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1.xml" ContentType="application/vnd.ms-office.chartstyle+xml"/>
  <Override PartName="/xl/charts/colors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drawings/drawing1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ephanieTatiana\Desktop\INDICADORES 2020\IV Trimestre - Anual 2020\A y A\"/>
    </mc:Choice>
  </mc:AlternateContent>
  <bookViews>
    <workbookView xWindow="0" yWindow="0" windowWidth="20490" windowHeight="8460" tabRatio="712" firstSheet="6" activeTab="6"/>
  </bookViews>
  <sheets>
    <sheet name="I Trimestre" sheetId="3" state="hidden" r:id="rId1"/>
    <sheet name="II Trimestre" sheetId="5" state="hidden" r:id="rId2"/>
    <sheet name="III Trimestre" sheetId="4" state="hidden" r:id="rId3"/>
    <sheet name="IV Trimestre" sheetId="6" state="hidden" r:id="rId4"/>
    <sheet name="Semestral" sheetId="9" state="hidden" r:id="rId5"/>
    <sheet name="Tercer Trimestre Acumulado" sheetId="8" state="hidden" r:id="rId6"/>
    <sheet name="1 Trimestre" sheetId="10" r:id="rId7"/>
    <sheet name="2 Trimestre" sheetId="11" r:id="rId8"/>
    <sheet name="1 Semestre" sheetId="14" r:id="rId9"/>
    <sheet name="3 Trimestre" sheetId="12" r:id="rId10"/>
    <sheet name="3T Acumulado" sheetId="15" r:id="rId11"/>
    <sheet name="4 Trimestre" sheetId="13" r:id="rId12"/>
    <sheet name="Anual" sheetId="7" r:id="rId13"/>
  </sheets>
  <calcPr calcId="162913"/>
</workbook>
</file>

<file path=xl/calcChain.xml><?xml version="1.0" encoding="utf-8"?>
<calcChain xmlns="http://schemas.openxmlformats.org/spreadsheetml/2006/main">
  <c r="B83" i="7" l="1"/>
  <c r="B82" i="7"/>
  <c r="C41" i="13" l="1"/>
  <c r="D41" i="13"/>
  <c r="E41" i="13"/>
  <c r="F41" i="13"/>
  <c r="G41" i="13"/>
  <c r="H41" i="13"/>
  <c r="C42" i="13"/>
  <c r="D42" i="13"/>
  <c r="E42" i="13"/>
  <c r="F42" i="13"/>
  <c r="G42" i="13"/>
  <c r="H42" i="13"/>
  <c r="C43" i="13"/>
  <c r="H43" i="13"/>
  <c r="C44" i="13"/>
  <c r="E44" i="13"/>
  <c r="H44" i="13"/>
  <c r="C41" i="14" l="1"/>
  <c r="D41" i="14"/>
  <c r="E41" i="14"/>
  <c r="F41" i="14"/>
  <c r="G41" i="14"/>
  <c r="H41" i="14"/>
  <c r="C42" i="14"/>
  <c r="D42" i="14"/>
  <c r="E42" i="14"/>
  <c r="F42" i="14"/>
  <c r="G42" i="14"/>
  <c r="H42" i="14"/>
  <c r="E43" i="14"/>
  <c r="H43" i="14"/>
  <c r="E44" i="14"/>
  <c r="H44" i="14"/>
  <c r="C41" i="11"/>
  <c r="D41" i="11"/>
  <c r="E41" i="11"/>
  <c r="F41" i="11"/>
  <c r="G41" i="11"/>
  <c r="H41" i="11"/>
  <c r="C42" i="11"/>
  <c r="D42" i="11"/>
  <c r="E42" i="11"/>
  <c r="F42" i="11"/>
  <c r="G42" i="11"/>
  <c r="H42" i="11"/>
  <c r="H43" i="11"/>
  <c r="E44" i="11"/>
  <c r="H44" i="11"/>
  <c r="H71" i="10"/>
  <c r="H72" i="10"/>
  <c r="H74" i="10"/>
  <c r="H75" i="10"/>
  <c r="G71" i="10"/>
  <c r="G74" i="10"/>
  <c r="G75" i="10"/>
  <c r="F71" i="10"/>
  <c r="F74" i="10"/>
  <c r="F75" i="10"/>
  <c r="E71" i="10"/>
  <c r="E74" i="10"/>
  <c r="D71" i="10"/>
  <c r="D74" i="10"/>
  <c r="D75" i="10"/>
  <c r="C71" i="10"/>
  <c r="C74" i="10"/>
  <c r="C41" i="10"/>
  <c r="D41" i="10"/>
  <c r="E41" i="10"/>
  <c r="F41" i="10"/>
  <c r="G41" i="10"/>
  <c r="H41" i="10"/>
  <c r="C42" i="10"/>
  <c r="D42" i="10"/>
  <c r="E42" i="10"/>
  <c r="F42" i="10"/>
  <c r="G42" i="10"/>
  <c r="H42" i="10"/>
  <c r="E43" i="10"/>
  <c r="H43" i="10"/>
  <c r="H44" i="10"/>
  <c r="H15" i="7" l="1"/>
  <c r="H16" i="7"/>
  <c r="H17" i="7"/>
  <c r="H18" i="7"/>
  <c r="H19" i="7"/>
  <c r="H56" i="7" s="1"/>
  <c r="H20" i="7"/>
  <c r="H70" i="7" s="1"/>
  <c r="H21" i="7"/>
  <c r="H22" i="7"/>
  <c r="G15" i="7"/>
  <c r="G16" i="7"/>
  <c r="G17" i="7"/>
  <c r="G18" i="7"/>
  <c r="G53" i="7" s="1"/>
  <c r="G19" i="7"/>
  <c r="G69" i="7" s="1"/>
  <c r="G20" i="7"/>
  <c r="G21" i="7"/>
  <c r="G22" i="7"/>
  <c r="F15" i="7"/>
  <c r="F16" i="7"/>
  <c r="F17" i="7"/>
  <c r="F18" i="7"/>
  <c r="F19" i="7"/>
  <c r="F56" i="7" s="1"/>
  <c r="F20" i="7"/>
  <c r="F21" i="7"/>
  <c r="F22" i="7"/>
  <c r="E15" i="7"/>
  <c r="E16" i="7"/>
  <c r="E17" i="7"/>
  <c r="E18" i="7"/>
  <c r="E19" i="7"/>
  <c r="E69" i="7" s="1"/>
  <c r="E20" i="7"/>
  <c r="E70" i="7" s="1"/>
  <c r="E21" i="7"/>
  <c r="E22" i="7"/>
  <c r="D15" i="7"/>
  <c r="D16" i="7"/>
  <c r="D17" i="7"/>
  <c r="D18" i="7"/>
  <c r="D53" i="7" s="1"/>
  <c r="D19" i="7"/>
  <c r="D56" i="7" s="1"/>
  <c r="D20" i="7"/>
  <c r="D21" i="7"/>
  <c r="D22" i="7"/>
  <c r="D69" i="7"/>
  <c r="H69" i="7"/>
  <c r="G62" i="7"/>
  <c r="G56" i="7"/>
  <c r="G57" i="7"/>
  <c r="F54" i="7"/>
  <c r="C71" i="13"/>
  <c r="D71" i="13"/>
  <c r="E71" i="13"/>
  <c r="F71" i="13"/>
  <c r="G71" i="13"/>
  <c r="H71" i="13"/>
  <c r="C72" i="13"/>
  <c r="E72" i="13"/>
  <c r="H72" i="13"/>
  <c r="C73" i="13"/>
  <c r="E73" i="13"/>
  <c r="C74" i="13"/>
  <c r="D74" i="13"/>
  <c r="E74" i="13"/>
  <c r="F74" i="13"/>
  <c r="G74" i="13"/>
  <c r="H74" i="13"/>
  <c r="C75" i="13"/>
  <c r="D75" i="13"/>
  <c r="E75" i="13"/>
  <c r="H75" i="13"/>
  <c r="C66" i="13"/>
  <c r="H66" i="13"/>
  <c r="D67" i="13"/>
  <c r="E67" i="13"/>
  <c r="F67" i="13"/>
  <c r="G67" i="13"/>
  <c r="C58" i="13"/>
  <c r="D58" i="13"/>
  <c r="E58" i="13"/>
  <c r="F58" i="13"/>
  <c r="G58" i="13"/>
  <c r="H58" i="13"/>
  <c r="C59" i="13"/>
  <c r="D59" i="13"/>
  <c r="E59" i="13"/>
  <c r="F59" i="13"/>
  <c r="G59" i="13"/>
  <c r="C60" i="13"/>
  <c r="D60" i="13"/>
  <c r="E60" i="13"/>
  <c r="F60" i="13"/>
  <c r="G60" i="13"/>
  <c r="E53" i="13"/>
  <c r="F53" i="13"/>
  <c r="G53" i="13"/>
  <c r="H53" i="13"/>
  <c r="E54" i="13"/>
  <c r="F54" i="13"/>
  <c r="G54" i="13"/>
  <c r="E55" i="13"/>
  <c r="F55" i="13"/>
  <c r="G55" i="13"/>
  <c r="C53" i="13"/>
  <c r="D53" i="13"/>
  <c r="C54" i="13"/>
  <c r="D54" i="13"/>
  <c r="C55" i="13"/>
  <c r="D55" i="13"/>
  <c r="C49" i="13"/>
  <c r="D49" i="13"/>
  <c r="E49" i="13"/>
  <c r="F49" i="13"/>
  <c r="G49" i="13"/>
  <c r="C50" i="13"/>
  <c r="D50" i="13"/>
  <c r="E50" i="13"/>
  <c r="F50" i="13"/>
  <c r="G50" i="13"/>
  <c r="E56" i="7" l="1"/>
  <c r="F69" i="7"/>
  <c r="D62" i="7"/>
  <c r="D54" i="7"/>
  <c r="D57" i="7"/>
  <c r="F62" i="7"/>
  <c r="H57" i="7"/>
  <c r="H62" i="7"/>
  <c r="G54" i="7"/>
  <c r="F53" i="7"/>
  <c r="F57" i="7"/>
  <c r="E54" i="7"/>
  <c r="E53" i="7"/>
  <c r="E57" i="7"/>
  <c r="E62" i="7"/>
  <c r="B26" i="13" l="1"/>
  <c r="B27" i="13"/>
  <c r="B28" i="13"/>
  <c r="B25" i="13"/>
  <c r="B16" i="13"/>
  <c r="B17" i="13"/>
  <c r="B18" i="13"/>
  <c r="B19" i="13"/>
  <c r="B20" i="13"/>
  <c r="B21" i="13"/>
  <c r="B22" i="13"/>
  <c r="B15" i="13"/>
  <c r="C71" i="15" l="1"/>
  <c r="D71" i="15"/>
  <c r="E71" i="15"/>
  <c r="F71" i="15"/>
  <c r="G71" i="15"/>
  <c r="H71" i="15"/>
  <c r="E72" i="15"/>
  <c r="H72" i="15"/>
  <c r="E73" i="15"/>
  <c r="C74" i="15"/>
  <c r="D74" i="15"/>
  <c r="E74" i="15"/>
  <c r="F74" i="15"/>
  <c r="G74" i="15"/>
  <c r="H74" i="15"/>
  <c r="D75" i="15"/>
  <c r="E75" i="15"/>
  <c r="F75" i="15"/>
  <c r="G75" i="15"/>
  <c r="H75" i="15"/>
  <c r="C66" i="15"/>
  <c r="E66" i="15"/>
  <c r="H66" i="15"/>
  <c r="D67" i="15"/>
  <c r="E67" i="15"/>
  <c r="F67" i="15"/>
  <c r="G67" i="15"/>
  <c r="E68" i="15"/>
  <c r="C41" i="15"/>
  <c r="D41" i="15"/>
  <c r="E41" i="15"/>
  <c r="F41" i="15"/>
  <c r="G41" i="15"/>
  <c r="H41" i="15"/>
  <c r="C42" i="15"/>
  <c r="D42" i="15"/>
  <c r="E42" i="15"/>
  <c r="F42" i="15"/>
  <c r="G42" i="15"/>
  <c r="H42" i="15"/>
  <c r="C43" i="15"/>
  <c r="E43" i="15"/>
  <c r="H43" i="15"/>
  <c r="E44" i="15"/>
  <c r="H44" i="15"/>
  <c r="B33" i="15"/>
  <c r="B26" i="15"/>
  <c r="B27" i="15"/>
  <c r="B28" i="15"/>
  <c r="B25" i="15"/>
  <c r="C26" i="15"/>
  <c r="B16" i="15"/>
  <c r="B17" i="15"/>
  <c r="B18" i="15"/>
  <c r="B19" i="15"/>
  <c r="B20" i="15"/>
  <c r="B21" i="15"/>
  <c r="B22" i="15"/>
  <c r="B15" i="15"/>
  <c r="D15" i="15"/>
  <c r="E15" i="15"/>
  <c r="F15" i="15"/>
  <c r="G15" i="15"/>
  <c r="H15" i="15"/>
  <c r="D16" i="15"/>
  <c r="E16" i="15"/>
  <c r="F16" i="15"/>
  <c r="G16" i="15"/>
  <c r="H16" i="15"/>
  <c r="C71" i="12"/>
  <c r="D71" i="12"/>
  <c r="E71" i="12"/>
  <c r="F71" i="12"/>
  <c r="G71" i="12"/>
  <c r="H71" i="12"/>
  <c r="E72" i="12"/>
  <c r="E73" i="12"/>
  <c r="C74" i="12"/>
  <c r="D74" i="12"/>
  <c r="E74" i="12"/>
  <c r="F74" i="12"/>
  <c r="G74" i="12"/>
  <c r="H74" i="12"/>
  <c r="E75" i="12"/>
  <c r="C66" i="12"/>
  <c r="E66" i="12"/>
  <c r="H66" i="12"/>
  <c r="D67" i="12"/>
  <c r="E67" i="12"/>
  <c r="F67" i="12"/>
  <c r="G67" i="12"/>
  <c r="E68" i="12"/>
  <c r="C41" i="12"/>
  <c r="D41" i="12"/>
  <c r="E41" i="12"/>
  <c r="F41" i="12"/>
  <c r="G41" i="12"/>
  <c r="H41" i="12"/>
  <c r="C42" i="12"/>
  <c r="D42" i="12"/>
  <c r="E42" i="12"/>
  <c r="F42" i="12"/>
  <c r="G42" i="12"/>
  <c r="H42" i="12"/>
  <c r="C43" i="12"/>
  <c r="E43" i="12"/>
  <c r="H43" i="12"/>
  <c r="E44" i="12"/>
  <c r="B16" i="12"/>
  <c r="B17" i="12"/>
  <c r="B18" i="12"/>
  <c r="B19" i="12"/>
  <c r="B20" i="12"/>
  <c r="B21" i="12"/>
  <c r="B22" i="12"/>
  <c r="B15" i="12"/>
  <c r="C71" i="14"/>
  <c r="D71" i="14"/>
  <c r="E71" i="14"/>
  <c r="F71" i="14"/>
  <c r="G71" i="14"/>
  <c r="H71" i="14"/>
  <c r="E72" i="14"/>
  <c r="H72" i="14"/>
  <c r="E73" i="14"/>
  <c r="C74" i="14"/>
  <c r="D74" i="14"/>
  <c r="E74" i="14"/>
  <c r="F74" i="14"/>
  <c r="G74" i="14"/>
  <c r="H74" i="14"/>
  <c r="D75" i="14"/>
  <c r="E75" i="14"/>
  <c r="F75" i="14"/>
  <c r="G75" i="14"/>
  <c r="H75" i="14"/>
  <c r="H66" i="14"/>
  <c r="D67" i="14"/>
  <c r="E67" i="14"/>
  <c r="F67" i="14"/>
  <c r="G67" i="14"/>
  <c r="E68" i="14"/>
  <c r="B26" i="14"/>
  <c r="B27" i="14"/>
  <c r="B28" i="14"/>
  <c r="B25" i="14"/>
  <c r="B16" i="14"/>
  <c r="B17" i="14"/>
  <c r="B18" i="14"/>
  <c r="B19" i="14"/>
  <c r="B20" i="14"/>
  <c r="B21" i="14"/>
  <c r="B22" i="14"/>
  <c r="B15" i="14"/>
  <c r="D16" i="14"/>
  <c r="E16" i="14"/>
  <c r="F16" i="14"/>
  <c r="G16" i="14"/>
  <c r="H16" i="14"/>
  <c r="D15" i="14"/>
  <c r="E15" i="14"/>
  <c r="F15" i="14"/>
  <c r="G15" i="14"/>
  <c r="H15" i="14"/>
  <c r="C71" i="11"/>
  <c r="D71" i="11"/>
  <c r="E71" i="11"/>
  <c r="F71" i="11"/>
  <c r="G71" i="11"/>
  <c r="H71" i="11"/>
  <c r="E72" i="11"/>
  <c r="H72" i="11"/>
  <c r="E73" i="11"/>
  <c r="C74" i="11"/>
  <c r="D74" i="11"/>
  <c r="E74" i="11"/>
  <c r="F74" i="11"/>
  <c r="G74" i="11"/>
  <c r="H74" i="11"/>
  <c r="E75" i="11"/>
  <c r="H75" i="11"/>
  <c r="H66" i="11"/>
  <c r="D67" i="11"/>
  <c r="E67" i="11"/>
  <c r="F67" i="11"/>
  <c r="G67" i="11"/>
  <c r="B26" i="11"/>
  <c r="B27" i="11"/>
  <c r="B28" i="11"/>
  <c r="B25" i="11"/>
  <c r="B16" i="11"/>
  <c r="B17" i="11"/>
  <c r="B18" i="11"/>
  <c r="B19" i="11"/>
  <c r="B20" i="11"/>
  <c r="B21" i="11"/>
  <c r="B22" i="11"/>
  <c r="B15" i="11"/>
  <c r="H66" i="10"/>
  <c r="E66" i="10"/>
  <c r="B26" i="10"/>
  <c r="B27" i="10"/>
  <c r="B28" i="10"/>
  <c r="B25" i="10"/>
  <c r="B16" i="10"/>
  <c r="B17" i="10"/>
  <c r="B18" i="10"/>
  <c r="B19" i="10"/>
  <c r="B20" i="10"/>
  <c r="B21" i="10"/>
  <c r="B22" i="10"/>
  <c r="B15" i="10"/>
  <c r="H30" i="7" l="1"/>
  <c r="G30" i="7"/>
  <c r="F30" i="7"/>
  <c r="E30" i="7"/>
  <c r="D30" i="7"/>
  <c r="C30" i="7"/>
  <c r="D46" i="7" l="1"/>
  <c r="D79" i="7"/>
  <c r="F46" i="7"/>
  <c r="F79" i="7"/>
  <c r="H46" i="7"/>
  <c r="H48" i="7" s="1"/>
  <c r="H76" i="7"/>
  <c r="H79" i="7"/>
  <c r="C46" i="7"/>
  <c r="B30" i="7"/>
  <c r="E46" i="7"/>
  <c r="E79" i="7"/>
  <c r="E76" i="7"/>
  <c r="G46" i="7"/>
  <c r="G79" i="7"/>
  <c r="C29" i="7"/>
  <c r="E48" i="7" l="1"/>
  <c r="C58" i="7"/>
  <c r="B36" i="7"/>
  <c r="B37" i="7" l="1"/>
  <c r="C58" i="12"/>
  <c r="D58" i="12"/>
  <c r="E58" i="12"/>
  <c r="F58" i="12"/>
  <c r="G58" i="12"/>
  <c r="H58" i="12"/>
  <c r="C59" i="12"/>
  <c r="C60" i="12" s="1"/>
  <c r="D59" i="12"/>
  <c r="E59" i="12"/>
  <c r="E60" i="12" s="1"/>
  <c r="F59" i="12"/>
  <c r="F60" i="12" s="1"/>
  <c r="G59" i="12"/>
  <c r="G60" i="12" s="1"/>
  <c r="C53" i="12"/>
  <c r="D53" i="12"/>
  <c r="E53" i="12"/>
  <c r="F53" i="12"/>
  <c r="G53" i="12"/>
  <c r="H53" i="12"/>
  <c r="C54" i="12"/>
  <c r="C55" i="12" s="1"/>
  <c r="D54" i="12"/>
  <c r="E54" i="12"/>
  <c r="E55" i="12" s="1"/>
  <c r="F54" i="12"/>
  <c r="G54" i="12"/>
  <c r="G55" i="12" s="1"/>
  <c r="F55" i="12"/>
  <c r="C49" i="12"/>
  <c r="D49" i="12"/>
  <c r="E49" i="12"/>
  <c r="F49" i="12"/>
  <c r="G49" i="12"/>
  <c r="C50" i="12"/>
  <c r="D50" i="12"/>
  <c r="E50" i="12"/>
  <c r="F50" i="12"/>
  <c r="G50" i="12"/>
  <c r="C58" i="11"/>
  <c r="D58" i="11"/>
  <c r="E58" i="11"/>
  <c r="F58" i="11"/>
  <c r="G58" i="11"/>
  <c r="H58" i="11"/>
  <c r="C59" i="11"/>
  <c r="C60" i="11" s="1"/>
  <c r="D59" i="11"/>
  <c r="D60" i="11" s="1"/>
  <c r="E59" i="11"/>
  <c r="E60" i="11" s="1"/>
  <c r="F59" i="11"/>
  <c r="G59" i="11"/>
  <c r="G60" i="11" s="1"/>
  <c r="F60" i="11"/>
  <c r="C53" i="11"/>
  <c r="D53" i="11"/>
  <c r="E53" i="11"/>
  <c r="F53" i="11"/>
  <c r="G53" i="11"/>
  <c r="H53" i="11"/>
  <c r="C54" i="11"/>
  <c r="C55" i="11" s="1"/>
  <c r="D54" i="11"/>
  <c r="E54" i="11"/>
  <c r="E55" i="11" s="1"/>
  <c r="F54" i="11"/>
  <c r="G54" i="11"/>
  <c r="G55" i="11" s="1"/>
  <c r="D55" i="11"/>
  <c r="F55" i="11"/>
  <c r="C49" i="11"/>
  <c r="D49" i="11"/>
  <c r="E49" i="11"/>
  <c r="F49" i="11"/>
  <c r="G49" i="11"/>
  <c r="C50" i="11"/>
  <c r="D50" i="11"/>
  <c r="E50" i="11"/>
  <c r="F50" i="11"/>
  <c r="G50" i="11"/>
  <c r="C58" i="10"/>
  <c r="D58" i="10"/>
  <c r="E58" i="10"/>
  <c r="F58" i="10"/>
  <c r="G58" i="10"/>
  <c r="H58" i="10"/>
  <c r="C59" i="10"/>
  <c r="C60" i="10" s="1"/>
  <c r="D59" i="10"/>
  <c r="E59" i="10"/>
  <c r="E60" i="10" s="1"/>
  <c r="F59" i="10"/>
  <c r="G59" i="10"/>
  <c r="G60" i="10" s="1"/>
  <c r="C53" i="10"/>
  <c r="D53" i="10"/>
  <c r="E53" i="10"/>
  <c r="F53" i="10"/>
  <c r="G53" i="10"/>
  <c r="H53" i="10"/>
  <c r="C54" i="10"/>
  <c r="D54" i="10"/>
  <c r="D55" i="10" s="1"/>
  <c r="E54" i="10"/>
  <c r="F54" i="10"/>
  <c r="F55" i="10" s="1"/>
  <c r="G54" i="10"/>
  <c r="C49" i="10"/>
  <c r="D49" i="10"/>
  <c r="E49" i="10"/>
  <c r="F49" i="10"/>
  <c r="G49" i="10"/>
  <c r="C50" i="10"/>
  <c r="D50" i="10"/>
  <c r="E50" i="10"/>
  <c r="F50" i="10"/>
  <c r="G50" i="10"/>
  <c r="D60" i="12" l="1"/>
  <c r="D55" i="12"/>
  <c r="D60" i="10"/>
  <c r="F60" i="10"/>
  <c r="G55" i="10"/>
  <c r="E55" i="10"/>
  <c r="C55" i="10"/>
  <c r="C15" i="15"/>
  <c r="C16" i="15"/>
  <c r="C17" i="15"/>
  <c r="D17" i="15"/>
  <c r="E17" i="15"/>
  <c r="F17" i="15"/>
  <c r="G17" i="15"/>
  <c r="H17" i="15"/>
  <c r="C18" i="15"/>
  <c r="C49" i="15" s="1"/>
  <c r="D18" i="15"/>
  <c r="D49" i="15" s="1"/>
  <c r="E18" i="15"/>
  <c r="E49" i="15" s="1"/>
  <c r="F18" i="15"/>
  <c r="F49" i="15" s="1"/>
  <c r="G18" i="15"/>
  <c r="G49" i="15" s="1"/>
  <c r="H18" i="15"/>
  <c r="C19" i="15"/>
  <c r="D19" i="15"/>
  <c r="E19" i="15"/>
  <c r="F19" i="15"/>
  <c r="G19" i="15"/>
  <c r="H19" i="15"/>
  <c r="C20" i="15"/>
  <c r="D20" i="15"/>
  <c r="E20" i="15"/>
  <c r="F20" i="15"/>
  <c r="G20" i="15"/>
  <c r="H20" i="15"/>
  <c r="C21" i="15"/>
  <c r="D21" i="15"/>
  <c r="E21" i="15"/>
  <c r="F21" i="15"/>
  <c r="G21" i="15"/>
  <c r="H21" i="15"/>
  <c r="C22" i="15"/>
  <c r="D22" i="15"/>
  <c r="E22" i="15"/>
  <c r="F22" i="15"/>
  <c r="G22" i="15"/>
  <c r="H22" i="15"/>
  <c r="C25" i="15"/>
  <c r="D25" i="15"/>
  <c r="E25" i="15"/>
  <c r="F25" i="15"/>
  <c r="G25" i="15"/>
  <c r="H25" i="15"/>
  <c r="D26" i="15"/>
  <c r="E26" i="15"/>
  <c r="F26" i="15"/>
  <c r="G26" i="15"/>
  <c r="H26" i="15"/>
  <c r="C27" i="15"/>
  <c r="D27" i="15"/>
  <c r="E27" i="15"/>
  <c r="F27" i="15"/>
  <c r="G27" i="15"/>
  <c r="H27" i="15"/>
  <c r="C28" i="15"/>
  <c r="D28" i="15"/>
  <c r="E28" i="15"/>
  <c r="F28" i="15"/>
  <c r="G28" i="15"/>
  <c r="H28" i="15"/>
  <c r="G59" i="15" l="1"/>
  <c r="G54" i="15"/>
  <c r="E59" i="15"/>
  <c r="E54" i="15"/>
  <c r="C59" i="15"/>
  <c r="C54" i="15"/>
  <c r="H58" i="15"/>
  <c r="H53" i="15"/>
  <c r="F58" i="15"/>
  <c r="F53" i="15"/>
  <c r="F50" i="15"/>
  <c r="D58" i="15"/>
  <c r="D50" i="15"/>
  <c r="D53" i="15"/>
  <c r="F59" i="15"/>
  <c r="F54" i="15"/>
  <c r="D59" i="15"/>
  <c r="D54" i="15"/>
  <c r="G58" i="15"/>
  <c r="G53" i="15"/>
  <c r="G50" i="15"/>
  <c r="E53" i="15"/>
  <c r="E58" i="15"/>
  <c r="E50" i="15"/>
  <c r="C53" i="15"/>
  <c r="C58" i="15"/>
  <c r="C50" i="15"/>
  <c r="D55" i="15" l="1"/>
  <c r="E60" i="15"/>
  <c r="F55" i="15"/>
  <c r="D60" i="15"/>
  <c r="F60" i="15"/>
  <c r="C55" i="15"/>
  <c r="C60" i="15"/>
  <c r="E55" i="15"/>
  <c r="G55" i="15"/>
  <c r="G60" i="15"/>
  <c r="G27" i="14"/>
  <c r="B38" i="10" l="1"/>
  <c r="B79" i="13" l="1"/>
  <c r="B26" i="12"/>
  <c r="B27" i="12"/>
  <c r="B28" i="12"/>
  <c r="B25" i="12"/>
  <c r="B29" i="13" l="1"/>
  <c r="B63" i="13" s="1"/>
  <c r="B75" i="13"/>
  <c r="B72" i="13"/>
  <c r="B59" i="13"/>
  <c r="B54" i="13"/>
  <c r="B58" i="13"/>
  <c r="B60" i="13" s="1"/>
  <c r="B53" i="13"/>
  <c r="B55" i="13" s="1"/>
  <c r="B66" i="13"/>
  <c r="B74" i="13"/>
  <c r="B71" i="13"/>
  <c r="B29" i="12"/>
  <c r="B63" i="12" s="1"/>
  <c r="B54" i="12"/>
  <c r="B75" i="12"/>
  <c r="B72" i="12"/>
  <c r="B59" i="12"/>
  <c r="B58" i="12"/>
  <c r="B66" i="12"/>
  <c r="B53" i="12"/>
  <c r="B74" i="12"/>
  <c r="B71" i="12"/>
  <c r="B49" i="10"/>
  <c r="B74" i="10" l="1"/>
  <c r="B71" i="10"/>
  <c r="B29" i="10"/>
  <c r="B59" i="10"/>
  <c r="B54" i="10"/>
  <c r="B75" i="10"/>
  <c r="B73" i="13"/>
  <c r="B55" i="12"/>
  <c r="B60" i="12"/>
  <c r="B73" i="12"/>
  <c r="B29" i="11"/>
  <c r="B63" i="11" s="1"/>
  <c r="B79" i="11"/>
  <c r="B75" i="11"/>
  <c r="B72" i="11"/>
  <c r="B59" i="11"/>
  <c r="B54" i="11"/>
  <c r="B53" i="11"/>
  <c r="B55" i="11" s="1"/>
  <c r="B58" i="11"/>
  <c r="B60" i="11" s="1"/>
  <c r="B74" i="11"/>
  <c r="B71" i="11"/>
  <c r="B58" i="10"/>
  <c r="B50" i="10"/>
  <c r="B66" i="10"/>
  <c r="B53" i="10"/>
  <c r="B55" i="10" s="1"/>
  <c r="B73" i="11" l="1"/>
  <c r="B60" i="10"/>
  <c r="B38" i="14"/>
  <c r="G20" i="14" l="1"/>
  <c r="H20" i="14"/>
  <c r="G19" i="14"/>
  <c r="H19" i="14"/>
  <c r="D20" i="14"/>
  <c r="E20" i="14"/>
  <c r="D19" i="14"/>
  <c r="E19" i="14"/>
  <c r="C21" i="7"/>
  <c r="B21" i="7" s="1"/>
  <c r="C17" i="7"/>
  <c r="C22" i="7"/>
  <c r="C18" i="7"/>
  <c r="G25" i="7"/>
  <c r="G45" i="7" s="1"/>
  <c r="G71" i="7" s="1"/>
  <c r="F25" i="7"/>
  <c r="F45" i="7" s="1"/>
  <c r="F71" i="7" s="1"/>
  <c r="G25" i="14"/>
  <c r="F25" i="14"/>
  <c r="D29" i="7"/>
  <c r="E29" i="7"/>
  <c r="F29" i="7"/>
  <c r="G29" i="7"/>
  <c r="H29" i="7"/>
  <c r="D26" i="14"/>
  <c r="E26" i="14"/>
  <c r="F26" i="14"/>
  <c r="G26" i="14"/>
  <c r="H26" i="14"/>
  <c r="C26" i="14"/>
  <c r="D22" i="14"/>
  <c r="E22" i="14"/>
  <c r="F22" i="14"/>
  <c r="G22" i="14"/>
  <c r="H22" i="14"/>
  <c r="C22" i="14"/>
  <c r="D21" i="14"/>
  <c r="E21" i="14"/>
  <c r="F21" i="14"/>
  <c r="G21" i="14"/>
  <c r="H21" i="14"/>
  <c r="C21" i="14"/>
  <c r="D18" i="14"/>
  <c r="D49" i="14" s="1"/>
  <c r="E18" i="14"/>
  <c r="E49" i="14" s="1"/>
  <c r="F18" i="14"/>
  <c r="F49" i="14" s="1"/>
  <c r="G18" i="14"/>
  <c r="G49" i="14" s="1"/>
  <c r="H18" i="14"/>
  <c r="C18" i="14"/>
  <c r="C49" i="14" s="1"/>
  <c r="D17" i="14"/>
  <c r="E17" i="14"/>
  <c r="F17" i="14"/>
  <c r="G17" i="14"/>
  <c r="H17" i="14"/>
  <c r="C17" i="14"/>
  <c r="C19" i="14"/>
  <c r="F19" i="14"/>
  <c r="B33" i="14"/>
  <c r="D31" i="7"/>
  <c r="D63" i="7" s="1"/>
  <c r="D64" i="7" s="1"/>
  <c r="E31" i="7"/>
  <c r="E63" i="7" s="1"/>
  <c r="E64" i="7" s="1"/>
  <c r="F31" i="7"/>
  <c r="F63" i="7" s="1"/>
  <c r="F64" i="7" s="1"/>
  <c r="G31" i="7"/>
  <c r="G63" i="7" s="1"/>
  <c r="G64" i="7" s="1"/>
  <c r="H31" i="7"/>
  <c r="C31" i="7"/>
  <c r="C63" i="7" s="1"/>
  <c r="B32" i="13"/>
  <c r="B78" i="13" s="1"/>
  <c r="B41" i="12"/>
  <c r="B41" i="11"/>
  <c r="B42" i="7"/>
  <c r="B38" i="15"/>
  <c r="B38" i="13"/>
  <c r="B38" i="12"/>
  <c r="B38" i="11"/>
  <c r="H28" i="14"/>
  <c r="G28" i="14"/>
  <c r="G59" i="14" s="1"/>
  <c r="F28" i="14"/>
  <c r="E28" i="14"/>
  <c r="D28" i="14"/>
  <c r="C28" i="14"/>
  <c r="D25" i="7"/>
  <c r="D45" i="7" s="1"/>
  <c r="D71" i="7" s="1"/>
  <c r="E25" i="7"/>
  <c r="E45" i="7" s="1"/>
  <c r="H25" i="7"/>
  <c r="H45" i="7" s="1"/>
  <c r="H47" i="7" s="1"/>
  <c r="C16" i="7"/>
  <c r="B16" i="7" s="1"/>
  <c r="C19" i="7"/>
  <c r="C20" i="7"/>
  <c r="C25" i="7"/>
  <c r="C15" i="7"/>
  <c r="B15" i="7" s="1"/>
  <c r="H27" i="14"/>
  <c r="E27" i="14"/>
  <c r="E25" i="14"/>
  <c r="H25" i="14"/>
  <c r="C16" i="14"/>
  <c r="C20" i="14"/>
  <c r="F20" i="14"/>
  <c r="F27" i="14"/>
  <c r="D25" i="14"/>
  <c r="D27" i="14"/>
  <c r="C25" i="14"/>
  <c r="C27" i="14"/>
  <c r="C15" i="14"/>
  <c r="B41" i="13"/>
  <c r="B32" i="12"/>
  <c r="B78" i="12" s="1"/>
  <c r="B41" i="10"/>
  <c r="B43" i="10" s="1"/>
  <c r="B32" i="10"/>
  <c r="B78" i="10" s="1"/>
  <c r="B42" i="10"/>
  <c r="B42" i="13"/>
  <c r="B42" i="12"/>
  <c r="B32" i="11"/>
  <c r="B78" i="11" s="1"/>
  <c r="C29" i="8"/>
  <c r="C29" i="9"/>
  <c r="C29" i="6"/>
  <c r="C41" i="6" s="1"/>
  <c r="C29" i="4"/>
  <c r="C29" i="5"/>
  <c r="C29" i="3"/>
  <c r="C11" i="6"/>
  <c r="C13" i="6"/>
  <c r="C13" i="4"/>
  <c r="C11" i="4"/>
  <c r="C62" i="4" s="1"/>
  <c r="C10" i="5"/>
  <c r="C11" i="5"/>
  <c r="E16" i="9"/>
  <c r="E32" i="9" s="1"/>
  <c r="E34" i="9" s="1"/>
  <c r="F16" i="9"/>
  <c r="F32" i="9" s="1"/>
  <c r="G16" i="9"/>
  <c r="G32" i="9"/>
  <c r="E17" i="9"/>
  <c r="E62" i="9" s="1"/>
  <c r="F17" i="9"/>
  <c r="F62" i="9" s="1"/>
  <c r="G17" i="9"/>
  <c r="E18" i="9"/>
  <c r="F18" i="9"/>
  <c r="F54" i="9"/>
  <c r="G18" i="9"/>
  <c r="G33" i="9"/>
  <c r="D18" i="9"/>
  <c r="D54" i="9"/>
  <c r="D17" i="9"/>
  <c r="D16" i="9"/>
  <c r="D32" i="9" s="1"/>
  <c r="E10" i="9"/>
  <c r="F10" i="9"/>
  <c r="G10" i="9"/>
  <c r="G11" i="9"/>
  <c r="G40" i="9" s="1"/>
  <c r="E12" i="9"/>
  <c r="E57" i="9" s="1"/>
  <c r="F12" i="9"/>
  <c r="G12" i="9"/>
  <c r="D12" i="9"/>
  <c r="D10" i="9"/>
  <c r="C24" i="9"/>
  <c r="C67" i="9" s="1"/>
  <c r="C19" i="9"/>
  <c r="C13" i="9"/>
  <c r="C24" i="8"/>
  <c r="C67" i="8" s="1"/>
  <c r="G16" i="8"/>
  <c r="G32" i="8"/>
  <c r="G34" i="8" s="1"/>
  <c r="G17" i="8"/>
  <c r="F16" i="8"/>
  <c r="F32" i="8" s="1"/>
  <c r="F34" i="8" s="1"/>
  <c r="F17" i="8"/>
  <c r="F62" i="8" s="1"/>
  <c r="E16" i="8"/>
  <c r="E32" i="8" s="1"/>
  <c r="E34" i="8" s="1"/>
  <c r="E17" i="8"/>
  <c r="E62" i="8" s="1"/>
  <c r="D16" i="8"/>
  <c r="D17" i="8"/>
  <c r="D62" i="8" s="1"/>
  <c r="G10" i="8"/>
  <c r="G11" i="8"/>
  <c r="F10" i="8"/>
  <c r="E10" i="8"/>
  <c r="E57" i="8" s="1"/>
  <c r="D10" i="8"/>
  <c r="E18" i="8"/>
  <c r="E54" i="8" s="1"/>
  <c r="F18" i="8"/>
  <c r="G18" i="8"/>
  <c r="G54" i="8" s="1"/>
  <c r="D18" i="8"/>
  <c r="C13" i="8"/>
  <c r="E12" i="8"/>
  <c r="E41" i="8" s="1"/>
  <c r="F12" i="8"/>
  <c r="G12" i="8"/>
  <c r="D12" i="8"/>
  <c r="G40" i="8"/>
  <c r="D40" i="8"/>
  <c r="C19" i="8"/>
  <c r="C68" i="5"/>
  <c r="C67" i="5"/>
  <c r="G63" i="5"/>
  <c r="F63" i="5"/>
  <c r="E63" i="5"/>
  <c r="D63" i="5"/>
  <c r="G62" i="5"/>
  <c r="F62" i="5"/>
  <c r="E62" i="5"/>
  <c r="D62" i="5"/>
  <c r="C62" i="5"/>
  <c r="G57" i="5"/>
  <c r="F57" i="5"/>
  <c r="E57" i="5"/>
  <c r="D57" i="5"/>
  <c r="G54" i="5"/>
  <c r="F54" i="5"/>
  <c r="E54" i="5"/>
  <c r="D54" i="5"/>
  <c r="C54" i="5"/>
  <c r="G50" i="5"/>
  <c r="F50" i="5"/>
  <c r="E50" i="5"/>
  <c r="D50" i="5"/>
  <c r="G49" i="5"/>
  <c r="F49" i="5"/>
  <c r="F51" i="5" s="1"/>
  <c r="E49" i="5"/>
  <c r="E51" i="5" s="1"/>
  <c r="D49" i="5"/>
  <c r="D51" i="5" s="1"/>
  <c r="G45" i="5"/>
  <c r="F45" i="5"/>
  <c r="E45" i="5"/>
  <c r="E46" i="5" s="1"/>
  <c r="D45" i="5"/>
  <c r="C45" i="5"/>
  <c r="G44" i="5"/>
  <c r="G46" i="5" s="1"/>
  <c r="F44" i="5"/>
  <c r="E44" i="5"/>
  <c r="D44" i="5"/>
  <c r="D46" i="5" s="1"/>
  <c r="D64" i="5" s="1"/>
  <c r="G41" i="5"/>
  <c r="F41" i="5"/>
  <c r="E41" i="5"/>
  <c r="D41" i="5"/>
  <c r="G40" i="5"/>
  <c r="F40" i="5"/>
  <c r="E40" i="5"/>
  <c r="D40" i="5"/>
  <c r="C40" i="5"/>
  <c r="G33" i="5"/>
  <c r="F33" i="5"/>
  <c r="F35" i="5" s="1"/>
  <c r="E33" i="5"/>
  <c r="E58" i="5" s="1"/>
  <c r="D33" i="5"/>
  <c r="D35" i="5"/>
  <c r="C33" i="5"/>
  <c r="G32" i="5"/>
  <c r="G34" i="5" s="1"/>
  <c r="F32" i="5"/>
  <c r="F34" i="5" s="1"/>
  <c r="E32" i="5"/>
  <c r="E34" i="5"/>
  <c r="D32" i="5"/>
  <c r="D34" i="5" s="1"/>
  <c r="C32" i="5"/>
  <c r="C12" i="5"/>
  <c r="F49" i="4"/>
  <c r="F50" i="9"/>
  <c r="F63" i="9"/>
  <c r="D57" i="8"/>
  <c r="D58" i="5"/>
  <c r="G58" i="5"/>
  <c r="D32" i="8"/>
  <c r="D34" i="8"/>
  <c r="G51" i="5"/>
  <c r="C58" i="5"/>
  <c r="F40" i="8"/>
  <c r="E40" i="9"/>
  <c r="E40" i="8"/>
  <c r="C16" i="9"/>
  <c r="C32" i="9" s="1"/>
  <c r="C10" i="9"/>
  <c r="C34" i="9" s="1"/>
  <c r="C11" i="8"/>
  <c r="D63" i="9"/>
  <c r="D50" i="9"/>
  <c r="D57" i="9"/>
  <c r="C11" i="9"/>
  <c r="D44" i="9"/>
  <c r="D40" i="9"/>
  <c r="F44" i="9"/>
  <c r="F40" i="9"/>
  <c r="G44" i="9"/>
  <c r="G46" i="9" s="1"/>
  <c r="G57" i="9"/>
  <c r="G49" i="9"/>
  <c r="G41" i="9"/>
  <c r="G34" i="9"/>
  <c r="E54" i="9"/>
  <c r="E50" i="9"/>
  <c r="G54" i="9"/>
  <c r="G50" i="9"/>
  <c r="G45" i="9"/>
  <c r="E33" i="9"/>
  <c r="D33" i="9"/>
  <c r="F33" i="9"/>
  <c r="F35" i="9" s="1"/>
  <c r="D41" i="9"/>
  <c r="F41" i="9"/>
  <c r="D49" i="9"/>
  <c r="F49" i="9"/>
  <c r="F51" i="9" s="1"/>
  <c r="E44" i="8"/>
  <c r="G33" i="8"/>
  <c r="G41" i="8"/>
  <c r="D44" i="8"/>
  <c r="E45" i="8"/>
  <c r="G49" i="8"/>
  <c r="G51" i="8" s="1"/>
  <c r="F50" i="8"/>
  <c r="D54" i="8"/>
  <c r="F54" i="8"/>
  <c r="F33" i="8"/>
  <c r="F35" i="8" s="1"/>
  <c r="D41" i="8"/>
  <c r="D49" i="8"/>
  <c r="E50" i="8"/>
  <c r="G50" i="8"/>
  <c r="D59" i="5"/>
  <c r="E35" i="5"/>
  <c r="E59" i="5" s="1"/>
  <c r="G35" i="5"/>
  <c r="G59" i="5" s="1"/>
  <c r="C40" i="8"/>
  <c r="D35" i="9"/>
  <c r="G51" i="9"/>
  <c r="F58" i="9"/>
  <c r="G58" i="8"/>
  <c r="G35" i="8"/>
  <c r="G59" i="8" s="1"/>
  <c r="C10" i="3"/>
  <c r="C11" i="3"/>
  <c r="C16" i="3"/>
  <c r="C32" i="3" s="1"/>
  <c r="C17" i="3"/>
  <c r="C18" i="3"/>
  <c r="C13" i="3"/>
  <c r="C12" i="3"/>
  <c r="C63" i="3" s="1"/>
  <c r="C18" i="6"/>
  <c r="C68" i="6" s="1"/>
  <c r="C12" i="6"/>
  <c r="C49" i="6" s="1"/>
  <c r="C67" i="6"/>
  <c r="G63" i="6"/>
  <c r="F63" i="6"/>
  <c r="E63" i="6"/>
  <c r="D63" i="6"/>
  <c r="G62" i="6"/>
  <c r="G64" i="6" s="1"/>
  <c r="F62" i="6"/>
  <c r="E62" i="6"/>
  <c r="D62" i="6"/>
  <c r="C62" i="6"/>
  <c r="G57" i="6"/>
  <c r="F57" i="6"/>
  <c r="E57" i="6"/>
  <c r="D57" i="6"/>
  <c r="G54" i="6"/>
  <c r="F54" i="6"/>
  <c r="E54" i="6"/>
  <c r="D54" i="6"/>
  <c r="G50" i="6"/>
  <c r="F50" i="6"/>
  <c r="E50" i="6"/>
  <c r="E51" i="6" s="1"/>
  <c r="D50" i="6"/>
  <c r="G49" i="6"/>
  <c r="F49" i="6"/>
  <c r="E49" i="6"/>
  <c r="D49" i="6"/>
  <c r="G45" i="6"/>
  <c r="F45" i="6"/>
  <c r="F46" i="6" s="1"/>
  <c r="F64" i="6" s="1"/>
  <c r="E45" i="6"/>
  <c r="D45" i="6"/>
  <c r="D46" i="6" s="1"/>
  <c r="G44" i="6"/>
  <c r="G46" i="6"/>
  <c r="F44" i="6"/>
  <c r="E44" i="6"/>
  <c r="E46" i="6" s="1"/>
  <c r="E64" i="6" s="1"/>
  <c r="D44" i="6"/>
  <c r="G41" i="6"/>
  <c r="F41" i="6"/>
  <c r="E41" i="6"/>
  <c r="D41" i="6"/>
  <c r="G40" i="6"/>
  <c r="F40" i="6"/>
  <c r="E40" i="6"/>
  <c r="D40" i="6"/>
  <c r="G33" i="6"/>
  <c r="F33" i="6"/>
  <c r="F35" i="6" s="1"/>
  <c r="E33" i="6"/>
  <c r="D33" i="6"/>
  <c r="D35" i="6" s="1"/>
  <c r="G32" i="6"/>
  <c r="G34" i="6" s="1"/>
  <c r="F32" i="6"/>
  <c r="F34" i="6" s="1"/>
  <c r="E32" i="6"/>
  <c r="E34" i="6" s="1"/>
  <c r="D32" i="6"/>
  <c r="D34" i="6" s="1"/>
  <c r="C32" i="6"/>
  <c r="C34" i="6" s="1"/>
  <c r="C44" i="6"/>
  <c r="C46" i="6" s="1"/>
  <c r="C19" i="5"/>
  <c r="C50" i="5" s="1"/>
  <c r="C13" i="5"/>
  <c r="F51" i="6"/>
  <c r="G51" i="6"/>
  <c r="E58" i="6"/>
  <c r="C33" i="6"/>
  <c r="E35" i="6"/>
  <c r="C45" i="6"/>
  <c r="C57" i="6"/>
  <c r="D58" i="6"/>
  <c r="C50" i="6"/>
  <c r="C54" i="6"/>
  <c r="C67" i="4"/>
  <c r="G63" i="4"/>
  <c r="F63" i="4"/>
  <c r="E63" i="4"/>
  <c r="D63" i="4"/>
  <c r="G62" i="4"/>
  <c r="F62" i="4"/>
  <c r="E62" i="4"/>
  <c r="D62" i="4"/>
  <c r="G57" i="4"/>
  <c r="F57" i="4"/>
  <c r="E57" i="4"/>
  <c r="D57" i="4"/>
  <c r="G54" i="4"/>
  <c r="F54" i="4"/>
  <c r="E54" i="4"/>
  <c r="D54" i="4"/>
  <c r="G50" i="4"/>
  <c r="F50" i="4"/>
  <c r="F51" i="4" s="1"/>
  <c r="E50" i="4"/>
  <c r="D50" i="4"/>
  <c r="G49" i="4"/>
  <c r="G51" i="4" s="1"/>
  <c r="E49" i="4"/>
  <c r="E51" i="4" s="1"/>
  <c r="D49" i="4"/>
  <c r="G45" i="4"/>
  <c r="F45" i="4"/>
  <c r="E45" i="4"/>
  <c r="D45" i="4"/>
  <c r="G44" i="4"/>
  <c r="G46" i="4" s="1"/>
  <c r="G64" i="4" s="1"/>
  <c r="F44" i="4"/>
  <c r="F46" i="4"/>
  <c r="E44" i="4"/>
  <c r="D44" i="4"/>
  <c r="G41" i="4"/>
  <c r="F41" i="4"/>
  <c r="E41" i="4"/>
  <c r="D41" i="4"/>
  <c r="G40" i="4"/>
  <c r="F40" i="4"/>
  <c r="E40" i="4"/>
  <c r="D40" i="4"/>
  <c r="G33" i="4"/>
  <c r="G58" i="4" s="1"/>
  <c r="G35" i="4"/>
  <c r="F33" i="4"/>
  <c r="E33" i="4"/>
  <c r="E35" i="4" s="1"/>
  <c r="E59" i="4" s="1"/>
  <c r="D33" i="4"/>
  <c r="G32" i="4"/>
  <c r="F32" i="4"/>
  <c r="F34" i="4" s="1"/>
  <c r="E32" i="4"/>
  <c r="E34" i="4" s="1"/>
  <c r="D32" i="4"/>
  <c r="D34" i="4"/>
  <c r="C32" i="4"/>
  <c r="C34" i="4" s="1"/>
  <c r="C18" i="4"/>
  <c r="C68" i="4" s="1"/>
  <c r="C12" i="4"/>
  <c r="C68" i="3"/>
  <c r="C67" i="3"/>
  <c r="G63" i="3"/>
  <c r="F63" i="3"/>
  <c r="F64" i="3" s="1"/>
  <c r="E63" i="3"/>
  <c r="D63" i="3"/>
  <c r="G62" i="3"/>
  <c r="F62" i="3"/>
  <c r="E62" i="3"/>
  <c r="D62" i="3"/>
  <c r="C62" i="3"/>
  <c r="G57" i="3"/>
  <c r="F57" i="3"/>
  <c r="E57" i="3"/>
  <c r="D57" i="3"/>
  <c r="G54" i="3"/>
  <c r="F54" i="3"/>
  <c r="E54" i="3"/>
  <c r="D54" i="3"/>
  <c r="C54" i="3"/>
  <c r="G50" i="3"/>
  <c r="F50" i="3"/>
  <c r="E50" i="3"/>
  <c r="D50" i="3"/>
  <c r="C50" i="3"/>
  <c r="G49" i="3"/>
  <c r="G51" i="3" s="1"/>
  <c r="F49" i="3"/>
  <c r="F51" i="3" s="1"/>
  <c r="E49" i="3"/>
  <c r="D49" i="3"/>
  <c r="D51" i="3" s="1"/>
  <c r="G45" i="3"/>
  <c r="F45" i="3"/>
  <c r="E45" i="3"/>
  <c r="D45" i="3"/>
  <c r="D46" i="3" s="1"/>
  <c r="G44" i="3"/>
  <c r="G46" i="3" s="1"/>
  <c r="F44" i="3"/>
  <c r="E44" i="3"/>
  <c r="E46" i="3"/>
  <c r="E64" i="3" s="1"/>
  <c r="D44" i="3"/>
  <c r="G41" i="3"/>
  <c r="F41" i="3"/>
  <c r="E41" i="3"/>
  <c r="D41" i="3"/>
  <c r="G40" i="3"/>
  <c r="F40" i="3"/>
  <c r="E40" i="3"/>
  <c r="D40" i="3"/>
  <c r="G33" i="3"/>
  <c r="G35" i="3" s="1"/>
  <c r="F33" i="3"/>
  <c r="F58" i="3" s="1"/>
  <c r="E33" i="3"/>
  <c r="E35" i="3"/>
  <c r="D33" i="3"/>
  <c r="G32" i="3"/>
  <c r="G34" i="3" s="1"/>
  <c r="F32" i="3"/>
  <c r="F34" i="3"/>
  <c r="E32" i="3"/>
  <c r="E58" i="3" s="1"/>
  <c r="D32" i="3"/>
  <c r="D34" i="3" s="1"/>
  <c r="F46" i="3"/>
  <c r="D46" i="4"/>
  <c r="D64" i="4" s="1"/>
  <c r="E58" i="4"/>
  <c r="E46" i="4"/>
  <c r="F58" i="4"/>
  <c r="C50" i="4"/>
  <c r="D51" i="4"/>
  <c r="C58" i="6"/>
  <c r="C35" i="6"/>
  <c r="G34" i="4"/>
  <c r="F35" i="4"/>
  <c r="F35" i="3"/>
  <c r="F59" i="3"/>
  <c r="C44" i="3"/>
  <c r="C33" i="3"/>
  <c r="C35" i="3" s="1"/>
  <c r="C41" i="3"/>
  <c r="C70" i="7" l="1"/>
  <c r="C62" i="7"/>
  <c r="C64" i="7" s="1"/>
  <c r="C57" i="7"/>
  <c r="C59" i="7" s="1"/>
  <c r="C54" i="7"/>
  <c r="C76" i="7"/>
  <c r="C48" i="7"/>
  <c r="E47" i="7"/>
  <c r="E72" i="7" s="1"/>
  <c r="E71" i="7"/>
  <c r="G78" i="7"/>
  <c r="G75" i="7"/>
  <c r="G58" i="7"/>
  <c r="G59" i="7" s="1"/>
  <c r="E78" i="7"/>
  <c r="E75" i="7"/>
  <c r="E58" i="7"/>
  <c r="E59" i="7" s="1"/>
  <c r="C53" i="7"/>
  <c r="C75" i="7"/>
  <c r="B17" i="7"/>
  <c r="C78" i="7"/>
  <c r="B25" i="7"/>
  <c r="B45" i="7" s="1"/>
  <c r="B47" i="7" s="1"/>
  <c r="C45" i="7"/>
  <c r="C47" i="7" s="1"/>
  <c r="C69" i="7"/>
  <c r="C56" i="7"/>
  <c r="C79" i="7"/>
  <c r="H78" i="7"/>
  <c r="H75" i="7"/>
  <c r="F78" i="7"/>
  <c r="F75" i="7"/>
  <c r="F58" i="7"/>
  <c r="F59" i="7" s="1"/>
  <c r="D75" i="7"/>
  <c r="D78" i="7"/>
  <c r="D58" i="7"/>
  <c r="D59" i="7" s="1"/>
  <c r="B31" i="7"/>
  <c r="B29" i="7"/>
  <c r="B22" i="7"/>
  <c r="B18" i="7"/>
  <c r="B53" i="7" s="1"/>
  <c r="B19" i="7"/>
  <c r="B20" i="7"/>
  <c r="F54" i="14"/>
  <c r="F59" i="14"/>
  <c r="F58" i="14"/>
  <c r="F60" i="14" s="1"/>
  <c r="F53" i="14"/>
  <c r="F55" i="14" s="1"/>
  <c r="F50" i="14"/>
  <c r="E59" i="14"/>
  <c r="E54" i="14"/>
  <c r="E53" i="14"/>
  <c r="E50" i="14"/>
  <c r="E58" i="14"/>
  <c r="H58" i="14"/>
  <c r="H53" i="14"/>
  <c r="C59" i="14"/>
  <c r="C54" i="14"/>
  <c r="D54" i="14"/>
  <c r="D59" i="14"/>
  <c r="C53" i="14"/>
  <c r="C50" i="14"/>
  <c r="C58" i="14"/>
  <c r="G54" i="14"/>
  <c r="D58" i="14"/>
  <c r="D53" i="14"/>
  <c r="D50" i="14"/>
  <c r="G53" i="14"/>
  <c r="G50" i="14"/>
  <c r="G58" i="14"/>
  <c r="G60" i="14" s="1"/>
  <c r="B44" i="13"/>
  <c r="B67" i="13"/>
  <c r="B50" i="13"/>
  <c r="B49" i="13"/>
  <c r="B49" i="12"/>
  <c r="B50" i="12"/>
  <c r="B44" i="12"/>
  <c r="B67" i="12"/>
  <c r="B50" i="11"/>
  <c r="B49" i="11"/>
  <c r="B79" i="14"/>
  <c r="D59" i="6"/>
  <c r="G59" i="3"/>
  <c r="E59" i="6"/>
  <c r="C58" i="3"/>
  <c r="C34" i="3"/>
  <c r="C59" i="3" s="1"/>
  <c r="C54" i="4"/>
  <c r="G58" i="3"/>
  <c r="D58" i="3"/>
  <c r="G58" i="6"/>
  <c r="C40" i="9"/>
  <c r="B41" i="14"/>
  <c r="C40" i="6"/>
  <c r="C51" i="6"/>
  <c r="E51" i="8"/>
  <c r="E49" i="8"/>
  <c r="B29" i="14"/>
  <c r="B63" i="14" s="1"/>
  <c r="E46" i="8"/>
  <c r="F45" i="9"/>
  <c r="F46" i="9" s="1"/>
  <c r="F64" i="9" s="1"/>
  <c r="C57" i="5"/>
  <c r="E64" i="5"/>
  <c r="G64" i="5"/>
  <c r="G63" i="9"/>
  <c r="B49" i="15"/>
  <c r="B49" i="14"/>
  <c r="G59" i="4"/>
  <c r="D51" i="6"/>
  <c r="C16" i="8"/>
  <c r="C32" i="8" s="1"/>
  <c r="C34" i="5"/>
  <c r="E58" i="9"/>
  <c r="C59" i="6"/>
  <c r="D64" i="6"/>
  <c r="F59" i="8"/>
  <c r="E49" i="9"/>
  <c r="E51" i="9" s="1"/>
  <c r="G45" i="8"/>
  <c r="C40" i="3"/>
  <c r="F64" i="4"/>
  <c r="F46" i="5"/>
  <c r="D34" i="9"/>
  <c r="D59" i="9" s="1"/>
  <c r="F59" i="6"/>
  <c r="C45" i="4"/>
  <c r="C46" i="3"/>
  <c r="C33" i="4"/>
  <c r="C58" i="4" s="1"/>
  <c r="E51" i="3"/>
  <c r="C45" i="3"/>
  <c r="C10" i="8"/>
  <c r="F57" i="9"/>
  <c r="G62" i="9"/>
  <c r="B41" i="15"/>
  <c r="D35" i="3"/>
  <c r="D59" i="3" s="1"/>
  <c r="C64" i="3"/>
  <c r="G64" i="3"/>
  <c r="E64" i="4"/>
  <c r="E59" i="3"/>
  <c r="C57" i="4"/>
  <c r="C41" i="4"/>
  <c r="C49" i="4"/>
  <c r="C51" i="4" s="1"/>
  <c r="C44" i="4"/>
  <c r="C46" i="4" s="1"/>
  <c r="F59" i="4"/>
  <c r="E34" i="3"/>
  <c r="C63" i="4"/>
  <c r="C64" i="4" s="1"/>
  <c r="D64" i="3"/>
  <c r="D58" i="4"/>
  <c r="D35" i="4"/>
  <c r="D59" i="4" s="1"/>
  <c r="F59" i="5"/>
  <c r="F63" i="8"/>
  <c r="F41" i="8"/>
  <c r="F49" i="8"/>
  <c r="F51" i="8" s="1"/>
  <c r="F57" i="8"/>
  <c r="C12" i="8"/>
  <c r="F44" i="8"/>
  <c r="F58" i="5"/>
  <c r="G58" i="9"/>
  <c r="G35" i="9"/>
  <c r="G59" i="9" s="1"/>
  <c r="C57" i="3"/>
  <c r="C40" i="4"/>
  <c r="C63" i="6"/>
  <c r="C64" i="6" s="1"/>
  <c r="C49" i="3"/>
  <c r="C51" i="3" s="1"/>
  <c r="F45" i="8"/>
  <c r="E33" i="8"/>
  <c r="D51" i="9"/>
  <c r="G62" i="8"/>
  <c r="C17" i="8"/>
  <c r="C62" i="8" s="1"/>
  <c r="C17" i="9"/>
  <c r="C62" i="9" s="1"/>
  <c r="D45" i="9"/>
  <c r="D46" i="9" s="1"/>
  <c r="D62" i="9"/>
  <c r="G64" i="9"/>
  <c r="C63" i="5"/>
  <c r="C35" i="5"/>
  <c r="C59" i="5" s="1"/>
  <c r="C49" i="5"/>
  <c r="C51" i="5" s="1"/>
  <c r="F58" i="8"/>
  <c r="E63" i="8"/>
  <c r="C44" i="5"/>
  <c r="C46" i="5" s="1"/>
  <c r="C18" i="8"/>
  <c r="E63" i="9"/>
  <c r="E45" i="9"/>
  <c r="F58" i="6"/>
  <c r="G35" i="6"/>
  <c r="G59" i="6" s="1"/>
  <c r="D58" i="9"/>
  <c r="E35" i="9"/>
  <c r="E59" i="9" s="1"/>
  <c r="C18" i="9"/>
  <c r="C41" i="5"/>
  <c r="F64" i="5"/>
  <c r="G63" i="8"/>
  <c r="G44" i="8"/>
  <c r="G46" i="8" s="1"/>
  <c r="G57" i="8"/>
  <c r="D50" i="8"/>
  <c r="D51" i="8" s="1"/>
  <c r="D63" i="8"/>
  <c r="D33" i="8"/>
  <c r="D45" i="8"/>
  <c r="D46" i="8" s="1"/>
  <c r="D64" i="8"/>
  <c r="C12" i="9"/>
  <c r="E41" i="9"/>
  <c r="E44" i="9"/>
  <c r="E46" i="9" s="1"/>
  <c r="F34" i="9"/>
  <c r="F59" i="9" s="1"/>
  <c r="B43" i="13"/>
  <c r="B43" i="12"/>
  <c r="B42" i="11"/>
  <c r="B67" i="11" s="1"/>
  <c r="C77" i="7" l="1"/>
  <c r="E77" i="7"/>
  <c r="B76" i="7"/>
  <c r="D55" i="14"/>
  <c r="E55" i="14"/>
  <c r="D60" i="14"/>
  <c r="C60" i="14"/>
  <c r="B75" i="7"/>
  <c r="G55" i="14"/>
  <c r="C55" i="14"/>
  <c r="E60" i="14"/>
  <c r="B68" i="13"/>
  <c r="B68" i="12"/>
  <c r="B62" i="7"/>
  <c r="B70" i="7"/>
  <c r="B57" i="7"/>
  <c r="B54" i="7"/>
  <c r="B58" i="15"/>
  <c r="B50" i="15"/>
  <c r="B66" i="15"/>
  <c r="B53" i="15"/>
  <c r="B74" i="14"/>
  <c r="B71" i="14"/>
  <c r="B32" i="7"/>
  <c r="B67" i="7" s="1"/>
  <c r="B58" i="7"/>
  <c r="B63" i="7"/>
  <c r="B79" i="7"/>
  <c r="B75" i="14"/>
  <c r="B72" i="14"/>
  <c r="B59" i="14"/>
  <c r="B54" i="14"/>
  <c r="B69" i="7"/>
  <c r="B56" i="7"/>
  <c r="B35" i="7"/>
  <c r="B78" i="7"/>
  <c r="B29" i="15"/>
  <c r="B63" i="15" s="1"/>
  <c r="B54" i="15"/>
  <c r="B79" i="15"/>
  <c r="B72" i="15"/>
  <c r="B75" i="15"/>
  <c r="B59" i="15"/>
  <c r="B58" i="14"/>
  <c r="B53" i="14"/>
  <c r="B66" i="14"/>
  <c r="B50" i="14"/>
  <c r="B32" i="15"/>
  <c r="B78" i="15" s="1"/>
  <c r="B74" i="15"/>
  <c r="B71" i="15"/>
  <c r="B42" i="15"/>
  <c r="B42" i="14"/>
  <c r="B67" i="14" s="1"/>
  <c r="E64" i="8"/>
  <c r="C35" i="4"/>
  <c r="C59" i="4" s="1"/>
  <c r="B44" i="11"/>
  <c r="C34" i="8"/>
  <c r="E64" i="9"/>
  <c r="E35" i="8"/>
  <c r="E59" i="8" s="1"/>
  <c r="E58" i="8"/>
  <c r="C44" i="8"/>
  <c r="C41" i="8"/>
  <c r="C49" i="8"/>
  <c r="C57" i="8"/>
  <c r="D58" i="8"/>
  <c r="D35" i="8"/>
  <c r="D59" i="8" s="1"/>
  <c r="C33" i="9"/>
  <c r="C54" i="9"/>
  <c r="C63" i="9"/>
  <c r="C50" i="9"/>
  <c r="C68" i="9"/>
  <c r="C45" i="9"/>
  <c r="D64" i="9"/>
  <c r="G64" i="8"/>
  <c r="C64" i="5"/>
  <c r="B46" i="7"/>
  <c r="B71" i="7" s="1"/>
  <c r="C41" i="9"/>
  <c r="C49" i="9"/>
  <c r="C57" i="9"/>
  <c r="C44" i="9"/>
  <c r="C46" i="9" s="1"/>
  <c r="C64" i="9" s="1"/>
  <c r="C54" i="8"/>
  <c r="C50" i="8"/>
  <c r="C33" i="8"/>
  <c r="C45" i="8"/>
  <c r="C63" i="8"/>
  <c r="C68" i="8"/>
  <c r="F46" i="8"/>
  <c r="F64" i="8" s="1"/>
  <c r="B43" i="15"/>
  <c r="B43" i="14"/>
  <c r="B32" i="14"/>
  <c r="B78" i="14" s="1"/>
  <c r="B59" i="7" l="1"/>
  <c r="B77" i="7" s="1"/>
  <c r="B64" i="7"/>
  <c r="B60" i="14"/>
  <c r="B55" i="14"/>
  <c r="B55" i="15"/>
  <c r="B44" i="15"/>
  <c r="B68" i="15" s="1"/>
  <c r="B67" i="15"/>
  <c r="B73" i="14"/>
  <c r="B73" i="15"/>
  <c r="B60" i="15"/>
  <c r="B44" i="14"/>
  <c r="B68" i="14" s="1"/>
  <c r="B48" i="7"/>
  <c r="B72" i="7" s="1"/>
  <c r="C35" i="8"/>
  <c r="C59" i="8" s="1"/>
  <c r="C58" i="8"/>
  <c r="C51" i="9"/>
  <c r="C51" i="8"/>
  <c r="C58" i="9"/>
  <c r="C35" i="9"/>
  <c r="C59" i="9" s="1"/>
  <c r="C46" i="8"/>
  <c r="C64" i="8" s="1"/>
</calcChain>
</file>

<file path=xl/comments1.xml><?xml version="1.0" encoding="utf-8"?>
<comments xmlns="http://schemas.openxmlformats.org/spreadsheetml/2006/main">
  <authors>
    <author>Diego Astorga</author>
  </authors>
  <commentList>
    <comment ref="C12" authorId="0" shapeId="0">
      <text>
        <r>
          <rPr>
            <b/>
            <sz val="9"/>
            <color indexed="81"/>
            <rFont val="Tahoma"/>
            <family val="2"/>
          </rPr>
          <t>Diego Astorga:</t>
        </r>
        <r>
          <rPr>
            <sz val="9"/>
            <color indexed="81"/>
            <rFont val="Tahoma"/>
            <family val="2"/>
          </rPr>
          <t xml:space="preserve">
En el informe anual; el cuadro 1 del segundo trimestre aparece sin beneficiarios atendidos pero en el reporte previo aparecen estas cifras. </t>
        </r>
      </text>
    </comment>
  </commentList>
</comments>
</file>

<file path=xl/comments2.xml><?xml version="1.0" encoding="utf-8"?>
<comments xmlns="http://schemas.openxmlformats.org/spreadsheetml/2006/main">
  <authors>
    <author>Catherine</author>
  </authors>
  <commentList>
    <comment ref="A13" authorId="0" shapeId="0">
      <text>
        <r>
          <rPr>
            <b/>
            <sz val="9"/>
            <color indexed="81"/>
            <rFont val="Tahoma"/>
            <family val="2"/>
          </rPr>
          <t>Catherine:</t>
        </r>
        <r>
          <rPr>
            <sz val="9"/>
            <color indexed="81"/>
            <rFont val="Tahoma"/>
            <family val="2"/>
          </rPr>
          <t xml:space="preserve">
Modificación presupuestaria 16/06/2011
</t>
        </r>
      </text>
    </comment>
  </commentList>
</comments>
</file>

<file path=xl/comments3.xml><?xml version="1.0" encoding="utf-8"?>
<comments xmlns="http://schemas.openxmlformats.org/spreadsheetml/2006/main">
  <authors>
    <author>Catherine</author>
  </authors>
  <commentList>
    <comment ref="A13" authorId="0" shapeId="0">
      <text>
        <r>
          <rPr>
            <b/>
            <sz val="9"/>
            <color indexed="81"/>
            <rFont val="Tahoma"/>
            <family val="2"/>
          </rPr>
          <t>Catherine:</t>
        </r>
        <r>
          <rPr>
            <sz val="9"/>
            <color indexed="81"/>
            <rFont val="Tahoma"/>
            <family val="2"/>
          </rPr>
          <t xml:space="preserve">
Modificación Presupuestaria 16/06/2011</t>
        </r>
      </text>
    </comment>
  </commentList>
</comments>
</file>

<file path=xl/sharedStrings.xml><?xml version="1.0" encoding="utf-8"?>
<sst xmlns="http://schemas.openxmlformats.org/spreadsheetml/2006/main" count="1177" uniqueCount="234">
  <si>
    <t>Indicador</t>
  </si>
  <si>
    <t>Total Programa</t>
  </si>
  <si>
    <t>Productos</t>
  </si>
  <si>
    <t>Construcción AR</t>
  </si>
  <si>
    <t>Ampliación o mejoras</t>
  </si>
  <si>
    <t>Instalación Equipo Desinfección</t>
  </si>
  <si>
    <t>Instalación equipos cloración</t>
  </si>
  <si>
    <t>Insumos</t>
  </si>
  <si>
    <t>Unidad</t>
  </si>
  <si>
    <t xml:space="preserve">Beneficiarios </t>
  </si>
  <si>
    <t>Obras</t>
  </si>
  <si>
    <t>Efectivos 3T 2010</t>
  </si>
  <si>
    <t>Programados 3T 2011</t>
  </si>
  <si>
    <t>Efectivos 3T 2011</t>
  </si>
  <si>
    <t>Programados año 2011</t>
  </si>
  <si>
    <t>Gasto FODESAF</t>
  </si>
  <si>
    <t>En transferencias 3T 2011</t>
  </si>
  <si>
    <t>Ingresos FODESAF</t>
  </si>
  <si>
    <t>Otros insumos</t>
  </si>
  <si>
    <t>IPC (3T 2010)</t>
  </si>
  <si>
    <t>IPC (3T 2011)</t>
  </si>
  <si>
    <t>Cálculos intermedios</t>
  </si>
  <si>
    <t>Gasto efectivo real 3T 2010</t>
  </si>
  <si>
    <t>Gasto efectivo real 3T 2011</t>
  </si>
  <si>
    <t>Gasto efectivo real por beneficiario 3T 2010</t>
  </si>
  <si>
    <t>Gasto efectivo real por beneficiario 3T 2011</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</si>
  <si>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</si>
  <si>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</si>
  <si>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</si>
  <si>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</si>
  <si>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</si>
  <si>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</si>
  <si>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</si>
  <si>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</si>
  <si>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</si>
  <si>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</si>
  <si>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</si>
  <si>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</si>
  <si>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</si>
  <si>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</si>
  <si>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</si>
  <si>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</si>
  <si>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</si>
  <si>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</si>
  <si>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</si>
  <si>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</si>
  <si>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</si>
  <si>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</si>
  <si>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</si>
  <si>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</si>
  <si>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 xml:space="preserve">Fuentes: </t>
  </si>
  <si>
    <t>Gasto efectivo real por beneficiario 2T 2011</t>
  </si>
  <si>
    <t>Gasto efectivo real por beneficiario 2T 2010</t>
  </si>
  <si>
    <t>Gasto efectivo real 2T 2011</t>
  </si>
  <si>
    <t>Gasto efectivo real 2T 2010</t>
  </si>
  <si>
    <t>IPC (2T 2011)</t>
  </si>
  <si>
    <t>IPC (2T 2010)</t>
  </si>
  <si>
    <t>Efectivos 2T 2011</t>
  </si>
  <si>
    <t>Programados 2T 2011</t>
  </si>
  <si>
    <t>En transferencias 2T 2011</t>
  </si>
  <si>
    <t>Efectivos 2T 2010</t>
  </si>
  <si>
    <t>Efectivos 1T 2010</t>
  </si>
  <si>
    <t>Programados 1T 2011</t>
  </si>
  <si>
    <t>Efectivos 1T 2011</t>
  </si>
  <si>
    <t>En transferencias 1T 2011</t>
  </si>
  <si>
    <t>IPC (1T 2010)</t>
  </si>
  <si>
    <t>IPC (1T 2011)</t>
  </si>
  <si>
    <t>Gasto efectivo real 1T 2010</t>
  </si>
  <si>
    <t>Gasto efectivo real 1T 2011</t>
  </si>
  <si>
    <t>Gasto efectivo real por beneficiario 1T 2010</t>
  </si>
  <si>
    <t>Gasto efectivo real por beneficiario 1T 2011</t>
  </si>
  <si>
    <t>Efectivos 4T 2010</t>
  </si>
  <si>
    <t>Programados 4T 2011</t>
  </si>
  <si>
    <t>Efectivos 4T 2011</t>
  </si>
  <si>
    <t>En transferencias 4T 2011</t>
  </si>
  <si>
    <t>IPC (4T 2010)</t>
  </si>
  <si>
    <t>IPC (4T 2011)</t>
  </si>
  <si>
    <t>Gasto efectivo real 4T 2010</t>
  </si>
  <si>
    <t>Gasto efectivo real 4T 2011</t>
  </si>
  <si>
    <t>Gasto efectivo real por beneficiario 4T 2010</t>
  </si>
  <si>
    <t>Gasto efectivo real por beneficiario 4T 2011</t>
  </si>
  <si>
    <t>Efectivos  2010</t>
  </si>
  <si>
    <t>Programados  2011</t>
  </si>
  <si>
    <t>Efectivos  2011</t>
  </si>
  <si>
    <t>En transferencias  2011</t>
  </si>
  <si>
    <t>IPC ( 2010)</t>
  </si>
  <si>
    <t>IPC ( 2011)</t>
  </si>
  <si>
    <t>Gasto efectivo real  2010</t>
  </si>
  <si>
    <t>Gasto efectivo real  2011</t>
  </si>
  <si>
    <t>Gasto efectivo real por beneficiario  2010</t>
  </si>
  <si>
    <t>Gasto efectivo real por beneficiario  2011</t>
  </si>
  <si>
    <t>De composición</t>
  </si>
  <si>
    <t>De Composición</t>
  </si>
  <si>
    <t>Informe de Liquidación 2010, FODESAF.</t>
  </si>
  <si>
    <t>Notas:</t>
  </si>
  <si>
    <t>En el caso de beneficiarios (obras) 2010 sólo se tiene el dato anual del informe de liquidación de FODESAF.</t>
  </si>
  <si>
    <t>Informes Trimestrales, ICAA, 2011.</t>
  </si>
  <si>
    <t>Los beneficiarios se miden a través de la cantidad de obras ejecutadas, no de las personas que se ven beneficiadas.</t>
  </si>
  <si>
    <t>No se toman en cuenta obras en proceso, sólo las efectivamente terminadas.</t>
  </si>
  <si>
    <t xml:space="preserve">Sólo se aplica la Modificación N°2-2011 con fecha 16/06/2011; no así las de fechas 31/05/2011 y 19/12/2011; para efectos de evaluación </t>
  </si>
  <si>
    <t>Población objetivo (personas)</t>
  </si>
  <si>
    <t>Indicadores aplicados a ICAA. Primer Trimestre 2011</t>
  </si>
  <si>
    <t>Indicadores aplicados a ICAA. Segundo Trimestre 2011</t>
  </si>
  <si>
    <t>Indicadores aplicados a ICAA. Tercer Trimestre 2011</t>
  </si>
  <si>
    <t>Indicadores aplicados a ICAA. Cuarto Trimestre 2011</t>
  </si>
  <si>
    <t>Indicadores aplicados a ICAA.  2011</t>
  </si>
  <si>
    <t>Población objetivo:</t>
  </si>
  <si>
    <t>Construcción: población rural pobre sin agua domiciliar</t>
  </si>
  <si>
    <t>Mejoramiento: población rural pobre servida con acueducto rural</t>
  </si>
  <si>
    <t>Primer Trimestre</t>
  </si>
  <si>
    <t>Segundo Trimestre</t>
  </si>
  <si>
    <t>Tercer Trimestre</t>
  </si>
  <si>
    <t>Cuarto Trimestre</t>
  </si>
  <si>
    <t>Beneficiarios (obras y personas)</t>
  </si>
  <si>
    <t>personas</t>
  </si>
  <si>
    <t>Índice de crecimiento beneficiarios (ICB)</t>
  </si>
  <si>
    <t>Gasto programado por beneficiario (GPB)</t>
  </si>
  <si>
    <t>Gasto efectivo por beneficiario (GEB)</t>
  </si>
  <si>
    <t>Gasto programado por obra</t>
  </si>
  <si>
    <t>Gasto efectivo por obra</t>
  </si>
  <si>
    <t>Proyectos terminados</t>
  </si>
  <si>
    <t>Proyectos en proceso</t>
  </si>
  <si>
    <t>Proyectos por iniciar</t>
  </si>
  <si>
    <t>Construcción acueductos rurales</t>
  </si>
  <si>
    <t>Equipos desinfección</t>
  </si>
  <si>
    <t xml:space="preserve">Productos </t>
  </si>
  <si>
    <t>IPC 1T ( 2019)</t>
  </si>
  <si>
    <t>Efectivos 2T  2019</t>
  </si>
  <si>
    <t>IPC 2T ( 2019)</t>
  </si>
  <si>
    <t>Gasto efectivo real por beneficiario 2T  2019</t>
  </si>
  <si>
    <t>Efectivos 1S 2019 (obras)</t>
  </si>
  <si>
    <t>Efectivos 1S 2019</t>
  </si>
  <si>
    <t>IPC 1S ( 2019)</t>
  </si>
  <si>
    <t>Gasto efectivo real 1S 2019</t>
  </si>
  <si>
    <t>Gasto efectivo real por beneficiario 1S 2019</t>
  </si>
  <si>
    <t>Efectivos 3T 2019</t>
  </si>
  <si>
    <t>Efectivos 3TA 2019 (obras)</t>
  </si>
  <si>
    <t>Efectivos 3TA 2019</t>
  </si>
  <si>
    <t>Gasto efectivo real 3TA 2019</t>
  </si>
  <si>
    <t>Gasto efectivo real por beneficiario 3TA 2019</t>
  </si>
  <si>
    <t>Efectivos 4T 2019 (obras)</t>
  </si>
  <si>
    <t>Efectivos 4T 2019</t>
  </si>
  <si>
    <t>Gasto efectivo real 4T 2019</t>
  </si>
  <si>
    <t>Gasto efectivo real por beneficiario 4T 2019</t>
  </si>
  <si>
    <t>n.d.</t>
  </si>
  <si>
    <t>Proyectos terminados -Nuevos</t>
  </si>
  <si>
    <t xml:space="preserve">Proyectos terminados - Ampliación o mejoras </t>
  </si>
  <si>
    <t>Efectivos 1T  2019 (obras)</t>
  </si>
  <si>
    <t>Programados  1T 2020 (obras)</t>
  </si>
  <si>
    <t>Efectivos 1T 2020 (obras)</t>
  </si>
  <si>
    <t>Programados año 2020 (obras)</t>
  </si>
  <si>
    <t>Efectivos 1T 2019</t>
  </si>
  <si>
    <t>Programados  1T 2020</t>
  </si>
  <si>
    <t>Efectivos 1T  2020</t>
  </si>
  <si>
    <t>Programados año 2020</t>
  </si>
  <si>
    <t>En transferencias 1T  2020</t>
  </si>
  <si>
    <t>Efectivos  1T 2020</t>
  </si>
  <si>
    <t>IPC 1T ( 2020)</t>
  </si>
  <si>
    <t>Gasto efectivo real  1T 2019</t>
  </si>
  <si>
    <t>Gasto efectivo real 1T  2020</t>
  </si>
  <si>
    <t>Gasto efectivo real por beneficiario  1T 2019</t>
  </si>
  <si>
    <t>Gasto efectivo real por beneficiario 1T 2020</t>
  </si>
  <si>
    <t>Programados 2T  2020 (obras)</t>
  </si>
  <si>
    <t>Efectivos 2T 2020 (obras)</t>
  </si>
  <si>
    <t>Programados  2T 2020</t>
  </si>
  <si>
    <t>Efectivos 2T  2020</t>
  </si>
  <si>
    <t>En transferencias 2T  2020</t>
  </si>
  <si>
    <t>Programados 2T  2020</t>
  </si>
  <si>
    <t>Efectivos  2T 2020</t>
  </si>
  <si>
    <t>IPC 2T ( 2020)</t>
  </si>
  <si>
    <t>Gasto efectivo real 2T 2019</t>
  </si>
  <si>
    <t>Gasto efectivo real 2T  2020</t>
  </si>
  <si>
    <t>Gasto efectivo real por beneficiario 2T  2020</t>
  </si>
  <si>
    <t>Programados 3T 2020 (obras)</t>
  </si>
  <si>
    <t>Efectivos 3T 2020 (obras)</t>
  </si>
  <si>
    <t>Programados 3T  2020</t>
  </si>
  <si>
    <t>Efectivos 3T 2020</t>
  </si>
  <si>
    <t>En transferencias 3T  2020</t>
  </si>
  <si>
    <t>Programados 3T 2020</t>
  </si>
  <si>
    <t>IPC 3T (2019)</t>
  </si>
  <si>
    <t>IPC 3T (2020)</t>
  </si>
  <si>
    <t>Gasto efectivo real  3T 2019</t>
  </si>
  <si>
    <t>Gasto efectivo real 3T 2020</t>
  </si>
  <si>
    <t>Gasto efectivo real por beneficiario 3T 2019</t>
  </si>
  <si>
    <t>Gasto efectivo real por beneficiario  3T 2020</t>
  </si>
  <si>
    <t>Programados 3TA 2020 (obras)</t>
  </si>
  <si>
    <t>Efectivos 3TA 2020 (obras)</t>
  </si>
  <si>
    <t>Programados 3TA 2020</t>
  </si>
  <si>
    <t>Efectivos 3TA 2020</t>
  </si>
  <si>
    <t>En transferencias 3TA 2020</t>
  </si>
  <si>
    <t>IPC 3TA (2019)</t>
  </si>
  <si>
    <t>IPC 3TA (2020)</t>
  </si>
  <si>
    <t>Gasto efectivo real 3TA 2020</t>
  </si>
  <si>
    <t>Gasto efectivo real por beneficiario 3TA 2020</t>
  </si>
  <si>
    <r>
      <rPr>
        <b/>
        <sz val="11"/>
        <color theme="1"/>
        <rFont val="Palatino Linotype"/>
        <family val="1"/>
      </rPr>
      <t xml:space="preserve">Fuentes: </t>
    </r>
    <r>
      <rPr>
        <sz val="11"/>
        <color theme="1"/>
        <rFont val="Palatino Linotype"/>
        <family val="1"/>
      </rPr>
      <t xml:space="preserve"> Informes Trimestrales A y A 2019 y 2020 - Cronogramas de Metas e Inversión - Modificaciones 2020 - IPC, INEC 2019 y 2020</t>
    </r>
  </si>
  <si>
    <r>
      <rPr>
        <b/>
        <sz val="11"/>
        <color theme="1"/>
        <rFont val="Palatino Linotype"/>
        <family val="1"/>
      </rPr>
      <t>Notas:</t>
    </r>
    <r>
      <rPr>
        <sz val="11"/>
        <color theme="1"/>
        <rFont val="Palatino Linotype"/>
        <family val="1"/>
      </rPr>
      <t xml:space="preserve">
</t>
    </r>
    <r>
      <rPr>
        <b/>
        <sz val="11"/>
        <color theme="1"/>
        <rFont val="Palatino Linotype"/>
        <family val="1"/>
      </rPr>
      <t>*</t>
    </r>
    <r>
      <rPr>
        <sz val="11"/>
        <color theme="1"/>
        <rFont val="Palatino Linotype"/>
        <family val="1"/>
      </rPr>
      <t xml:space="preserve">Para el año 2020 el producto "construcción de acueductos rurales" no cuenta con la subdivisión de proyectos por iniciar. 
</t>
    </r>
    <r>
      <rPr>
        <b/>
        <sz val="11"/>
        <color theme="1"/>
        <rFont val="Palatino Linotype"/>
        <family val="1"/>
      </rPr>
      <t>*</t>
    </r>
    <r>
      <rPr>
        <sz val="11"/>
        <color theme="1"/>
        <rFont val="Palatino Linotype"/>
        <family val="1"/>
      </rPr>
      <t xml:space="preserve">Los datos del producto "equipos desinfección - proyectos terminados" no se toman en cuenta para el total del programa.  </t>
    </r>
  </si>
  <si>
    <r>
      <t xml:space="preserve">Efectivos 2T 2019 </t>
    </r>
    <r>
      <rPr>
        <i/>
        <sz val="11"/>
        <color theme="1"/>
        <rFont val="Palatino Linotype"/>
        <family val="1"/>
      </rPr>
      <t>(obras)</t>
    </r>
  </si>
  <si>
    <t>Programados 1S 2020 (obras)</t>
  </si>
  <si>
    <t>Efectivos 1S 2020 (obras)</t>
  </si>
  <si>
    <t>Programados 1S 2020</t>
  </si>
  <si>
    <t>Efectivos 1S 2020</t>
  </si>
  <si>
    <t>En transferencias 1S 2020</t>
  </si>
  <si>
    <t>IPC 1S ( 2020)</t>
  </si>
  <si>
    <t>Gasto efectivo real 1S 2020</t>
  </si>
  <si>
    <t>Gasto efectivo real por beneficiario 1S 2020</t>
  </si>
  <si>
    <t>Programados 4T 2020 (obras)</t>
  </si>
  <si>
    <t>Efectivos 4T 2020 (obras)</t>
  </si>
  <si>
    <t>Programados 4T 2020</t>
  </si>
  <si>
    <t>Efectivos 4T 2020</t>
  </si>
  <si>
    <t>En transferencias 4T 2020</t>
  </si>
  <si>
    <t>IPC 4T (2019)</t>
  </si>
  <si>
    <t>IPC 4T (2020)</t>
  </si>
  <si>
    <t>Gasto efectivo real 4T 2020</t>
  </si>
  <si>
    <t>Gasto efectivo real por beneficiario 4T 2020</t>
  </si>
  <si>
    <t>Programados 2020 (obras)</t>
  </si>
  <si>
    <t>Efectivos 2019 (obras)</t>
  </si>
  <si>
    <t>Efectivos 2020 (obras)</t>
  </si>
  <si>
    <t>Efectivos 2019</t>
  </si>
  <si>
    <t>Programados 2020</t>
  </si>
  <si>
    <t>Efectivos 2020</t>
  </si>
  <si>
    <t>En transferencias 2020</t>
  </si>
  <si>
    <t>IPC (2019)</t>
  </si>
  <si>
    <t>IPC (2020)</t>
  </si>
  <si>
    <t>Gasto efectivo real 2019</t>
  </si>
  <si>
    <t>Gasto efectivo real 2020</t>
  </si>
  <si>
    <t>Gasto efectivo real por beneficiario 2019</t>
  </si>
  <si>
    <t>Gasto efectivo real por beneficiario 2020</t>
  </si>
  <si>
    <t>Efectivos 3T 2019 (obras)</t>
  </si>
  <si>
    <t>Ordinario 2020</t>
  </si>
  <si>
    <t>Supéravit libre 2019</t>
  </si>
  <si>
    <t>Supéravit Específico 2019</t>
  </si>
  <si>
    <t>Disponible para ejecutar 2020</t>
  </si>
  <si>
    <r>
      <rPr>
        <b/>
        <sz val="11"/>
        <color theme="1"/>
        <rFont val="Palatino Linotype"/>
        <family val="1"/>
      </rPr>
      <t>Notas:</t>
    </r>
    <r>
      <rPr>
        <sz val="11"/>
        <color theme="1"/>
        <rFont val="Palatino Linotype"/>
        <family val="1"/>
      </rPr>
      <t xml:space="preserve">
</t>
    </r>
    <r>
      <rPr>
        <b/>
        <sz val="11"/>
        <color theme="1"/>
        <rFont val="Palatino Linotype"/>
        <family val="1"/>
      </rPr>
      <t xml:space="preserve">* </t>
    </r>
    <r>
      <rPr>
        <sz val="11"/>
        <color theme="1"/>
        <rFont val="Palatino Linotype"/>
        <family val="1"/>
      </rPr>
      <t xml:space="preserve">Para el año 2020 el producto "construcción de acueductos rurales" no cuenta con la subdivisión de proyectos por iniciar. 
</t>
    </r>
    <r>
      <rPr>
        <b/>
        <sz val="11"/>
        <color theme="1"/>
        <rFont val="Palatino Linotype"/>
        <family val="1"/>
      </rPr>
      <t xml:space="preserve">* </t>
    </r>
    <r>
      <rPr>
        <sz val="11"/>
        <color theme="1"/>
        <rFont val="Palatino Linotype"/>
        <family val="1"/>
      </rPr>
      <t xml:space="preserve">Los datos del producto "equipos desinfección - proyectos terminados" no se toman en cuenta para el total del programa.  </t>
    </r>
  </si>
  <si>
    <t xml:space="preserve">* El indicador de giro de efectivo y el uso de recursos se modificó con el objetivo de que se refleje el funcionamiento real del programa (el programa disponía de supéravit específico y supéravit libre correspondientes al año 2019 que fueron programados para utilizarse en el año 2020). Se agregaron unas líneas adicionales en los insumos utilizados para poder realizar los cálculo de manera correcta.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</si>
</sst>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indexed="8"/>
      <name val="Calibri"/>
      <family val="2"/>
    </font>
    <font>
      <b/>
      <sz val="9"/>
      <color indexed="81"/>
      <name val="Tahoma"/>
      <family val="2"/>
    </font>
    <font>
      <sz val="9"/>
      <color indexed="81"/>
      <name val="Tahoma"/>
      <family val="2"/>
    </font>
    <font>
      <sz val="11"/>
      <color rgb="FFFF0000"/>
      <name val="Calibri"/>
      <family val="2"/>
      <scheme val="minor"/>
    </font>
    <font>
      <sz val="11"/>
      <name val="Calibri"/>
      <family val="2"/>
      <scheme val="minor"/>
    </font>
    <font>
      <sz val="10"/>
      <color theme="1"/>
      <name val="Arial"/>
      <family val="2"/>
    </font>
    <font>
      <b/>
      <sz val="11"/>
      <color theme="1"/>
      <name val="Palatino Linotype"/>
      <family val="1"/>
    </font>
    <font>
      <sz val="11"/>
      <color theme="1"/>
      <name val="Palatino Linotype"/>
      <family val="1"/>
    </font>
    <font>
      <i/>
      <sz val="11"/>
      <color theme="1"/>
      <name val="Palatino Linotype"/>
      <family val="1"/>
    </font>
  </fonts>
  <fills count="7">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2"/>
        <bgColor indexed="64"/>
      </patternFill>
    </fill>
    <fill>
      <patternFill patternType="solid">
        <fgColor rgb="FFA2BFE6"/>
        <bgColor indexed="64"/>
      </patternFill>
    </fill>
    <fill>
      <patternFill patternType="solid">
        <fgColor rgb="FF92D050"/>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s>
  <cellStyleXfs count="4">
    <xf numFmtId="0" fontId="0" fillId="0" borderId="0"/>
    <xf numFmtId="164" fontId="1" fillId="0" borderId="0" applyFont="0" applyFill="0" applyBorder="0" applyAlignment="0" applyProtection="0"/>
    <xf numFmtId="0" fontId="4" fillId="0" borderId="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Border="1" applyAlignment="1"/>
    <xf numFmtId="0" fontId="0" fillId="0" borderId="2" xfId="0" applyBorder="1"/>
    <xf numFmtId="0" fontId="3" fillId="0" borderId="0" xfId="0" applyFont="1" applyBorder="1"/>
    <xf numFmtId="0" fontId="2" fillId="0" borderId="0" xfId="0" applyFont="1"/>
    <xf numFmtId="164" fontId="0" fillId="0" borderId="0" xfId="1" applyFont="1"/>
    <xf numFmtId="0" fontId="3" fillId="0" borderId="2" xfId="0" applyFont="1" applyBorder="1"/>
    <xf numFmtId="164" fontId="0" fillId="0" borderId="0" xfId="0" applyNumberFormat="1"/>
    <xf numFmtId="2" fontId="0" fillId="0" borderId="0" xfId="0" applyNumberFormat="1"/>
    <xf numFmtId="0" fontId="7" fillId="0" borderId="0" xfId="0" applyFont="1"/>
    <xf numFmtId="165" fontId="0" fillId="0" borderId="0" xfId="1" applyNumberFormat="1" applyFont="1"/>
    <xf numFmtId="165" fontId="0" fillId="0" borderId="0" xfId="0" applyNumberFormat="1"/>
    <xf numFmtId="165" fontId="0" fillId="0" borderId="0" xfId="1" applyNumberFormat="1" applyFont="1" applyAlignment="1">
      <alignment horizontal="center"/>
    </xf>
    <xf numFmtId="0" fontId="0" fillId="0" borderId="4" xfId="0" applyBorder="1"/>
    <xf numFmtId="165" fontId="0" fillId="2" borderId="0" xfId="1" applyNumberFormat="1" applyFont="1" applyFill="1"/>
    <xf numFmtId="164" fontId="0" fillId="0" borderId="0" xfId="1" applyFont="1" applyAlignment="1">
      <alignment horizontal="right"/>
    </xf>
    <xf numFmtId="165" fontId="0" fillId="0" borderId="0" xfId="1" applyNumberFormat="1" applyFont="1" applyAlignment="1"/>
    <xf numFmtId="164" fontId="0" fillId="3" borderId="0" xfId="1" applyFont="1" applyFill="1"/>
    <xf numFmtId="165" fontId="0" fillId="3" borderId="0" xfId="1" applyNumberFormat="1" applyFont="1" applyFill="1"/>
    <xf numFmtId="0" fontId="8" fillId="0" borderId="0" xfId="0" applyFont="1" applyFill="1"/>
    <xf numFmtId="164" fontId="8" fillId="0" borderId="0" xfId="1" applyFont="1" applyFill="1"/>
    <xf numFmtId="0" fontId="0" fillId="0" borderId="0" xfId="0" applyAlignment="1">
      <alignment horizontal="left" indent="3"/>
    </xf>
    <xf numFmtId="165" fontId="8" fillId="0" borderId="0" xfId="0" applyNumberFormat="1" applyFont="1" applyFill="1"/>
    <xf numFmtId="165" fontId="8" fillId="0" borderId="0" xfId="1" applyNumberFormat="1" applyFont="1" applyFill="1"/>
    <xf numFmtId="165" fontId="3" fillId="0" borderId="2" xfId="1" applyNumberFormat="1" applyFont="1" applyBorder="1"/>
    <xf numFmtId="165" fontId="0" fillId="0" borderId="0" xfId="1" applyNumberFormat="1" applyFont="1" applyFill="1"/>
    <xf numFmtId="165" fontId="0" fillId="0" borderId="4" xfId="1" applyNumberFormat="1" applyFont="1" applyBorder="1"/>
    <xf numFmtId="165" fontId="0" fillId="0" borderId="0" xfId="1" applyNumberFormat="1" applyFont="1" applyAlignment="1">
      <alignment horizontal="left" indent="3"/>
    </xf>
    <xf numFmtId="165" fontId="0" fillId="0" borderId="1" xfId="1" applyNumberFormat="1" applyFont="1" applyBorder="1"/>
    <xf numFmtId="165" fontId="0" fillId="0" borderId="2" xfId="1" applyNumberFormat="1" applyFont="1" applyBorder="1"/>
    <xf numFmtId="165" fontId="2" fillId="0" borderId="0" xfId="1" applyNumberFormat="1" applyFont="1"/>
    <xf numFmtId="165" fontId="0" fillId="0" borderId="0" xfId="1" applyNumberFormat="1" applyFont="1" applyBorder="1" applyAlignment="1"/>
    <xf numFmtId="165" fontId="3" fillId="0" borderId="2" xfId="1" applyNumberFormat="1" applyFont="1" applyBorder="1" applyAlignment="1">
      <alignment horizontal="center" vertical="center" wrapText="1"/>
    </xf>
    <xf numFmtId="165" fontId="3" fillId="0" borderId="0" xfId="1" applyNumberFormat="1" applyFont="1" applyBorder="1"/>
    <xf numFmtId="165" fontId="0" fillId="3" borderId="0" xfId="1" applyNumberFormat="1" applyFont="1" applyFill="1" applyAlignment="1">
      <alignment vertical="center" wrapText="1"/>
    </xf>
    <xf numFmtId="165" fontId="0" fillId="0" borderId="0" xfId="1" applyNumberFormat="1" applyFont="1" applyAlignment="1">
      <alignment vertical="center" wrapText="1"/>
    </xf>
    <xf numFmtId="165" fontId="0" fillId="0" borderId="0" xfId="1" applyNumberFormat="1" applyFont="1" applyFill="1" applyBorder="1"/>
    <xf numFmtId="165" fontId="1" fillId="0" borderId="0" xfId="1" applyNumberFormat="1" applyFont="1" applyFill="1"/>
    <xf numFmtId="165" fontId="2" fillId="0" borderId="0" xfId="1" applyNumberFormat="1" applyFont="1" applyFill="1"/>
    <xf numFmtId="0" fontId="9" fillId="0" borderId="0" xfId="0" applyFont="1" applyFill="1"/>
    <xf numFmtId="165" fontId="1" fillId="0" borderId="0" xfId="1" applyNumberFormat="1" applyFont="1" applyFill="1" applyAlignment="1">
      <alignment horizontal="left" indent="3"/>
    </xf>
    <xf numFmtId="165" fontId="11" fillId="0" borderId="0" xfId="1" applyNumberFormat="1" applyFont="1" applyFill="1" applyAlignment="1">
      <alignment horizontal="center" vertical="center" wrapText="1"/>
    </xf>
    <xf numFmtId="165" fontId="10" fillId="4" borderId="2" xfId="1" applyNumberFormat="1" applyFont="1" applyFill="1" applyBorder="1" applyAlignment="1">
      <alignment horizontal="center" vertical="center" wrapText="1"/>
    </xf>
    <xf numFmtId="165" fontId="10" fillId="0" borderId="0" xfId="1" applyNumberFormat="1" applyFont="1" applyFill="1" applyAlignment="1">
      <alignment horizontal="center" vertical="center" wrapText="1"/>
    </xf>
    <xf numFmtId="165" fontId="10" fillId="4" borderId="0" xfId="1" applyNumberFormat="1" applyFont="1" applyFill="1" applyAlignment="1">
      <alignment horizontal="center" vertical="center" wrapText="1"/>
    </xf>
    <xf numFmtId="165" fontId="10" fillId="0" borderId="0" xfId="1" applyNumberFormat="1" applyFont="1" applyFill="1"/>
    <xf numFmtId="165" fontId="11" fillId="0" borderId="0" xfId="1" applyNumberFormat="1" applyFont="1" applyFill="1"/>
    <xf numFmtId="165" fontId="11" fillId="4" borderId="0" xfId="1" applyNumberFormat="1" applyFont="1" applyFill="1"/>
    <xf numFmtId="3" fontId="11" fillId="0" borderId="0" xfId="1" applyNumberFormat="1" applyFont="1" applyFill="1" applyAlignment="1">
      <alignment horizontal="right" vertical="center"/>
    </xf>
    <xf numFmtId="3" fontId="11" fillId="4" borderId="0" xfId="1" applyNumberFormat="1" applyFont="1" applyFill="1" applyAlignment="1">
      <alignment horizontal="right" vertical="center"/>
    </xf>
    <xf numFmtId="165" fontId="12" fillId="0" borderId="0" xfId="1" applyNumberFormat="1" applyFont="1" applyFill="1" applyAlignment="1">
      <alignment horizontal="left" indent="5"/>
    </xf>
    <xf numFmtId="3" fontId="11" fillId="0" borderId="0" xfId="0" applyNumberFormat="1" applyFont="1" applyFill="1" applyAlignment="1">
      <alignment horizontal="right" vertical="center"/>
    </xf>
    <xf numFmtId="165" fontId="11" fillId="0" borderId="0" xfId="1" applyNumberFormat="1" applyFont="1" applyFill="1" applyAlignment="1">
      <alignment horizontal="right" vertical="center"/>
    </xf>
    <xf numFmtId="165" fontId="11" fillId="4" borderId="0" xfId="1" applyNumberFormat="1" applyFont="1" applyFill="1" applyAlignment="1">
      <alignment horizontal="right" vertical="center"/>
    </xf>
    <xf numFmtId="164" fontId="11" fillId="0" borderId="0" xfId="1" applyNumberFormat="1" applyFont="1" applyFill="1" applyAlignment="1">
      <alignment horizontal="right" vertical="center"/>
    </xf>
    <xf numFmtId="164" fontId="11" fillId="4" borderId="0" xfId="1" applyNumberFormat="1" applyFont="1" applyFill="1" applyAlignment="1">
      <alignment horizontal="right" vertical="center"/>
    </xf>
    <xf numFmtId="4" fontId="11" fillId="0" borderId="0" xfId="1" applyNumberFormat="1" applyFont="1" applyFill="1" applyAlignment="1">
      <alignment horizontal="right" vertical="center"/>
    </xf>
    <xf numFmtId="4" fontId="11" fillId="4" borderId="0" xfId="1" applyNumberFormat="1" applyFont="1" applyFill="1" applyAlignment="1">
      <alignment horizontal="right" vertical="center"/>
    </xf>
    <xf numFmtId="165" fontId="11" fillId="0" borderId="0" xfId="1" applyNumberFormat="1" applyFont="1" applyFill="1" applyBorder="1"/>
    <xf numFmtId="165" fontId="11" fillId="0" borderId="2" xfId="1" applyNumberFormat="1" applyFont="1" applyFill="1" applyBorder="1"/>
    <xf numFmtId="165" fontId="11" fillId="4" borderId="2" xfId="1" applyNumberFormat="1" applyFont="1" applyFill="1" applyBorder="1"/>
    <xf numFmtId="165" fontId="10" fillId="0" borderId="0" xfId="1" applyNumberFormat="1" applyFont="1" applyFill="1" applyBorder="1"/>
    <xf numFmtId="4" fontId="11" fillId="0" borderId="0" xfId="3" applyNumberFormat="1" applyFont="1" applyFill="1" applyAlignment="1">
      <alignment horizontal="right" vertical="center"/>
    </xf>
    <xf numFmtId="4" fontId="11" fillId="4" borderId="0" xfId="3" applyNumberFormat="1" applyFont="1" applyFill="1" applyAlignment="1">
      <alignment horizontal="right" vertical="center"/>
    </xf>
    <xf numFmtId="165" fontId="2" fillId="0" borderId="0" xfId="1" applyNumberFormat="1" applyFont="1" applyAlignment="1">
      <alignment horizontal="center"/>
    </xf>
    <xf numFmtId="165" fontId="0" fillId="0" borderId="1" xfId="1" applyNumberFormat="1" applyFont="1" applyBorder="1" applyAlignment="1">
      <alignment horizontal="center" vertical="center"/>
    </xf>
    <xf numFmtId="165" fontId="0" fillId="0" borderId="2" xfId="1" applyNumberFormat="1" applyFont="1" applyBorder="1" applyAlignment="1">
      <alignment horizontal="center" vertical="center"/>
    </xf>
    <xf numFmtId="165" fontId="0" fillId="0" borderId="3" xfId="1" applyNumberFormat="1" applyFont="1" applyBorder="1" applyAlignment="1">
      <alignment horizontal="center"/>
    </xf>
    <xf numFmtId="0" fontId="2" fillId="0" borderId="0" xfId="0" applyFont="1" applyAlignment="1">
      <alignment horizontal="center"/>
    </xf>
    <xf numFmtId="164" fontId="0" fillId="0" borderId="0" xfId="1"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164" fontId="0" fillId="0" borderId="0" xfId="1" applyFont="1" applyAlignment="1">
      <alignment horizontal="left"/>
    </xf>
    <xf numFmtId="165" fontId="0" fillId="0" borderId="0" xfId="1" applyNumberFormat="1" applyFont="1" applyAlignment="1">
      <alignment horizontal="center"/>
    </xf>
    <xf numFmtId="165" fontId="0" fillId="0" borderId="1" xfId="1" applyNumberFormat="1" applyFont="1" applyBorder="1" applyAlignment="1">
      <alignment horizontal="center"/>
    </xf>
    <xf numFmtId="0" fontId="0" fillId="0" borderId="3" xfId="0" applyBorder="1" applyAlignment="1">
      <alignment horizontal="center"/>
    </xf>
    <xf numFmtId="0" fontId="11" fillId="0" borderId="0" xfId="1" applyNumberFormat="1" applyFont="1" applyFill="1" applyAlignment="1">
      <alignment horizontal="left" wrapText="1"/>
    </xf>
    <xf numFmtId="165" fontId="10" fillId="0" borderId="1" xfId="1" applyNumberFormat="1" applyFont="1" applyFill="1" applyBorder="1" applyAlignment="1">
      <alignment horizontal="center" vertical="center" wrapText="1"/>
    </xf>
    <xf numFmtId="165" fontId="10" fillId="0" borderId="2" xfId="1"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165" fontId="10" fillId="0" borderId="3" xfId="1" applyNumberFormat="1" applyFont="1" applyFill="1" applyBorder="1" applyAlignment="1">
      <alignment horizontal="center" vertical="center" wrapText="1"/>
    </xf>
    <xf numFmtId="165" fontId="10" fillId="0" borderId="4" xfId="1" applyNumberFormat="1" applyFont="1" applyFill="1" applyBorder="1" applyAlignment="1">
      <alignment horizontal="center" vertical="center" wrapText="1"/>
    </xf>
    <xf numFmtId="0" fontId="11" fillId="0" borderId="5" xfId="0" applyFont="1" applyFill="1" applyBorder="1" applyAlignment="1">
      <alignment horizontal="left" vertical="top" wrapText="1"/>
    </xf>
    <xf numFmtId="165" fontId="11" fillId="5" borderId="0" xfId="1" applyNumberFormat="1" applyFont="1" applyFill="1"/>
    <xf numFmtId="3" fontId="11" fillId="5" borderId="0" xfId="1" applyNumberFormat="1" applyFont="1" applyFill="1" applyAlignment="1">
      <alignment horizontal="right" vertical="center"/>
    </xf>
    <xf numFmtId="4" fontId="11" fillId="5" borderId="0" xfId="1" applyNumberFormat="1" applyFont="1" applyFill="1" applyAlignment="1">
      <alignment horizontal="right" vertical="center"/>
    </xf>
    <xf numFmtId="3" fontId="11" fillId="6" borderId="0" xfId="1" applyNumberFormat="1" applyFont="1" applyFill="1" applyAlignment="1">
      <alignment horizontal="right" vertical="center"/>
    </xf>
    <xf numFmtId="4" fontId="11" fillId="6" borderId="0" xfId="1" applyNumberFormat="1" applyFont="1" applyFill="1" applyAlignment="1">
      <alignment horizontal="right" vertical="center"/>
    </xf>
  </cellXfs>
  <cellStyles count="4">
    <cellStyle name="Excel Built-in Normal" xfId="2"/>
    <cellStyle name="Millares" xfId="1" builtinId="3"/>
    <cellStyle name="Normal" xfId="0" builtinId="0"/>
    <cellStyle name="Porcentaje" xfId="3" builtinId="5"/>
  </cellStyles>
  <dxfs count="0"/>
  <tableStyles count="0" defaultTableStyle="TableStyleMedium2" defaultPivotStyle="PivotStyleLight16"/>
  <colors>
    <mruColors>
      <color rgb="FFA2BFE6"/>
      <color rgb="FF102D7C"/>
      <color rgb="FF4071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Cobertura Potencial: Cobertura Programada por Trimestre y Producto</a:t>
            </a:r>
          </a:p>
        </c:rich>
      </c:tx>
      <c:overlay val="0"/>
    </c:title>
    <c:autoTitleDeleted val="0"/>
    <c:plotArea>
      <c:layout>
        <c:manualLayout>
          <c:layoutTarget val="inner"/>
          <c:xMode val="edge"/>
          <c:yMode val="edge"/>
          <c:x val="9.3002405949257169E-2"/>
          <c:y val="0.25130796150481416"/>
          <c:w val="0.6183864829396325"/>
          <c:h val="0.47435549722951492"/>
        </c:manualLayout>
      </c:layout>
      <c:barChart>
        <c:barDir val="col"/>
        <c:grouping val="clustered"/>
        <c:varyColors val="0"/>
        <c:ser>
          <c:idx val="0"/>
          <c:order val="0"/>
          <c:tx>
            <c:v>Primer Trimestre</c:v>
          </c:tx>
          <c:invertIfNegative val="0"/>
          <c:cat>
            <c:strRef>
              <c:f>('I Trimestre'!$C$4:$C$5,'I Trimestre'!$D$5,'I Trimestre'!$E$5)</c:f>
              <c:strCache>
                <c:ptCount val="3"/>
                <c:pt idx="0">
                  <c:v>Total Programa</c:v>
                </c:pt>
                <c:pt idx="1">
                  <c:v>Construcción AR</c:v>
                </c:pt>
                <c:pt idx="2">
                  <c:v>Ampliación o mejoras</c:v>
                </c:pt>
              </c:strCache>
            </c:strRef>
          </c:cat>
          <c:val>
            <c:numRef>
              <c:f>'I Trimestre'!$C$40:$E$40</c:f>
              <c:numCache>
                <c:formatCode>_(* #,##0_);_(* \(#,##0\);_(* "-"??_);_(@_)</c:formatCode>
                <c:ptCount val="3"/>
                <c:pt idx="0">
                  <c:v>7.4118301043832741E-2</c:v>
                </c:pt>
                <c:pt idx="1">
                  <c:v>4.658427643657688E-2</c:v>
                </c:pt>
                <c:pt idx="2">
                  <c:v>1.1541822618674669E-2</c:v>
                </c:pt>
              </c:numCache>
            </c:numRef>
          </c:val>
          <c:extLst>
            <c:ext xmlns:c16="http://schemas.microsoft.com/office/drawing/2014/chart" uri="{C3380CC4-5D6E-409C-BE32-E72D297353CC}">
              <c16:uniqueId val="{00000000-E90A-49A9-8E16-8554904EC3DC}"/>
            </c:ext>
          </c:extLst>
        </c:ser>
        <c:ser>
          <c:idx val="1"/>
          <c:order val="1"/>
          <c:tx>
            <c:v>Segundo Trimestre</c:v>
          </c:tx>
          <c:invertIfNegative val="0"/>
          <c:cat>
            <c:strRef>
              <c:f>('I Trimestre'!$C$4:$C$5,'I Trimestre'!$D$5,'I Trimestre'!$E$5)</c:f>
              <c:strCache>
                <c:ptCount val="3"/>
                <c:pt idx="0">
                  <c:v>Total Programa</c:v>
                </c:pt>
                <c:pt idx="1">
                  <c:v>Construcción AR</c:v>
                </c:pt>
                <c:pt idx="2">
                  <c:v>Ampliación o mejoras</c:v>
                </c:pt>
              </c:strCache>
            </c:strRef>
          </c:cat>
          <c:val>
            <c:numRef>
              <c:f>'II Trimestre'!$C$40:$E$40</c:f>
              <c:numCache>
                <c:formatCode>_(* #,##0.00_);_(* \(#,##0.00\);_(* "-"??_);_(@_)</c:formatCode>
                <c:ptCount val="3"/>
                <c:pt idx="0">
                  <c:v>7.4118301043832741E-2</c:v>
                </c:pt>
                <c:pt idx="1">
                  <c:v>4.658427643657688E-2</c:v>
                </c:pt>
                <c:pt idx="2">
                  <c:v>1.1541822618674669E-2</c:v>
                </c:pt>
              </c:numCache>
            </c:numRef>
          </c:val>
          <c:extLst>
            <c:ext xmlns:c16="http://schemas.microsoft.com/office/drawing/2014/chart" uri="{C3380CC4-5D6E-409C-BE32-E72D297353CC}">
              <c16:uniqueId val="{00000001-E90A-49A9-8E16-8554904EC3DC}"/>
            </c:ext>
          </c:extLst>
        </c:ser>
        <c:ser>
          <c:idx val="2"/>
          <c:order val="2"/>
          <c:tx>
            <c:v>Tercer Trimestre</c:v>
          </c:tx>
          <c:invertIfNegative val="0"/>
          <c:cat>
            <c:strRef>
              <c:f>('I Trimestre'!$C$4:$C$5,'I Trimestre'!$D$5,'I Trimestre'!$E$5)</c:f>
              <c:strCache>
                <c:ptCount val="3"/>
                <c:pt idx="0">
                  <c:v>Total Programa</c:v>
                </c:pt>
                <c:pt idx="1">
                  <c:v>Construcción AR</c:v>
                </c:pt>
                <c:pt idx="2">
                  <c:v>Ampliación o mejoras</c:v>
                </c:pt>
              </c:strCache>
            </c:strRef>
          </c:cat>
          <c:val>
            <c:numRef>
              <c:f>'III Trimestre'!$C$40:$E$40</c:f>
              <c:numCache>
                <c:formatCode>_(* #,##0_);_(* \(#,##0\);_(* "-"??_);_(@_)</c:formatCode>
                <c:ptCount val="3"/>
                <c:pt idx="0">
                  <c:v>8.7500772065635876E-2</c:v>
                </c:pt>
                <c:pt idx="1">
                  <c:v>6.8506288877318938E-2</c:v>
                </c:pt>
                <c:pt idx="2">
                  <c:v>2.3083645237349338E-2</c:v>
                </c:pt>
              </c:numCache>
            </c:numRef>
          </c:val>
          <c:extLst>
            <c:ext xmlns:c16="http://schemas.microsoft.com/office/drawing/2014/chart" uri="{C3380CC4-5D6E-409C-BE32-E72D297353CC}">
              <c16:uniqueId val="{00000002-E90A-49A9-8E16-8554904EC3DC}"/>
            </c:ext>
          </c:extLst>
        </c:ser>
        <c:ser>
          <c:idx val="3"/>
          <c:order val="3"/>
          <c:tx>
            <c:v>Cuarto Trimestre</c:v>
          </c:tx>
          <c:invertIfNegative val="0"/>
          <c:cat>
            <c:strRef>
              <c:f>('I Trimestre'!$C$4:$C$5,'I Trimestre'!$D$5,'I Trimestre'!$E$5)</c:f>
              <c:strCache>
                <c:ptCount val="3"/>
                <c:pt idx="0">
                  <c:v>Total Programa</c:v>
                </c:pt>
                <c:pt idx="1">
                  <c:v>Construcción AR</c:v>
                </c:pt>
                <c:pt idx="2">
                  <c:v>Ampliación o mejoras</c:v>
                </c:pt>
              </c:strCache>
            </c:strRef>
          </c:cat>
          <c:val>
            <c:numRef>
              <c:f>'IV Trimestre'!$C$40:$E$40</c:f>
              <c:numCache>
                <c:formatCode>_(* #,##0_);_(* \(#,##0\);_(* "-"??_);_(@_)</c:formatCode>
                <c:ptCount val="3"/>
                <c:pt idx="0">
                  <c:v>8.7500772065635876E-2</c:v>
                </c:pt>
                <c:pt idx="1">
                  <c:v>6.8506288877318938E-2</c:v>
                </c:pt>
                <c:pt idx="2">
                  <c:v>2.3083645237349338E-2</c:v>
                </c:pt>
              </c:numCache>
            </c:numRef>
          </c:val>
          <c:extLst>
            <c:ext xmlns:c16="http://schemas.microsoft.com/office/drawing/2014/chart" uri="{C3380CC4-5D6E-409C-BE32-E72D297353CC}">
              <c16:uniqueId val="{00000003-E90A-49A9-8E16-8554904EC3DC}"/>
            </c:ext>
          </c:extLst>
        </c:ser>
        <c:dLbls>
          <c:showLegendKey val="0"/>
          <c:showVal val="0"/>
          <c:showCatName val="0"/>
          <c:showSerName val="0"/>
          <c:showPercent val="0"/>
          <c:showBubbleSize val="0"/>
        </c:dLbls>
        <c:gapWidth val="150"/>
        <c:axId val="161309944"/>
        <c:axId val="2343488"/>
      </c:barChart>
      <c:catAx>
        <c:axId val="161309944"/>
        <c:scaling>
          <c:orientation val="minMax"/>
        </c:scaling>
        <c:delete val="0"/>
        <c:axPos val="b"/>
        <c:numFmt formatCode="General" sourceLinked="1"/>
        <c:majorTickMark val="none"/>
        <c:minorTickMark val="none"/>
        <c:tickLblPos val="nextTo"/>
        <c:crossAx val="2343488"/>
        <c:crosses val="autoZero"/>
        <c:auto val="1"/>
        <c:lblAlgn val="ctr"/>
        <c:lblOffset val="100"/>
        <c:noMultiLvlLbl val="0"/>
      </c:catAx>
      <c:valAx>
        <c:axId val="2343488"/>
        <c:scaling>
          <c:orientation val="minMax"/>
        </c:scaling>
        <c:delete val="0"/>
        <c:axPos val="l"/>
        <c:majorGridlines/>
        <c:numFmt formatCode="#,##0.00" sourceLinked="0"/>
        <c:majorTickMark val="none"/>
        <c:minorTickMark val="none"/>
        <c:tickLblPos val="nextTo"/>
        <c:crossAx val="161309944"/>
        <c:crosses val="autoZero"/>
        <c:crossBetween val="between"/>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a:t>A y A: Indicadores de resultados 2020</a:t>
            </a:r>
          </a:p>
        </c:rich>
      </c:tx>
      <c:layout/>
      <c:overlay val="0"/>
    </c:title>
    <c:autoTitleDeleted val="0"/>
    <c:view3D>
      <c:rotX val="0"/>
      <c:rotY val="0"/>
      <c:rAngAx val="0"/>
      <c:perspective val="20"/>
    </c:view3D>
    <c:floor>
      <c:thickness val="0"/>
    </c:floor>
    <c:sideWall>
      <c:thickness val="0"/>
    </c:sideWall>
    <c:backWall>
      <c:thickness val="0"/>
    </c:backWall>
    <c:plotArea>
      <c:layout>
        <c:manualLayout>
          <c:layoutTarget val="inner"/>
          <c:xMode val="edge"/>
          <c:yMode val="edge"/>
          <c:x val="5.3810047396622547E-2"/>
          <c:y val="0.141944440840996"/>
          <c:w val="0.92951915304223598"/>
          <c:h val="0.57745349248417788"/>
        </c:manualLayout>
      </c:layout>
      <c:bar3DChart>
        <c:barDir val="col"/>
        <c:grouping val="clustered"/>
        <c:varyColors val="0"/>
        <c:ser>
          <c:idx val="0"/>
          <c:order val="0"/>
          <c:tx>
            <c:strRef>
              <c:f>Anual!$A$57</c:f>
              <c:strCache>
                <c:ptCount val="1"/>
                <c:pt idx="0">
                  <c:v>Índice efectividad en beneficiarios (IEB)</c:v>
                </c:pt>
              </c:strCache>
            </c:strRef>
          </c:tx>
          <c:spPr>
            <a:solidFill>
              <a:srgbClr val="102D7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(Anual!$B$57,Anual!$C$57,Anual!$E$57)</c:f>
              <c:numCache>
                <c:formatCode>#,##0.00</c:formatCode>
                <c:ptCount val="3"/>
                <c:pt idx="0">
                  <c:v>45.805385437931371</c:v>
                </c:pt>
                <c:pt idx="1">
                  <c:v>100</c:v>
                </c:pt>
                <c:pt idx="2">
                  <c:v>100</c:v>
                </c:pt>
              </c:numCache>
            </c:numRef>
          </c:val>
          <c:extLst>
            <c:ext xmlns:c16="http://schemas.microsoft.com/office/drawing/2014/chart" uri="{C3380CC4-5D6E-409C-BE32-E72D297353CC}">
              <c16:uniqueId val="{00000000-81F3-43A0-8E64-A59FABD439A9}"/>
            </c:ext>
          </c:extLst>
        </c:ser>
        <c:ser>
          <c:idx val="1"/>
          <c:order val="1"/>
          <c:tx>
            <c:strRef>
              <c:f>Anual!$A$58</c:f>
              <c:strCache>
                <c:ptCount val="1"/>
                <c:pt idx="0">
                  <c:v>Índice efectividad en gasto (IEG) </c:v>
                </c:pt>
              </c:strCache>
            </c:strRef>
          </c:tx>
          <c:spPr>
            <a:solidFill>
              <a:srgbClr val="4071B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(Anual!$B$58,Anual!$C$58,Anual!$E$58)</c:f>
              <c:numCache>
                <c:formatCode>#,##0.00</c:formatCode>
                <c:ptCount val="3"/>
                <c:pt idx="0">
                  <c:v>38.476619189510899</c:v>
                </c:pt>
                <c:pt idx="1">
                  <c:v>74.257430296978256</c:v>
                </c:pt>
                <c:pt idx="2">
                  <c:v>78.584529539072506</c:v>
                </c:pt>
              </c:numCache>
            </c:numRef>
          </c:val>
          <c:extLst>
            <c:ext xmlns:c16="http://schemas.microsoft.com/office/drawing/2014/chart" uri="{C3380CC4-5D6E-409C-BE32-E72D297353CC}">
              <c16:uniqueId val="{00000001-81F3-43A0-8E64-A59FABD439A9}"/>
            </c:ext>
          </c:extLst>
        </c:ser>
        <c:ser>
          <c:idx val="2"/>
          <c:order val="2"/>
          <c:tx>
            <c:strRef>
              <c:f>Anual!$A$59</c:f>
              <c:strCache>
                <c:ptCount val="1"/>
                <c:pt idx="0">
                  <c:v>Índice efectividad total (IET)</c:v>
                </c:pt>
              </c:strCache>
            </c:strRef>
          </c:tx>
          <c:spPr>
            <a:solidFill>
              <a:srgbClr val="A2BFE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(Anual!$B$59,Anual!$C$59,Anual!$E$59)</c:f>
              <c:numCache>
                <c:formatCode>#,##0.00</c:formatCode>
                <c:ptCount val="3"/>
                <c:pt idx="0">
                  <c:v>42.141002313721131</c:v>
                </c:pt>
                <c:pt idx="1">
                  <c:v>87.128715148489135</c:v>
                </c:pt>
                <c:pt idx="2">
                  <c:v>89.292264769536246</c:v>
                </c:pt>
              </c:numCache>
            </c:numRef>
          </c:val>
          <c:extLst>
            <c:ext xmlns:c16="http://schemas.microsoft.com/office/drawing/2014/chart" uri="{C3380CC4-5D6E-409C-BE32-E72D297353CC}">
              <c16:uniqueId val="{00000002-81F3-43A0-8E64-A59FABD439A9}"/>
            </c:ext>
          </c:extLst>
        </c:ser>
        <c:dLbls>
          <c:showLegendKey val="0"/>
          <c:showVal val="0"/>
          <c:showCatName val="0"/>
          <c:showSerName val="0"/>
          <c:showPercent val="0"/>
          <c:showBubbleSize val="0"/>
        </c:dLbls>
        <c:gapWidth val="75"/>
        <c:shape val="box"/>
        <c:axId val="162461776"/>
        <c:axId val="162462168"/>
        <c:axId val="0"/>
      </c:bar3DChart>
      <c:catAx>
        <c:axId val="162461776"/>
        <c:scaling>
          <c:orientation val="minMax"/>
        </c:scaling>
        <c:delete val="0"/>
        <c:axPos val="b"/>
        <c:numFmt formatCode="General" sourceLinked="0"/>
        <c:majorTickMark val="none"/>
        <c:minorTickMark val="none"/>
        <c:tickLblPos val="nextTo"/>
        <c:crossAx val="162462168"/>
        <c:crosses val="autoZero"/>
        <c:auto val="1"/>
        <c:lblAlgn val="ctr"/>
        <c:lblOffset val="100"/>
        <c:noMultiLvlLbl val="0"/>
      </c:catAx>
      <c:valAx>
        <c:axId val="162462168"/>
        <c:scaling>
          <c:orientation val="minMax"/>
          <c:max val="150"/>
          <c:min val="0"/>
        </c:scaling>
        <c:delete val="0"/>
        <c:axPos val="l"/>
        <c:majorGridlines/>
        <c:numFmt formatCode="#,##0" sourceLinked="0"/>
        <c:majorTickMark val="none"/>
        <c:minorTickMark val="none"/>
        <c:tickLblPos val="nextTo"/>
        <c:crossAx val="162461776"/>
        <c:crosses val="autoZero"/>
        <c:crossBetween val="between"/>
        <c:majorUnit val="30"/>
      </c:valAx>
    </c:plotArea>
    <c:legend>
      <c:legendPos val="b"/>
      <c:layout>
        <c:manualLayout>
          <c:xMode val="edge"/>
          <c:yMode val="edge"/>
          <c:x val="6.0606292039472445E-2"/>
          <c:y val="0.86305824068809112"/>
          <c:w val="0.87878729658820209"/>
          <c:h val="7.2801602820622049E-2"/>
        </c:manualLayout>
      </c:layout>
      <c:overlay val="0"/>
    </c:legend>
    <c:plotVisOnly val="1"/>
    <c:dispBlanksAs val="gap"/>
    <c:showDLblsOverMax val="0"/>
  </c:chart>
  <c:spPr>
    <a:ln>
      <a:solidFill>
        <a:schemeClr val="bg1">
          <a:lumMod val="85000"/>
        </a:schemeClr>
      </a:solidFill>
    </a:ln>
  </c:spPr>
  <c:txPr>
    <a:bodyPr/>
    <a:lstStyle/>
    <a:p>
      <a:pPr>
        <a:defRPr>
          <a:solidFill>
            <a:schemeClr val="tx1"/>
          </a:solidFill>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a:t>A y A: Indicadores de gasto medio por obra 2020</a:t>
            </a:r>
          </a:p>
        </c:rich>
      </c:tx>
      <c:layout/>
      <c:overlay val="0"/>
    </c:title>
    <c:autoTitleDeleted val="0"/>
    <c:view3D>
      <c:rotX val="0"/>
      <c:rotY val="0"/>
      <c:rAngAx val="0"/>
      <c:perspective val="10"/>
    </c:view3D>
    <c:floor>
      <c:thickness val="0"/>
    </c:floor>
    <c:sideWall>
      <c:thickness val="0"/>
    </c:sideWall>
    <c:backWall>
      <c:thickness val="0"/>
    </c:backWall>
    <c:plotArea>
      <c:layout/>
      <c:bar3DChart>
        <c:barDir val="col"/>
        <c:grouping val="clustered"/>
        <c:varyColors val="0"/>
        <c:ser>
          <c:idx val="0"/>
          <c:order val="0"/>
          <c:tx>
            <c:strRef>
              <c:f>Anual!$A$78</c:f>
              <c:strCache>
                <c:ptCount val="1"/>
                <c:pt idx="0">
                  <c:v>Gasto programado por obra</c:v>
                </c:pt>
              </c:strCache>
            </c:strRef>
          </c:tx>
          <c:spPr>
            <a:solidFill>
              <a:srgbClr val="102D7C"/>
            </a:solidFill>
            <a:ln>
              <a:noFill/>
            </a:ln>
          </c:spPr>
          <c:invertIfNegative val="0"/>
          <c:cat>
            <c:strRef>
              <c:f>(Anual!$B$9,Anual!$C$11,Anual!$E$11)</c:f>
              <c:strCache>
                <c:ptCount val="3"/>
                <c:pt idx="0">
                  <c:v>Total Programa</c:v>
                </c:pt>
                <c:pt idx="1">
                  <c:v>Proyectos terminados -Nuevos</c:v>
                </c:pt>
                <c:pt idx="2">
                  <c:v>Proyectos terminados - Ampliación o mejoras </c:v>
                </c:pt>
              </c:strCache>
            </c:strRef>
          </c:cat>
          <c:val>
            <c:numRef>
              <c:f>(Anual!$B$78,Anual!$C$78,Anual!$E$78)</c:f>
              <c:numCache>
                <c:formatCode>#,##0.00</c:formatCode>
                <c:ptCount val="3"/>
                <c:pt idx="0">
                  <c:v>134046155.83</c:v>
                </c:pt>
                <c:pt idx="1">
                  <c:v>234731000</c:v>
                </c:pt>
                <c:pt idx="2">
                  <c:v>31425360</c:v>
                </c:pt>
              </c:numCache>
            </c:numRef>
          </c:val>
          <c:extLst>
            <c:ext xmlns:c16="http://schemas.microsoft.com/office/drawing/2014/chart" uri="{C3380CC4-5D6E-409C-BE32-E72D297353CC}">
              <c16:uniqueId val="{00000000-4500-4F7B-9759-B7E64D56361F}"/>
            </c:ext>
          </c:extLst>
        </c:ser>
        <c:ser>
          <c:idx val="1"/>
          <c:order val="1"/>
          <c:tx>
            <c:strRef>
              <c:f>Anual!$A$79</c:f>
              <c:strCache>
                <c:ptCount val="1"/>
                <c:pt idx="0">
                  <c:v>Gasto efectivo por obra</c:v>
                </c:pt>
              </c:strCache>
            </c:strRef>
          </c:tx>
          <c:spPr>
            <a:solidFill>
              <a:srgbClr val="4071B9"/>
            </a:solidFill>
            <a:ln>
              <a:noFill/>
            </a:ln>
          </c:spPr>
          <c:invertIfNegative val="0"/>
          <c:cat>
            <c:strRef>
              <c:f>(Anual!$B$9,Anual!$C$11,Anual!$E$11)</c:f>
              <c:strCache>
                <c:ptCount val="3"/>
                <c:pt idx="0">
                  <c:v>Total Programa</c:v>
                </c:pt>
                <c:pt idx="1">
                  <c:v>Proyectos terminados -Nuevos</c:v>
                </c:pt>
                <c:pt idx="2">
                  <c:v>Proyectos terminados - Ampliación o mejoras </c:v>
                </c:pt>
              </c:strCache>
            </c:strRef>
          </c:cat>
          <c:val>
            <c:numRef>
              <c:f>(Anual!$B$79,Anual!$C$79,Anual!$E$79)</c:f>
              <c:numCache>
                <c:formatCode>#,##0.00</c:formatCode>
                <c:ptCount val="3"/>
                <c:pt idx="0">
                  <c:v>51576428.916887462</c:v>
                </c:pt>
                <c:pt idx="1">
                  <c:v>174305208.71040002</c:v>
                </c:pt>
                <c:pt idx="2">
                  <c:v>24695471.311959878</c:v>
                </c:pt>
              </c:numCache>
            </c:numRef>
          </c:val>
          <c:extLst>
            <c:ext xmlns:c16="http://schemas.microsoft.com/office/drawing/2014/chart" uri="{C3380CC4-5D6E-409C-BE32-E72D297353CC}">
              <c16:uniqueId val="{00000001-4500-4F7B-9759-B7E64D56361F}"/>
            </c:ext>
          </c:extLst>
        </c:ser>
        <c:dLbls>
          <c:showLegendKey val="0"/>
          <c:showVal val="0"/>
          <c:showCatName val="0"/>
          <c:showSerName val="0"/>
          <c:showPercent val="0"/>
          <c:showBubbleSize val="0"/>
        </c:dLbls>
        <c:gapWidth val="150"/>
        <c:shape val="box"/>
        <c:axId val="162462952"/>
        <c:axId val="163474520"/>
        <c:axId val="0"/>
      </c:bar3DChart>
      <c:catAx>
        <c:axId val="162462952"/>
        <c:scaling>
          <c:orientation val="minMax"/>
        </c:scaling>
        <c:delete val="0"/>
        <c:axPos val="b"/>
        <c:numFmt formatCode="General" sourceLinked="0"/>
        <c:majorTickMark val="none"/>
        <c:minorTickMark val="none"/>
        <c:tickLblPos val="nextTo"/>
        <c:crossAx val="163474520"/>
        <c:crosses val="autoZero"/>
        <c:auto val="1"/>
        <c:lblAlgn val="ctr"/>
        <c:lblOffset val="100"/>
        <c:noMultiLvlLbl val="0"/>
      </c:catAx>
      <c:valAx>
        <c:axId val="163474520"/>
        <c:scaling>
          <c:orientation val="minMax"/>
        </c:scaling>
        <c:delete val="0"/>
        <c:axPos val="l"/>
        <c:majorGridlines/>
        <c:numFmt formatCode="#,##0" sourceLinked="0"/>
        <c:majorTickMark val="none"/>
        <c:minorTickMark val="none"/>
        <c:tickLblPos val="nextTo"/>
        <c:crossAx val="162462952"/>
        <c:crosses val="autoZero"/>
        <c:crossBetween val="between"/>
      </c:valAx>
      <c:dTable>
        <c:showHorzBorder val="1"/>
        <c:showVertBorder val="1"/>
        <c:showOutline val="1"/>
        <c:showKeys val="1"/>
      </c:dTable>
    </c:plotArea>
    <c:plotVisOnly val="1"/>
    <c:dispBlanksAs val="gap"/>
    <c:showDLblsOverMax val="0"/>
  </c:chart>
  <c:spPr>
    <a:ln>
      <a:solidFill>
        <a:schemeClr val="bg1">
          <a:lumMod val="85000"/>
        </a:schemeClr>
      </a:solidFill>
    </a:ln>
  </c:spPr>
  <c:txPr>
    <a:bodyPr/>
    <a:lstStyle/>
    <a:p>
      <a:pPr>
        <a:defRPr>
          <a:solidFill>
            <a:schemeClr val="tx1"/>
          </a:solidFill>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Palatino Linotype" panose="02040502050505030304" pitchFamily="18" charset="0"/>
                <a:ea typeface="+mn-ea"/>
                <a:cs typeface="+mn-cs"/>
              </a:defRPr>
            </a:pPr>
            <a:r>
              <a:rPr lang="es-CR" sz="1800" b="1"/>
              <a:t>A y A: Indicadores de Giro de Recursos 2020</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Palatino Linotype" panose="02040502050505030304" pitchFamily="18" charset="0"/>
              <a:ea typeface="+mn-ea"/>
              <a:cs typeface="+mn-cs"/>
            </a:defRPr>
          </a:pPr>
          <a:endParaRPr lang="es-CR"/>
        </a:p>
      </c:txPr>
    </c:title>
    <c:autoTitleDeleted val="0"/>
    <c:plotArea>
      <c:layout/>
      <c:barChart>
        <c:barDir val="bar"/>
        <c:grouping val="clustered"/>
        <c:varyColors val="0"/>
        <c:ser>
          <c:idx val="0"/>
          <c:order val="0"/>
          <c:tx>
            <c:strRef>
              <c:f>Anual!$B$9</c:f>
              <c:strCache>
                <c:ptCount val="1"/>
                <c:pt idx="0">
                  <c:v>Total Programa</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solidFill>
                  <a:schemeClr val="lt1"/>
                </a:solidFill>
              </a:ln>
              <a:effectLst/>
            </c:spPr>
            <c:extLst>
              <c:ext xmlns:c16="http://schemas.microsoft.com/office/drawing/2014/chart" uri="{C3380CC4-5D6E-409C-BE32-E72D297353CC}">
                <c16:uniqueId val="{00000001-3BE1-437A-AFEC-4A435C94F43D}"/>
              </c:ext>
            </c:extLst>
          </c:dPt>
          <c:dPt>
            <c:idx val="1"/>
            <c:invertIfNegative val="0"/>
            <c:bubble3D val="0"/>
            <c:spPr>
              <a:solidFill>
                <a:srgbClr val="102D7C"/>
              </a:solidFill>
              <a:ln w="19050">
                <a:solidFill>
                  <a:schemeClr val="lt1"/>
                </a:solidFill>
              </a:ln>
              <a:effectLst/>
            </c:spPr>
            <c:extLst>
              <c:ext xmlns:c16="http://schemas.microsoft.com/office/drawing/2014/chart" uri="{C3380CC4-5D6E-409C-BE32-E72D297353CC}">
                <c16:uniqueId val="{00000000-3BE1-437A-AFEC-4A435C94F43D}"/>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Anual!$A$82:$A$83</c:f>
              <c:strCache>
                <c:ptCount val="2"/>
                <c:pt idx="0">
                  <c:v>Índice de giro efectivo (IGE)</c:v>
                </c:pt>
                <c:pt idx="1">
                  <c:v>Índice de uso de recursos (IUR) </c:v>
                </c:pt>
              </c:strCache>
            </c:strRef>
          </c:cat>
          <c:val>
            <c:numRef>
              <c:f>Anual!$B$82:$B$83</c:f>
              <c:numCache>
                <c:formatCode>#,##0.00</c:formatCode>
                <c:ptCount val="2"/>
                <c:pt idx="0">
                  <c:v>96.717349999999996</c:v>
                </c:pt>
                <c:pt idx="1">
                  <c:v>39.074680445776998</c:v>
                </c:pt>
              </c:numCache>
            </c:numRef>
          </c:val>
          <c:extLst>
            <c:ext xmlns:c16="http://schemas.microsoft.com/office/drawing/2014/chart" uri="{C3380CC4-5D6E-409C-BE32-E72D297353CC}">
              <c16:uniqueId val="{00000000-DC67-4C9A-8162-13519D60ED23}"/>
            </c:ext>
          </c:extLst>
        </c:ser>
        <c:dLbls>
          <c:showLegendKey val="0"/>
          <c:showVal val="0"/>
          <c:showCatName val="0"/>
          <c:showSerName val="0"/>
          <c:showPercent val="0"/>
          <c:showBubbleSize val="0"/>
        </c:dLbls>
        <c:gapWidth val="100"/>
        <c:axId val="493668312"/>
        <c:axId val="494335792"/>
      </c:barChart>
      <c:valAx>
        <c:axId val="494335792"/>
        <c:scaling>
          <c:orientation val="minMax"/>
          <c:min val="0"/>
        </c:scaling>
        <c:delete val="0"/>
        <c:axPos val="b"/>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493668312"/>
        <c:crosses val="autoZero"/>
        <c:crossBetween val="between"/>
        <c:majorUnit val="20"/>
      </c:valAx>
      <c:catAx>
        <c:axId val="493668312"/>
        <c:scaling>
          <c:orientation val="minMax"/>
        </c:scaling>
        <c:delete val="1"/>
        <c:axPos val="l"/>
        <c:numFmt formatCode="General" sourceLinked="1"/>
        <c:majorTickMark val="out"/>
        <c:minorTickMark val="none"/>
        <c:tickLblPos val="nextTo"/>
        <c:crossAx val="49433579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legend>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800"/>
            </a:pPr>
            <a:r>
              <a:rPr lang="en-US" sz="1800"/>
              <a:t>A y A: Efectividad en obras 2020</a:t>
            </a:r>
          </a:p>
        </c:rich>
      </c:tx>
      <c:overlay val="0"/>
    </c:title>
    <c:autoTitleDeleted val="0"/>
    <c:view3D>
      <c:rotX val="0"/>
      <c:rotY val="0"/>
      <c:rAngAx val="0"/>
      <c:perspective val="10"/>
    </c:view3D>
    <c:floor>
      <c:thickness val="0"/>
    </c:floor>
    <c:sideWall>
      <c:thickness val="0"/>
    </c:sideWall>
    <c:backWall>
      <c:thickness val="0"/>
    </c:backWall>
    <c:plotArea>
      <c:layout>
        <c:manualLayout>
          <c:layoutTarget val="inner"/>
          <c:xMode val="edge"/>
          <c:yMode val="edge"/>
          <c:x val="1.6704686545631953E-2"/>
          <c:y val="0.18747692061257745"/>
          <c:w val="0.96659058471498926"/>
          <c:h val="0.60531855402011925"/>
        </c:manualLayout>
      </c:layout>
      <c:bar3DChart>
        <c:barDir val="col"/>
        <c:grouping val="clustered"/>
        <c:varyColors val="0"/>
        <c:ser>
          <c:idx val="0"/>
          <c:order val="0"/>
          <c:tx>
            <c:v>Efectividad en Obras</c:v>
          </c:tx>
          <c:spPr>
            <a:solidFill>
              <a:srgbClr val="102D7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(Anual!$B$56,Anual!$C$56,Anual!$E$56)</c:f>
              <c:numCache>
                <c:formatCode>#,##0.00</c:formatCode>
                <c:ptCount val="3"/>
                <c:pt idx="0">
                  <c:v>100</c:v>
                </c:pt>
                <c:pt idx="1">
                  <c:v>100</c:v>
                </c:pt>
                <c:pt idx="2">
                  <c:v>100</c:v>
                </c:pt>
              </c:numCache>
            </c:numRef>
          </c:val>
          <c:extLst>
            <c:ext xmlns:c16="http://schemas.microsoft.com/office/drawing/2014/chart" uri="{C3380CC4-5D6E-409C-BE32-E72D297353CC}">
              <c16:uniqueId val="{00000000-ED58-432C-9889-605DB6BCFC59}"/>
            </c:ext>
          </c:extLst>
        </c:ser>
        <c:dLbls>
          <c:showLegendKey val="0"/>
          <c:showVal val="1"/>
          <c:showCatName val="0"/>
          <c:showSerName val="0"/>
          <c:showPercent val="0"/>
          <c:showBubbleSize val="0"/>
        </c:dLbls>
        <c:gapWidth val="150"/>
        <c:shape val="box"/>
        <c:axId val="163476480"/>
        <c:axId val="163476872"/>
        <c:axId val="0"/>
      </c:bar3DChart>
      <c:catAx>
        <c:axId val="163476480"/>
        <c:scaling>
          <c:orientation val="minMax"/>
        </c:scaling>
        <c:delete val="0"/>
        <c:axPos val="b"/>
        <c:numFmt formatCode="General" sourceLinked="0"/>
        <c:majorTickMark val="out"/>
        <c:minorTickMark val="none"/>
        <c:tickLblPos val="nextTo"/>
        <c:txPr>
          <a:bodyPr/>
          <a:lstStyle/>
          <a:p>
            <a:pPr>
              <a:defRPr sz="1000"/>
            </a:pPr>
            <a:endParaRPr lang="es-CR"/>
          </a:p>
        </c:txPr>
        <c:crossAx val="163476872"/>
        <c:crosses val="autoZero"/>
        <c:auto val="1"/>
        <c:lblAlgn val="ctr"/>
        <c:lblOffset val="100"/>
        <c:noMultiLvlLbl val="0"/>
      </c:catAx>
      <c:valAx>
        <c:axId val="163476872"/>
        <c:scaling>
          <c:orientation val="minMax"/>
          <c:max val="120"/>
          <c:min val="0"/>
        </c:scaling>
        <c:delete val="0"/>
        <c:axPos val="l"/>
        <c:majorGridlines/>
        <c:numFmt formatCode="#,##0" sourceLinked="0"/>
        <c:majorTickMark val="out"/>
        <c:minorTickMark val="none"/>
        <c:tickLblPos val="nextTo"/>
        <c:txPr>
          <a:bodyPr/>
          <a:lstStyle/>
          <a:p>
            <a:pPr>
              <a:defRPr sz="1000"/>
            </a:pPr>
            <a:endParaRPr lang="es-CR"/>
          </a:p>
        </c:txPr>
        <c:crossAx val="163476480"/>
        <c:crosses val="autoZero"/>
        <c:crossBetween val="between"/>
      </c:valAx>
    </c:plotArea>
    <c:plotVisOnly val="1"/>
    <c:dispBlanksAs val="gap"/>
    <c:showDLblsOverMax val="0"/>
  </c:chart>
  <c:spPr>
    <a:ln>
      <a:solidFill>
        <a:schemeClr val="bg1">
          <a:lumMod val="85000"/>
        </a:schemeClr>
      </a:solidFill>
    </a:ln>
  </c:spPr>
  <c:txPr>
    <a:bodyPr/>
    <a:lstStyle/>
    <a:p>
      <a:pPr>
        <a:defRPr sz="1050">
          <a:solidFill>
            <a:schemeClr val="tx1"/>
          </a:solidFill>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rot="0" vert="horz"/>
          <a:lstStyle/>
          <a:p>
            <a:pPr>
              <a:defRPr sz="1800"/>
            </a:pPr>
            <a:r>
              <a:rPr lang="en-US" sz="1800"/>
              <a:t>A Y A: Indicadores de avance 2020</a:t>
            </a:r>
          </a:p>
        </c:rich>
      </c:tx>
      <c:layout/>
      <c:overlay val="0"/>
    </c:title>
    <c:autoTitleDeleted val="0"/>
    <c:view3D>
      <c:rotX val="0"/>
      <c:rotY val="0"/>
      <c:rAngAx val="0"/>
      <c:perspective val="10"/>
    </c:view3D>
    <c:floor>
      <c:thickness val="0"/>
    </c:floor>
    <c:sideWall>
      <c:thickness val="0"/>
    </c:sideWall>
    <c:backWall>
      <c:thickness val="0"/>
    </c:backWall>
    <c:plotArea>
      <c:layout>
        <c:manualLayout>
          <c:layoutTarget val="inner"/>
          <c:xMode val="edge"/>
          <c:yMode val="edge"/>
          <c:x val="4.6862642987805493E-2"/>
          <c:y val="0.14075468986081777"/>
          <c:w val="0.9365010711172046"/>
          <c:h val="0.58581619290555498"/>
        </c:manualLayout>
      </c:layout>
      <c:bar3DChart>
        <c:barDir val="col"/>
        <c:grouping val="clustered"/>
        <c:varyColors val="0"/>
        <c:ser>
          <c:idx val="0"/>
          <c:order val="0"/>
          <c:tx>
            <c:strRef>
              <c:f>Anual!$A$62</c:f>
              <c:strCache>
                <c:ptCount val="1"/>
                <c:pt idx="0">
                  <c:v>Índice avance beneficiarios (IAB) </c:v>
                </c:pt>
              </c:strCache>
            </c:strRef>
          </c:tx>
          <c:spPr>
            <a:solidFill>
              <a:srgbClr val="102D7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(Anual!$B$62,Anual!$C$62,Anual!$E$62)</c:f>
              <c:numCache>
                <c:formatCode>#,##0.00</c:formatCode>
                <c:ptCount val="3"/>
                <c:pt idx="0">
                  <c:v>45.805385437931371</c:v>
                </c:pt>
                <c:pt idx="1">
                  <c:v>100</c:v>
                </c:pt>
                <c:pt idx="2">
                  <c:v>100</c:v>
                </c:pt>
              </c:numCache>
            </c:numRef>
          </c:val>
          <c:extLst>
            <c:ext xmlns:c16="http://schemas.microsoft.com/office/drawing/2014/chart" uri="{C3380CC4-5D6E-409C-BE32-E72D297353CC}">
              <c16:uniqueId val="{00000000-F52E-4DF2-A956-396ADCE66D24}"/>
            </c:ext>
          </c:extLst>
        </c:ser>
        <c:ser>
          <c:idx val="1"/>
          <c:order val="1"/>
          <c:tx>
            <c:strRef>
              <c:f>Anual!$A$63</c:f>
              <c:strCache>
                <c:ptCount val="1"/>
                <c:pt idx="0">
                  <c:v>Índice avance gasto (IAG)</c:v>
                </c:pt>
              </c:strCache>
            </c:strRef>
          </c:tx>
          <c:spPr>
            <a:solidFill>
              <a:srgbClr val="4071B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(Anual!$B$63,Anual!$C$63,Anual!$E$63)</c:f>
              <c:numCache>
                <c:formatCode>#,##0.00</c:formatCode>
                <c:ptCount val="3"/>
                <c:pt idx="0">
                  <c:v>38.476619189510899</c:v>
                </c:pt>
                <c:pt idx="1">
                  <c:v>74.257430296978256</c:v>
                </c:pt>
                <c:pt idx="2">
                  <c:v>78.584529539072506</c:v>
                </c:pt>
              </c:numCache>
            </c:numRef>
          </c:val>
          <c:extLst>
            <c:ext xmlns:c16="http://schemas.microsoft.com/office/drawing/2014/chart" uri="{C3380CC4-5D6E-409C-BE32-E72D297353CC}">
              <c16:uniqueId val="{00000001-F52E-4DF2-A956-396ADCE66D24}"/>
            </c:ext>
          </c:extLst>
        </c:ser>
        <c:ser>
          <c:idx val="2"/>
          <c:order val="2"/>
          <c:tx>
            <c:strRef>
              <c:f>Anual!$A$64</c:f>
              <c:strCache>
                <c:ptCount val="1"/>
                <c:pt idx="0">
                  <c:v>Índice avance total (IAT) </c:v>
                </c:pt>
              </c:strCache>
            </c:strRef>
          </c:tx>
          <c:spPr>
            <a:solidFill>
              <a:srgbClr val="A2BFE6"/>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(Anual!$B$64,Anual!$C$64,Anual!$E$64)</c:f>
              <c:numCache>
                <c:formatCode>#,##0.00</c:formatCode>
                <c:ptCount val="3"/>
                <c:pt idx="0">
                  <c:v>42.141002313721131</c:v>
                </c:pt>
                <c:pt idx="1">
                  <c:v>87.128715148489135</c:v>
                </c:pt>
                <c:pt idx="2">
                  <c:v>89.292264769536246</c:v>
                </c:pt>
              </c:numCache>
            </c:numRef>
          </c:val>
          <c:extLst>
            <c:ext xmlns:c16="http://schemas.microsoft.com/office/drawing/2014/chart" uri="{C3380CC4-5D6E-409C-BE32-E72D297353CC}">
              <c16:uniqueId val="{00000002-F52E-4DF2-A956-396ADCE66D24}"/>
            </c:ext>
          </c:extLst>
        </c:ser>
        <c:dLbls>
          <c:showLegendKey val="0"/>
          <c:showVal val="0"/>
          <c:showCatName val="0"/>
          <c:showSerName val="0"/>
          <c:showPercent val="0"/>
          <c:showBubbleSize val="0"/>
        </c:dLbls>
        <c:gapWidth val="75"/>
        <c:shape val="box"/>
        <c:axId val="163477656"/>
        <c:axId val="163478048"/>
        <c:axId val="0"/>
      </c:bar3DChart>
      <c:catAx>
        <c:axId val="163477656"/>
        <c:scaling>
          <c:orientation val="minMax"/>
        </c:scaling>
        <c:delete val="0"/>
        <c:axPos val="b"/>
        <c:numFmt formatCode="General" sourceLinked="1"/>
        <c:majorTickMark val="none"/>
        <c:minorTickMark val="none"/>
        <c:tickLblPos val="nextTo"/>
        <c:txPr>
          <a:bodyPr rot="-60000000" vert="horz"/>
          <a:lstStyle/>
          <a:p>
            <a:pPr>
              <a:defRPr/>
            </a:pPr>
            <a:endParaRPr lang="es-CR"/>
          </a:p>
        </c:txPr>
        <c:crossAx val="163478048"/>
        <c:crosses val="autoZero"/>
        <c:auto val="1"/>
        <c:lblAlgn val="ctr"/>
        <c:lblOffset val="100"/>
        <c:noMultiLvlLbl val="0"/>
      </c:catAx>
      <c:valAx>
        <c:axId val="163478048"/>
        <c:scaling>
          <c:orientation val="minMax"/>
          <c:max val="150"/>
        </c:scaling>
        <c:delete val="0"/>
        <c:axPos val="l"/>
        <c:majorGridlines/>
        <c:numFmt formatCode="General" sourceLinked="0"/>
        <c:majorTickMark val="none"/>
        <c:minorTickMark val="none"/>
        <c:tickLblPos val="nextTo"/>
        <c:spPr>
          <a:ln w="9525">
            <a:noFill/>
          </a:ln>
        </c:spPr>
        <c:txPr>
          <a:bodyPr rot="-60000000" vert="horz"/>
          <a:lstStyle/>
          <a:p>
            <a:pPr>
              <a:defRPr/>
            </a:pPr>
            <a:endParaRPr lang="es-CR"/>
          </a:p>
        </c:txPr>
        <c:crossAx val="163477656"/>
        <c:crosses val="autoZero"/>
        <c:crossBetween val="between"/>
        <c:majorUnit val="30"/>
      </c:valAx>
    </c:plotArea>
    <c:legend>
      <c:legendPos val="b"/>
      <c:layout>
        <c:manualLayout>
          <c:xMode val="edge"/>
          <c:yMode val="edge"/>
          <c:x val="0.13069475725967861"/>
          <c:y val="0.85203847168731672"/>
          <c:w val="0.73861048548064279"/>
          <c:h val="7.2654742103905573E-2"/>
        </c:manualLayout>
      </c:layout>
      <c:overlay val="0"/>
    </c:legend>
    <c:plotVisOnly val="1"/>
    <c:dispBlanksAs val="gap"/>
    <c:showDLblsOverMax val="0"/>
  </c:chart>
  <c:spPr>
    <a:ln>
      <a:solidFill>
        <a:schemeClr val="bg1">
          <a:lumMod val="85000"/>
        </a:schemeClr>
      </a:solidFill>
    </a:ln>
  </c:spPr>
  <c:txPr>
    <a:bodyPr/>
    <a:lstStyle/>
    <a:p>
      <a:pPr>
        <a:defRPr sz="1000">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n-US"/>
              <a:t>A Y A: Indice de crecimiento en obras 2020 </a:t>
            </a:r>
          </a:p>
        </c:rich>
      </c:tx>
      <c:layout/>
      <c:overlay val="0"/>
      <c:spPr>
        <a:noFill/>
        <a:ln>
          <a:noFill/>
        </a:ln>
        <a:effectLst/>
      </c:spPr>
    </c:title>
    <c:autoTitleDeleted val="0"/>
    <c:view3D>
      <c:rotX val="0"/>
      <c:rotY val="0"/>
      <c:rAngAx val="0"/>
      <c:perspective val="10"/>
    </c:view3D>
    <c:floor>
      <c:thickness val="0"/>
    </c:floor>
    <c:sideWall>
      <c:thickness val="0"/>
      <c:spPr>
        <a:noFill/>
        <a:ln>
          <a:noFill/>
        </a:ln>
        <a:effectLst/>
      </c:spPr>
    </c:sideWall>
    <c:backWall>
      <c:thickness val="0"/>
      <c:spPr>
        <a:noFill/>
        <a:ln>
          <a:noFill/>
        </a:ln>
        <a:effectLst/>
      </c:spPr>
    </c:backWall>
    <c:plotArea>
      <c:layout>
        <c:manualLayout>
          <c:layoutTarget val="inner"/>
          <c:xMode val="edge"/>
          <c:yMode val="edge"/>
          <c:x val="7.0576363708857379E-2"/>
          <c:y val="0.15411743587804827"/>
          <c:w val="0.90038412787167754"/>
          <c:h val="0.6001905348971367"/>
        </c:manualLayout>
      </c:layout>
      <c:bar3DChart>
        <c:barDir val="col"/>
        <c:grouping val="clustered"/>
        <c:varyColors val="0"/>
        <c:ser>
          <c:idx val="0"/>
          <c:order val="0"/>
          <c:tx>
            <c:strRef>
              <c:f>Anual!$A$69</c:f>
              <c:strCache>
                <c:ptCount val="1"/>
                <c:pt idx="0">
                  <c:v>De expansión</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(Anual!$B$69,Anual!$C$69,Anual!$E$69)</c:f>
              <c:numCache>
                <c:formatCode>#,##0.00</c:formatCode>
                <c:ptCount val="3"/>
                <c:pt idx="0">
                  <c:v>-19.999999999999996</c:v>
                </c:pt>
                <c:pt idx="1">
                  <c:v>-50</c:v>
                </c:pt>
                <c:pt idx="2">
                  <c:v>66.666666666666671</c:v>
                </c:pt>
              </c:numCache>
            </c:numRef>
          </c:val>
          <c:extLst>
            <c:ext xmlns:c16="http://schemas.microsoft.com/office/drawing/2014/chart" uri="{C3380CC4-5D6E-409C-BE32-E72D297353CC}">
              <c16:uniqueId val="{00000000-A4DF-4B04-98DA-893E38DC4723}"/>
            </c:ext>
          </c:extLst>
        </c:ser>
        <c:dLbls>
          <c:showLegendKey val="0"/>
          <c:showVal val="0"/>
          <c:showCatName val="0"/>
          <c:showSerName val="0"/>
          <c:showPercent val="0"/>
          <c:showBubbleSize val="0"/>
        </c:dLbls>
        <c:gapWidth val="100"/>
        <c:shape val="box"/>
        <c:axId val="163478832"/>
        <c:axId val="163479224"/>
        <c:axId val="0"/>
      </c:bar3DChart>
      <c:catAx>
        <c:axId val="163478832"/>
        <c:scaling>
          <c:orientation val="minMax"/>
        </c:scaling>
        <c:delete val="0"/>
        <c:axPos val="b"/>
        <c:numFmt formatCode="General" sourceLinked="1"/>
        <c:majorTickMark val="none"/>
        <c:minorTickMark val="none"/>
        <c:tickLblPos val="low"/>
        <c:spPr>
          <a:noFill/>
          <a:ln w="12700" cap="flat" cmpd="sng" algn="ctr">
            <a:solidFill>
              <a:schemeClr val="tx1">
                <a:lumMod val="15000"/>
                <a:lumOff val="85000"/>
              </a:schemeClr>
            </a:solidFill>
            <a:round/>
          </a:ln>
          <a:effectLst/>
        </c:spPr>
        <c:txPr>
          <a:bodyPr rot="-60000000" vert="horz"/>
          <a:lstStyle/>
          <a:p>
            <a:pPr>
              <a:defRPr/>
            </a:pPr>
            <a:endParaRPr lang="es-CR"/>
          </a:p>
        </c:txPr>
        <c:crossAx val="163479224"/>
        <c:crosses val="autoZero"/>
        <c:auto val="1"/>
        <c:lblAlgn val="ctr"/>
        <c:lblOffset val="100"/>
        <c:noMultiLvlLbl val="0"/>
      </c:catAx>
      <c:valAx>
        <c:axId val="163479224"/>
        <c:scaling>
          <c:orientation val="minMax"/>
          <c:max val="100"/>
          <c:min val="-8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txPr>
          <a:bodyPr rot="-60000000" vert="horz"/>
          <a:lstStyle/>
          <a:p>
            <a:pPr>
              <a:defRPr/>
            </a:pPr>
            <a:endParaRPr lang="es-CR"/>
          </a:p>
        </c:txPr>
        <c:crossAx val="163478832"/>
        <c:crosses val="autoZero"/>
        <c:crossBetween val="between"/>
        <c:majorUnit val="20"/>
      </c:valAx>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ES"/>
              <a:t>A Y A: Indicadores de expansión 2020</a:t>
            </a:r>
          </a:p>
        </c:rich>
      </c:tx>
      <c:overlay val="0"/>
    </c:title>
    <c:autoTitleDeleted val="0"/>
    <c:view3D>
      <c:rotX val="0"/>
      <c:rotY val="0"/>
      <c:rAngAx val="0"/>
      <c:perspective val="10"/>
    </c:view3D>
    <c:floor>
      <c:thickness val="0"/>
    </c:floor>
    <c:sideWall>
      <c:thickness val="0"/>
    </c:sideWall>
    <c:backWall>
      <c:thickness val="0"/>
    </c:backWall>
    <c:plotArea>
      <c:layout>
        <c:manualLayout>
          <c:layoutTarget val="inner"/>
          <c:xMode val="edge"/>
          <c:yMode val="edge"/>
          <c:x val="7.1302553030175408E-2"/>
          <c:y val="0.16747287186116661"/>
          <c:w val="0.90778238664731681"/>
          <c:h val="0.50942189005916094"/>
        </c:manualLayout>
      </c:layout>
      <c:bar3DChart>
        <c:barDir val="col"/>
        <c:grouping val="clustered"/>
        <c:varyColors val="0"/>
        <c:ser>
          <c:idx val="0"/>
          <c:order val="0"/>
          <c:tx>
            <c:strRef>
              <c:f>Anual!$A$70</c:f>
              <c:strCache>
                <c:ptCount val="1"/>
                <c:pt idx="0">
                  <c:v>Índice de crecimiento beneficiarios (ICB)</c:v>
                </c:pt>
              </c:strCache>
            </c:strRef>
          </c:tx>
          <c:spPr>
            <a:solidFill>
              <a:srgbClr val="102D7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(Anual!$B$70,Anual!$C$70,Anual!$E$70)</c:f>
              <c:numCache>
                <c:formatCode>#,##0.00</c:formatCode>
                <c:ptCount val="3"/>
                <c:pt idx="0">
                  <c:v>176.24790619765497</c:v>
                </c:pt>
                <c:pt idx="1">
                  <c:v>54.966887417218537</c:v>
                </c:pt>
                <c:pt idx="2">
                  <c:v>193.80632790028764</c:v>
                </c:pt>
              </c:numCache>
            </c:numRef>
          </c:val>
          <c:extLst>
            <c:ext xmlns:c16="http://schemas.microsoft.com/office/drawing/2014/chart" uri="{C3380CC4-5D6E-409C-BE32-E72D297353CC}">
              <c16:uniqueId val="{00000000-6286-44CC-B2E8-6A35FE752CC8}"/>
            </c:ext>
          </c:extLst>
        </c:ser>
        <c:ser>
          <c:idx val="1"/>
          <c:order val="1"/>
          <c:tx>
            <c:strRef>
              <c:f>Anual!$A$71</c:f>
              <c:strCache>
                <c:ptCount val="1"/>
                <c:pt idx="0">
                  <c:v>Índice de crecimiento del gasto real (ICGR) </c:v>
                </c:pt>
              </c:strCache>
            </c:strRef>
          </c:tx>
          <c:spPr>
            <a:solidFill>
              <a:srgbClr val="4071B9"/>
            </a:solidFill>
            <a:ln>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994-43DD-B657-F8B3C99A917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(Anual!$B$71,Anual!$C$71,Anual!$E$71)</c:f>
              <c:numCache>
                <c:formatCode>#,##0</c:formatCode>
                <c:ptCount val="3"/>
                <c:pt idx="0" formatCode="#,##0.00">
                  <c:v>-50.289080773876215</c:v>
                </c:pt>
                <c:pt idx="1">
                  <c:v>0</c:v>
                </c:pt>
                <c:pt idx="2" formatCode="#,##0.00">
                  <c:v>-87.339831811854751</c:v>
                </c:pt>
              </c:numCache>
            </c:numRef>
          </c:val>
          <c:extLst>
            <c:ext xmlns:c16="http://schemas.microsoft.com/office/drawing/2014/chart" uri="{C3380CC4-5D6E-409C-BE32-E72D297353CC}">
              <c16:uniqueId val="{00000001-6286-44CC-B2E8-6A35FE752CC8}"/>
            </c:ext>
          </c:extLst>
        </c:ser>
        <c:ser>
          <c:idx val="2"/>
          <c:order val="2"/>
          <c:tx>
            <c:strRef>
              <c:f>Anual!$A$72</c:f>
              <c:strCache>
                <c:ptCount val="1"/>
                <c:pt idx="0">
                  <c:v>Índice de crecimiento del gasto real por beneficiario (ICGRB) </c:v>
                </c:pt>
              </c:strCache>
            </c:strRef>
          </c:tx>
          <c:spPr>
            <a:solidFill>
              <a:srgbClr val="A2BFE6"/>
            </a:solidFill>
            <a:ln>
              <a:noFill/>
            </a:ln>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4994-43DD-B657-F8B3C99A917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(Anual!$B$72,Anual!$C$72,Anual!$E$72)</c:f>
              <c:numCache>
                <c:formatCode>#,##0</c:formatCode>
                <c:ptCount val="3"/>
                <c:pt idx="0" formatCode="#,##0.00">
                  <c:v>-82.004960721564458</c:v>
                </c:pt>
                <c:pt idx="1">
                  <c:v>0</c:v>
                </c:pt>
                <c:pt idx="2" formatCode="#,##0.00">
                  <c:v>-95.690981784285498</c:v>
                </c:pt>
              </c:numCache>
            </c:numRef>
          </c:val>
          <c:extLst>
            <c:ext xmlns:c16="http://schemas.microsoft.com/office/drawing/2014/chart" uri="{C3380CC4-5D6E-409C-BE32-E72D297353CC}">
              <c16:uniqueId val="{00000002-6286-44CC-B2E8-6A35FE752CC8}"/>
            </c:ext>
          </c:extLst>
        </c:ser>
        <c:dLbls>
          <c:showLegendKey val="0"/>
          <c:showVal val="0"/>
          <c:showCatName val="0"/>
          <c:showSerName val="0"/>
          <c:showPercent val="0"/>
          <c:showBubbleSize val="0"/>
        </c:dLbls>
        <c:gapWidth val="75"/>
        <c:shape val="box"/>
        <c:axId val="163481184"/>
        <c:axId val="163481576"/>
        <c:axId val="0"/>
      </c:bar3DChart>
      <c:catAx>
        <c:axId val="163481184"/>
        <c:scaling>
          <c:orientation val="minMax"/>
        </c:scaling>
        <c:delete val="0"/>
        <c:axPos val="b"/>
        <c:numFmt formatCode="General" sourceLinked="0"/>
        <c:majorTickMark val="none"/>
        <c:minorTickMark val="none"/>
        <c:tickLblPos val="low"/>
        <c:crossAx val="163481576"/>
        <c:crosses val="autoZero"/>
        <c:auto val="1"/>
        <c:lblAlgn val="ctr"/>
        <c:lblOffset val="100"/>
        <c:noMultiLvlLbl val="0"/>
      </c:catAx>
      <c:valAx>
        <c:axId val="163481576"/>
        <c:scaling>
          <c:orientation val="minMax"/>
          <c:max val="250"/>
          <c:min val="-150"/>
        </c:scaling>
        <c:delete val="0"/>
        <c:axPos val="l"/>
        <c:majorGridlines>
          <c:spPr>
            <a:ln>
              <a:solidFill>
                <a:schemeClr val="bg1">
                  <a:lumMod val="85000"/>
                </a:schemeClr>
              </a:solidFill>
            </a:ln>
          </c:spPr>
        </c:majorGridlines>
        <c:numFmt formatCode="General" sourceLinked="0"/>
        <c:majorTickMark val="none"/>
        <c:minorTickMark val="none"/>
        <c:tickLblPos val="nextTo"/>
        <c:crossAx val="163481184"/>
        <c:crosses val="autoZero"/>
        <c:crossBetween val="between"/>
      </c:valAx>
    </c:plotArea>
    <c:legend>
      <c:legendPos val="b"/>
      <c:layout>
        <c:manualLayout>
          <c:xMode val="edge"/>
          <c:yMode val="edge"/>
          <c:x val="0"/>
          <c:y val="0.86292807875222166"/>
          <c:w val="1"/>
          <c:h val="0.12392835719995179"/>
        </c:manualLayout>
      </c:layout>
      <c:overlay val="0"/>
    </c:legend>
    <c:plotVisOnly val="1"/>
    <c:dispBlanksAs val="gap"/>
    <c:showDLblsOverMax val="0"/>
  </c:chart>
  <c:spPr>
    <a:ln>
      <a:solidFill>
        <a:schemeClr val="bg1">
          <a:lumMod val="85000"/>
        </a:schemeClr>
      </a:solidFill>
    </a:ln>
  </c:spPr>
  <c:txPr>
    <a:bodyPr/>
    <a:lstStyle/>
    <a:p>
      <a:pPr>
        <a:defRPr>
          <a:solidFill>
            <a:schemeClr val="tx1"/>
          </a:solidFill>
          <a:latin typeface="Palatino Linotype" panose="02040502050505030304" pitchFamily="18" charset="0"/>
        </a:defRPr>
      </a:pPr>
      <a:endParaRPr lang="es-C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Palatino Linotype" panose="02040502050505030304" pitchFamily="18" charset="0"/>
                <a:ea typeface="+mn-ea"/>
                <a:cs typeface="+mn-cs"/>
              </a:defRPr>
            </a:pPr>
            <a:r>
              <a:rPr lang="en-US" sz="1800"/>
              <a:t>A Y A: Índice de eficiencia (IE) 2020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Palatino Linotype" panose="02040502050505030304" pitchFamily="18" charset="0"/>
              <a:ea typeface="+mn-ea"/>
              <a:cs typeface="+mn-cs"/>
            </a:defRPr>
          </a:pPr>
          <a:endParaRPr lang="es-CR"/>
        </a:p>
      </c:txPr>
    </c:title>
    <c:autoTitleDeleted val="0"/>
    <c:view3D>
      <c:rotX val="0"/>
      <c:rotY val="0"/>
      <c:rAngAx val="0"/>
      <c:perspective val="1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701500927170104E-2"/>
          <c:y val="0.14138694505119148"/>
          <c:w val="0.93629461464765085"/>
          <c:h val="0.62320925356632417"/>
        </c:manualLayout>
      </c:layout>
      <c:bar3DChart>
        <c:barDir val="col"/>
        <c:grouping val="clustered"/>
        <c:varyColors val="0"/>
        <c:ser>
          <c:idx val="0"/>
          <c:order val="0"/>
          <c:tx>
            <c:strRef>
              <c:f>Anual!$A$77</c:f>
              <c:strCache>
                <c:ptCount val="1"/>
                <c:pt idx="0">
                  <c:v>Índice de eficiencia (IE) </c:v>
                </c:pt>
              </c:strCache>
            </c:strRef>
          </c:tx>
          <c:spPr>
            <a:solidFill>
              <a:srgbClr val="102D7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(Anual!$B$9,Anual!$C$11,Anual!$E$11)</c:f>
              <c:strCache>
                <c:ptCount val="3"/>
                <c:pt idx="0">
                  <c:v>Total Programa</c:v>
                </c:pt>
                <c:pt idx="1">
                  <c:v>Proyectos terminados -Nuevos</c:v>
                </c:pt>
                <c:pt idx="2">
                  <c:v>Proyectos terminados - Ampliación o mejoras </c:v>
                </c:pt>
              </c:strCache>
            </c:strRef>
          </c:cat>
          <c:val>
            <c:numRef>
              <c:f>(Anual!$B$77,Anual!$C$77,Anual!$E$77)</c:f>
              <c:numCache>
                <c:formatCode>#,##0.00</c:formatCode>
                <c:ptCount val="3"/>
                <c:pt idx="0">
                  <c:v>35.398529731541807</c:v>
                </c:pt>
                <c:pt idx="1">
                  <c:v>64.699544920042058</c:v>
                </c:pt>
                <c:pt idx="2">
                  <c:v>70.169906183923047</c:v>
                </c:pt>
              </c:numCache>
            </c:numRef>
          </c:val>
          <c:extLst>
            <c:ext xmlns:c16="http://schemas.microsoft.com/office/drawing/2014/chart" uri="{C3380CC4-5D6E-409C-BE32-E72D297353CC}">
              <c16:uniqueId val="{00000000-CE12-4B8F-973C-7B2D8C931F1E}"/>
            </c:ext>
          </c:extLst>
        </c:ser>
        <c:dLbls>
          <c:showLegendKey val="0"/>
          <c:showVal val="0"/>
          <c:showCatName val="0"/>
          <c:showSerName val="0"/>
          <c:showPercent val="0"/>
          <c:showBubbleSize val="0"/>
        </c:dLbls>
        <c:gapWidth val="100"/>
        <c:shape val="box"/>
        <c:axId val="164128808"/>
        <c:axId val="164129200"/>
        <c:axId val="0"/>
      </c:bar3DChart>
      <c:catAx>
        <c:axId val="1641288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164129200"/>
        <c:crosses val="autoZero"/>
        <c:auto val="1"/>
        <c:lblAlgn val="ctr"/>
        <c:lblOffset val="100"/>
        <c:noMultiLvlLbl val="0"/>
      </c:catAx>
      <c:valAx>
        <c:axId val="16412920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Palatino Linotype" panose="02040502050505030304" pitchFamily="18" charset="0"/>
                <a:ea typeface="+mn-ea"/>
                <a:cs typeface="+mn-cs"/>
              </a:defRPr>
            </a:pPr>
            <a:endParaRPr lang="es-CR"/>
          </a:p>
        </c:txPr>
        <c:crossAx val="1641288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bg1">
          <a:lumMod val="85000"/>
        </a:schemeClr>
      </a:solidFill>
      <a:round/>
    </a:ln>
    <a:effectLst/>
  </c:spPr>
  <c:txPr>
    <a:bodyPr/>
    <a:lstStyle/>
    <a:p>
      <a:pPr>
        <a:defRPr>
          <a:solidFill>
            <a:schemeClr val="tx1"/>
          </a:solidFill>
          <a:latin typeface="Palatino Linotype" panose="02040502050505030304" pitchFamily="18" charset="0"/>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Cobertura Potencial: Cobertura Efectiva por Trimestre y Producto</a:t>
            </a:r>
          </a:p>
        </c:rich>
      </c:tx>
      <c:overlay val="0"/>
    </c:title>
    <c:autoTitleDeleted val="0"/>
    <c:plotArea>
      <c:layout>
        <c:manualLayout>
          <c:layoutTarget val="inner"/>
          <c:xMode val="edge"/>
          <c:yMode val="edge"/>
          <c:x val="0.10555796150481188"/>
          <c:y val="0.25130796150481416"/>
          <c:w val="0.60305314960629919"/>
          <c:h val="0.46509623797025518"/>
        </c:manualLayout>
      </c:layout>
      <c:barChart>
        <c:barDir val="col"/>
        <c:grouping val="clustered"/>
        <c:varyColors val="0"/>
        <c:ser>
          <c:idx val="0"/>
          <c:order val="0"/>
          <c:tx>
            <c:v>Primer Trimestre</c:v>
          </c:tx>
          <c:invertIfNegative val="0"/>
          <c:cat>
            <c:strRef>
              <c:f>('I Trimestre'!$C$4:$C$5,'I Trimestre'!$D$5,'I Trimestre'!$E$5)</c:f>
              <c:strCache>
                <c:ptCount val="3"/>
                <c:pt idx="0">
                  <c:v>Total Programa</c:v>
                </c:pt>
                <c:pt idx="1">
                  <c:v>Construcción AR</c:v>
                </c:pt>
                <c:pt idx="2">
                  <c:v>Ampliación o mejoras</c:v>
                </c:pt>
              </c:strCache>
            </c:strRef>
          </c:cat>
          <c:val>
            <c:numRef>
              <c:f>'I Trimestre'!$C$41:$E$41</c:f>
              <c:numCache>
                <c:formatCode>_(* #,##0_);_(* \(#,##0\);_(* "-"??_);_(@_)</c:formatCode>
                <c:ptCount val="3"/>
                <c:pt idx="0">
                  <c:v>1.0294208478310103E-3</c:v>
                </c:pt>
                <c:pt idx="1">
                  <c:v>2.7402515550927573E-3</c:v>
                </c:pt>
                <c:pt idx="2">
                  <c:v>0</c:v>
                </c:pt>
              </c:numCache>
            </c:numRef>
          </c:val>
          <c:extLst>
            <c:ext xmlns:c16="http://schemas.microsoft.com/office/drawing/2014/chart" uri="{C3380CC4-5D6E-409C-BE32-E72D297353CC}">
              <c16:uniqueId val="{00000000-67DF-4A01-AAF7-8ACB4B0A4CD6}"/>
            </c:ext>
          </c:extLst>
        </c:ser>
        <c:ser>
          <c:idx val="1"/>
          <c:order val="1"/>
          <c:tx>
            <c:v>Segundo Trimestre</c:v>
          </c:tx>
          <c:invertIfNegative val="0"/>
          <c:cat>
            <c:strRef>
              <c:f>('I Trimestre'!$C$4:$C$5,'I Trimestre'!$D$5,'I Trimestre'!$E$5)</c:f>
              <c:strCache>
                <c:ptCount val="3"/>
                <c:pt idx="0">
                  <c:v>Total Programa</c:v>
                </c:pt>
                <c:pt idx="1">
                  <c:v>Construcción AR</c:v>
                </c:pt>
                <c:pt idx="2">
                  <c:v>Ampliación o mejoras</c:v>
                </c:pt>
              </c:strCache>
            </c:strRef>
          </c:cat>
          <c:val>
            <c:numRef>
              <c:f>'II Trimestre'!$C$41:$E$41</c:f>
              <c:numCache>
                <c:formatCode>_(* #,##0.00_);_(* \(#,##0.00\);_(* "-"??_);_(@_)</c:formatCode>
                <c:ptCount val="3"/>
                <c:pt idx="0">
                  <c:v>2.2647258652282225E-2</c:v>
                </c:pt>
                <c:pt idx="1">
                  <c:v>1.6441509330556544E-2</c:v>
                </c:pt>
                <c:pt idx="2">
                  <c:v>1.6488318026678097E-3</c:v>
                </c:pt>
              </c:numCache>
            </c:numRef>
          </c:val>
          <c:extLst>
            <c:ext xmlns:c16="http://schemas.microsoft.com/office/drawing/2014/chart" uri="{C3380CC4-5D6E-409C-BE32-E72D297353CC}">
              <c16:uniqueId val="{00000001-67DF-4A01-AAF7-8ACB4B0A4CD6}"/>
            </c:ext>
          </c:extLst>
        </c:ser>
        <c:ser>
          <c:idx val="2"/>
          <c:order val="2"/>
          <c:tx>
            <c:v>Tercer Trimestre</c:v>
          </c:tx>
          <c:invertIfNegative val="0"/>
          <c:cat>
            <c:strRef>
              <c:f>('I Trimestre'!$C$4:$C$5,'I Trimestre'!$D$5,'I Trimestre'!$E$5)</c:f>
              <c:strCache>
                <c:ptCount val="3"/>
                <c:pt idx="0">
                  <c:v>Total Programa</c:v>
                </c:pt>
                <c:pt idx="1">
                  <c:v>Construcción AR</c:v>
                </c:pt>
                <c:pt idx="2">
                  <c:v>Ampliación o mejoras</c:v>
                </c:pt>
              </c:strCache>
            </c:strRef>
          </c:cat>
          <c:val>
            <c:numRef>
              <c:f>'III Trimestre'!$C$41:$E$41</c:f>
              <c:numCache>
                <c:formatCode>_(* #,##0_);_(* \(#,##0\);_(* "-"??_);_(@_)</c:formatCode>
                <c:ptCount val="3"/>
                <c:pt idx="0">
                  <c:v>9.2647876304790926E-3</c:v>
                </c:pt>
                <c:pt idx="1">
                  <c:v>0</c:v>
                </c:pt>
                <c:pt idx="2">
                  <c:v>0</c:v>
                </c:pt>
              </c:numCache>
            </c:numRef>
          </c:val>
          <c:extLst>
            <c:ext xmlns:c16="http://schemas.microsoft.com/office/drawing/2014/chart" uri="{C3380CC4-5D6E-409C-BE32-E72D297353CC}">
              <c16:uniqueId val="{00000002-67DF-4A01-AAF7-8ACB4B0A4CD6}"/>
            </c:ext>
          </c:extLst>
        </c:ser>
        <c:ser>
          <c:idx val="3"/>
          <c:order val="3"/>
          <c:tx>
            <c:v>Cuarto Trimestre</c:v>
          </c:tx>
          <c:invertIfNegative val="0"/>
          <c:cat>
            <c:strRef>
              <c:f>('I Trimestre'!$C$4:$C$5,'I Trimestre'!$D$5,'I Trimestre'!$E$5)</c:f>
              <c:strCache>
                <c:ptCount val="3"/>
                <c:pt idx="0">
                  <c:v>Total Programa</c:v>
                </c:pt>
                <c:pt idx="1">
                  <c:v>Construcción AR</c:v>
                </c:pt>
                <c:pt idx="2">
                  <c:v>Ampliación o mejoras</c:v>
                </c:pt>
              </c:strCache>
            </c:strRef>
          </c:cat>
          <c:val>
            <c:numRef>
              <c:f>'IV Trimestre'!$C$41:$E$41</c:f>
              <c:numCache>
                <c:formatCode>_(* #,##0_);_(* \(#,##0\);_(* "-"??_);_(@_)</c:formatCode>
                <c:ptCount val="3"/>
                <c:pt idx="0">
                  <c:v>2.2647258652282225E-2</c:v>
                </c:pt>
                <c:pt idx="1">
                  <c:v>2.4662263995834821E-2</c:v>
                </c:pt>
                <c:pt idx="2">
                  <c:v>1.6488318026678097E-3</c:v>
                </c:pt>
              </c:numCache>
            </c:numRef>
          </c:val>
          <c:extLst>
            <c:ext xmlns:c16="http://schemas.microsoft.com/office/drawing/2014/chart" uri="{C3380CC4-5D6E-409C-BE32-E72D297353CC}">
              <c16:uniqueId val="{00000003-67DF-4A01-AAF7-8ACB4B0A4CD6}"/>
            </c:ext>
          </c:extLst>
        </c:ser>
        <c:dLbls>
          <c:showLegendKey val="0"/>
          <c:showVal val="0"/>
          <c:showCatName val="0"/>
          <c:showSerName val="0"/>
          <c:showPercent val="0"/>
          <c:showBubbleSize val="0"/>
        </c:dLbls>
        <c:gapWidth val="150"/>
        <c:axId val="161397096"/>
        <c:axId val="161887048"/>
      </c:barChart>
      <c:catAx>
        <c:axId val="161397096"/>
        <c:scaling>
          <c:orientation val="minMax"/>
        </c:scaling>
        <c:delete val="0"/>
        <c:axPos val="b"/>
        <c:numFmt formatCode="General" sourceLinked="0"/>
        <c:majorTickMark val="none"/>
        <c:minorTickMark val="none"/>
        <c:tickLblPos val="nextTo"/>
        <c:crossAx val="161887048"/>
        <c:crosses val="autoZero"/>
        <c:auto val="1"/>
        <c:lblAlgn val="ctr"/>
        <c:lblOffset val="100"/>
        <c:noMultiLvlLbl val="0"/>
      </c:catAx>
      <c:valAx>
        <c:axId val="161887048"/>
        <c:scaling>
          <c:orientation val="minMax"/>
        </c:scaling>
        <c:delete val="0"/>
        <c:axPos val="l"/>
        <c:majorGridlines/>
        <c:numFmt formatCode="#,##0.00" sourceLinked="0"/>
        <c:majorTickMark val="none"/>
        <c:minorTickMark val="none"/>
        <c:tickLblPos val="nextTo"/>
        <c:crossAx val="161397096"/>
        <c:crosses val="autoZero"/>
        <c:crossBetween val="between"/>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Resultado: Índice de Efectividad en Beneficiarios por Trimestre y Producto</a:t>
            </a:r>
          </a:p>
        </c:rich>
      </c:tx>
      <c:overlay val="0"/>
    </c:title>
    <c:autoTitleDeleted val="0"/>
    <c:plotArea>
      <c:layout>
        <c:manualLayout>
          <c:layoutTarget val="inner"/>
          <c:xMode val="edge"/>
          <c:yMode val="edge"/>
          <c:x val="8.4543963254593568E-2"/>
          <c:y val="0.25130796150481416"/>
          <c:w val="0.63795603674540968"/>
          <c:h val="0.43636920384952116"/>
        </c:manualLayout>
      </c:layout>
      <c:barChart>
        <c:barDir val="col"/>
        <c:grouping val="clustered"/>
        <c:varyColors val="0"/>
        <c:ser>
          <c:idx val="0"/>
          <c:order val="0"/>
          <c:tx>
            <c:v>Primer Trimestre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'I Trimestre'!$C$44:$F$44</c:f>
              <c:numCache>
                <c:formatCode>_(* #,##0_);_(* \(#,##0\);_(* "-"??_);_(@_)</c:formatCode>
                <c:ptCount val="4"/>
                <c:pt idx="0">
                  <c:v>1.3888888888888888</c:v>
                </c:pt>
                <c:pt idx="1">
                  <c:v>5.8823529411764701</c:v>
                </c:pt>
                <c:pt idx="2">
                  <c:v>0</c:v>
                </c:pt>
                <c:pt idx="3">
                  <c:v>0</c:v>
                </c:pt>
              </c:numCache>
            </c:numRef>
          </c:val>
          <c:extLst>
            <c:ext xmlns:c16="http://schemas.microsoft.com/office/drawing/2014/chart" uri="{C3380CC4-5D6E-409C-BE32-E72D297353CC}">
              <c16:uniqueId val="{00000000-7665-435E-B004-96F30085FA3F}"/>
            </c:ext>
          </c:extLst>
        </c:ser>
        <c:ser>
          <c:idx val="1"/>
          <c:order val="1"/>
          <c:tx>
            <c:v>Segundo Trimestre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'II Trimestre'!$C$44:$F$44</c:f>
              <c:numCache>
                <c:formatCode>_(* #,##0.00_);_(* \(#,##0.00\);_(* "-"??_);_(@_)</c:formatCode>
                <c:ptCount val="4"/>
                <c:pt idx="0">
                  <c:v>30.555555555555557</c:v>
                </c:pt>
                <c:pt idx="1">
                  <c:v>35.294117647058826</c:v>
                </c:pt>
                <c:pt idx="2">
                  <c:v>14.285714285714285</c:v>
                </c:pt>
                <c:pt idx="3">
                  <c:v>16.666666666666664</c:v>
                </c:pt>
              </c:numCache>
            </c:numRef>
          </c:val>
          <c:extLst>
            <c:ext xmlns:c16="http://schemas.microsoft.com/office/drawing/2014/chart" uri="{C3380CC4-5D6E-409C-BE32-E72D297353CC}">
              <c16:uniqueId val="{00000001-7665-435E-B004-96F30085FA3F}"/>
            </c:ext>
          </c:extLst>
        </c:ser>
        <c:ser>
          <c:idx val="2"/>
          <c:order val="2"/>
          <c:tx>
            <c:v>Tercer Trimestre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'III Trimestre'!$C$44:$F$44</c:f>
              <c:numCache>
                <c:formatCode>_(* #,##0_);_(* \(#,##0\);_(* "-"??_);_(@_)</c:formatCode>
                <c:ptCount val="4"/>
                <c:pt idx="0">
                  <c:v>10.588235294117647</c:v>
                </c:pt>
                <c:pt idx="1">
                  <c:v>0</c:v>
                </c:pt>
                <c:pt idx="2">
                  <c:v>0</c:v>
                </c:pt>
                <c:pt idx="3">
                  <c:v>15.217391304347828</c:v>
                </c:pt>
              </c:numCache>
            </c:numRef>
          </c:val>
          <c:extLst>
            <c:ext xmlns:c16="http://schemas.microsoft.com/office/drawing/2014/chart" uri="{C3380CC4-5D6E-409C-BE32-E72D297353CC}">
              <c16:uniqueId val="{00000002-7665-435E-B004-96F30085FA3F}"/>
            </c:ext>
          </c:extLst>
        </c:ser>
        <c:ser>
          <c:idx val="3"/>
          <c:order val="3"/>
          <c:tx>
            <c:v>Cuarto Trimestre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'IV Trimestre'!$C$44:$F$44</c:f>
              <c:numCache>
                <c:formatCode>_(* #,##0_);_(* \(#,##0\);_(* "-"??_);_(@_)</c:formatCode>
                <c:ptCount val="4"/>
                <c:pt idx="0">
                  <c:v>25.882352941176475</c:v>
                </c:pt>
                <c:pt idx="1">
                  <c:v>36</c:v>
                </c:pt>
                <c:pt idx="2">
                  <c:v>7.1428571428571423</c:v>
                </c:pt>
                <c:pt idx="3">
                  <c:v>6.5217391304347823</c:v>
                </c:pt>
              </c:numCache>
            </c:numRef>
          </c:val>
          <c:extLst>
            <c:ext xmlns:c16="http://schemas.microsoft.com/office/drawing/2014/chart" uri="{C3380CC4-5D6E-409C-BE32-E72D297353CC}">
              <c16:uniqueId val="{00000003-7665-435E-B004-96F30085FA3F}"/>
            </c:ext>
          </c:extLst>
        </c:ser>
        <c:dLbls>
          <c:showLegendKey val="0"/>
          <c:showVal val="0"/>
          <c:showCatName val="0"/>
          <c:showSerName val="0"/>
          <c:showPercent val="0"/>
          <c:showBubbleSize val="0"/>
        </c:dLbls>
        <c:gapWidth val="150"/>
        <c:axId val="162364976"/>
        <c:axId val="162074624"/>
      </c:barChart>
      <c:catAx>
        <c:axId val="162364976"/>
        <c:scaling>
          <c:orientation val="minMax"/>
        </c:scaling>
        <c:delete val="0"/>
        <c:axPos val="b"/>
        <c:numFmt formatCode="General" sourceLinked="0"/>
        <c:majorTickMark val="none"/>
        <c:minorTickMark val="none"/>
        <c:tickLblPos val="nextTo"/>
        <c:crossAx val="162074624"/>
        <c:crosses val="autoZero"/>
        <c:auto val="1"/>
        <c:lblAlgn val="ctr"/>
        <c:lblOffset val="100"/>
        <c:noMultiLvlLbl val="0"/>
      </c:catAx>
      <c:valAx>
        <c:axId val="162074624"/>
        <c:scaling>
          <c:orientation val="minMax"/>
        </c:scaling>
        <c:delete val="0"/>
        <c:axPos val="l"/>
        <c:majorGridlines/>
        <c:numFmt formatCode="_(* #,##0_);_(* \(#,##0\);_(* &quot;-&quot;??_);_(@_)" sourceLinked="1"/>
        <c:majorTickMark val="none"/>
        <c:minorTickMark val="none"/>
        <c:tickLblPos val="nextTo"/>
        <c:crossAx val="162364976"/>
        <c:crosses val="autoZero"/>
        <c:crossBetween val="between"/>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Avance: Índice de Avance en Beneficiarios por Trimestre (Acumulado) y Producto</a:t>
            </a:r>
          </a:p>
        </c:rich>
      </c:tx>
      <c:overlay val="0"/>
    </c:title>
    <c:autoTitleDeleted val="0"/>
    <c:plotArea>
      <c:layout>
        <c:manualLayout>
          <c:layoutTarget val="inner"/>
          <c:xMode val="edge"/>
          <c:yMode val="edge"/>
          <c:x val="8.3768318461559757E-2"/>
          <c:y val="0.29936051198672797"/>
          <c:w val="0.6355530397236091"/>
          <c:h val="0.37993309534590441"/>
        </c:manualLayout>
      </c:layout>
      <c:barChart>
        <c:barDir val="col"/>
        <c:grouping val="clustered"/>
        <c:varyColors val="0"/>
        <c:ser>
          <c:idx val="0"/>
          <c:order val="0"/>
          <c:tx>
            <c:v>Primer Trimestre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'I Trimestre'!$C$49:$F$49</c:f>
              <c:numCache>
                <c:formatCode>_(* #,##0_);_(* \(#,##0\);_(* "-"??_);_(@_)</c:formatCode>
                <c:ptCount val="4"/>
                <c:pt idx="0">
                  <c:v>1.3888888888888888</c:v>
                </c:pt>
                <c:pt idx="1">
                  <c:v>5.8823529411764701</c:v>
                </c:pt>
                <c:pt idx="2">
                  <c:v>0</c:v>
                </c:pt>
                <c:pt idx="3">
                  <c:v>0</c:v>
                </c:pt>
              </c:numCache>
            </c:numRef>
          </c:val>
          <c:extLst>
            <c:ext xmlns:c16="http://schemas.microsoft.com/office/drawing/2014/chart" uri="{C3380CC4-5D6E-409C-BE32-E72D297353CC}">
              <c16:uniqueId val="{00000000-6750-429C-B6FA-4AB45B1D57F7}"/>
            </c:ext>
          </c:extLst>
        </c:ser>
        <c:ser>
          <c:idx val="1"/>
          <c:order val="1"/>
          <c:tx>
            <c:v>Primer Semestre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Semestral!$C$49:$F$49</c:f>
              <c:numCache>
                <c:formatCode>_(* #,##0.00_);_(* \(#,##0.00\);_(* "-"??_);_(@_)</c:formatCode>
                <c:ptCount val="4"/>
                <c:pt idx="0">
                  <c:v>31.944444444444443</c:v>
                </c:pt>
                <c:pt idx="1">
                  <c:v>41.17647058823529</c:v>
                </c:pt>
                <c:pt idx="2">
                  <c:v>14.285714285714285</c:v>
                </c:pt>
                <c:pt idx="3">
                  <c:v>16.666666666666664</c:v>
                </c:pt>
              </c:numCache>
            </c:numRef>
          </c:val>
          <c:extLst>
            <c:ext xmlns:c16="http://schemas.microsoft.com/office/drawing/2014/chart" uri="{C3380CC4-5D6E-409C-BE32-E72D297353CC}">
              <c16:uniqueId val="{00000001-6750-429C-B6FA-4AB45B1D57F7}"/>
            </c:ext>
          </c:extLst>
        </c:ser>
        <c:ser>
          <c:idx val="2"/>
          <c:order val="2"/>
          <c:tx>
            <c:v>Tercer Trimestre Acumulado</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'Tercer Trimestre Acumulado'!$C$49:$F$49</c:f>
              <c:numCache>
                <c:formatCode>_(* #,##0.00_);_(* \(#,##0.00\);_(* "-"??_);_(@_)</c:formatCode>
                <c:ptCount val="4"/>
                <c:pt idx="0">
                  <c:v>37.647058823529413</c:v>
                </c:pt>
                <c:pt idx="1">
                  <c:v>28.000000000000004</c:v>
                </c:pt>
                <c:pt idx="2">
                  <c:v>7.1428571428571423</c:v>
                </c:pt>
                <c:pt idx="3">
                  <c:v>32.608695652173914</c:v>
                </c:pt>
              </c:numCache>
            </c:numRef>
          </c:val>
          <c:extLst>
            <c:ext xmlns:c16="http://schemas.microsoft.com/office/drawing/2014/chart" uri="{C3380CC4-5D6E-409C-BE32-E72D297353CC}">
              <c16:uniqueId val="{00000002-6750-429C-B6FA-4AB45B1D57F7}"/>
            </c:ext>
          </c:extLst>
        </c:ser>
        <c:ser>
          <c:idx val="3"/>
          <c:order val="3"/>
          <c:tx>
            <c:v>Anual</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Anual!$B$62:$E$62</c:f>
              <c:numCache>
                <c:formatCode>#,##0.00</c:formatCode>
                <c:ptCount val="4"/>
                <c:pt idx="0">
                  <c:v>45.805385437931371</c:v>
                </c:pt>
                <c:pt idx="1">
                  <c:v>100</c:v>
                </c:pt>
                <c:pt idx="2">
                  <c:v>0</c:v>
                </c:pt>
                <c:pt idx="3">
                  <c:v>100</c:v>
                </c:pt>
              </c:numCache>
            </c:numRef>
          </c:val>
          <c:extLst>
            <c:ext xmlns:c16="http://schemas.microsoft.com/office/drawing/2014/chart" uri="{C3380CC4-5D6E-409C-BE32-E72D297353CC}">
              <c16:uniqueId val="{00000003-6750-429C-B6FA-4AB45B1D57F7}"/>
            </c:ext>
          </c:extLst>
        </c:ser>
        <c:dLbls>
          <c:showLegendKey val="0"/>
          <c:showVal val="0"/>
          <c:showCatName val="0"/>
          <c:showSerName val="0"/>
          <c:showPercent val="0"/>
          <c:showBubbleSize val="0"/>
        </c:dLbls>
        <c:gapWidth val="150"/>
        <c:axId val="162093856"/>
        <c:axId val="162094240"/>
      </c:barChart>
      <c:catAx>
        <c:axId val="162093856"/>
        <c:scaling>
          <c:orientation val="minMax"/>
        </c:scaling>
        <c:delete val="0"/>
        <c:axPos val="b"/>
        <c:numFmt formatCode="General" sourceLinked="0"/>
        <c:majorTickMark val="none"/>
        <c:minorTickMark val="none"/>
        <c:tickLblPos val="nextTo"/>
        <c:crossAx val="162094240"/>
        <c:crosses val="autoZero"/>
        <c:auto val="1"/>
        <c:lblAlgn val="ctr"/>
        <c:lblOffset val="100"/>
        <c:noMultiLvlLbl val="0"/>
      </c:catAx>
      <c:valAx>
        <c:axId val="162094240"/>
        <c:scaling>
          <c:orientation val="minMax"/>
        </c:scaling>
        <c:delete val="0"/>
        <c:axPos val="l"/>
        <c:majorGridlines/>
        <c:numFmt formatCode="_(* #,##0_);_(* \(#,##0\);_(* &quot;-&quot;??_);_(@_)" sourceLinked="1"/>
        <c:majorTickMark val="none"/>
        <c:minorTickMark val="none"/>
        <c:tickLblPos val="nextTo"/>
        <c:crossAx val="162093856"/>
        <c:crosses val="autoZero"/>
        <c:crossBetween val="between"/>
        <c:majorUnit val="25"/>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Avance: Índice de Avance en Gasto por Trimestre (Acumulado) y Producto</a:t>
            </a:r>
          </a:p>
        </c:rich>
      </c:tx>
      <c:overlay val="0"/>
    </c:title>
    <c:autoTitleDeleted val="0"/>
    <c:plotArea>
      <c:layout>
        <c:manualLayout>
          <c:layoutTarget val="inner"/>
          <c:xMode val="edge"/>
          <c:yMode val="edge"/>
          <c:x val="8.4543963254593568E-2"/>
          <c:y val="0.25130796150481416"/>
          <c:w val="0.63773403324584921"/>
          <c:h val="0.47435549722951492"/>
        </c:manualLayout>
      </c:layout>
      <c:barChart>
        <c:barDir val="col"/>
        <c:grouping val="clustered"/>
        <c:varyColors val="0"/>
        <c:ser>
          <c:idx val="0"/>
          <c:order val="0"/>
          <c:tx>
            <c:v>Primer Trimestre</c:v>
          </c:tx>
          <c:invertIfNegative val="0"/>
          <c:cat>
            <c:strRef>
              <c:f>('I Trimestre'!$C$4:$C$5,'I Trimestre'!$D$5,'I Trimestre'!$E$5)</c:f>
              <c:strCache>
                <c:ptCount val="3"/>
                <c:pt idx="0">
                  <c:v>Total Programa</c:v>
                </c:pt>
                <c:pt idx="1">
                  <c:v>Construcción AR</c:v>
                </c:pt>
                <c:pt idx="2">
                  <c:v>Ampliación o mejoras</c:v>
                </c:pt>
              </c:strCache>
            </c:strRef>
          </c:cat>
          <c:val>
            <c:numRef>
              <c:f>'I Trimestre'!$C$50:$E$50</c:f>
              <c:numCache>
                <c:formatCode>_(* #,##0_);_(* \(#,##0\);_(* "-"??_);_(@_)</c:formatCode>
                <c:ptCount val="3"/>
                <c:pt idx="0">
                  <c:v>0</c:v>
                </c:pt>
                <c:pt idx="1">
                  <c:v>0</c:v>
                </c:pt>
                <c:pt idx="2">
                  <c:v>0</c:v>
                </c:pt>
              </c:numCache>
            </c:numRef>
          </c:val>
          <c:extLst>
            <c:ext xmlns:c16="http://schemas.microsoft.com/office/drawing/2014/chart" uri="{C3380CC4-5D6E-409C-BE32-E72D297353CC}">
              <c16:uniqueId val="{00000000-94AE-4090-8BDA-F437E108BD6E}"/>
            </c:ext>
          </c:extLst>
        </c:ser>
        <c:ser>
          <c:idx val="1"/>
          <c:order val="1"/>
          <c:tx>
            <c:v>Primer Semestre</c:v>
          </c:tx>
          <c:invertIfNegative val="0"/>
          <c:cat>
            <c:strRef>
              <c:f>('I Trimestre'!$C$4:$C$5,'I Trimestre'!$D$5,'I Trimestre'!$E$5)</c:f>
              <c:strCache>
                <c:ptCount val="3"/>
                <c:pt idx="0">
                  <c:v>Total Programa</c:v>
                </c:pt>
                <c:pt idx="1">
                  <c:v>Construcción AR</c:v>
                </c:pt>
                <c:pt idx="2">
                  <c:v>Ampliación o mejoras</c:v>
                </c:pt>
              </c:strCache>
            </c:strRef>
          </c:cat>
          <c:val>
            <c:numRef>
              <c:f>Semestral!$C$50:$E$50</c:f>
              <c:numCache>
                <c:formatCode>_(* #,##0.00_);_(* \(#,##0.00\);_(* "-"??_);_(@_)</c:formatCode>
                <c:ptCount val="3"/>
                <c:pt idx="0">
                  <c:v>0</c:v>
                </c:pt>
                <c:pt idx="1">
                  <c:v>0</c:v>
                </c:pt>
                <c:pt idx="2">
                  <c:v>0</c:v>
                </c:pt>
              </c:numCache>
            </c:numRef>
          </c:val>
          <c:extLst>
            <c:ext xmlns:c16="http://schemas.microsoft.com/office/drawing/2014/chart" uri="{C3380CC4-5D6E-409C-BE32-E72D297353CC}">
              <c16:uniqueId val="{00000001-94AE-4090-8BDA-F437E108BD6E}"/>
            </c:ext>
          </c:extLst>
        </c:ser>
        <c:ser>
          <c:idx val="2"/>
          <c:order val="2"/>
          <c:tx>
            <c:v>Tercer Trimestre Acumulado</c:v>
          </c:tx>
          <c:invertIfNegative val="0"/>
          <c:cat>
            <c:strRef>
              <c:f>('I Trimestre'!$C$4:$C$5,'I Trimestre'!$D$5,'I Trimestre'!$E$5)</c:f>
              <c:strCache>
                <c:ptCount val="3"/>
                <c:pt idx="0">
                  <c:v>Total Programa</c:v>
                </c:pt>
                <c:pt idx="1">
                  <c:v>Construcción AR</c:v>
                </c:pt>
                <c:pt idx="2">
                  <c:v>Ampliación o mejoras</c:v>
                </c:pt>
              </c:strCache>
            </c:strRef>
          </c:cat>
          <c:val>
            <c:numRef>
              <c:f>'Tercer Trimestre Acumulado'!$C$50:$E$50</c:f>
              <c:numCache>
                <c:formatCode>_(* #,##0.00_);_(* \(#,##0.00\);_(* "-"??_);_(@_)</c:formatCode>
                <c:ptCount val="3"/>
                <c:pt idx="0">
                  <c:v>5.3656788896794669</c:v>
                </c:pt>
                <c:pt idx="1">
                  <c:v>2.8934388586421158</c:v>
                </c:pt>
                <c:pt idx="2">
                  <c:v>3.2607222896684696</c:v>
                </c:pt>
              </c:numCache>
            </c:numRef>
          </c:val>
          <c:extLst>
            <c:ext xmlns:c16="http://schemas.microsoft.com/office/drawing/2014/chart" uri="{C3380CC4-5D6E-409C-BE32-E72D297353CC}">
              <c16:uniqueId val="{00000002-94AE-4090-8BDA-F437E108BD6E}"/>
            </c:ext>
          </c:extLst>
        </c:ser>
        <c:ser>
          <c:idx val="3"/>
          <c:order val="3"/>
          <c:tx>
            <c:v>Anual</c:v>
          </c:tx>
          <c:invertIfNegative val="0"/>
          <c:cat>
            <c:strRef>
              <c:f>('I Trimestre'!$C$4:$C$5,'I Trimestre'!$D$5,'I Trimestre'!$E$5)</c:f>
              <c:strCache>
                <c:ptCount val="3"/>
                <c:pt idx="0">
                  <c:v>Total Programa</c:v>
                </c:pt>
                <c:pt idx="1">
                  <c:v>Construcción AR</c:v>
                </c:pt>
                <c:pt idx="2">
                  <c:v>Ampliación o mejoras</c:v>
                </c:pt>
              </c:strCache>
            </c:strRef>
          </c:cat>
          <c:val>
            <c:numRef>
              <c:f>Anual!$B$63:$D$63</c:f>
              <c:numCache>
                <c:formatCode>#,##0.00</c:formatCode>
                <c:ptCount val="3"/>
                <c:pt idx="0">
                  <c:v>38.476619189510899</c:v>
                </c:pt>
                <c:pt idx="1">
                  <c:v>74.257430296978256</c:v>
                </c:pt>
                <c:pt idx="2">
                  <c:v>4.4458529809902068</c:v>
                </c:pt>
              </c:numCache>
            </c:numRef>
          </c:val>
          <c:extLst>
            <c:ext xmlns:c16="http://schemas.microsoft.com/office/drawing/2014/chart" uri="{C3380CC4-5D6E-409C-BE32-E72D297353CC}">
              <c16:uniqueId val="{00000003-94AE-4090-8BDA-F437E108BD6E}"/>
            </c:ext>
          </c:extLst>
        </c:ser>
        <c:dLbls>
          <c:showLegendKey val="0"/>
          <c:showVal val="0"/>
          <c:showCatName val="0"/>
          <c:showSerName val="0"/>
          <c:showPercent val="0"/>
          <c:showBubbleSize val="0"/>
        </c:dLbls>
        <c:gapWidth val="150"/>
        <c:axId val="162455504"/>
        <c:axId val="162455896"/>
      </c:barChart>
      <c:catAx>
        <c:axId val="162455504"/>
        <c:scaling>
          <c:orientation val="minMax"/>
        </c:scaling>
        <c:delete val="0"/>
        <c:axPos val="b"/>
        <c:numFmt formatCode="General" sourceLinked="0"/>
        <c:majorTickMark val="none"/>
        <c:minorTickMark val="none"/>
        <c:tickLblPos val="nextTo"/>
        <c:crossAx val="162455896"/>
        <c:crosses val="autoZero"/>
        <c:auto val="1"/>
        <c:lblAlgn val="ctr"/>
        <c:lblOffset val="100"/>
        <c:noMultiLvlLbl val="0"/>
      </c:catAx>
      <c:valAx>
        <c:axId val="162455896"/>
        <c:scaling>
          <c:orientation val="minMax"/>
        </c:scaling>
        <c:delete val="0"/>
        <c:axPos val="l"/>
        <c:majorGridlines/>
        <c:numFmt formatCode="_(* #,##0_);_(* \(#,##0\);_(* &quot;-&quot;??_);_(@_)" sourceLinked="1"/>
        <c:majorTickMark val="none"/>
        <c:minorTickMark val="none"/>
        <c:tickLblPos val="nextTo"/>
        <c:crossAx val="162455504"/>
        <c:crosses val="autoZero"/>
        <c:crossBetween val="between"/>
        <c:majorUnit val="25"/>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1400"/>
            </a:pPr>
            <a:r>
              <a:rPr lang="es-CR" sz="1400"/>
              <a:t>Indicadores de Avance: Índice de Avance Total por Trimestre(Acumulado) y Producto</a:t>
            </a:r>
          </a:p>
        </c:rich>
      </c:tx>
      <c:overlay val="0"/>
    </c:title>
    <c:autoTitleDeleted val="0"/>
    <c:plotArea>
      <c:layout>
        <c:manualLayout>
          <c:layoutTarget val="inner"/>
          <c:xMode val="edge"/>
          <c:yMode val="edge"/>
          <c:x val="8.4154353630077769E-2"/>
          <c:y val="0.21778342902724024"/>
          <c:w val="0.64216846459098964"/>
          <c:h val="0.49952155679637339"/>
        </c:manualLayout>
      </c:layout>
      <c:barChart>
        <c:barDir val="col"/>
        <c:grouping val="clustered"/>
        <c:varyColors val="0"/>
        <c:ser>
          <c:idx val="0"/>
          <c:order val="0"/>
          <c:tx>
            <c:v>Primer Trimestre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'I Trimestre'!$C$51:$F$51</c:f>
              <c:numCache>
                <c:formatCode>_(* #,##0_);_(* \(#,##0\);_(* "-"??_);_(@_)</c:formatCode>
                <c:ptCount val="4"/>
                <c:pt idx="0">
                  <c:v>0.69444444444444442</c:v>
                </c:pt>
                <c:pt idx="1">
                  <c:v>2.9411764705882351</c:v>
                </c:pt>
                <c:pt idx="2">
                  <c:v>0</c:v>
                </c:pt>
                <c:pt idx="3">
                  <c:v>0</c:v>
                </c:pt>
              </c:numCache>
            </c:numRef>
          </c:val>
          <c:extLst>
            <c:ext xmlns:c16="http://schemas.microsoft.com/office/drawing/2014/chart" uri="{C3380CC4-5D6E-409C-BE32-E72D297353CC}">
              <c16:uniqueId val="{00000000-038D-4764-97DC-D60DAA17C3D2}"/>
            </c:ext>
          </c:extLst>
        </c:ser>
        <c:ser>
          <c:idx val="1"/>
          <c:order val="1"/>
          <c:tx>
            <c:v>Primer Semestre</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Semestral!$C$51:$F$51</c:f>
              <c:numCache>
                <c:formatCode>_(* #,##0.00_);_(* \(#,##0.00\);_(* "-"??_);_(@_)</c:formatCode>
                <c:ptCount val="4"/>
                <c:pt idx="0">
                  <c:v>15.972222222222221</c:v>
                </c:pt>
                <c:pt idx="1">
                  <c:v>20.588235294117645</c:v>
                </c:pt>
                <c:pt idx="2">
                  <c:v>7.1428571428571423</c:v>
                </c:pt>
                <c:pt idx="3">
                  <c:v>8.3333333333333321</c:v>
                </c:pt>
              </c:numCache>
            </c:numRef>
          </c:val>
          <c:extLst>
            <c:ext xmlns:c16="http://schemas.microsoft.com/office/drawing/2014/chart" uri="{C3380CC4-5D6E-409C-BE32-E72D297353CC}">
              <c16:uniqueId val="{00000001-038D-4764-97DC-D60DAA17C3D2}"/>
            </c:ext>
          </c:extLst>
        </c:ser>
        <c:ser>
          <c:idx val="2"/>
          <c:order val="2"/>
          <c:tx>
            <c:v>Tercer Trimestre Acumulado</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'Tercer Trimestre Acumulado'!$C$51:$F$51</c:f>
              <c:numCache>
                <c:formatCode>_(* #,##0.00_);_(* \(#,##0.00\);_(* "-"??_);_(@_)</c:formatCode>
                <c:ptCount val="4"/>
                <c:pt idx="0">
                  <c:v>21.506368856604439</c:v>
                </c:pt>
                <c:pt idx="1">
                  <c:v>15.44671942932106</c:v>
                </c:pt>
                <c:pt idx="2">
                  <c:v>5.2017897162628062</c:v>
                </c:pt>
                <c:pt idx="3">
                  <c:v>16.304347826086957</c:v>
                </c:pt>
              </c:numCache>
            </c:numRef>
          </c:val>
          <c:extLst>
            <c:ext xmlns:c16="http://schemas.microsoft.com/office/drawing/2014/chart" uri="{C3380CC4-5D6E-409C-BE32-E72D297353CC}">
              <c16:uniqueId val="{00000002-038D-4764-97DC-D60DAA17C3D2}"/>
            </c:ext>
          </c:extLst>
        </c:ser>
        <c:ser>
          <c:idx val="3"/>
          <c:order val="3"/>
          <c:tx>
            <c:v>Anual</c:v>
          </c:tx>
          <c:invertIfNegative val="0"/>
          <c:cat>
            <c:strRef>
              <c:f>('I Trimestre'!$C$4:$C$5,'I Trimestre'!$D$5,'I Trimestre'!$E$5,'I Trimestre'!$F$5)</c:f>
              <c:strCache>
                <c:ptCount val="4"/>
                <c:pt idx="0">
                  <c:v>Total Programa</c:v>
                </c:pt>
                <c:pt idx="1">
                  <c:v>Construcción AR</c:v>
                </c:pt>
                <c:pt idx="2">
                  <c:v>Ampliación o mejoras</c:v>
                </c:pt>
                <c:pt idx="3">
                  <c:v>Instalación Equipo Desinfección</c:v>
                </c:pt>
              </c:strCache>
            </c:strRef>
          </c:cat>
          <c:val>
            <c:numRef>
              <c:f>Anual!$B$64:$E$64</c:f>
              <c:numCache>
                <c:formatCode>#,##0.00</c:formatCode>
                <c:ptCount val="4"/>
                <c:pt idx="0">
                  <c:v>42.141002313721131</c:v>
                </c:pt>
                <c:pt idx="1">
                  <c:v>87.128715148489135</c:v>
                </c:pt>
                <c:pt idx="2">
                  <c:v>2.2229264904951034</c:v>
                </c:pt>
                <c:pt idx="3">
                  <c:v>89.292264769536246</c:v>
                </c:pt>
              </c:numCache>
            </c:numRef>
          </c:val>
          <c:extLst>
            <c:ext xmlns:c16="http://schemas.microsoft.com/office/drawing/2014/chart" uri="{C3380CC4-5D6E-409C-BE32-E72D297353CC}">
              <c16:uniqueId val="{00000003-038D-4764-97DC-D60DAA17C3D2}"/>
            </c:ext>
          </c:extLst>
        </c:ser>
        <c:dLbls>
          <c:showLegendKey val="0"/>
          <c:showVal val="0"/>
          <c:showCatName val="0"/>
          <c:showSerName val="0"/>
          <c:showPercent val="0"/>
          <c:showBubbleSize val="0"/>
        </c:dLbls>
        <c:gapWidth val="150"/>
        <c:axId val="162456680"/>
        <c:axId val="162457072"/>
      </c:barChart>
      <c:catAx>
        <c:axId val="162456680"/>
        <c:scaling>
          <c:orientation val="minMax"/>
        </c:scaling>
        <c:delete val="0"/>
        <c:axPos val="b"/>
        <c:numFmt formatCode="General" sourceLinked="0"/>
        <c:majorTickMark val="none"/>
        <c:minorTickMark val="none"/>
        <c:tickLblPos val="nextTo"/>
        <c:crossAx val="162457072"/>
        <c:crosses val="autoZero"/>
        <c:auto val="1"/>
        <c:lblAlgn val="ctr"/>
        <c:lblOffset val="100"/>
        <c:noMultiLvlLbl val="0"/>
      </c:catAx>
      <c:valAx>
        <c:axId val="162457072"/>
        <c:scaling>
          <c:orientation val="minMax"/>
        </c:scaling>
        <c:delete val="0"/>
        <c:axPos val="l"/>
        <c:majorGridlines/>
        <c:numFmt formatCode="_(* #,##0_);_(* \(#,##0\);_(* &quot;-&quot;??_);_(@_)" sourceLinked="1"/>
        <c:majorTickMark val="none"/>
        <c:minorTickMark val="none"/>
        <c:tickLblPos val="nextTo"/>
        <c:crossAx val="162456680"/>
        <c:crosses val="autoZero"/>
        <c:crossBetween val="between"/>
        <c:majorUnit val="25"/>
      </c:valAx>
    </c:plotArea>
    <c:legend>
      <c:legendPos val="r"/>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Indicadores de Gasto Medio: Gasto Efectivo por Beneficiario por Trimestre y Producto  </a:t>
            </a:r>
          </a:p>
        </c:rich>
      </c:tx>
      <c:overlay val="0"/>
    </c:title>
    <c:autoTitleDeleted val="0"/>
    <c:plotArea>
      <c:layout>
        <c:manualLayout>
          <c:layoutTarget val="inner"/>
          <c:xMode val="edge"/>
          <c:yMode val="edge"/>
          <c:x val="0.26157780580583667"/>
          <c:y val="0.19914091183513841"/>
          <c:w val="0.71137301037472955"/>
          <c:h val="0.30153272421074667"/>
        </c:manualLayout>
      </c:layout>
      <c:barChart>
        <c:barDir val="col"/>
        <c:grouping val="clustered"/>
        <c:varyColors val="0"/>
        <c:ser>
          <c:idx val="0"/>
          <c:order val="0"/>
          <c:tx>
            <c:v>Primer Trimestre</c:v>
          </c:tx>
          <c:invertIfNegative val="0"/>
          <c:cat>
            <c:strRef>
              <c:f>('I Trimestre'!$C$4:$C$5,'I Trimestre'!$D$5,'I Trimestre'!$E$5,'I Trimestre'!$G$5)</c:f>
              <c:strCache>
                <c:ptCount val="4"/>
                <c:pt idx="0">
                  <c:v>Total Programa</c:v>
                </c:pt>
                <c:pt idx="1">
                  <c:v>Construcción AR</c:v>
                </c:pt>
                <c:pt idx="2">
                  <c:v>Ampliación o mejoras</c:v>
                </c:pt>
                <c:pt idx="3">
                  <c:v>Instalación equipos cloración</c:v>
                </c:pt>
              </c:strCache>
            </c:strRef>
          </c:cat>
          <c:val>
            <c:numRef>
              <c:f>('I Trimestre'!$C$63:$E$63,'I Trimestre'!$G$63)</c:f>
              <c:numCache>
                <c:formatCode>_(* #,##0_);_(* \(#,##0\);_(* "-"??_);_(@_)</c:formatCode>
                <c:ptCount val="4"/>
                <c:pt idx="0">
                  <c:v>0</c:v>
                </c:pt>
                <c:pt idx="1">
                  <c:v>0</c:v>
                </c:pt>
                <c:pt idx="2">
                  <c:v>0</c:v>
                </c:pt>
                <c:pt idx="3">
                  <c:v>0</c:v>
                </c:pt>
              </c:numCache>
            </c:numRef>
          </c:val>
          <c:extLst>
            <c:ext xmlns:c16="http://schemas.microsoft.com/office/drawing/2014/chart" uri="{C3380CC4-5D6E-409C-BE32-E72D297353CC}">
              <c16:uniqueId val="{00000000-BD6B-40FE-AC35-72B503C93732}"/>
            </c:ext>
          </c:extLst>
        </c:ser>
        <c:ser>
          <c:idx val="1"/>
          <c:order val="1"/>
          <c:tx>
            <c:v>Segundo trimestre</c:v>
          </c:tx>
          <c:invertIfNegative val="0"/>
          <c:cat>
            <c:strRef>
              <c:f>('I Trimestre'!$C$4:$C$5,'I Trimestre'!$D$5,'I Trimestre'!$E$5,'I Trimestre'!$G$5)</c:f>
              <c:strCache>
                <c:ptCount val="4"/>
                <c:pt idx="0">
                  <c:v>Total Programa</c:v>
                </c:pt>
                <c:pt idx="1">
                  <c:v>Construcción AR</c:v>
                </c:pt>
                <c:pt idx="2">
                  <c:v>Ampliación o mejoras</c:v>
                </c:pt>
                <c:pt idx="3">
                  <c:v>Instalación equipos cloración</c:v>
                </c:pt>
              </c:strCache>
            </c:strRef>
          </c:cat>
          <c:val>
            <c:numRef>
              <c:f>('II Trimestre'!$C$63:$E$63,'II Trimestre'!$G$63)</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1-BD6B-40FE-AC35-72B503C93732}"/>
            </c:ext>
          </c:extLst>
        </c:ser>
        <c:ser>
          <c:idx val="2"/>
          <c:order val="2"/>
          <c:tx>
            <c:v>Tercer Trimestre</c:v>
          </c:tx>
          <c:invertIfNegative val="0"/>
          <c:cat>
            <c:strRef>
              <c:f>('I Trimestre'!$C$4:$C$5,'I Trimestre'!$D$5,'I Trimestre'!$E$5,'I Trimestre'!$G$5)</c:f>
              <c:strCache>
                <c:ptCount val="4"/>
                <c:pt idx="0">
                  <c:v>Total Programa</c:v>
                </c:pt>
                <c:pt idx="1">
                  <c:v>Construcción AR</c:v>
                </c:pt>
                <c:pt idx="2">
                  <c:v>Ampliación o mejoras</c:v>
                </c:pt>
                <c:pt idx="3">
                  <c:v>Instalación equipos cloración</c:v>
                </c:pt>
              </c:strCache>
            </c:strRef>
          </c:cat>
          <c:val>
            <c:numRef>
              <c:f>('III Trimestre'!$C$63:$E$63,'III Trimestre'!$G$63)</c:f>
              <c:numCache>
                <c:formatCode>_(* #,##0_);_(* \(#,##0\);_(* "-"??_);_(@_)</c:formatCode>
                <c:ptCount val="4"/>
                <c:pt idx="0">
                  <c:v>16316010.871111112</c:v>
                </c:pt>
                <c:pt idx="1">
                  <c:v>0</c:v>
                </c:pt>
                <c:pt idx="2">
                  <c:v>0</c:v>
                </c:pt>
                <c:pt idx="3">
                  <c:v>36546586.450000003</c:v>
                </c:pt>
              </c:numCache>
            </c:numRef>
          </c:val>
          <c:extLst>
            <c:ext xmlns:c16="http://schemas.microsoft.com/office/drawing/2014/chart" uri="{C3380CC4-5D6E-409C-BE32-E72D297353CC}">
              <c16:uniqueId val="{00000002-BD6B-40FE-AC35-72B503C93732}"/>
            </c:ext>
          </c:extLst>
        </c:ser>
        <c:ser>
          <c:idx val="3"/>
          <c:order val="3"/>
          <c:tx>
            <c:v>Cuarto Trimestre </c:v>
          </c:tx>
          <c:invertIfNegative val="0"/>
          <c:cat>
            <c:strRef>
              <c:f>('I Trimestre'!$C$4:$C$5,'I Trimestre'!$D$5,'I Trimestre'!$E$5,'I Trimestre'!$G$5)</c:f>
              <c:strCache>
                <c:ptCount val="4"/>
                <c:pt idx="0">
                  <c:v>Total Programa</c:v>
                </c:pt>
                <c:pt idx="1">
                  <c:v>Construcción AR</c:v>
                </c:pt>
                <c:pt idx="2">
                  <c:v>Ampliación o mejoras</c:v>
                </c:pt>
                <c:pt idx="3">
                  <c:v>Instalación equipos cloración</c:v>
                </c:pt>
              </c:strCache>
            </c:strRef>
          </c:cat>
          <c:val>
            <c:numRef>
              <c:f>('IV Trimestre'!$C$63:$E$63,'IV Trimestre'!$G$63)</c:f>
              <c:numCache>
                <c:formatCode>_(* #,##0_);_(* \(#,##0\);_(* "-"??_);_(@_)</c:formatCode>
                <c:ptCount val="4"/>
                <c:pt idx="0">
                  <c:v>27043098.950454544</c:v>
                </c:pt>
                <c:pt idx="1">
                  <c:v>47531941.193333335</c:v>
                </c:pt>
                <c:pt idx="2">
                  <c:v>154318881.05000001</c:v>
                </c:pt>
                <c:pt idx="3">
                  <c:v>1426869.4577777777</c:v>
                </c:pt>
              </c:numCache>
            </c:numRef>
          </c:val>
          <c:extLst>
            <c:ext xmlns:c16="http://schemas.microsoft.com/office/drawing/2014/chart" uri="{C3380CC4-5D6E-409C-BE32-E72D297353CC}">
              <c16:uniqueId val="{00000003-BD6B-40FE-AC35-72B503C93732}"/>
            </c:ext>
          </c:extLst>
        </c:ser>
        <c:dLbls>
          <c:showLegendKey val="0"/>
          <c:showVal val="0"/>
          <c:showCatName val="0"/>
          <c:showSerName val="0"/>
          <c:showPercent val="0"/>
          <c:showBubbleSize val="0"/>
        </c:dLbls>
        <c:gapWidth val="150"/>
        <c:axId val="162457856"/>
        <c:axId val="162458248"/>
      </c:barChart>
      <c:catAx>
        <c:axId val="162457856"/>
        <c:scaling>
          <c:orientation val="minMax"/>
        </c:scaling>
        <c:delete val="0"/>
        <c:axPos val="b"/>
        <c:numFmt formatCode="General" sourceLinked="0"/>
        <c:majorTickMark val="none"/>
        <c:minorTickMark val="none"/>
        <c:tickLblPos val="nextTo"/>
        <c:crossAx val="162458248"/>
        <c:crosses val="autoZero"/>
        <c:auto val="1"/>
        <c:lblAlgn val="ctr"/>
        <c:lblOffset val="100"/>
        <c:noMultiLvlLbl val="0"/>
      </c:catAx>
      <c:valAx>
        <c:axId val="162458248"/>
        <c:scaling>
          <c:orientation val="minMax"/>
        </c:scaling>
        <c:delete val="0"/>
        <c:axPos val="l"/>
        <c:majorGridlines/>
        <c:title>
          <c:tx>
            <c:rich>
              <a:bodyPr/>
              <a:lstStyle/>
              <a:p>
                <a:pPr>
                  <a:defRPr/>
                </a:pPr>
                <a:r>
                  <a:rPr lang="en-US"/>
                  <a:t>Colones corrientes</a:t>
                </a:r>
              </a:p>
            </c:rich>
          </c:tx>
          <c:overlay val="0"/>
        </c:title>
        <c:numFmt formatCode="_(* #,##0_);_(* \(#,##0\);_(* &quot;-&quot;??_);_(@_)" sourceLinked="1"/>
        <c:majorTickMark val="none"/>
        <c:minorTickMark val="none"/>
        <c:tickLblPos val="nextTo"/>
        <c:crossAx val="162457856"/>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overlay val="0"/>
    </c:title>
    <c:autoTitleDeleted val="0"/>
    <c:plotArea>
      <c:layout>
        <c:manualLayout>
          <c:layoutTarget val="inner"/>
          <c:xMode val="edge"/>
          <c:yMode val="edge"/>
          <c:x val="9.8627296587927266E-2"/>
          <c:y val="0.19480351414406533"/>
          <c:w val="0.80626137357830274"/>
          <c:h val="0.45215624088655576"/>
        </c:manualLayout>
      </c:layout>
      <c:barChart>
        <c:barDir val="col"/>
        <c:grouping val="clustered"/>
        <c:varyColors val="0"/>
        <c:ser>
          <c:idx val="0"/>
          <c:order val="0"/>
          <c:tx>
            <c:strRef>
              <c:f>'I Trimestre'!$D$104</c:f>
              <c:strCache>
                <c:ptCount val="1"/>
                <c:pt idx="0">
                  <c:v>Índice de uso de recursos (IUR) </c:v>
                </c:pt>
              </c:strCache>
            </c:strRef>
          </c:tx>
          <c:invertIfNegative val="0"/>
          <c:cat>
            <c:strRef>
              <c:f>'I Trimestre'!$E$103:$H$103</c:f>
              <c:strCache>
                <c:ptCount val="4"/>
                <c:pt idx="0">
                  <c:v>Primer Trimestre</c:v>
                </c:pt>
                <c:pt idx="1">
                  <c:v>Segundo Trimestre</c:v>
                </c:pt>
                <c:pt idx="2">
                  <c:v>Tercer Trimestre</c:v>
                </c:pt>
                <c:pt idx="3">
                  <c:v>Cuarto Trimestre</c:v>
                </c:pt>
              </c:strCache>
            </c:strRef>
          </c:cat>
          <c:val>
            <c:numRef>
              <c:f>'I Trimestre'!$E$104:$H$104</c:f>
              <c:numCache>
                <c:formatCode>_(* #,##0_);_(* \(#,##0\);_(* "-"??_);_(@_)</c:formatCode>
                <c:ptCount val="4"/>
                <c:pt idx="2">
                  <c:v>52.962044359662578</c:v>
                </c:pt>
                <c:pt idx="3">
                  <c:v>101.460148441485</c:v>
                </c:pt>
              </c:numCache>
            </c:numRef>
          </c:val>
          <c:extLst>
            <c:ext xmlns:c16="http://schemas.microsoft.com/office/drawing/2014/chart" uri="{C3380CC4-5D6E-409C-BE32-E72D297353CC}">
              <c16:uniqueId val="{00000000-0AFE-4C03-BF1D-209ADF803770}"/>
            </c:ext>
          </c:extLst>
        </c:ser>
        <c:dLbls>
          <c:showLegendKey val="0"/>
          <c:showVal val="0"/>
          <c:showCatName val="0"/>
          <c:showSerName val="0"/>
          <c:showPercent val="0"/>
          <c:showBubbleSize val="0"/>
        </c:dLbls>
        <c:gapWidth val="150"/>
        <c:axId val="162459424"/>
        <c:axId val="162459816"/>
      </c:barChart>
      <c:catAx>
        <c:axId val="162459424"/>
        <c:scaling>
          <c:orientation val="minMax"/>
        </c:scaling>
        <c:delete val="0"/>
        <c:axPos val="b"/>
        <c:numFmt formatCode="General" sourceLinked="0"/>
        <c:majorTickMark val="out"/>
        <c:minorTickMark val="none"/>
        <c:tickLblPos val="nextTo"/>
        <c:crossAx val="162459816"/>
        <c:crosses val="autoZero"/>
        <c:auto val="1"/>
        <c:lblAlgn val="ctr"/>
        <c:lblOffset val="100"/>
        <c:noMultiLvlLbl val="0"/>
      </c:catAx>
      <c:valAx>
        <c:axId val="162459816"/>
        <c:scaling>
          <c:orientation val="minMax"/>
        </c:scaling>
        <c:delete val="0"/>
        <c:axPos val="l"/>
        <c:majorGridlines/>
        <c:numFmt formatCode="_(* #,##0_);_(* \(#,##0\);_(* &quot;-&quot;??_);_(@_)" sourceLinked="1"/>
        <c:majorTickMark val="out"/>
        <c:minorTickMark val="none"/>
        <c:tickLblPos val="nextTo"/>
        <c:crossAx val="162459424"/>
        <c:crosses val="autoZero"/>
        <c:crossBetween val="between"/>
      </c:valAx>
    </c:plotArea>
    <c:legend>
      <c:legendPos val="b"/>
      <c:layout>
        <c:manualLayout>
          <c:xMode val="edge"/>
          <c:yMode val="edge"/>
          <c:x val="0.27401377952756051"/>
          <c:y val="0.76350503062117814"/>
          <c:w val="0.463083552055993"/>
          <c:h val="8.3717191601050026E-2"/>
        </c:manualLayout>
      </c:layout>
      <c:overlay val="0"/>
    </c:legend>
    <c:plotVisOnly val="1"/>
    <c:dispBlanksAs val="gap"/>
    <c:showDLblsOverMax val="0"/>
  </c:chart>
  <c:printSettings>
    <c:headerFooter/>
    <c:pageMargins b="0.75000000000000266" l="0.70000000000000062" r="0.70000000000000062" t="0.75000000000000266"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a:t>A y A: Indicadores de cobertura potencial 2020</a:t>
            </a:r>
          </a:p>
        </c:rich>
      </c:tx>
      <c:layout>
        <c:manualLayout>
          <c:xMode val="edge"/>
          <c:yMode val="edge"/>
          <c:x val="0.27735696493128092"/>
          <c:y val="2.7610741934596131E-2"/>
        </c:manualLayout>
      </c:layout>
      <c:overlay val="0"/>
    </c:title>
    <c:autoTitleDeleted val="0"/>
    <c:view3D>
      <c:rotX val="0"/>
      <c:rotY val="0"/>
      <c:rAngAx val="0"/>
      <c:perspective val="20"/>
    </c:view3D>
    <c:floor>
      <c:thickness val="0"/>
    </c:floor>
    <c:sideWall>
      <c:thickness val="0"/>
    </c:sideWall>
    <c:backWall>
      <c:thickness val="0"/>
    </c:backWall>
    <c:plotArea>
      <c:layout>
        <c:manualLayout>
          <c:layoutTarget val="inner"/>
          <c:xMode val="edge"/>
          <c:yMode val="edge"/>
          <c:x val="4.6094102158654296E-2"/>
          <c:y val="0.15006235542202978"/>
          <c:w val="0.93724674389263729"/>
          <c:h val="0.60153323032087291"/>
        </c:manualLayout>
      </c:layout>
      <c:bar3DChart>
        <c:barDir val="col"/>
        <c:grouping val="clustered"/>
        <c:varyColors val="0"/>
        <c:ser>
          <c:idx val="0"/>
          <c:order val="0"/>
          <c:tx>
            <c:strRef>
              <c:f>Anual!$A$53</c:f>
              <c:strCache>
                <c:ptCount val="1"/>
                <c:pt idx="0">
                  <c:v>Cobertura Programada</c:v>
                </c:pt>
              </c:strCache>
            </c:strRef>
          </c:tx>
          <c:spPr>
            <a:solidFill>
              <a:srgbClr val="102D7C"/>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(Anual!$B$53,Anual!$C$53,Anual!$E$53)</c:f>
              <c:numCache>
                <c:formatCode>#,##0.00</c:formatCode>
                <c:ptCount val="3"/>
                <c:pt idx="0">
                  <c:v>25.231611257498461</c:v>
                </c:pt>
                <c:pt idx="1">
                  <c:v>2.914689286648481</c:v>
                </c:pt>
                <c:pt idx="2">
                  <c:v>14.940348790155477</c:v>
                </c:pt>
              </c:numCache>
            </c:numRef>
          </c:val>
          <c:extLst>
            <c:ext xmlns:c16="http://schemas.microsoft.com/office/drawing/2014/chart" uri="{C3380CC4-5D6E-409C-BE32-E72D297353CC}">
              <c16:uniqueId val="{00000000-797F-4DF5-A662-129CAE400EED}"/>
            </c:ext>
          </c:extLst>
        </c:ser>
        <c:ser>
          <c:idx val="1"/>
          <c:order val="1"/>
          <c:tx>
            <c:strRef>
              <c:f>Anual!$A$54</c:f>
              <c:strCache>
                <c:ptCount val="1"/>
                <c:pt idx="0">
                  <c:v>Cobertura Efectiva</c:v>
                </c:pt>
              </c:strCache>
            </c:strRef>
          </c:tx>
          <c:spPr>
            <a:solidFill>
              <a:srgbClr val="4071B9"/>
            </a:solidFill>
            <a:ln>
              <a:no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(Anual!$B$9,Anual!$C$11,Anual!$E$11)</c:f>
              <c:strCache>
                <c:ptCount val="3"/>
                <c:pt idx="0">
                  <c:v>Total Programa</c:v>
                </c:pt>
                <c:pt idx="1">
                  <c:v>Proyectos terminados -Nuevos</c:v>
                </c:pt>
                <c:pt idx="2">
                  <c:v>Proyectos terminados - Ampliación o mejoras </c:v>
                </c:pt>
              </c:strCache>
            </c:strRef>
          </c:cat>
          <c:val>
            <c:numRef>
              <c:f>(Anual!$B$54,Anual!$C$54,Anual!$E$54)</c:f>
              <c:numCache>
                <c:formatCode>#,##0.00</c:formatCode>
                <c:ptCount val="3"/>
                <c:pt idx="0">
                  <c:v>11.55743678869765</c:v>
                </c:pt>
                <c:pt idx="1">
                  <c:v>2.914689286648481</c:v>
                </c:pt>
                <c:pt idx="2">
                  <c:v>14.940348790155477</c:v>
                </c:pt>
              </c:numCache>
            </c:numRef>
          </c:val>
          <c:extLst>
            <c:ext xmlns:c16="http://schemas.microsoft.com/office/drawing/2014/chart" uri="{C3380CC4-5D6E-409C-BE32-E72D297353CC}">
              <c16:uniqueId val="{00000001-797F-4DF5-A662-129CAE400EED}"/>
            </c:ext>
          </c:extLst>
        </c:ser>
        <c:dLbls>
          <c:showLegendKey val="0"/>
          <c:showVal val="0"/>
          <c:showCatName val="0"/>
          <c:showSerName val="0"/>
          <c:showPercent val="0"/>
          <c:showBubbleSize val="0"/>
        </c:dLbls>
        <c:gapWidth val="75"/>
        <c:shape val="box"/>
        <c:axId val="162460600"/>
        <c:axId val="162460992"/>
        <c:axId val="0"/>
      </c:bar3DChart>
      <c:catAx>
        <c:axId val="162460600"/>
        <c:scaling>
          <c:orientation val="minMax"/>
        </c:scaling>
        <c:delete val="0"/>
        <c:axPos val="b"/>
        <c:numFmt formatCode="General" sourceLinked="0"/>
        <c:majorTickMark val="none"/>
        <c:minorTickMark val="none"/>
        <c:tickLblPos val="nextTo"/>
        <c:crossAx val="162460992"/>
        <c:crossesAt val="0"/>
        <c:auto val="1"/>
        <c:lblAlgn val="ctr"/>
        <c:lblOffset val="100"/>
        <c:noMultiLvlLbl val="0"/>
      </c:catAx>
      <c:valAx>
        <c:axId val="162460992"/>
        <c:scaling>
          <c:orientation val="minMax"/>
          <c:max val="40"/>
        </c:scaling>
        <c:delete val="0"/>
        <c:axPos val="l"/>
        <c:majorGridlines/>
        <c:numFmt formatCode="#,##0" sourceLinked="0"/>
        <c:majorTickMark val="none"/>
        <c:minorTickMark val="none"/>
        <c:tickLblPos val="nextTo"/>
        <c:crossAx val="162460600"/>
        <c:crosses val="autoZero"/>
        <c:crossBetween val="between"/>
        <c:majorUnit val="10"/>
      </c:valAx>
    </c:plotArea>
    <c:legend>
      <c:legendPos val="b"/>
      <c:layout>
        <c:manualLayout>
          <c:xMode val="edge"/>
          <c:yMode val="edge"/>
          <c:x val="0.31804423679133009"/>
          <c:y val="0.91029495023938933"/>
          <c:w val="0.36391152641733981"/>
          <c:h val="6.6301658651684275E-2"/>
        </c:manualLayout>
      </c:layout>
      <c:overlay val="0"/>
    </c:legend>
    <c:plotVisOnly val="1"/>
    <c:dispBlanksAs val="gap"/>
    <c:showDLblsOverMax val="0"/>
  </c:chart>
  <c:spPr>
    <a:ln>
      <a:solidFill>
        <a:schemeClr val="bg1">
          <a:lumMod val="85000"/>
        </a:schemeClr>
      </a:solidFill>
    </a:ln>
  </c:spPr>
  <c:txPr>
    <a:bodyPr/>
    <a:lstStyle/>
    <a:p>
      <a:pPr>
        <a:defRPr>
          <a:solidFill>
            <a:schemeClr val="tx1"/>
          </a:solidFill>
          <a:latin typeface="Palatino Linotype" panose="02040502050505030304" pitchFamily="18" charset="0"/>
        </a:defRPr>
      </a:pPr>
      <a:endParaRPr lang="es-CR"/>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12" Type="http://schemas.openxmlformats.org/officeDocument/2006/relationships/image" Target="../media/image3.png"/><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11" Type="http://schemas.openxmlformats.org/officeDocument/2006/relationships/image" Target="../media/image2.png"/><Relationship Id="rId5" Type="http://schemas.openxmlformats.org/officeDocument/2006/relationships/chart" Target="../charts/chart13.xml"/><Relationship Id="rId10" Type="http://schemas.openxmlformats.org/officeDocument/2006/relationships/image" Target="../media/image1.png"/><Relationship Id="rId4" Type="http://schemas.openxmlformats.org/officeDocument/2006/relationships/chart" Target="../charts/chart12.xml"/><Relationship Id="rId9"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7</xdr:col>
      <xdr:colOff>370417</xdr:colOff>
      <xdr:row>4</xdr:row>
      <xdr:rowOff>30691</xdr:rowOff>
    </xdr:from>
    <xdr:to>
      <xdr:col>13</xdr:col>
      <xdr:colOff>370417</xdr:colOff>
      <xdr:row>18</xdr:row>
      <xdr:rowOff>85724</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433916</xdr:colOff>
      <xdr:row>18</xdr:row>
      <xdr:rowOff>157692</xdr:rowOff>
    </xdr:from>
    <xdr:to>
      <xdr:col>13</xdr:col>
      <xdr:colOff>666750</xdr:colOff>
      <xdr:row>34</xdr:row>
      <xdr:rowOff>84666</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465667</xdr:colOff>
      <xdr:row>35</xdr:row>
      <xdr:rowOff>62440</xdr:rowOff>
    </xdr:from>
    <xdr:to>
      <xdr:col>13</xdr:col>
      <xdr:colOff>465667</xdr:colOff>
      <xdr:row>49</xdr:row>
      <xdr:rowOff>138640</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455083</xdr:colOff>
      <xdr:row>50</xdr:row>
      <xdr:rowOff>104774</xdr:rowOff>
    </xdr:from>
    <xdr:to>
      <xdr:col>13</xdr:col>
      <xdr:colOff>497417</xdr:colOff>
      <xdr:row>66</xdr:row>
      <xdr:rowOff>84665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539750</xdr:colOff>
      <xdr:row>67</xdr:row>
      <xdr:rowOff>73024</xdr:rowOff>
    </xdr:from>
    <xdr:to>
      <xdr:col>13</xdr:col>
      <xdr:colOff>539750</xdr:colOff>
      <xdr:row>81</xdr:row>
      <xdr:rowOff>128058</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105832</xdr:colOff>
      <xdr:row>82</xdr:row>
      <xdr:rowOff>94191</xdr:rowOff>
    </xdr:from>
    <xdr:to>
      <xdr:col>2</xdr:col>
      <xdr:colOff>211666</xdr:colOff>
      <xdr:row>99</xdr:row>
      <xdr:rowOff>21166</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381001</xdr:colOff>
      <xdr:row>82</xdr:row>
      <xdr:rowOff>104774</xdr:rowOff>
    </xdr:from>
    <xdr:to>
      <xdr:col>6</xdr:col>
      <xdr:colOff>84667</xdr:colOff>
      <xdr:row>100</xdr:row>
      <xdr:rowOff>137584</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169333</xdr:colOff>
      <xdr:row>100</xdr:row>
      <xdr:rowOff>104775</xdr:rowOff>
    </xdr:from>
    <xdr:to>
      <xdr:col>2</xdr:col>
      <xdr:colOff>254000</xdr:colOff>
      <xdr:row>114</xdr:row>
      <xdr:rowOff>180975</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6</xdr:row>
      <xdr:rowOff>1</xdr:rowOff>
    </xdr:from>
    <xdr:ext cx="12203965" cy="404812"/>
    <xdr:pic>
      <xdr:nvPicPr>
        <xdr:cNvPr id="6" name="Imagen 5"/>
        <xdr:cNvPicPr>
          <a:picLocks noChangeAspect="1"/>
        </xdr:cNvPicPr>
      </xdr:nvPicPr>
      <xdr:blipFill>
        <a:blip xmlns:r="http://schemas.openxmlformats.org/officeDocument/2006/relationships" r:embed="rId1"/>
        <a:stretch>
          <a:fillRect/>
        </a:stretch>
      </xdr:blipFill>
      <xdr:spPr>
        <a:xfrm>
          <a:off x="0" y="1143001"/>
          <a:ext cx="12203965" cy="404812"/>
        </a:xfrm>
        <a:prstGeom prst="rect">
          <a:avLst/>
        </a:prstGeom>
      </xdr:spPr>
    </xdr:pic>
    <xdr:clientData/>
  </xdr:oneCellAnchor>
  <xdr:twoCellAnchor>
    <xdr:from>
      <xdr:col>0</xdr:col>
      <xdr:colOff>119063</xdr:colOff>
      <xdr:row>6</xdr:row>
      <xdr:rowOff>71436</xdr:rowOff>
    </xdr:from>
    <xdr:to>
      <xdr:col>7</xdr:col>
      <xdr:colOff>1131093</xdr:colOff>
      <xdr:row>7</xdr:row>
      <xdr:rowOff>178594</xdr:rowOff>
    </xdr:to>
    <xdr:sp macro="" textlink="">
      <xdr:nvSpPr>
        <xdr:cNvPr id="7" name="CuadroTexto 6"/>
        <xdr:cNvSpPr txBox="1"/>
      </xdr:nvSpPr>
      <xdr:spPr>
        <a:xfrm>
          <a:off x="119063" y="1214436"/>
          <a:ext cx="12037218" cy="2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  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22-05-2020</a:t>
          </a: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23813</xdr:colOff>
      <xdr:row>6</xdr:row>
      <xdr:rowOff>23812</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192001" cy="1166812"/>
        </a:xfrm>
        <a:prstGeom prst="rect">
          <a:avLst/>
        </a:prstGeom>
      </xdr:spPr>
    </xdr:pic>
    <xdr:clientData/>
  </xdr:twoCellAnchor>
  <xdr:twoCellAnchor editAs="oneCell">
    <xdr:from>
      <xdr:col>0</xdr:col>
      <xdr:colOff>224517</xdr:colOff>
      <xdr:row>0</xdr:row>
      <xdr:rowOff>130969</xdr:rowOff>
    </xdr:from>
    <xdr:to>
      <xdr:col>1</xdr:col>
      <xdr:colOff>635122</xdr:colOff>
      <xdr:row>5</xdr:row>
      <xdr:rowOff>59532</xdr:rowOff>
    </xdr:to>
    <xdr:pic>
      <xdr:nvPicPr>
        <xdr:cNvPr id="9" name="Imagen 8"/>
        <xdr:cNvPicPr>
          <a:picLocks noChangeAspect="1"/>
        </xdr:cNvPicPr>
      </xdr:nvPicPr>
      <xdr:blipFill>
        <a:blip xmlns:r="http://schemas.openxmlformats.org/officeDocument/2006/relationships" r:embed="rId3"/>
        <a:stretch>
          <a:fillRect/>
        </a:stretch>
      </xdr:blipFill>
      <xdr:spPr>
        <a:xfrm>
          <a:off x="224517" y="130969"/>
          <a:ext cx="4577793" cy="8810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0</xdr:colOff>
      <xdr:row>6</xdr:row>
      <xdr:rowOff>1</xdr:rowOff>
    </xdr:from>
    <xdr:ext cx="12203965" cy="404812"/>
    <xdr:pic>
      <xdr:nvPicPr>
        <xdr:cNvPr id="6" name="Imagen 5"/>
        <xdr:cNvPicPr>
          <a:picLocks noChangeAspect="1"/>
        </xdr:cNvPicPr>
      </xdr:nvPicPr>
      <xdr:blipFill>
        <a:blip xmlns:r="http://schemas.openxmlformats.org/officeDocument/2006/relationships" r:embed="rId1"/>
        <a:stretch>
          <a:fillRect/>
        </a:stretch>
      </xdr:blipFill>
      <xdr:spPr>
        <a:xfrm>
          <a:off x="0" y="1143001"/>
          <a:ext cx="12203965" cy="404812"/>
        </a:xfrm>
        <a:prstGeom prst="rect">
          <a:avLst/>
        </a:prstGeom>
      </xdr:spPr>
    </xdr:pic>
    <xdr:clientData/>
  </xdr:oneCellAnchor>
  <xdr:twoCellAnchor>
    <xdr:from>
      <xdr:col>0</xdr:col>
      <xdr:colOff>23813</xdr:colOff>
      <xdr:row>6</xdr:row>
      <xdr:rowOff>71436</xdr:rowOff>
    </xdr:from>
    <xdr:to>
      <xdr:col>7</xdr:col>
      <xdr:colOff>1047750</xdr:colOff>
      <xdr:row>7</xdr:row>
      <xdr:rowOff>166687</xdr:rowOff>
    </xdr:to>
    <xdr:sp macro="" textlink="">
      <xdr:nvSpPr>
        <xdr:cNvPr id="7" name="CuadroTexto 6"/>
        <xdr:cNvSpPr txBox="1"/>
      </xdr:nvSpPr>
      <xdr:spPr>
        <a:xfrm>
          <a:off x="23813" y="1214436"/>
          <a:ext cx="1200150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02-09-2020</a:t>
          </a: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latin typeface="Palatino Linotype" panose="02040502050505030304" pitchFamily="18" charset="0"/>
          </a:endParaRPr>
        </a:p>
        <a:p>
          <a:endParaRPr lang="es-CR" sz="1100">
            <a:solidFill>
              <a:schemeClr val="bg1"/>
            </a:solidFill>
            <a:latin typeface="Palatino Linotype" panose="02040502050505030304" pitchFamily="18" charset="0"/>
          </a:endParaRPr>
        </a:p>
      </xdr:txBody>
    </xdr:sp>
    <xdr:clientData/>
  </xdr:twoCellAnchor>
  <xdr:twoCellAnchor editAs="oneCell">
    <xdr:from>
      <xdr:col>0</xdr:col>
      <xdr:colOff>0</xdr:colOff>
      <xdr:row>0</xdr:row>
      <xdr:rowOff>0</xdr:rowOff>
    </xdr:from>
    <xdr:to>
      <xdr:col>8</xdr:col>
      <xdr:colOff>11907</xdr:colOff>
      <xdr:row>6</xdr:row>
      <xdr:rowOff>23812</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192001" cy="1166812"/>
        </a:xfrm>
        <a:prstGeom prst="rect">
          <a:avLst/>
        </a:prstGeom>
      </xdr:spPr>
    </xdr:pic>
    <xdr:clientData/>
  </xdr:twoCellAnchor>
  <xdr:twoCellAnchor editAs="oneCell">
    <xdr:from>
      <xdr:col>0</xdr:col>
      <xdr:colOff>224517</xdr:colOff>
      <xdr:row>0</xdr:row>
      <xdr:rowOff>130969</xdr:rowOff>
    </xdr:from>
    <xdr:to>
      <xdr:col>1</xdr:col>
      <xdr:colOff>623216</xdr:colOff>
      <xdr:row>5</xdr:row>
      <xdr:rowOff>59532</xdr:rowOff>
    </xdr:to>
    <xdr:pic>
      <xdr:nvPicPr>
        <xdr:cNvPr id="9" name="Imagen 8"/>
        <xdr:cNvPicPr>
          <a:picLocks noChangeAspect="1"/>
        </xdr:cNvPicPr>
      </xdr:nvPicPr>
      <xdr:blipFill>
        <a:blip xmlns:r="http://schemas.openxmlformats.org/officeDocument/2006/relationships" r:embed="rId3"/>
        <a:stretch>
          <a:fillRect/>
        </a:stretch>
      </xdr:blipFill>
      <xdr:spPr>
        <a:xfrm>
          <a:off x="224517" y="130969"/>
          <a:ext cx="4577793" cy="8810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oneCellAnchor>
    <xdr:from>
      <xdr:col>0</xdr:col>
      <xdr:colOff>0</xdr:colOff>
      <xdr:row>6</xdr:row>
      <xdr:rowOff>1</xdr:rowOff>
    </xdr:from>
    <xdr:ext cx="12203965" cy="404812"/>
    <xdr:pic>
      <xdr:nvPicPr>
        <xdr:cNvPr id="6" name="Imagen 5"/>
        <xdr:cNvPicPr>
          <a:picLocks noChangeAspect="1"/>
        </xdr:cNvPicPr>
      </xdr:nvPicPr>
      <xdr:blipFill>
        <a:blip xmlns:r="http://schemas.openxmlformats.org/officeDocument/2006/relationships" r:embed="rId1"/>
        <a:stretch>
          <a:fillRect/>
        </a:stretch>
      </xdr:blipFill>
      <xdr:spPr>
        <a:xfrm>
          <a:off x="0" y="1143001"/>
          <a:ext cx="12203965" cy="404812"/>
        </a:xfrm>
        <a:prstGeom prst="rect">
          <a:avLst/>
        </a:prstGeom>
      </xdr:spPr>
    </xdr:pic>
    <xdr:clientData/>
  </xdr:oneCellAnchor>
  <xdr:twoCellAnchor>
    <xdr:from>
      <xdr:col>0</xdr:col>
      <xdr:colOff>47625</xdr:colOff>
      <xdr:row>6</xdr:row>
      <xdr:rowOff>71436</xdr:rowOff>
    </xdr:from>
    <xdr:to>
      <xdr:col>7</xdr:col>
      <xdr:colOff>1047749</xdr:colOff>
      <xdr:row>7</xdr:row>
      <xdr:rowOff>154781</xdr:rowOff>
    </xdr:to>
    <xdr:sp macro="" textlink="">
      <xdr:nvSpPr>
        <xdr:cNvPr id="7" name="CuadroTexto 6"/>
        <xdr:cNvSpPr txBox="1"/>
      </xdr:nvSpPr>
      <xdr:spPr>
        <a:xfrm>
          <a:off x="47625" y="1214436"/>
          <a:ext cx="11977687" cy="2738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 Semestre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02-09-2020</a:t>
          </a:r>
        </a:p>
        <a:p>
          <a:pPr marL="0" marR="0" indent="0" defTabSz="914400" eaLnBrk="1" fontAlgn="auto" latinLnBrk="0" hangingPunct="1">
            <a:lnSpc>
              <a:spcPct val="100000"/>
            </a:lnSpc>
            <a:spcBef>
              <a:spcPts val="0"/>
            </a:spcBef>
            <a:spcAft>
              <a:spcPts val="0"/>
            </a:spcAft>
            <a:buClrTx/>
            <a:buSzTx/>
            <a:buFontTx/>
            <a:buNone/>
            <a:tabLst/>
            <a:defRPr/>
          </a:pPr>
          <a:endParaRPr lang="es-CR">
            <a:solidFill>
              <a:schemeClr val="bg1"/>
            </a:solidFill>
            <a:effectLst/>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11907</xdr:colOff>
      <xdr:row>6</xdr:row>
      <xdr:rowOff>23812</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192001" cy="1166812"/>
        </a:xfrm>
        <a:prstGeom prst="rect">
          <a:avLst/>
        </a:prstGeom>
      </xdr:spPr>
    </xdr:pic>
    <xdr:clientData/>
  </xdr:twoCellAnchor>
  <xdr:twoCellAnchor editAs="oneCell">
    <xdr:from>
      <xdr:col>0</xdr:col>
      <xdr:colOff>224517</xdr:colOff>
      <xdr:row>0</xdr:row>
      <xdr:rowOff>130969</xdr:rowOff>
    </xdr:from>
    <xdr:to>
      <xdr:col>1</xdr:col>
      <xdr:colOff>623216</xdr:colOff>
      <xdr:row>5</xdr:row>
      <xdr:rowOff>59532</xdr:rowOff>
    </xdr:to>
    <xdr:pic>
      <xdr:nvPicPr>
        <xdr:cNvPr id="9" name="Imagen 8"/>
        <xdr:cNvPicPr>
          <a:picLocks noChangeAspect="1"/>
        </xdr:cNvPicPr>
      </xdr:nvPicPr>
      <xdr:blipFill>
        <a:blip xmlns:r="http://schemas.openxmlformats.org/officeDocument/2006/relationships" r:embed="rId3"/>
        <a:stretch>
          <a:fillRect/>
        </a:stretch>
      </xdr:blipFill>
      <xdr:spPr>
        <a:xfrm>
          <a:off x="224517" y="130969"/>
          <a:ext cx="4577793" cy="88106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oneCellAnchor>
    <xdr:from>
      <xdr:col>0</xdr:col>
      <xdr:colOff>0</xdr:colOff>
      <xdr:row>6</xdr:row>
      <xdr:rowOff>1</xdr:rowOff>
    </xdr:from>
    <xdr:ext cx="12203965" cy="404812"/>
    <xdr:pic>
      <xdr:nvPicPr>
        <xdr:cNvPr id="6" name="Imagen 5"/>
        <xdr:cNvPicPr>
          <a:picLocks noChangeAspect="1"/>
        </xdr:cNvPicPr>
      </xdr:nvPicPr>
      <xdr:blipFill>
        <a:blip xmlns:r="http://schemas.openxmlformats.org/officeDocument/2006/relationships" r:embed="rId1"/>
        <a:stretch>
          <a:fillRect/>
        </a:stretch>
      </xdr:blipFill>
      <xdr:spPr>
        <a:xfrm>
          <a:off x="0" y="1143001"/>
          <a:ext cx="12203965" cy="404812"/>
        </a:xfrm>
        <a:prstGeom prst="rect">
          <a:avLst/>
        </a:prstGeom>
      </xdr:spPr>
    </xdr:pic>
    <xdr:clientData/>
  </xdr:oneCellAnchor>
  <xdr:twoCellAnchor>
    <xdr:from>
      <xdr:col>0</xdr:col>
      <xdr:colOff>35719</xdr:colOff>
      <xdr:row>6</xdr:row>
      <xdr:rowOff>71436</xdr:rowOff>
    </xdr:from>
    <xdr:to>
      <xdr:col>7</xdr:col>
      <xdr:colOff>1107281</xdr:colOff>
      <xdr:row>7</xdr:row>
      <xdr:rowOff>178594</xdr:rowOff>
    </xdr:to>
    <xdr:sp macro="" textlink="">
      <xdr:nvSpPr>
        <xdr:cNvPr id="7" name="CuadroTexto 6"/>
        <xdr:cNvSpPr txBox="1"/>
      </xdr:nvSpPr>
      <xdr:spPr>
        <a:xfrm>
          <a:off x="35719" y="1214436"/>
          <a:ext cx="12049125" cy="2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24-11-2020</a:t>
          </a:r>
          <a:endParaRPr lang="es-CR" sz="1100">
            <a:solidFill>
              <a:schemeClr val="bg1"/>
            </a:solidFill>
            <a:effectLst/>
            <a:latin typeface="Palatino Linotype" panose="02040502050505030304" pitchFamily="18" charset="0"/>
          </a:endParaRPr>
        </a:p>
        <a:p>
          <a:endParaRPr lang="es-CR" sz="1050">
            <a:solidFill>
              <a:schemeClr val="bg1"/>
            </a:solidFill>
            <a:latin typeface="Palatino Linotype" panose="02040502050505030304" pitchFamily="18" charset="0"/>
          </a:endParaRPr>
        </a:p>
      </xdr:txBody>
    </xdr:sp>
    <xdr:clientData/>
  </xdr:twoCellAnchor>
  <xdr:twoCellAnchor editAs="oneCell">
    <xdr:from>
      <xdr:col>0</xdr:col>
      <xdr:colOff>0</xdr:colOff>
      <xdr:row>0</xdr:row>
      <xdr:rowOff>0</xdr:rowOff>
    </xdr:from>
    <xdr:to>
      <xdr:col>8</xdr:col>
      <xdr:colOff>11907</xdr:colOff>
      <xdr:row>6</xdr:row>
      <xdr:rowOff>23812</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192001" cy="1166812"/>
        </a:xfrm>
        <a:prstGeom prst="rect">
          <a:avLst/>
        </a:prstGeom>
      </xdr:spPr>
    </xdr:pic>
    <xdr:clientData/>
  </xdr:twoCellAnchor>
  <xdr:twoCellAnchor editAs="oneCell">
    <xdr:from>
      <xdr:col>0</xdr:col>
      <xdr:colOff>224517</xdr:colOff>
      <xdr:row>0</xdr:row>
      <xdr:rowOff>130969</xdr:rowOff>
    </xdr:from>
    <xdr:to>
      <xdr:col>1</xdr:col>
      <xdr:colOff>623216</xdr:colOff>
      <xdr:row>5</xdr:row>
      <xdr:rowOff>59532</xdr:rowOff>
    </xdr:to>
    <xdr:pic>
      <xdr:nvPicPr>
        <xdr:cNvPr id="9" name="Imagen 8"/>
        <xdr:cNvPicPr>
          <a:picLocks noChangeAspect="1"/>
        </xdr:cNvPicPr>
      </xdr:nvPicPr>
      <xdr:blipFill>
        <a:blip xmlns:r="http://schemas.openxmlformats.org/officeDocument/2006/relationships" r:embed="rId3"/>
        <a:stretch>
          <a:fillRect/>
        </a:stretch>
      </xdr:blipFill>
      <xdr:spPr>
        <a:xfrm>
          <a:off x="224517" y="130969"/>
          <a:ext cx="4577793" cy="88106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0</xdr:colOff>
      <xdr:row>6</xdr:row>
      <xdr:rowOff>1</xdr:rowOff>
    </xdr:from>
    <xdr:ext cx="12192048" cy="404812"/>
    <xdr:pic>
      <xdr:nvPicPr>
        <xdr:cNvPr id="6" name="Imagen 5"/>
        <xdr:cNvPicPr>
          <a:picLocks noChangeAspect="1"/>
        </xdr:cNvPicPr>
      </xdr:nvPicPr>
      <xdr:blipFill>
        <a:blip xmlns:r="http://schemas.openxmlformats.org/officeDocument/2006/relationships" r:embed="rId1"/>
        <a:stretch>
          <a:fillRect/>
        </a:stretch>
      </xdr:blipFill>
      <xdr:spPr>
        <a:xfrm>
          <a:off x="0" y="1143001"/>
          <a:ext cx="12192048" cy="404812"/>
        </a:xfrm>
        <a:prstGeom prst="rect">
          <a:avLst/>
        </a:prstGeom>
      </xdr:spPr>
    </xdr:pic>
    <xdr:clientData/>
  </xdr:oneCellAnchor>
  <xdr:twoCellAnchor>
    <xdr:from>
      <xdr:col>0</xdr:col>
      <xdr:colOff>23812</xdr:colOff>
      <xdr:row>6</xdr:row>
      <xdr:rowOff>83343</xdr:rowOff>
    </xdr:from>
    <xdr:to>
      <xdr:col>8</xdr:col>
      <xdr:colOff>11906</xdr:colOff>
      <xdr:row>7</xdr:row>
      <xdr:rowOff>154781</xdr:rowOff>
    </xdr:to>
    <xdr:sp macro="" textlink="">
      <xdr:nvSpPr>
        <xdr:cNvPr id="7" name="CuadroTexto 6"/>
        <xdr:cNvSpPr txBox="1"/>
      </xdr:nvSpPr>
      <xdr:spPr>
        <a:xfrm>
          <a:off x="23812" y="1226343"/>
          <a:ext cx="1215628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III T Acumulado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24-11-2020</a:t>
          </a:r>
          <a:endParaRPr lang="es-CR" sz="1100">
            <a:solidFill>
              <a:schemeClr val="bg1"/>
            </a:solidFill>
            <a:effectLst/>
            <a:latin typeface="Palatino Linotype" panose="02040502050505030304" pitchFamily="18" charset="0"/>
          </a:endParaRPr>
        </a:p>
        <a:p>
          <a:endParaRPr lang="es-CR" sz="1100">
            <a:solidFill>
              <a:schemeClr val="bg1"/>
            </a:solidFill>
          </a:endParaRPr>
        </a:p>
      </xdr:txBody>
    </xdr:sp>
    <xdr:clientData/>
  </xdr:twoCellAnchor>
  <xdr:twoCellAnchor editAs="oneCell">
    <xdr:from>
      <xdr:col>0</xdr:col>
      <xdr:colOff>0</xdr:colOff>
      <xdr:row>0</xdr:row>
      <xdr:rowOff>0</xdr:rowOff>
    </xdr:from>
    <xdr:to>
      <xdr:col>8</xdr:col>
      <xdr:colOff>11907</xdr:colOff>
      <xdr:row>6</xdr:row>
      <xdr:rowOff>23812</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180095" cy="1166812"/>
        </a:xfrm>
        <a:prstGeom prst="rect">
          <a:avLst/>
        </a:prstGeom>
      </xdr:spPr>
    </xdr:pic>
    <xdr:clientData/>
  </xdr:twoCellAnchor>
  <xdr:twoCellAnchor editAs="oneCell">
    <xdr:from>
      <xdr:col>0</xdr:col>
      <xdr:colOff>224517</xdr:colOff>
      <xdr:row>0</xdr:row>
      <xdr:rowOff>130969</xdr:rowOff>
    </xdr:from>
    <xdr:to>
      <xdr:col>1</xdr:col>
      <xdr:colOff>635122</xdr:colOff>
      <xdr:row>5</xdr:row>
      <xdr:rowOff>59532</xdr:rowOff>
    </xdr:to>
    <xdr:pic>
      <xdr:nvPicPr>
        <xdr:cNvPr id="9" name="Imagen 8"/>
        <xdr:cNvPicPr>
          <a:picLocks noChangeAspect="1"/>
        </xdr:cNvPicPr>
      </xdr:nvPicPr>
      <xdr:blipFill>
        <a:blip xmlns:r="http://schemas.openxmlformats.org/officeDocument/2006/relationships" r:embed="rId3"/>
        <a:stretch>
          <a:fillRect/>
        </a:stretch>
      </xdr:blipFill>
      <xdr:spPr>
        <a:xfrm>
          <a:off x="224517" y="130969"/>
          <a:ext cx="4577793" cy="88106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0</xdr:colOff>
      <xdr:row>6</xdr:row>
      <xdr:rowOff>1</xdr:rowOff>
    </xdr:from>
    <xdr:ext cx="12203965" cy="404812"/>
    <xdr:pic>
      <xdr:nvPicPr>
        <xdr:cNvPr id="6" name="Imagen 5"/>
        <xdr:cNvPicPr>
          <a:picLocks noChangeAspect="1"/>
        </xdr:cNvPicPr>
      </xdr:nvPicPr>
      <xdr:blipFill>
        <a:blip xmlns:r="http://schemas.openxmlformats.org/officeDocument/2006/relationships" r:embed="rId1"/>
        <a:stretch>
          <a:fillRect/>
        </a:stretch>
      </xdr:blipFill>
      <xdr:spPr>
        <a:xfrm>
          <a:off x="0" y="1143001"/>
          <a:ext cx="12203965" cy="404812"/>
        </a:xfrm>
        <a:prstGeom prst="rect">
          <a:avLst/>
        </a:prstGeom>
      </xdr:spPr>
    </xdr:pic>
    <xdr:clientData/>
  </xdr:oneCellAnchor>
  <xdr:twoCellAnchor>
    <xdr:from>
      <xdr:col>0</xdr:col>
      <xdr:colOff>35719</xdr:colOff>
      <xdr:row>6</xdr:row>
      <xdr:rowOff>71436</xdr:rowOff>
    </xdr:from>
    <xdr:to>
      <xdr:col>8</xdr:col>
      <xdr:colOff>23812</xdr:colOff>
      <xdr:row>7</xdr:row>
      <xdr:rowOff>178594</xdr:rowOff>
    </xdr:to>
    <xdr:sp macro="" textlink="">
      <xdr:nvSpPr>
        <xdr:cNvPr id="7" name="CuadroTexto 6"/>
        <xdr:cNvSpPr txBox="1"/>
      </xdr:nvSpPr>
      <xdr:spPr>
        <a:xfrm>
          <a:off x="35719" y="1214436"/>
          <a:ext cx="12108656" cy="2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IV Trimestre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16-02-2021</a:t>
          </a:r>
          <a:endParaRPr lang="es-CR" sz="1100">
            <a:solidFill>
              <a:schemeClr val="bg1"/>
            </a:solidFill>
            <a:effectLst/>
            <a:latin typeface="Palatino Linotype" panose="02040502050505030304" pitchFamily="18" charset="0"/>
          </a:endParaRPr>
        </a:p>
        <a:p>
          <a:endParaRPr lang="es-CR" sz="1050">
            <a:solidFill>
              <a:schemeClr val="bg1"/>
            </a:solidFill>
            <a:latin typeface="Palatino Linotype" panose="02040502050505030304" pitchFamily="18" charset="0"/>
          </a:endParaRPr>
        </a:p>
      </xdr:txBody>
    </xdr:sp>
    <xdr:clientData/>
  </xdr:twoCellAnchor>
  <xdr:twoCellAnchor editAs="oneCell">
    <xdr:from>
      <xdr:col>0</xdr:col>
      <xdr:colOff>0</xdr:colOff>
      <xdr:row>0</xdr:row>
      <xdr:rowOff>0</xdr:rowOff>
    </xdr:from>
    <xdr:to>
      <xdr:col>8</xdr:col>
      <xdr:colOff>23813</xdr:colOff>
      <xdr:row>6</xdr:row>
      <xdr:rowOff>23812</xdr:rowOff>
    </xdr:to>
    <xdr:pic>
      <xdr:nvPicPr>
        <xdr:cNvPr id="8" name="Imagen 7"/>
        <xdr:cNvPicPr>
          <a:picLocks noChangeAspect="1"/>
        </xdr:cNvPicPr>
      </xdr:nvPicPr>
      <xdr:blipFill>
        <a:blip xmlns:r="http://schemas.openxmlformats.org/officeDocument/2006/relationships" r:embed="rId2"/>
        <a:stretch>
          <a:fillRect/>
        </a:stretch>
      </xdr:blipFill>
      <xdr:spPr>
        <a:xfrm>
          <a:off x="0" y="0"/>
          <a:ext cx="12192001" cy="1166812"/>
        </a:xfrm>
        <a:prstGeom prst="rect">
          <a:avLst/>
        </a:prstGeom>
      </xdr:spPr>
    </xdr:pic>
    <xdr:clientData/>
  </xdr:twoCellAnchor>
  <xdr:twoCellAnchor editAs="oneCell">
    <xdr:from>
      <xdr:col>0</xdr:col>
      <xdr:colOff>224517</xdr:colOff>
      <xdr:row>0</xdr:row>
      <xdr:rowOff>130969</xdr:rowOff>
    </xdr:from>
    <xdr:to>
      <xdr:col>1</xdr:col>
      <xdr:colOff>635122</xdr:colOff>
      <xdr:row>5</xdr:row>
      <xdr:rowOff>59532</xdr:rowOff>
    </xdr:to>
    <xdr:pic>
      <xdr:nvPicPr>
        <xdr:cNvPr id="9" name="Imagen 8"/>
        <xdr:cNvPicPr>
          <a:picLocks noChangeAspect="1"/>
        </xdr:cNvPicPr>
      </xdr:nvPicPr>
      <xdr:blipFill>
        <a:blip xmlns:r="http://schemas.openxmlformats.org/officeDocument/2006/relationships" r:embed="rId3"/>
        <a:stretch>
          <a:fillRect/>
        </a:stretch>
      </xdr:blipFill>
      <xdr:spPr>
        <a:xfrm>
          <a:off x="224517" y="130969"/>
          <a:ext cx="4577793" cy="88106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8</xdr:col>
      <xdr:colOff>758219</xdr:colOff>
      <xdr:row>12</xdr:row>
      <xdr:rowOff>47625</xdr:rowOff>
    </xdr:from>
    <xdr:to>
      <xdr:col>19</xdr:col>
      <xdr:colOff>750092</xdr:colOff>
      <xdr:row>32</xdr:row>
      <xdr:rowOff>35718</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13984</xdr:colOff>
      <xdr:row>32</xdr:row>
      <xdr:rowOff>146277</xdr:rowOff>
    </xdr:from>
    <xdr:to>
      <xdr:col>20</xdr:col>
      <xdr:colOff>11906</xdr:colOff>
      <xdr:row>50</xdr:row>
      <xdr:rowOff>130969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187478</xdr:colOff>
      <xdr:row>69</xdr:row>
      <xdr:rowOff>142875</xdr:rowOff>
    </xdr:from>
    <xdr:to>
      <xdr:col>31</xdr:col>
      <xdr:colOff>190500</xdr:colOff>
      <xdr:row>85</xdr:row>
      <xdr:rowOff>539750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508000</xdr:colOff>
      <xdr:row>86</xdr:row>
      <xdr:rowOff>80698</xdr:rowOff>
    </xdr:from>
    <xdr:to>
      <xdr:col>25</xdr:col>
      <xdr:colOff>508000</xdr:colOff>
      <xdr:row>105</xdr:row>
      <xdr:rowOff>158750</xdr:rowOff>
    </xdr:to>
    <xdr:graphicFrame macro="">
      <xdr:nvGraphicFramePr>
        <xdr:cNvPr id="7" name="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158750</xdr:colOff>
      <xdr:row>12</xdr:row>
      <xdr:rowOff>55561</xdr:rowOff>
    </xdr:from>
    <xdr:to>
      <xdr:col>31</xdr:col>
      <xdr:colOff>172358</xdr:colOff>
      <xdr:row>31</xdr:row>
      <xdr:rowOff>206374</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758598</xdr:colOff>
      <xdr:row>51</xdr:row>
      <xdr:rowOff>68036</xdr:rowOff>
    </xdr:from>
    <xdr:to>
      <xdr:col>20</xdr:col>
      <xdr:colOff>11905</xdr:colOff>
      <xdr:row>69</xdr:row>
      <xdr:rowOff>11906</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17007</xdr:colOff>
      <xdr:row>69</xdr:row>
      <xdr:rowOff>161019</xdr:rowOff>
    </xdr:from>
    <xdr:to>
      <xdr:col>20</xdr:col>
      <xdr:colOff>11905</xdr:colOff>
      <xdr:row>85</xdr:row>
      <xdr:rowOff>539750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182562</xdr:colOff>
      <xdr:row>32</xdr:row>
      <xdr:rowOff>129267</xdr:rowOff>
    </xdr:from>
    <xdr:to>
      <xdr:col>32</xdr:col>
      <xdr:colOff>250031</xdr:colOff>
      <xdr:row>50</xdr:row>
      <xdr:rowOff>95250</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20</xdr:col>
      <xdr:colOff>166688</xdr:colOff>
      <xdr:row>51</xdr:row>
      <xdr:rowOff>65767</xdr:rowOff>
    </xdr:from>
    <xdr:to>
      <xdr:col>31</xdr:col>
      <xdr:colOff>154781</xdr:colOff>
      <xdr:row>69</xdr:row>
      <xdr:rowOff>15875</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0</xdr:col>
      <xdr:colOff>0</xdr:colOff>
      <xdr:row>6</xdr:row>
      <xdr:rowOff>1</xdr:rowOff>
    </xdr:from>
    <xdr:ext cx="12203965" cy="404812"/>
    <xdr:pic>
      <xdr:nvPicPr>
        <xdr:cNvPr id="17" name="Imagen 16"/>
        <xdr:cNvPicPr>
          <a:picLocks noChangeAspect="1"/>
        </xdr:cNvPicPr>
      </xdr:nvPicPr>
      <xdr:blipFill>
        <a:blip xmlns:r="http://schemas.openxmlformats.org/officeDocument/2006/relationships" r:embed="rId10"/>
        <a:stretch>
          <a:fillRect/>
        </a:stretch>
      </xdr:blipFill>
      <xdr:spPr>
        <a:xfrm>
          <a:off x="0" y="1143001"/>
          <a:ext cx="12203965" cy="404812"/>
        </a:xfrm>
        <a:prstGeom prst="rect">
          <a:avLst/>
        </a:prstGeom>
      </xdr:spPr>
    </xdr:pic>
    <xdr:clientData/>
  </xdr:oneCellAnchor>
  <xdr:twoCellAnchor>
    <xdr:from>
      <xdr:col>0</xdr:col>
      <xdr:colOff>226219</xdr:colOff>
      <xdr:row>6</xdr:row>
      <xdr:rowOff>71436</xdr:rowOff>
    </xdr:from>
    <xdr:to>
      <xdr:col>7</xdr:col>
      <xdr:colOff>1059656</xdr:colOff>
      <xdr:row>7</xdr:row>
      <xdr:rowOff>178594</xdr:rowOff>
    </xdr:to>
    <xdr:sp macro="" textlink="">
      <xdr:nvSpPr>
        <xdr:cNvPr id="18" name="CuadroTexto 17"/>
        <xdr:cNvSpPr txBox="1"/>
      </xdr:nvSpPr>
      <xdr:spPr>
        <a:xfrm>
          <a:off x="226219" y="1214436"/>
          <a:ext cx="11870531" cy="2976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s-CR" sz="1100" b="1">
              <a:solidFill>
                <a:schemeClr val="bg1"/>
              </a:solidFill>
              <a:effectLst/>
              <a:latin typeface="Palatino Linotype" panose="02040502050505030304" pitchFamily="18" charset="0"/>
              <a:ea typeface="+mn-ea"/>
              <a:cs typeface="+mn-cs"/>
            </a:rPr>
            <a:t>Instituto  Costarricense de Acueductos y Alcantarillados</a:t>
          </a:r>
          <a:r>
            <a:rPr lang="es-CR" sz="1100" b="1" baseline="0">
              <a:solidFill>
                <a:schemeClr val="bg1"/>
              </a:solidFill>
              <a:effectLst/>
              <a:latin typeface="Palatino Linotype" panose="02040502050505030304" pitchFamily="18" charset="0"/>
              <a:ea typeface="+mn-ea"/>
              <a:cs typeface="+mn-cs"/>
            </a:rPr>
            <a:t>    Programa Suministro de Agua Potable a Comunidades Rurales     </a:t>
          </a:r>
          <a:r>
            <a:rPr lang="es-CR" sz="1100" b="1">
              <a:solidFill>
                <a:schemeClr val="bg1"/>
              </a:solidFill>
              <a:effectLst/>
              <a:latin typeface="Palatino Linotype" panose="02040502050505030304" pitchFamily="18" charset="0"/>
              <a:ea typeface="+mn-ea"/>
              <a:cs typeface="+mn-cs"/>
            </a:rPr>
            <a:t>Período</a:t>
          </a:r>
          <a:r>
            <a:rPr lang="es-CR" sz="1100" b="1" baseline="0">
              <a:solidFill>
                <a:schemeClr val="bg1"/>
              </a:solidFill>
              <a:effectLst/>
              <a:latin typeface="Palatino Linotype" panose="02040502050505030304" pitchFamily="18" charset="0"/>
              <a:ea typeface="+mn-ea"/>
              <a:cs typeface="+mn-cs"/>
            </a:rPr>
            <a:t>:  Anual 2020</a:t>
          </a:r>
          <a:r>
            <a:rPr lang="es-CR" sz="1100" b="1" baseline="0">
              <a:solidFill>
                <a:schemeClr val="dk1"/>
              </a:solidFill>
              <a:effectLst/>
              <a:latin typeface="Palatino Linotype" panose="02040502050505030304" pitchFamily="18" charset="0"/>
              <a:ea typeface="+mn-ea"/>
              <a:cs typeface="+mn-cs"/>
            </a:rPr>
            <a:t>     </a:t>
          </a:r>
          <a:r>
            <a:rPr lang="es-CR" sz="1100" b="1" baseline="0">
              <a:solidFill>
                <a:schemeClr val="bg1"/>
              </a:solidFill>
              <a:effectLst/>
              <a:latin typeface="Palatino Linotype" panose="02040502050505030304" pitchFamily="18" charset="0"/>
              <a:ea typeface="+mn-ea"/>
              <a:cs typeface="+mn-cs"/>
            </a:rPr>
            <a:t>Fecha Actualización:  10-03-2021</a:t>
          </a:r>
          <a:endParaRPr lang="es-CR" sz="1050">
            <a:solidFill>
              <a:schemeClr val="bg1"/>
            </a:solidFill>
            <a:latin typeface="Palatino Linotype" panose="02040502050505030304" pitchFamily="18" charset="0"/>
          </a:endParaRPr>
        </a:p>
      </xdr:txBody>
    </xdr:sp>
    <xdr:clientData/>
  </xdr:twoCellAnchor>
  <xdr:twoCellAnchor editAs="oneCell">
    <xdr:from>
      <xdr:col>0</xdr:col>
      <xdr:colOff>0</xdr:colOff>
      <xdr:row>0</xdr:row>
      <xdr:rowOff>0</xdr:rowOff>
    </xdr:from>
    <xdr:to>
      <xdr:col>8</xdr:col>
      <xdr:colOff>11907</xdr:colOff>
      <xdr:row>6</xdr:row>
      <xdr:rowOff>23812</xdr:rowOff>
    </xdr:to>
    <xdr:pic>
      <xdr:nvPicPr>
        <xdr:cNvPr id="19" name="Imagen 18"/>
        <xdr:cNvPicPr>
          <a:picLocks noChangeAspect="1"/>
        </xdr:cNvPicPr>
      </xdr:nvPicPr>
      <xdr:blipFill>
        <a:blip xmlns:r="http://schemas.openxmlformats.org/officeDocument/2006/relationships" r:embed="rId11"/>
        <a:stretch>
          <a:fillRect/>
        </a:stretch>
      </xdr:blipFill>
      <xdr:spPr>
        <a:xfrm>
          <a:off x="0" y="0"/>
          <a:ext cx="12192001" cy="1166812"/>
        </a:xfrm>
        <a:prstGeom prst="rect">
          <a:avLst/>
        </a:prstGeom>
      </xdr:spPr>
    </xdr:pic>
    <xdr:clientData/>
  </xdr:twoCellAnchor>
  <xdr:twoCellAnchor editAs="oneCell">
    <xdr:from>
      <xdr:col>0</xdr:col>
      <xdr:colOff>224517</xdr:colOff>
      <xdr:row>0</xdr:row>
      <xdr:rowOff>130969</xdr:rowOff>
    </xdr:from>
    <xdr:to>
      <xdr:col>1</xdr:col>
      <xdr:colOff>623216</xdr:colOff>
      <xdr:row>5</xdr:row>
      <xdr:rowOff>59532</xdr:rowOff>
    </xdr:to>
    <xdr:pic>
      <xdr:nvPicPr>
        <xdr:cNvPr id="20" name="Imagen 19"/>
        <xdr:cNvPicPr>
          <a:picLocks noChangeAspect="1"/>
        </xdr:cNvPicPr>
      </xdr:nvPicPr>
      <xdr:blipFill>
        <a:blip xmlns:r="http://schemas.openxmlformats.org/officeDocument/2006/relationships" r:embed="rId12"/>
        <a:stretch>
          <a:fillRect/>
        </a:stretch>
      </xdr:blipFill>
      <xdr:spPr>
        <a:xfrm>
          <a:off x="224517" y="130969"/>
          <a:ext cx="4577793" cy="881063"/>
        </a:xfrm>
        <a:prstGeom prst="rect">
          <a:avLst/>
        </a:prstGeom>
      </xdr:spPr>
    </xdr:pic>
    <xdr:clientData/>
  </xdr:twoCellAnchor>
</xdr:wsDr>
</file>

<file path=xl/drawings/drawing17.xml><?xml version="1.0" encoding="utf-8"?>
<c:userShapes xmlns:c="http://schemas.openxmlformats.org/drawingml/2006/chart">
  <cdr:relSizeAnchor xmlns:cdr="http://schemas.openxmlformats.org/drawingml/2006/chartDrawing">
    <cdr:from>
      <cdr:x>0.48842</cdr:x>
      <cdr:y>0.72382</cdr:y>
    </cdr:from>
    <cdr:to>
      <cdr:x>0.68842</cdr:x>
      <cdr:y>0.97238</cdr:y>
    </cdr:to>
    <cdr:sp macro="" textlink="">
      <cdr:nvSpPr>
        <cdr:cNvPr id="3" name="CuadroTexto 2"/>
        <cdr:cNvSpPr txBox="1"/>
      </cdr:nvSpPr>
      <cdr:spPr>
        <a:xfrm xmlns:a="http://schemas.openxmlformats.org/drawingml/2006/main">
          <a:off x="2233078" y="2662768"/>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R" sz="1100"/>
        </a:p>
      </cdr:txBody>
    </cdr:sp>
  </cdr:relSizeAnchor>
</c:userShapes>
</file>

<file path=xl/drawings/drawing2.xml><?xml version="1.0" encoding="utf-8"?>
<c:userShapes xmlns:c="http://schemas.openxmlformats.org/drawingml/2006/chart">
  <cdr:relSizeAnchor xmlns:cdr="http://schemas.openxmlformats.org/drawingml/2006/chartDrawing">
    <cdr:from>
      <cdr:x>0.00099</cdr:x>
      <cdr:y>0.87886</cdr:y>
    </cdr:from>
    <cdr:to>
      <cdr:x>1</cdr:x>
      <cdr:y>0.97737</cdr:y>
    </cdr:to>
    <cdr:sp macro="" textlink="">
      <cdr:nvSpPr>
        <cdr:cNvPr id="2" name="1 CuadroTexto"/>
        <cdr:cNvSpPr txBox="1"/>
      </cdr:nvSpPr>
      <cdr:spPr>
        <a:xfrm xmlns:a="http://schemas.openxmlformats.org/drawingml/2006/main">
          <a:off x="4527" y="2410884"/>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 DESAF e INEC.</a:t>
          </a:r>
        </a:p>
      </cdr:txBody>
    </cdr:sp>
  </cdr:relSizeAnchor>
</c:userShapes>
</file>

<file path=xl/drawings/drawing3.xml><?xml version="1.0" encoding="utf-8"?>
<c:userShapes xmlns:c="http://schemas.openxmlformats.org/drawingml/2006/chart">
  <cdr:relSizeAnchor xmlns:cdr="http://schemas.openxmlformats.org/drawingml/2006/chartDrawing">
    <cdr:from>
      <cdr:x>0.00099</cdr:x>
      <cdr:y>0.89429</cdr:y>
    </cdr:from>
    <cdr:to>
      <cdr:x>1</cdr:x>
      <cdr:y>0.99281</cdr:y>
    </cdr:to>
    <cdr:sp macro="" textlink="">
      <cdr:nvSpPr>
        <cdr:cNvPr id="2" name="1 CuadroTexto"/>
        <cdr:cNvSpPr txBox="1"/>
      </cdr:nvSpPr>
      <cdr:spPr>
        <a:xfrm xmlns:a="http://schemas.openxmlformats.org/drawingml/2006/main">
          <a:off x="4527" y="2453217"/>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 DESAF e INEC.</a:t>
          </a:r>
        </a:p>
      </cdr:txBody>
    </cdr:sp>
  </cdr:relSizeAnchor>
</c:userShapes>
</file>

<file path=xl/drawings/drawing4.xml><?xml version="1.0" encoding="utf-8"?>
<c:userShapes xmlns:c="http://schemas.openxmlformats.org/drawingml/2006/chart">
  <cdr:relSizeAnchor xmlns:cdr="http://schemas.openxmlformats.org/drawingml/2006/chartDrawing">
    <cdr:from>
      <cdr:x>0.00099</cdr:x>
      <cdr:y>0.90148</cdr:y>
    </cdr:from>
    <cdr:to>
      <cdr:x>1</cdr:x>
      <cdr:y>1</cdr:y>
    </cdr:to>
    <cdr:sp macro="" textlink="">
      <cdr:nvSpPr>
        <cdr:cNvPr id="2" name="1 CuadroTexto"/>
        <cdr:cNvSpPr txBox="1"/>
      </cdr:nvSpPr>
      <cdr:spPr>
        <a:xfrm xmlns:a="http://schemas.openxmlformats.org/drawingml/2006/main">
          <a:off x="4527" y="2472950"/>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a:t>
          </a:r>
          <a:r>
            <a:rPr lang="es-CR" sz="900" baseline="0"/>
            <a:t>  y </a:t>
          </a:r>
          <a:r>
            <a:rPr lang="es-CR" sz="900"/>
            <a:t>DESAF.</a:t>
          </a:r>
        </a:p>
      </cdr:txBody>
    </cdr:sp>
  </cdr:relSizeAnchor>
</c:userShapes>
</file>

<file path=xl/drawings/drawing5.xml><?xml version="1.0" encoding="utf-8"?>
<c:userShapes xmlns:c="http://schemas.openxmlformats.org/drawingml/2006/chart">
  <cdr:relSizeAnchor xmlns:cdr="http://schemas.openxmlformats.org/drawingml/2006/chartDrawing">
    <cdr:from>
      <cdr:x>0.01016</cdr:x>
      <cdr:y>0.86963</cdr:y>
    </cdr:from>
    <cdr:to>
      <cdr:x>1</cdr:x>
      <cdr:y>0.95888</cdr:y>
    </cdr:to>
    <cdr:sp macro="" textlink="">
      <cdr:nvSpPr>
        <cdr:cNvPr id="2" name="1 CuadroTexto"/>
        <cdr:cNvSpPr txBox="1"/>
      </cdr:nvSpPr>
      <cdr:spPr>
        <a:xfrm xmlns:a="http://schemas.openxmlformats.org/drawingml/2006/main">
          <a:off x="46861" y="2633133"/>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a:t>
          </a:r>
          <a:r>
            <a:rPr lang="es-CR" sz="900" baseline="0"/>
            <a:t> y </a:t>
          </a:r>
          <a:r>
            <a:rPr lang="es-CR" sz="900"/>
            <a:t> DESAF.</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0.89429</cdr:y>
    </cdr:from>
    <cdr:to>
      <cdr:x>0.99901</cdr:x>
      <cdr:y>0.99281</cdr:y>
    </cdr:to>
    <cdr:sp macro="" textlink="">
      <cdr:nvSpPr>
        <cdr:cNvPr id="2" name="1 CuadroTexto"/>
        <cdr:cNvSpPr txBox="1"/>
      </cdr:nvSpPr>
      <cdr:spPr>
        <a:xfrm xmlns:a="http://schemas.openxmlformats.org/drawingml/2006/main">
          <a:off x="0" y="2453216"/>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a:t>
          </a:r>
          <a:r>
            <a:rPr lang="es-CR" sz="900" baseline="0"/>
            <a:t>  y </a:t>
          </a:r>
          <a:r>
            <a:rPr lang="es-CR" sz="900"/>
            <a:t>DESAF.</a:t>
          </a:r>
        </a:p>
      </cdr:txBody>
    </cdr:sp>
  </cdr:relSizeAnchor>
</c:userShapes>
</file>

<file path=xl/drawings/drawing7.xml><?xml version="1.0" encoding="utf-8"?>
<c:userShapes xmlns:c="http://schemas.openxmlformats.org/drawingml/2006/chart">
  <cdr:relSizeAnchor xmlns:cdr="http://schemas.openxmlformats.org/drawingml/2006/chartDrawing">
    <cdr:from>
      <cdr:x>0.00559</cdr:x>
      <cdr:y>0.88867</cdr:y>
    </cdr:from>
    <cdr:to>
      <cdr:x>1</cdr:x>
      <cdr:y>0.97404</cdr:y>
    </cdr:to>
    <cdr:sp macro="" textlink="">
      <cdr:nvSpPr>
        <cdr:cNvPr id="2" name="1 CuadroTexto"/>
        <cdr:cNvSpPr txBox="1"/>
      </cdr:nvSpPr>
      <cdr:spPr>
        <a:xfrm xmlns:a="http://schemas.openxmlformats.org/drawingml/2006/main">
          <a:off x="25694" y="2813050"/>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 y  DESAF.</a:t>
          </a:r>
        </a:p>
      </cdr:txBody>
    </cdr:sp>
  </cdr:relSizeAnchor>
</c:userShapes>
</file>

<file path=xl/drawings/drawing8.xml><?xml version="1.0" encoding="utf-8"?>
<c:userShapes xmlns:c="http://schemas.openxmlformats.org/drawingml/2006/chart">
  <cdr:relSizeAnchor xmlns:cdr="http://schemas.openxmlformats.org/drawingml/2006/chartDrawing">
    <cdr:from>
      <cdr:x>0.04467</cdr:x>
      <cdr:y>0.91654</cdr:y>
    </cdr:from>
    <cdr:to>
      <cdr:x>0.92904</cdr:x>
      <cdr:y>0.9946</cdr:y>
    </cdr:to>
    <cdr:sp macro="" textlink="">
      <cdr:nvSpPr>
        <cdr:cNvPr id="2" name="1 CuadroTexto"/>
        <cdr:cNvSpPr txBox="1"/>
      </cdr:nvSpPr>
      <cdr:spPr>
        <a:xfrm xmlns:a="http://schemas.openxmlformats.org/drawingml/2006/main">
          <a:off x="230716" y="3172883"/>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a:t>
          </a:r>
          <a:r>
            <a:rPr lang="es-CR" sz="900" baseline="0"/>
            <a:t> y </a:t>
          </a:r>
          <a:r>
            <a:rPr lang="es-CR" sz="900"/>
            <a:t> DESAF.</a:t>
          </a:r>
        </a:p>
      </cdr:txBody>
    </cdr:sp>
  </cdr:relSizeAnchor>
</c:userShapes>
</file>

<file path=xl/drawings/drawing9.xml><?xml version="1.0" encoding="utf-8"?>
<c:userShapes xmlns:c="http://schemas.openxmlformats.org/drawingml/2006/chart">
  <cdr:relSizeAnchor xmlns:cdr="http://schemas.openxmlformats.org/drawingml/2006/chartDrawing">
    <cdr:from>
      <cdr:x>0.00099</cdr:x>
      <cdr:y>0.87114</cdr:y>
    </cdr:from>
    <cdr:to>
      <cdr:x>1</cdr:x>
      <cdr:y>0.96966</cdr:y>
    </cdr:to>
    <cdr:sp macro="" textlink="">
      <cdr:nvSpPr>
        <cdr:cNvPr id="3" name="1 CuadroTexto"/>
        <cdr:cNvSpPr txBox="1"/>
      </cdr:nvSpPr>
      <cdr:spPr>
        <a:xfrm xmlns:a="http://schemas.openxmlformats.org/drawingml/2006/main">
          <a:off x="4527" y="2389717"/>
          <a:ext cx="4567473" cy="2702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R" sz="900"/>
            <a:t>Fuente: IICE con base  en información  de unidades  ejecutoras y  DESAF.</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4"/>
  <sheetViews>
    <sheetView zoomScale="90" zoomScaleNormal="90" workbookViewId="0">
      <selection activeCell="B9" sqref="B9"/>
    </sheetView>
  </sheetViews>
  <sheetFormatPr baseColWidth="10" defaultColWidth="11.42578125" defaultRowHeight="15" x14ac:dyDescent="0.25"/>
  <cols>
    <col min="1" max="1" width="60" style="11" bestFit="1" customWidth="1"/>
    <col min="2" max="2" width="7.28515625" style="11" bestFit="1" customWidth="1"/>
    <col min="3" max="4" width="18.5703125" style="11" bestFit="1" customWidth="1"/>
    <col min="5" max="5" width="18.140625" style="11" bestFit="1" customWidth="1"/>
    <col min="6" max="6" width="26.7109375" style="11" bestFit="1" customWidth="1"/>
    <col min="7" max="7" width="24.5703125" style="11" bestFit="1" customWidth="1"/>
    <col min="8" max="16384" width="11.42578125" style="11"/>
  </cols>
  <sheetData>
    <row r="2" spans="1:7" x14ac:dyDescent="0.25">
      <c r="A2" s="65" t="s">
        <v>101</v>
      </c>
      <c r="B2" s="65"/>
      <c r="C2" s="65"/>
      <c r="D2" s="65"/>
      <c r="E2" s="65"/>
      <c r="F2" s="65"/>
      <c r="G2" s="65"/>
    </row>
    <row r="4" spans="1:7" x14ac:dyDescent="0.25">
      <c r="A4" s="66" t="s">
        <v>0</v>
      </c>
      <c r="B4" s="29"/>
      <c r="C4" s="66" t="s">
        <v>1</v>
      </c>
      <c r="D4" s="68" t="s">
        <v>2</v>
      </c>
      <c r="E4" s="68"/>
      <c r="F4" s="68"/>
      <c r="G4" s="68"/>
    </row>
    <row r="5" spans="1:7" ht="15.75" thickBot="1" x14ac:dyDescent="0.3">
      <c r="A5" s="67"/>
      <c r="B5" s="30"/>
      <c r="C5" s="67"/>
      <c r="D5" s="25" t="s">
        <v>3</v>
      </c>
      <c r="E5" s="25" t="s">
        <v>4</v>
      </c>
      <c r="F5" s="25" t="s">
        <v>5</v>
      </c>
      <c r="G5" s="25" t="s">
        <v>6</v>
      </c>
    </row>
    <row r="6" spans="1:7" ht="15.75" thickTop="1" x14ac:dyDescent="0.25"/>
    <row r="7" spans="1:7" x14ac:dyDescent="0.25">
      <c r="A7" s="31" t="s">
        <v>7</v>
      </c>
    </row>
    <row r="8" spans="1:7" x14ac:dyDescent="0.25">
      <c r="B8" s="11" t="s">
        <v>8</v>
      </c>
    </row>
    <row r="9" spans="1:7" x14ac:dyDescent="0.25">
      <c r="A9" s="11" t="s">
        <v>9</v>
      </c>
      <c r="B9" s="11" t="s">
        <v>10</v>
      </c>
    </row>
    <row r="10" spans="1:7" x14ac:dyDescent="0.25">
      <c r="A10" s="11" t="s">
        <v>61</v>
      </c>
      <c r="C10" s="19">
        <f>SUM(D10:G10)</f>
        <v>0</v>
      </c>
      <c r="D10" s="19"/>
      <c r="E10" s="19"/>
      <c r="F10" s="19"/>
      <c r="G10" s="19"/>
    </row>
    <row r="11" spans="1:7" x14ac:dyDescent="0.25">
      <c r="A11" s="11" t="s">
        <v>62</v>
      </c>
      <c r="C11" s="15">
        <f>SUM(D11:G11)</f>
        <v>72</v>
      </c>
      <c r="D11" s="15">
        <v>17</v>
      </c>
      <c r="E11" s="15">
        <v>7</v>
      </c>
      <c r="F11" s="15">
        <v>48</v>
      </c>
      <c r="G11" s="15"/>
    </row>
    <row r="12" spans="1:7" x14ac:dyDescent="0.25">
      <c r="A12" s="11" t="s">
        <v>63</v>
      </c>
      <c r="C12" s="11">
        <f>SUM(D12:G12)</f>
        <v>1</v>
      </c>
      <c r="D12" s="11">
        <v>1</v>
      </c>
    </row>
    <row r="13" spans="1:7" x14ac:dyDescent="0.25">
      <c r="A13" s="11" t="s">
        <v>14</v>
      </c>
      <c r="C13" s="11">
        <f>SUM(D13:G13)</f>
        <v>72</v>
      </c>
      <c r="D13" s="11">
        <v>17</v>
      </c>
      <c r="E13" s="11">
        <v>7</v>
      </c>
      <c r="F13" s="11">
        <v>48</v>
      </c>
    </row>
    <row r="15" spans="1:7" x14ac:dyDescent="0.25">
      <c r="A15" s="11" t="s">
        <v>15</v>
      </c>
    </row>
    <row r="16" spans="1:7" x14ac:dyDescent="0.25">
      <c r="A16" s="11" t="s">
        <v>61</v>
      </c>
      <c r="C16" s="19">
        <f t="shared" ref="C16:C17" si="0">SUM(D16:G16)</f>
        <v>0</v>
      </c>
      <c r="D16" s="19"/>
      <c r="E16" s="19"/>
      <c r="F16" s="19"/>
      <c r="G16" s="19"/>
    </row>
    <row r="17" spans="1:7" x14ac:dyDescent="0.25">
      <c r="A17" s="11" t="s">
        <v>62</v>
      </c>
      <c r="C17" s="19">
        <f t="shared" si="0"/>
        <v>0</v>
      </c>
      <c r="D17" s="19"/>
      <c r="E17" s="19"/>
      <c r="F17" s="19"/>
      <c r="G17" s="19"/>
    </row>
    <row r="18" spans="1:7" x14ac:dyDescent="0.25">
      <c r="A18" s="11" t="s">
        <v>63</v>
      </c>
      <c r="C18" s="11">
        <f>SUM(D18:G18)</f>
        <v>0</v>
      </c>
    </row>
    <row r="19" spans="1:7" x14ac:dyDescent="0.25">
      <c r="A19" s="11" t="s">
        <v>14</v>
      </c>
      <c r="C19" s="11">
        <v>1736729142</v>
      </c>
      <c r="D19" s="11">
        <v>1143619142</v>
      </c>
      <c r="E19" s="11">
        <v>513110000</v>
      </c>
      <c r="F19" s="11">
        <v>80000000</v>
      </c>
    </row>
    <row r="20" spans="1:7" x14ac:dyDescent="0.25">
      <c r="A20" s="11" t="s">
        <v>64</v>
      </c>
      <c r="C20" s="11">
        <v>0</v>
      </c>
      <c r="D20" s="11">
        <v>0</v>
      </c>
      <c r="E20" s="11">
        <v>0</v>
      </c>
      <c r="F20" s="11">
        <v>0</v>
      </c>
      <c r="G20" s="11">
        <v>0</v>
      </c>
    </row>
    <row r="22" spans="1:7" x14ac:dyDescent="0.25">
      <c r="A22" s="11" t="s">
        <v>17</v>
      </c>
    </row>
    <row r="23" spans="1:7" x14ac:dyDescent="0.25">
      <c r="A23" s="11" t="s">
        <v>62</v>
      </c>
      <c r="C23" s="19"/>
    </row>
    <row r="24" spans="1:7" x14ac:dyDescent="0.25">
      <c r="A24" s="11" t="s">
        <v>63</v>
      </c>
      <c r="C24" s="19">
        <v>0</v>
      </c>
      <c r="D24" s="11">
        <v>0</v>
      </c>
      <c r="E24" s="11">
        <v>0</v>
      </c>
      <c r="F24" s="11">
        <v>0</v>
      </c>
      <c r="G24" s="11">
        <v>0</v>
      </c>
    </row>
    <row r="26" spans="1:7" x14ac:dyDescent="0.25">
      <c r="A26" s="31" t="s">
        <v>18</v>
      </c>
    </row>
    <row r="27" spans="1:7" x14ac:dyDescent="0.25">
      <c r="A27" s="11" t="s">
        <v>65</v>
      </c>
      <c r="C27" s="11">
        <v>1.3815129375000001</v>
      </c>
      <c r="D27" s="11">
        <v>1.3815129375000001</v>
      </c>
      <c r="E27" s="11">
        <v>1.3815129375000001</v>
      </c>
      <c r="F27" s="11">
        <v>1.3815129375000001</v>
      </c>
      <c r="G27" s="11">
        <v>1.3815129375000001</v>
      </c>
    </row>
    <row r="28" spans="1:7" x14ac:dyDescent="0.25">
      <c r="A28" s="11" t="s">
        <v>66</v>
      </c>
      <c r="C28" s="11">
        <v>1.4459435845999999</v>
      </c>
      <c r="D28" s="11">
        <v>1.4459435845999999</v>
      </c>
      <c r="E28" s="11">
        <v>1.4459435845999999</v>
      </c>
      <c r="F28" s="11">
        <v>1.4459435845999999</v>
      </c>
      <c r="G28" s="11">
        <v>1.4459435845999999</v>
      </c>
    </row>
    <row r="29" spans="1:7" s="24" customFormat="1" x14ac:dyDescent="0.25">
      <c r="A29" s="24" t="s">
        <v>100</v>
      </c>
      <c r="C29" s="24">
        <f>+D29+E29</f>
        <v>97142</v>
      </c>
      <c r="D29" s="24">
        <v>36493</v>
      </c>
      <c r="E29" s="24">
        <v>60649</v>
      </c>
    </row>
    <row r="31" spans="1:7" x14ac:dyDescent="0.25">
      <c r="A31" s="31" t="s">
        <v>21</v>
      </c>
    </row>
    <row r="32" spans="1:7" x14ac:dyDescent="0.25">
      <c r="A32" s="11" t="s">
        <v>67</v>
      </c>
      <c r="C32" s="11">
        <f>C16/C27</f>
        <v>0</v>
      </c>
      <c r="D32" s="11">
        <f>D16/D27</f>
        <v>0</v>
      </c>
      <c r="E32" s="11">
        <f>E16/E27</f>
        <v>0</v>
      </c>
      <c r="F32" s="11">
        <f>F16/F27</f>
        <v>0</v>
      </c>
      <c r="G32" s="11">
        <f>G16/G27</f>
        <v>0</v>
      </c>
    </row>
    <row r="33" spans="1:7" x14ac:dyDescent="0.25">
      <c r="A33" s="11" t="s">
        <v>68</v>
      </c>
      <c r="C33" s="11">
        <f>C18/C28</f>
        <v>0</v>
      </c>
      <c r="D33" s="11">
        <f>D18/D28</f>
        <v>0</v>
      </c>
      <c r="E33" s="11">
        <f>E18/E28</f>
        <v>0</v>
      </c>
      <c r="F33" s="11">
        <f>F18/F28</f>
        <v>0</v>
      </c>
      <c r="G33" s="11">
        <f>G18/G28</f>
        <v>0</v>
      </c>
    </row>
    <row r="34" spans="1:7" x14ac:dyDescent="0.25">
      <c r="A34" s="11" t="s">
        <v>69</v>
      </c>
      <c r="C34" s="11" t="e">
        <f>C32/C10</f>
        <v>#DIV/0!</v>
      </c>
      <c r="D34" s="11" t="e">
        <f>D32/D10</f>
        <v>#DIV/0!</v>
      </c>
      <c r="E34" s="11" t="e">
        <f>E32/E10</f>
        <v>#DIV/0!</v>
      </c>
      <c r="F34" s="11" t="e">
        <f>F32/F10</f>
        <v>#DIV/0!</v>
      </c>
      <c r="G34" s="11" t="e">
        <f>G32/G10</f>
        <v>#DIV/0!</v>
      </c>
    </row>
    <row r="35" spans="1:7" x14ac:dyDescent="0.25">
      <c r="A35" s="11" t="s">
        <v>70</v>
      </c>
      <c r="C35" s="11">
        <f>C33/C12</f>
        <v>0</v>
      </c>
      <c r="D35" s="11">
        <f>D33/D12</f>
        <v>0</v>
      </c>
      <c r="E35" s="11" t="e">
        <f>E33/E12</f>
        <v>#DIV/0!</v>
      </c>
      <c r="F35" s="11" t="e">
        <f>F33/F12</f>
        <v>#DIV/0!</v>
      </c>
      <c r="G35" s="11" t="e">
        <f>G33/G12</f>
        <v>#DIV/0!</v>
      </c>
    </row>
    <row r="37" spans="1:7" x14ac:dyDescent="0.25">
      <c r="A37" s="31" t="s">
        <v>26</v>
      </c>
    </row>
    <row r="39" spans="1:7" x14ac:dyDescent="0.25">
      <c r="A39" s="11" t="s">
        <v>27</v>
      </c>
    </row>
    <row r="40" spans="1:7" x14ac:dyDescent="0.25">
      <c r="A40" s="11" t="s">
        <v>28</v>
      </c>
      <c r="C40" s="11">
        <f>C11/C29*100</f>
        <v>7.4118301043832741E-2</v>
      </c>
      <c r="D40" s="11">
        <f>D11/D29*100</f>
        <v>4.658427643657688E-2</v>
      </c>
      <c r="E40" s="11">
        <f>E11/E29*100</f>
        <v>1.1541822618674669E-2</v>
      </c>
      <c r="F40" s="11" t="e">
        <f>F11/F29*100</f>
        <v>#DIV/0!</v>
      </c>
      <c r="G40" s="11" t="e">
        <f>G11/G29*100</f>
        <v>#DIV/0!</v>
      </c>
    </row>
    <row r="41" spans="1:7" x14ac:dyDescent="0.25">
      <c r="A41" s="11" t="s">
        <v>29</v>
      </c>
      <c r="C41" s="11">
        <f>C12/C29*100</f>
        <v>1.0294208478310103E-3</v>
      </c>
      <c r="D41" s="11">
        <f>D12/D29*100</f>
        <v>2.7402515550927573E-3</v>
      </c>
      <c r="E41" s="11">
        <f>E12/E29*100</f>
        <v>0</v>
      </c>
      <c r="F41" s="11" t="e">
        <f>F12/F29*100</f>
        <v>#DIV/0!</v>
      </c>
      <c r="G41" s="11" t="e">
        <f>G12/G29*100</f>
        <v>#DIV/0!</v>
      </c>
    </row>
    <row r="43" spans="1:7" x14ac:dyDescent="0.25">
      <c r="A43" s="11" t="s">
        <v>30</v>
      </c>
    </row>
    <row r="44" spans="1:7" x14ac:dyDescent="0.25">
      <c r="A44" s="11" t="s">
        <v>31</v>
      </c>
      <c r="C44" s="11">
        <f>C12/C11*100</f>
        <v>1.3888888888888888</v>
      </c>
      <c r="D44" s="11">
        <f>D12/D11*100</f>
        <v>5.8823529411764701</v>
      </c>
      <c r="E44" s="11">
        <f>E12/E11*100</f>
        <v>0</v>
      </c>
      <c r="F44" s="11">
        <f>F12/F11*100</f>
        <v>0</v>
      </c>
      <c r="G44" s="11" t="e">
        <f>G12/G11*100</f>
        <v>#DIV/0!</v>
      </c>
    </row>
    <row r="45" spans="1:7" x14ac:dyDescent="0.25">
      <c r="A45" s="11" t="s">
        <v>32</v>
      </c>
      <c r="C45" s="11" t="e">
        <f>C18/C17*100</f>
        <v>#DIV/0!</v>
      </c>
      <c r="D45" s="11" t="e">
        <f>D18/D17*100</f>
        <v>#DIV/0!</v>
      </c>
      <c r="E45" s="11" t="e">
        <f>E18/E17*100</f>
        <v>#DIV/0!</v>
      </c>
      <c r="F45" s="11" t="e">
        <f>F18/F17*100</f>
        <v>#DIV/0!</v>
      </c>
      <c r="G45" s="11" t="e">
        <f>G18/G17*100</f>
        <v>#DIV/0!</v>
      </c>
    </row>
    <row r="46" spans="1:7" x14ac:dyDescent="0.25">
      <c r="A46" s="11" t="s">
        <v>33</v>
      </c>
      <c r="C46" s="11" t="e">
        <f>AVERAGE(C44:C45)</f>
        <v>#DIV/0!</v>
      </c>
      <c r="D46" s="11" t="e">
        <f>AVERAGE(D44:D45)</f>
        <v>#DIV/0!</v>
      </c>
      <c r="E46" s="11" t="e">
        <f>AVERAGE(E44:E45)</f>
        <v>#DIV/0!</v>
      </c>
      <c r="F46" s="11" t="e">
        <f>AVERAGE(F44:F45)</f>
        <v>#DIV/0!</v>
      </c>
      <c r="G46" s="11" t="e">
        <f>AVERAGE(G44:G45)</f>
        <v>#DIV/0!</v>
      </c>
    </row>
    <row r="48" spans="1:7" x14ac:dyDescent="0.25">
      <c r="A48" s="11" t="s">
        <v>34</v>
      </c>
    </row>
    <row r="49" spans="1:7" x14ac:dyDescent="0.25">
      <c r="A49" s="11" t="s">
        <v>35</v>
      </c>
      <c r="C49" s="11">
        <f>C12/C13*100</f>
        <v>1.3888888888888888</v>
      </c>
      <c r="D49" s="11">
        <f>D12/D13*100</f>
        <v>5.8823529411764701</v>
      </c>
      <c r="E49" s="11">
        <f>E12/E13*100</f>
        <v>0</v>
      </c>
      <c r="F49" s="11">
        <f>F12/F13*100</f>
        <v>0</v>
      </c>
      <c r="G49" s="11" t="e">
        <f>G12/G13*100</f>
        <v>#DIV/0!</v>
      </c>
    </row>
    <row r="50" spans="1:7" x14ac:dyDescent="0.25">
      <c r="A50" s="11" t="s">
        <v>36</v>
      </c>
      <c r="C50" s="11">
        <f>C18/C19*100</f>
        <v>0</v>
      </c>
      <c r="D50" s="11">
        <f>D18/D19*100</f>
        <v>0</v>
      </c>
      <c r="E50" s="11">
        <f>E18/E19*100</f>
        <v>0</v>
      </c>
      <c r="F50" s="11">
        <f>F18/F19*100</f>
        <v>0</v>
      </c>
      <c r="G50" s="11" t="e">
        <f>G18/G19*100</f>
        <v>#DIV/0!</v>
      </c>
    </row>
    <row r="51" spans="1:7" x14ac:dyDescent="0.25">
      <c r="A51" s="11" t="s">
        <v>37</v>
      </c>
      <c r="C51" s="11">
        <f>(C49+C50)/2</f>
        <v>0.69444444444444442</v>
      </c>
      <c r="D51" s="11">
        <f>(D49+D50)/2</f>
        <v>2.9411764705882351</v>
      </c>
      <c r="E51" s="11">
        <f>(E49+E50)/2</f>
        <v>0</v>
      </c>
      <c r="F51" s="11">
        <f>(F49+F50)/2</f>
        <v>0</v>
      </c>
      <c r="G51" s="11" t="e">
        <f>(G49+G50)/2</f>
        <v>#DIV/0!</v>
      </c>
    </row>
    <row r="53" spans="1:7" x14ac:dyDescent="0.25">
      <c r="A53" s="11" t="s">
        <v>91</v>
      </c>
    </row>
    <row r="54" spans="1:7" x14ac:dyDescent="0.25">
      <c r="A54" s="11" t="s">
        <v>38</v>
      </c>
      <c r="C54" s="11" t="e">
        <f>C20/C18*100</f>
        <v>#DIV/0!</v>
      </c>
      <c r="D54" s="11" t="e">
        <f>D20/D18*100</f>
        <v>#DIV/0!</v>
      </c>
      <c r="E54" s="11" t="e">
        <f>E20/E18*100</f>
        <v>#DIV/0!</v>
      </c>
      <c r="F54" s="11" t="e">
        <f>F20/F18*100</f>
        <v>#DIV/0!</v>
      </c>
      <c r="G54" s="11" t="e">
        <f>G20/G18*100</f>
        <v>#DIV/0!</v>
      </c>
    </row>
    <row r="56" spans="1:7" x14ac:dyDescent="0.25">
      <c r="A56" s="11" t="s">
        <v>39</v>
      </c>
    </row>
    <row r="57" spans="1:7" x14ac:dyDescent="0.25">
      <c r="A57" s="11" t="s">
        <v>40</v>
      </c>
      <c r="C57" s="11" t="e">
        <f>((C12/C10)-1)*100</f>
        <v>#DIV/0!</v>
      </c>
      <c r="D57" s="11" t="e">
        <f>((D12/D10)-1)*100</f>
        <v>#DIV/0!</v>
      </c>
      <c r="E57" s="11" t="e">
        <f>((E12/E10)-1)*100</f>
        <v>#DIV/0!</v>
      </c>
      <c r="F57" s="11" t="e">
        <f>((F12/F10)-1)*100</f>
        <v>#DIV/0!</v>
      </c>
      <c r="G57" s="11" t="e">
        <f>((G12/G10)-1)*100</f>
        <v>#DIV/0!</v>
      </c>
    </row>
    <row r="58" spans="1:7" x14ac:dyDescent="0.25">
      <c r="A58" s="11" t="s">
        <v>41</v>
      </c>
      <c r="C58" s="11" t="e">
        <f>((C33/C32)-1)*100</f>
        <v>#DIV/0!</v>
      </c>
      <c r="D58" s="11" t="e">
        <f t="shared" ref="D58:G58" si="1">((D33/D32)-1)*100</f>
        <v>#DIV/0!</v>
      </c>
      <c r="E58" s="11" t="e">
        <f t="shared" si="1"/>
        <v>#DIV/0!</v>
      </c>
      <c r="F58" s="11" t="e">
        <f t="shared" si="1"/>
        <v>#DIV/0!</v>
      </c>
      <c r="G58" s="11" t="e">
        <f t="shared" si="1"/>
        <v>#DIV/0!</v>
      </c>
    </row>
    <row r="59" spans="1:7" x14ac:dyDescent="0.25">
      <c r="A59" s="11" t="s">
        <v>42</v>
      </c>
      <c r="C59" s="11" t="e">
        <f>((C35/C34)-1)*100</f>
        <v>#DIV/0!</v>
      </c>
      <c r="D59" s="11" t="e">
        <f>((D35/D34)-1)*100</f>
        <v>#DIV/0!</v>
      </c>
      <c r="E59" s="11" t="e">
        <f>((E35/E34)-1)*100</f>
        <v>#DIV/0!</v>
      </c>
      <c r="F59" s="11" t="e">
        <f>((F35/F34)-1)*100</f>
        <v>#DIV/0!</v>
      </c>
      <c r="G59" s="11" t="e">
        <f>((G35/G34)-1)*100</f>
        <v>#DIV/0!</v>
      </c>
    </row>
    <row r="61" spans="1:7" x14ac:dyDescent="0.25">
      <c r="A61" s="11" t="s">
        <v>43</v>
      </c>
    </row>
    <row r="62" spans="1:7" x14ac:dyDescent="0.25">
      <c r="A62" s="11" t="s">
        <v>44</v>
      </c>
      <c r="C62" s="11">
        <f t="shared" ref="C62:G63" si="2">C17/C11</f>
        <v>0</v>
      </c>
      <c r="D62" s="11">
        <f t="shared" si="2"/>
        <v>0</v>
      </c>
      <c r="E62" s="11">
        <f t="shared" si="2"/>
        <v>0</v>
      </c>
      <c r="F62" s="11">
        <f t="shared" si="2"/>
        <v>0</v>
      </c>
      <c r="G62" s="11" t="e">
        <f t="shared" si="2"/>
        <v>#DIV/0!</v>
      </c>
    </row>
    <row r="63" spans="1:7" x14ac:dyDescent="0.25">
      <c r="A63" s="11" t="s">
        <v>45</v>
      </c>
      <c r="C63" s="11">
        <f t="shared" si="2"/>
        <v>0</v>
      </c>
      <c r="D63" s="11">
        <f t="shared" si="2"/>
        <v>0</v>
      </c>
      <c r="E63" s="11" t="e">
        <f>E18/E12</f>
        <v>#DIV/0!</v>
      </c>
      <c r="F63" s="11" t="e">
        <f>F18/F12</f>
        <v>#DIV/0!</v>
      </c>
      <c r="G63" s="11" t="e">
        <f t="shared" si="2"/>
        <v>#DIV/0!</v>
      </c>
    </row>
    <row r="64" spans="1:7" x14ac:dyDescent="0.25">
      <c r="A64" s="11" t="s">
        <v>46</v>
      </c>
      <c r="C64" s="11" t="e">
        <f>(C62/C63)*C46</f>
        <v>#DIV/0!</v>
      </c>
      <c r="D64" s="11" t="e">
        <f>(D62/D63)*D46</f>
        <v>#DIV/0!</v>
      </c>
      <c r="E64" s="11" t="e">
        <f>(E62/E63)*E46</f>
        <v>#DIV/0!</v>
      </c>
      <c r="F64" s="11" t="e">
        <f>F62/F63*F46</f>
        <v>#DIV/0!</v>
      </c>
      <c r="G64" s="11" t="e">
        <f>G62/G63*G46</f>
        <v>#DIV/0!</v>
      </c>
    </row>
    <row r="66" spans="1:7" x14ac:dyDescent="0.25">
      <c r="A66" s="11" t="s">
        <v>47</v>
      </c>
    </row>
    <row r="67" spans="1:7" x14ac:dyDescent="0.25">
      <c r="A67" s="11" t="s">
        <v>48</v>
      </c>
      <c r="C67" s="11" t="e">
        <f>(C24/C23)*100</f>
        <v>#DIV/0!</v>
      </c>
    </row>
    <row r="68" spans="1:7" x14ac:dyDescent="0.25">
      <c r="A68" s="11" t="s">
        <v>49</v>
      </c>
      <c r="C68" s="11" t="e">
        <f>(C18/C24)*100</f>
        <v>#DIV/0!</v>
      </c>
    </row>
    <row r="70" spans="1:7" ht="15.75" thickBot="1" x14ac:dyDescent="0.3">
      <c r="A70" s="27"/>
      <c r="B70" s="27"/>
      <c r="C70" s="27"/>
      <c r="D70" s="27"/>
      <c r="E70" s="27"/>
      <c r="F70" s="27"/>
      <c r="G70" s="27"/>
    </row>
    <row r="71" spans="1:7" ht="15.75" thickTop="1" x14ac:dyDescent="0.25"/>
    <row r="72" spans="1:7" x14ac:dyDescent="0.25">
      <c r="A72" s="11" t="s">
        <v>50</v>
      </c>
    </row>
    <row r="73" spans="1:7" x14ac:dyDescent="0.25">
      <c r="A73" s="11" t="s">
        <v>93</v>
      </c>
    </row>
    <row r="74" spans="1:7" x14ac:dyDescent="0.25">
      <c r="A74" s="11" t="s">
        <v>96</v>
      </c>
    </row>
    <row r="76" spans="1:7" x14ac:dyDescent="0.25">
      <c r="A76" s="11" t="s">
        <v>94</v>
      </c>
    </row>
    <row r="77" spans="1:7" x14ac:dyDescent="0.25">
      <c r="A77" s="11" t="s">
        <v>95</v>
      </c>
    </row>
    <row r="78" spans="1:7" x14ac:dyDescent="0.25">
      <c r="A78" s="11" t="s">
        <v>97</v>
      </c>
    </row>
    <row r="79" spans="1:7" x14ac:dyDescent="0.25">
      <c r="A79" s="11" t="s">
        <v>98</v>
      </c>
    </row>
    <row r="80" spans="1:7" x14ac:dyDescent="0.25">
      <c r="A80" s="11" t="s">
        <v>106</v>
      </c>
    </row>
    <row r="81" spans="1:1" x14ac:dyDescent="0.25">
      <c r="A81" s="28" t="s">
        <v>107</v>
      </c>
    </row>
    <row r="82" spans="1:1" x14ac:dyDescent="0.25">
      <c r="A82" s="28" t="s">
        <v>108</v>
      </c>
    </row>
    <row r="103" spans="4:8" x14ac:dyDescent="0.25">
      <c r="E103" s="11" t="s">
        <v>109</v>
      </c>
      <c r="F103" s="11" t="s">
        <v>110</v>
      </c>
      <c r="G103" s="11" t="s">
        <v>111</v>
      </c>
      <c r="H103" s="11" t="s">
        <v>112</v>
      </c>
    </row>
    <row r="104" spans="4:8" x14ac:dyDescent="0.25">
      <c r="D104" s="11" t="s">
        <v>49</v>
      </c>
      <c r="G104" s="11">
        <v>52.962044359662578</v>
      </c>
      <c r="H104" s="11">
        <v>101.460148441485</v>
      </c>
    </row>
  </sheetData>
  <mergeCells count="4">
    <mergeCell ref="A2:G2"/>
    <mergeCell ref="A4:A5"/>
    <mergeCell ref="C4:C5"/>
    <mergeCell ref="D4:G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107"/>
  <sheetViews>
    <sheetView showGridLines="0"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7109375" style="38" customWidth="1"/>
    <col min="2" max="8" width="17.140625" style="38" customWidth="1"/>
    <col min="9" max="16384" width="11.42578125" style="38"/>
  </cols>
  <sheetData>
    <row r="9" spans="1:8" s="39" customFormat="1" ht="21.75" customHeight="1" x14ac:dyDescent="0.25">
      <c r="A9" s="79" t="s">
        <v>0</v>
      </c>
      <c r="B9" s="79" t="s">
        <v>1</v>
      </c>
      <c r="C9" s="82" t="s">
        <v>2</v>
      </c>
      <c r="D9" s="82"/>
      <c r="E9" s="82"/>
      <c r="F9" s="82"/>
      <c r="G9" s="82"/>
      <c r="H9" s="82"/>
    </row>
    <row r="10" spans="1:8" s="39" customFormat="1" ht="31.5" customHeight="1" thickBot="1" x14ac:dyDescent="0.3">
      <c r="A10" s="80"/>
      <c r="B10" s="81"/>
      <c r="C10" s="83" t="s">
        <v>123</v>
      </c>
      <c r="D10" s="83"/>
      <c r="E10" s="83" t="s">
        <v>4</v>
      </c>
      <c r="F10" s="83"/>
      <c r="G10" s="83"/>
      <c r="H10" s="43" t="s">
        <v>124</v>
      </c>
    </row>
    <row r="11" spans="1:8" ht="69.75" thickTop="1" x14ac:dyDescent="0.25">
      <c r="A11" s="42"/>
      <c r="B11" s="42"/>
      <c r="C11" s="44" t="s">
        <v>145</v>
      </c>
      <c r="D11" s="44" t="s">
        <v>121</v>
      </c>
      <c r="E11" s="44" t="s">
        <v>146</v>
      </c>
      <c r="F11" s="44" t="s">
        <v>121</v>
      </c>
      <c r="G11" s="44" t="s">
        <v>122</v>
      </c>
      <c r="H11" s="45" t="s">
        <v>120</v>
      </c>
    </row>
    <row r="12" spans="1:8" ht="17.25" x14ac:dyDescent="0.35">
      <c r="A12" s="46" t="s">
        <v>7</v>
      </c>
      <c r="B12" s="47"/>
      <c r="C12" s="47"/>
      <c r="D12" s="47"/>
      <c r="E12" s="47"/>
      <c r="F12" s="47"/>
      <c r="G12" s="47"/>
      <c r="H12" s="48"/>
    </row>
    <row r="13" spans="1:8" ht="16.5" x14ac:dyDescent="0.3">
      <c r="A13" s="47"/>
      <c r="B13" s="47"/>
      <c r="C13" s="47"/>
      <c r="D13" s="47"/>
      <c r="E13" s="47"/>
      <c r="F13" s="47"/>
      <c r="G13" s="47"/>
      <c r="H13" s="48"/>
    </row>
    <row r="14" spans="1:8" ht="17.25" x14ac:dyDescent="0.35">
      <c r="A14" s="46" t="s">
        <v>113</v>
      </c>
      <c r="B14" s="47"/>
      <c r="C14" s="47"/>
      <c r="D14" s="47"/>
      <c r="E14" s="47"/>
      <c r="F14" s="47"/>
      <c r="G14" s="47"/>
      <c r="H14" s="48"/>
    </row>
    <row r="15" spans="1:8" ht="16.5" x14ac:dyDescent="0.3">
      <c r="A15" s="47" t="s">
        <v>227</v>
      </c>
      <c r="B15" s="49">
        <f>SUM(C15:G15)</f>
        <v>3</v>
      </c>
      <c r="C15" s="49">
        <v>1</v>
      </c>
      <c r="D15" s="49">
        <v>0</v>
      </c>
      <c r="E15" s="49">
        <v>2</v>
      </c>
      <c r="F15" s="49">
        <v>0</v>
      </c>
      <c r="G15" s="49">
        <v>0</v>
      </c>
      <c r="H15" s="50">
        <v>5</v>
      </c>
    </row>
    <row r="16" spans="1:8" ht="17.25" x14ac:dyDescent="0.35">
      <c r="A16" s="51" t="s">
        <v>114</v>
      </c>
      <c r="B16" s="49">
        <f t="shared" ref="B16:B22" si="0">SUM(C16:G16)</f>
        <v>10815</v>
      </c>
      <c r="C16" s="49">
        <v>1135</v>
      </c>
      <c r="D16" s="49">
        <v>0</v>
      </c>
      <c r="E16" s="49">
        <v>9680</v>
      </c>
      <c r="F16" s="49">
        <v>0</v>
      </c>
      <c r="G16" s="49">
        <v>0</v>
      </c>
      <c r="H16" s="50">
        <v>10096</v>
      </c>
    </row>
    <row r="17" spans="1:8" ht="16.5" x14ac:dyDescent="0.3">
      <c r="A17" s="47" t="s">
        <v>173</v>
      </c>
      <c r="B17" s="49">
        <f t="shared" si="0"/>
        <v>16</v>
      </c>
      <c r="C17" s="49">
        <v>2</v>
      </c>
      <c r="D17" s="49">
        <v>2</v>
      </c>
      <c r="E17" s="49">
        <v>5</v>
      </c>
      <c r="F17" s="49">
        <v>4</v>
      </c>
      <c r="G17" s="49">
        <v>3</v>
      </c>
      <c r="H17" s="50">
        <v>15</v>
      </c>
    </row>
    <row r="18" spans="1:8" ht="17.25" x14ac:dyDescent="0.35">
      <c r="A18" s="51" t="s">
        <v>114</v>
      </c>
      <c r="B18" s="49">
        <f t="shared" si="0"/>
        <v>72009</v>
      </c>
      <c r="C18" s="49">
        <v>4893</v>
      </c>
      <c r="D18" s="49">
        <v>4390</v>
      </c>
      <c r="E18" s="49">
        <v>34937</v>
      </c>
      <c r="F18" s="49">
        <v>18505</v>
      </c>
      <c r="G18" s="49">
        <v>9284</v>
      </c>
      <c r="H18" s="50">
        <v>3500</v>
      </c>
    </row>
    <row r="19" spans="1:8" ht="16.5" x14ac:dyDescent="0.3">
      <c r="A19" s="47" t="s">
        <v>174</v>
      </c>
      <c r="B19" s="49">
        <f t="shared" si="0"/>
        <v>2</v>
      </c>
      <c r="C19" s="49">
        <v>0</v>
      </c>
      <c r="D19" s="49">
        <v>0</v>
      </c>
      <c r="E19" s="49">
        <v>2</v>
      </c>
      <c r="F19" s="49">
        <v>0</v>
      </c>
      <c r="G19" s="49">
        <v>0</v>
      </c>
      <c r="H19" s="50">
        <v>0</v>
      </c>
    </row>
    <row r="20" spans="1:8" ht="17.25" x14ac:dyDescent="0.35">
      <c r="A20" s="51" t="s">
        <v>114</v>
      </c>
      <c r="B20" s="49">
        <f t="shared" si="0"/>
        <v>13716</v>
      </c>
      <c r="C20" s="49">
        <v>0</v>
      </c>
      <c r="D20" s="49">
        <v>0</v>
      </c>
      <c r="E20" s="49">
        <v>13716</v>
      </c>
      <c r="F20" s="49">
        <v>0</v>
      </c>
      <c r="G20" s="49">
        <v>0</v>
      </c>
      <c r="H20" s="50">
        <v>0</v>
      </c>
    </row>
    <row r="21" spans="1:8" ht="16.5" x14ac:dyDescent="0.3">
      <c r="A21" s="47" t="s">
        <v>150</v>
      </c>
      <c r="B21" s="49">
        <f t="shared" si="0"/>
        <v>16</v>
      </c>
      <c r="C21" s="49">
        <v>2</v>
      </c>
      <c r="D21" s="49">
        <v>2</v>
      </c>
      <c r="E21" s="49">
        <v>5</v>
      </c>
      <c r="F21" s="49">
        <v>4</v>
      </c>
      <c r="G21" s="49">
        <v>3</v>
      </c>
      <c r="H21" s="50">
        <v>15</v>
      </c>
    </row>
    <row r="22" spans="1:8" ht="17.25" x14ac:dyDescent="0.35">
      <c r="A22" s="51" t="s">
        <v>114</v>
      </c>
      <c r="B22" s="49">
        <f t="shared" si="0"/>
        <v>72009</v>
      </c>
      <c r="C22" s="49">
        <v>4893</v>
      </c>
      <c r="D22" s="49">
        <v>4390</v>
      </c>
      <c r="E22" s="49">
        <v>34937</v>
      </c>
      <c r="F22" s="49">
        <v>18505</v>
      </c>
      <c r="G22" s="49">
        <v>9284</v>
      </c>
      <c r="H22" s="50">
        <v>3500</v>
      </c>
    </row>
    <row r="23" spans="1:8" ht="16.5" x14ac:dyDescent="0.3">
      <c r="A23" s="47"/>
      <c r="B23" s="49"/>
      <c r="C23" s="49"/>
      <c r="D23" s="49"/>
      <c r="E23" s="49"/>
      <c r="F23" s="49"/>
      <c r="G23" s="49"/>
      <c r="H23" s="50"/>
    </row>
    <row r="24" spans="1:8" ht="17.25" x14ac:dyDescent="0.35">
      <c r="A24" s="46" t="s">
        <v>15</v>
      </c>
      <c r="B24" s="49"/>
      <c r="C24" s="49"/>
      <c r="D24" s="49"/>
      <c r="E24" s="49"/>
      <c r="F24" s="49"/>
      <c r="G24" s="49"/>
      <c r="H24" s="50"/>
    </row>
    <row r="25" spans="1:8" ht="16.5" x14ac:dyDescent="0.3">
      <c r="A25" s="47" t="s">
        <v>135</v>
      </c>
      <c r="B25" s="49">
        <f>SUM(C25:H25)</f>
        <v>356697611.61798596</v>
      </c>
      <c r="C25" s="49">
        <v>0</v>
      </c>
      <c r="D25" s="49">
        <v>93170471.697986007</v>
      </c>
      <c r="E25" s="49">
        <v>242329935.04999998</v>
      </c>
      <c r="F25" s="49">
        <v>19334783.829999998</v>
      </c>
      <c r="G25" s="49">
        <v>1862421.04</v>
      </c>
      <c r="H25" s="50">
        <v>0</v>
      </c>
    </row>
    <row r="26" spans="1:8" ht="16.5" x14ac:dyDescent="0.3">
      <c r="A26" s="47" t="s">
        <v>175</v>
      </c>
      <c r="B26" s="49">
        <f>SUM(C26:H26)</f>
        <v>2144738493.28</v>
      </c>
      <c r="C26" s="49">
        <v>358277000</v>
      </c>
      <c r="D26" s="49">
        <v>913628193.27999997</v>
      </c>
      <c r="E26" s="49">
        <v>167261600</v>
      </c>
      <c r="F26" s="49">
        <v>247498500</v>
      </c>
      <c r="G26" s="49">
        <v>458073200</v>
      </c>
      <c r="H26" s="50">
        <v>0</v>
      </c>
    </row>
    <row r="27" spans="1:8" ht="16.5" x14ac:dyDescent="0.3">
      <c r="A27" s="47" t="s">
        <v>176</v>
      </c>
      <c r="B27" s="49">
        <f>SUM(C27:H27)</f>
        <v>185359846.1301994</v>
      </c>
      <c r="C27" s="49">
        <v>52244065.970400006</v>
      </c>
      <c r="D27" s="49">
        <v>31077067.569999993</v>
      </c>
      <c r="E27" s="49">
        <v>80254337.569799408</v>
      </c>
      <c r="F27" s="49">
        <v>13044051.240000002</v>
      </c>
      <c r="G27" s="49">
        <v>8740323.7799999993</v>
      </c>
      <c r="H27" s="50">
        <v>0</v>
      </c>
    </row>
    <row r="28" spans="1:8" ht="16.5" x14ac:dyDescent="0.3">
      <c r="A28" s="47" t="s">
        <v>154</v>
      </c>
      <c r="B28" s="49">
        <f>SUM(C28:H28)</f>
        <v>2144738493.28</v>
      </c>
      <c r="C28" s="49">
        <v>358277000</v>
      </c>
      <c r="D28" s="49">
        <v>913628193.27999997</v>
      </c>
      <c r="E28" s="49">
        <v>167261600</v>
      </c>
      <c r="F28" s="49">
        <v>247498500</v>
      </c>
      <c r="G28" s="49">
        <v>458073200</v>
      </c>
      <c r="H28" s="50">
        <v>0</v>
      </c>
    </row>
    <row r="29" spans="1:8" ht="16.5" x14ac:dyDescent="0.3">
      <c r="A29" s="47" t="s">
        <v>177</v>
      </c>
      <c r="B29" s="49">
        <f>B27</f>
        <v>185359846.1301994</v>
      </c>
      <c r="C29" s="49"/>
      <c r="D29" s="49"/>
      <c r="E29" s="49"/>
      <c r="F29" s="49"/>
      <c r="G29" s="49"/>
      <c r="H29" s="50"/>
    </row>
    <row r="30" spans="1:8" ht="16.5" x14ac:dyDescent="0.3">
      <c r="A30" s="47"/>
      <c r="B30" s="49"/>
      <c r="C30" s="49"/>
      <c r="D30" s="49"/>
      <c r="E30" s="49"/>
      <c r="F30" s="49"/>
      <c r="G30" s="49"/>
      <c r="H30" s="50"/>
    </row>
    <row r="31" spans="1:8" ht="17.25" x14ac:dyDescent="0.35">
      <c r="A31" s="46" t="s">
        <v>17</v>
      </c>
      <c r="B31" s="49"/>
      <c r="C31" s="49"/>
      <c r="D31" s="49"/>
      <c r="E31" s="49"/>
      <c r="F31" s="49"/>
      <c r="G31" s="49"/>
      <c r="H31" s="50"/>
    </row>
    <row r="32" spans="1:8" ht="16.5" x14ac:dyDescent="0.3">
      <c r="A32" s="47" t="s">
        <v>178</v>
      </c>
      <c r="B32" s="49">
        <f>B26</f>
        <v>2144738493.28</v>
      </c>
      <c r="C32" s="49"/>
      <c r="D32" s="49"/>
      <c r="E32" s="49"/>
      <c r="F32" s="49"/>
      <c r="G32" s="49"/>
      <c r="H32" s="50"/>
    </row>
    <row r="33" spans="1:8" ht="16.5" x14ac:dyDescent="0.3">
      <c r="A33" s="47" t="s">
        <v>176</v>
      </c>
      <c r="B33" s="49">
        <v>0</v>
      </c>
      <c r="C33" s="49"/>
      <c r="D33" s="49"/>
      <c r="E33" s="49"/>
      <c r="F33" s="49"/>
      <c r="G33" s="49"/>
      <c r="H33" s="50"/>
    </row>
    <row r="34" spans="1:8" ht="16.5" x14ac:dyDescent="0.3">
      <c r="A34" s="47"/>
      <c r="B34" s="53"/>
      <c r="C34" s="53"/>
      <c r="D34" s="53"/>
      <c r="E34" s="53"/>
      <c r="F34" s="53"/>
      <c r="G34" s="53"/>
      <c r="H34" s="54"/>
    </row>
    <row r="35" spans="1:8" ht="17.25" x14ac:dyDescent="0.35">
      <c r="A35" s="46" t="s">
        <v>18</v>
      </c>
      <c r="B35" s="53"/>
      <c r="C35" s="53"/>
      <c r="D35" s="53"/>
      <c r="E35" s="53"/>
      <c r="F35" s="53"/>
      <c r="G35" s="53"/>
      <c r="H35" s="54"/>
    </row>
    <row r="36" spans="1:8" ht="16.5" x14ac:dyDescent="0.3">
      <c r="A36" s="47" t="s">
        <v>179</v>
      </c>
      <c r="B36" s="55">
        <v>1.060947463</v>
      </c>
      <c r="C36" s="55">
        <v>1.060947463</v>
      </c>
      <c r="D36" s="55">
        <v>1.060947463</v>
      </c>
      <c r="E36" s="55">
        <v>1.060947463</v>
      </c>
      <c r="F36" s="55">
        <v>1.060947463</v>
      </c>
      <c r="G36" s="55">
        <v>1.060947463</v>
      </c>
      <c r="H36" s="56">
        <v>1.060947463</v>
      </c>
    </row>
    <row r="37" spans="1:8" ht="16.5" x14ac:dyDescent="0.3">
      <c r="A37" s="47" t="s">
        <v>180</v>
      </c>
      <c r="B37" s="55">
        <v>1.0641</v>
      </c>
      <c r="C37" s="55">
        <v>1.0641</v>
      </c>
      <c r="D37" s="55">
        <v>1.0641</v>
      </c>
      <c r="E37" s="55">
        <v>1.0641</v>
      </c>
      <c r="F37" s="55">
        <v>1.0641</v>
      </c>
      <c r="G37" s="55">
        <v>1.0641</v>
      </c>
      <c r="H37" s="56">
        <v>1.0641</v>
      </c>
    </row>
    <row r="38" spans="1:8" ht="16.5" x14ac:dyDescent="0.3">
      <c r="A38" s="47" t="s">
        <v>100</v>
      </c>
      <c r="B38" s="49">
        <f>C38+F38</f>
        <v>285392</v>
      </c>
      <c r="C38" s="52">
        <v>80283</v>
      </c>
      <c r="D38" s="52">
        <v>80283</v>
      </c>
      <c r="E38" s="49">
        <v>205109</v>
      </c>
      <c r="F38" s="49">
        <v>205109</v>
      </c>
      <c r="G38" s="49">
        <v>205109</v>
      </c>
      <c r="H38" s="50">
        <v>0</v>
      </c>
    </row>
    <row r="39" spans="1:8" ht="16.5" x14ac:dyDescent="0.3">
      <c r="A39" s="47"/>
      <c r="B39" s="49"/>
      <c r="C39" s="49"/>
      <c r="D39" s="49"/>
      <c r="E39" s="49"/>
      <c r="F39" s="49"/>
      <c r="G39" s="49"/>
      <c r="H39" s="50"/>
    </row>
    <row r="40" spans="1:8" ht="17.25" x14ac:dyDescent="0.35">
      <c r="A40" s="46" t="s">
        <v>21</v>
      </c>
      <c r="B40" s="49"/>
      <c r="C40" s="49"/>
      <c r="D40" s="49"/>
      <c r="E40" s="49"/>
      <c r="F40" s="49"/>
      <c r="G40" s="49"/>
      <c r="H40" s="50"/>
    </row>
    <row r="41" spans="1:8" ht="16.5" x14ac:dyDescent="0.3">
      <c r="A41" s="47" t="s">
        <v>181</v>
      </c>
      <c r="B41" s="49">
        <f t="shared" ref="B41" si="1">B25/B36</f>
        <v>336206668.15052837</v>
      </c>
      <c r="C41" s="49">
        <f t="shared" ref="C41:H41" si="2">C25/C36</f>
        <v>0</v>
      </c>
      <c r="D41" s="49">
        <f t="shared" si="2"/>
        <v>87818176.627268121</v>
      </c>
      <c r="E41" s="49">
        <f t="shared" si="2"/>
        <v>228408986.77939531</v>
      </c>
      <c r="F41" s="49">
        <f t="shared" si="2"/>
        <v>18224072.825743679</v>
      </c>
      <c r="G41" s="49">
        <f t="shared" si="2"/>
        <v>1755431.9181212841</v>
      </c>
      <c r="H41" s="50">
        <f t="shared" si="2"/>
        <v>0</v>
      </c>
    </row>
    <row r="42" spans="1:8" ht="16.5" x14ac:dyDescent="0.3">
      <c r="A42" s="47" t="s">
        <v>182</v>
      </c>
      <c r="B42" s="49">
        <f t="shared" ref="B42" si="3">B27/B37</f>
        <v>174194010.08382612</v>
      </c>
      <c r="C42" s="49">
        <f t="shared" ref="C42:H42" si="4">C27/C37</f>
        <v>49096951.386523828</v>
      </c>
      <c r="D42" s="49">
        <f t="shared" si="4"/>
        <v>29205025.439338401</v>
      </c>
      <c r="E42" s="49">
        <f t="shared" si="4"/>
        <v>75419920.655764878</v>
      </c>
      <c r="F42" s="49">
        <f t="shared" si="4"/>
        <v>12258294.558782071</v>
      </c>
      <c r="G42" s="49">
        <f t="shared" si="4"/>
        <v>8213818.0434169713</v>
      </c>
      <c r="H42" s="50">
        <f t="shared" si="4"/>
        <v>0</v>
      </c>
    </row>
    <row r="43" spans="1:8" ht="16.5" x14ac:dyDescent="0.3">
      <c r="A43" s="47" t="s">
        <v>183</v>
      </c>
      <c r="B43" s="49">
        <f>B41/B16</f>
        <v>31087.070564080292</v>
      </c>
      <c r="C43" s="49">
        <f t="shared" ref="C43:H43" si="5">C41/C16</f>
        <v>0</v>
      </c>
      <c r="D43" s="49" t="s">
        <v>144</v>
      </c>
      <c r="E43" s="49">
        <f t="shared" si="5"/>
        <v>23595.969708615219</v>
      </c>
      <c r="F43" s="49" t="s">
        <v>144</v>
      </c>
      <c r="G43" s="49" t="s">
        <v>144</v>
      </c>
      <c r="H43" s="50">
        <f t="shared" si="5"/>
        <v>0</v>
      </c>
    </row>
    <row r="44" spans="1:8" ht="16.5" x14ac:dyDescent="0.3">
      <c r="A44" s="47" t="s">
        <v>184</v>
      </c>
      <c r="B44" s="49">
        <f>B42/B20</f>
        <v>12700.059061229667</v>
      </c>
      <c r="C44" s="49" t="s">
        <v>144</v>
      </c>
      <c r="D44" s="49" t="s">
        <v>144</v>
      </c>
      <c r="E44" s="49">
        <f t="shared" ref="E44" si="6">E42/E20</f>
        <v>5498.6818792479498</v>
      </c>
      <c r="F44" s="49" t="s">
        <v>144</v>
      </c>
      <c r="G44" s="49" t="s">
        <v>144</v>
      </c>
      <c r="H44" s="50" t="s">
        <v>144</v>
      </c>
    </row>
    <row r="45" spans="1:8" ht="16.5" x14ac:dyDescent="0.3">
      <c r="A45" s="47"/>
      <c r="B45" s="53"/>
      <c r="C45" s="53"/>
      <c r="D45" s="53"/>
      <c r="E45" s="53"/>
      <c r="F45" s="53"/>
      <c r="G45" s="53"/>
      <c r="H45" s="54"/>
    </row>
    <row r="46" spans="1:8" ht="17.25" x14ac:dyDescent="0.35">
      <c r="A46" s="46" t="s">
        <v>26</v>
      </c>
      <c r="B46" s="53"/>
      <c r="C46" s="53"/>
      <c r="D46" s="53"/>
      <c r="E46" s="53"/>
      <c r="F46" s="53"/>
      <c r="G46" s="53"/>
      <c r="H46" s="54"/>
    </row>
    <row r="47" spans="1:8" ht="16.5" x14ac:dyDescent="0.3">
      <c r="A47" s="47"/>
      <c r="B47" s="53"/>
      <c r="C47" s="53"/>
      <c r="D47" s="53"/>
      <c r="E47" s="53"/>
      <c r="F47" s="53"/>
      <c r="G47" s="53"/>
      <c r="H47" s="54"/>
    </row>
    <row r="48" spans="1:8" ht="17.25" x14ac:dyDescent="0.35">
      <c r="A48" s="46" t="s">
        <v>27</v>
      </c>
      <c r="B48" s="53"/>
      <c r="C48" s="53"/>
      <c r="D48" s="53"/>
      <c r="E48" s="53"/>
      <c r="F48" s="53"/>
      <c r="G48" s="53"/>
      <c r="H48" s="54"/>
    </row>
    <row r="49" spans="1:8" ht="16.5" x14ac:dyDescent="0.3">
      <c r="A49" s="47" t="s">
        <v>28</v>
      </c>
      <c r="B49" s="57">
        <f>(B18/B38)*100</f>
        <v>25.231611257498461</v>
      </c>
      <c r="C49" s="57">
        <f t="shared" ref="C49:G49" si="7">(C18/C38)*100</f>
        <v>6.0946900340047083</v>
      </c>
      <c r="D49" s="57">
        <f t="shared" si="7"/>
        <v>5.468156396746509</v>
      </c>
      <c r="E49" s="57">
        <f t="shared" si="7"/>
        <v>17.033382250413194</v>
      </c>
      <c r="F49" s="57">
        <f t="shared" si="7"/>
        <v>9.0220321877635783</v>
      </c>
      <c r="G49" s="57">
        <f t="shared" si="7"/>
        <v>4.526373781745316</v>
      </c>
      <c r="H49" s="50" t="s">
        <v>144</v>
      </c>
    </row>
    <row r="50" spans="1:8" ht="16.5" x14ac:dyDescent="0.3">
      <c r="A50" s="47" t="s">
        <v>29</v>
      </c>
      <c r="B50" s="57">
        <f>(B20/B38)*100</f>
        <v>4.8060211919044677</v>
      </c>
      <c r="C50" s="57">
        <f t="shared" ref="C50:G50" si="8">(C20/C38)*100</f>
        <v>0</v>
      </c>
      <c r="D50" s="57">
        <f t="shared" si="8"/>
        <v>0</v>
      </c>
      <c r="E50" s="57">
        <f t="shared" si="8"/>
        <v>6.6871760868611325</v>
      </c>
      <c r="F50" s="57">
        <f t="shared" si="8"/>
        <v>0</v>
      </c>
      <c r="G50" s="57">
        <f t="shared" si="8"/>
        <v>0</v>
      </c>
      <c r="H50" s="50" t="s">
        <v>144</v>
      </c>
    </row>
    <row r="51" spans="1:8" ht="16.5" x14ac:dyDescent="0.3">
      <c r="A51" s="47"/>
      <c r="B51" s="57"/>
      <c r="C51" s="57"/>
      <c r="D51" s="57"/>
      <c r="E51" s="57"/>
      <c r="F51" s="57"/>
      <c r="G51" s="57"/>
      <c r="H51" s="58"/>
    </row>
    <row r="52" spans="1:8" ht="17.25" x14ac:dyDescent="0.35">
      <c r="A52" s="46" t="s">
        <v>30</v>
      </c>
      <c r="B52" s="57"/>
      <c r="C52" s="57"/>
      <c r="D52" s="57"/>
      <c r="E52" s="57"/>
      <c r="F52" s="57"/>
      <c r="G52" s="57"/>
      <c r="H52" s="58"/>
    </row>
    <row r="53" spans="1:8" ht="16.5" x14ac:dyDescent="0.3">
      <c r="A53" s="47" t="s">
        <v>31</v>
      </c>
      <c r="B53" s="57">
        <f>B20/B18*100</f>
        <v>19.047619047619047</v>
      </c>
      <c r="C53" s="57">
        <f t="shared" ref="C53:H53" si="9">C20/C18*100</f>
        <v>0</v>
      </c>
      <c r="D53" s="57">
        <f t="shared" si="9"/>
        <v>0</v>
      </c>
      <c r="E53" s="57">
        <f t="shared" si="9"/>
        <v>39.259238057074164</v>
      </c>
      <c r="F53" s="57">
        <f t="shared" si="9"/>
        <v>0</v>
      </c>
      <c r="G53" s="57">
        <f t="shared" si="9"/>
        <v>0</v>
      </c>
      <c r="H53" s="58">
        <f t="shared" si="9"/>
        <v>0</v>
      </c>
    </row>
    <row r="54" spans="1:8" ht="16.5" x14ac:dyDescent="0.3">
      <c r="A54" s="47" t="s">
        <v>32</v>
      </c>
      <c r="B54" s="57">
        <f>B27/B26*100</f>
        <v>8.6425383192859169</v>
      </c>
      <c r="C54" s="57">
        <f t="shared" ref="C54:G54" si="10">C27/C26*100</f>
        <v>14.58203177161805</v>
      </c>
      <c r="D54" s="57">
        <f t="shared" si="10"/>
        <v>3.4015005008143167</v>
      </c>
      <c r="E54" s="57">
        <f t="shared" si="10"/>
        <v>47.981328392051381</v>
      </c>
      <c r="F54" s="57">
        <f t="shared" si="10"/>
        <v>5.2703556748828788</v>
      </c>
      <c r="G54" s="57">
        <f t="shared" si="10"/>
        <v>1.9080626808117129</v>
      </c>
      <c r="H54" s="50" t="s">
        <v>144</v>
      </c>
    </row>
    <row r="55" spans="1:8" ht="16.5" x14ac:dyDescent="0.3">
      <c r="A55" s="47" t="s">
        <v>33</v>
      </c>
      <c r="B55" s="57">
        <f t="shared" ref="B55" si="11">AVERAGE(B53:B54)</f>
        <v>13.845078683452481</v>
      </c>
      <c r="C55" s="57">
        <f t="shared" ref="C55:G55" si="12">AVERAGE(C53:C54)</f>
        <v>7.291015885809025</v>
      </c>
      <c r="D55" s="57">
        <f t="shared" si="12"/>
        <v>1.7007502504071583</v>
      </c>
      <c r="E55" s="57">
        <f t="shared" si="12"/>
        <v>43.620283224562769</v>
      </c>
      <c r="F55" s="57">
        <f t="shared" si="12"/>
        <v>2.6351778374414394</v>
      </c>
      <c r="G55" s="57">
        <f t="shared" si="12"/>
        <v>0.95403134040585647</v>
      </c>
      <c r="H55" s="50" t="s">
        <v>144</v>
      </c>
    </row>
    <row r="56" spans="1:8" ht="16.5" x14ac:dyDescent="0.3">
      <c r="A56" s="47"/>
      <c r="B56" s="57"/>
      <c r="C56" s="57"/>
      <c r="D56" s="57"/>
      <c r="E56" s="57"/>
      <c r="F56" s="57"/>
      <c r="G56" s="57"/>
      <c r="H56" s="58"/>
    </row>
    <row r="57" spans="1:8" ht="17.25" x14ac:dyDescent="0.35">
      <c r="A57" s="46" t="s">
        <v>34</v>
      </c>
      <c r="B57" s="57"/>
      <c r="C57" s="57"/>
      <c r="D57" s="57"/>
      <c r="E57" s="57"/>
      <c r="F57" s="57"/>
      <c r="G57" s="57"/>
      <c r="H57" s="58"/>
    </row>
    <row r="58" spans="1:8" ht="16.5" x14ac:dyDescent="0.3">
      <c r="A58" s="47" t="s">
        <v>35</v>
      </c>
      <c r="B58" s="57">
        <f>B20/B22*100</f>
        <v>19.047619047619047</v>
      </c>
      <c r="C58" s="57">
        <f t="shared" ref="C58:H58" si="13">C20/C22*100</f>
        <v>0</v>
      </c>
      <c r="D58" s="57">
        <f t="shared" si="13"/>
        <v>0</v>
      </c>
      <c r="E58" s="57">
        <f t="shared" si="13"/>
        <v>39.259238057074164</v>
      </c>
      <c r="F58" s="57">
        <f t="shared" si="13"/>
        <v>0</v>
      </c>
      <c r="G58" s="57">
        <f t="shared" si="13"/>
        <v>0</v>
      </c>
      <c r="H58" s="58">
        <f t="shared" si="13"/>
        <v>0</v>
      </c>
    </row>
    <row r="59" spans="1:8" ht="16.5" x14ac:dyDescent="0.3">
      <c r="A59" s="47" t="s">
        <v>36</v>
      </c>
      <c r="B59" s="57">
        <f t="shared" ref="B59" si="14">B27/B28*100</f>
        <v>8.6425383192859169</v>
      </c>
      <c r="C59" s="57">
        <f t="shared" ref="C59:G59" si="15">C27/C28*100</f>
        <v>14.58203177161805</v>
      </c>
      <c r="D59" s="57">
        <f t="shared" si="15"/>
        <v>3.4015005008143167</v>
      </c>
      <c r="E59" s="57">
        <f t="shared" si="15"/>
        <v>47.981328392051381</v>
      </c>
      <c r="F59" s="57">
        <f t="shared" si="15"/>
        <v>5.2703556748828788</v>
      </c>
      <c r="G59" s="57">
        <f t="shared" si="15"/>
        <v>1.9080626808117129</v>
      </c>
      <c r="H59" s="50" t="s">
        <v>144</v>
      </c>
    </row>
    <row r="60" spans="1:8" ht="16.5" x14ac:dyDescent="0.3">
      <c r="A60" s="47" t="s">
        <v>37</v>
      </c>
      <c r="B60" s="57">
        <f t="shared" ref="B60" si="16">(B58+B59)/2</f>
        <v>13.845078683452481</v>
      </c>
      <c r="C60" s="57">
        <f t="shared" ref="C60:G60" si="17">(C58+C59)/2</f>
        <v>7.291015885809025</v>
      </c>
      <c r="D60" s="57">
        <f t="shared" si="17"/>
        <v>1.7007502504071583</v>
      </c>
      <c r="E60" s="57">
        <f t="shared" si="17"/>
        <v>43.620283224562769</v>
      </c>
      <c r="F60" s="57">
        <f t="shared" si="17"/>
        <v>2.6351778374414394</v>
      </c>
      <c r="G60" s="57">
        <f t="shared" si="17"/>
        <v>0.95403134040585647</v>
      </c>
      <c r="H60" s="50" t="s">
        <v>144</v>
      </c>
    </row>
    <row r="61" spans="1:8" ht="16.5" x14ac:dyDescent="0.3">
      <c r="A61" s="47"/>
      <c r="B61" s="57"/>
      <c r="C61" s="57"/>
      <c r="D61" s="57"/>
      <c r="E61" s="57"/>
      <c r="F61" s="57"/>
      <c r="G61" s="57"/>
      <c r="H61" s="58"/>
    </row>
    <row r="62" spans="1:8" ht="17.25" x14ac:dyDescent="0.35">
      <c r="A62" s="46" t="s">
        <v>92</v>
      </c>
      <c r="B62" s="57"/>
      <c r="C62" s="57"/>
      <c r="D62" s="57"/>
      <c r="E62" s="57"/>
      <c r="F62" s="57"/>
      <c r="G62" s="57"/>
      <c r="H62" s="58"/>
    </row>
    <row r="63" spans="1:8" ht="16.5" x14ac:dyDescent="0.3">
      <c r="A63" s="47" t="s">
        <v>38</v>
      </c>
      <c r="B63" s="57">
        <f>B29/B27*100</f>
        <v>100</v>
      </c>
      <c r="C63" s="57"/>
      <c r="D63" s="57"/>
      <c r="E63" s="57"/>
      <c r="F63" s="57"/>
      <c r="G63" s="57"/>
      <c r="H63" s="58"/>
    </row>
    <row r="64" spans="1:8" ht="16.5" x14ac:dyDescent="0.3">
      <c r="A64" s="47"/>
      <c r="B64" s="57"/>
      <c r="C64" s="57"/>
      <c r="D64" s="57"/>
      <c r="E64" s="57"/>
      <c r="F64" s="57"/>
      <c r="G64" s="57"/>
      <c r="H64" s="58"/>
    </row>
    <row r="65" spans="1:8" ht="17.25" x14ac:dyDescent="0.35">
      <c r="A65" s="46" t="s">
        <v>39</v>
      </c>
      <c r="B65" s="57"/>
      <c r="C65" s="57"/>
      <c r="D65" s="57"/>
      <c r="E65" s="57"/>
      <c r="F65" s="57"/>
      <c r="G65" s="57"/>
      <c r="H65" s="58"/>
    </row>
    <row r="66" spans="1:8" ht="16.5" x14ac:dyDescent="0.3">
      <c r="A66" s="47" t="s">
        <v>115</v>
      </c>
      <c r="B66" s="57">
        <f>((B20/B16)-1)*100</f>
        <v>26.823855755894588</v>
      </c>
      <c r="C66" s="57">
        <f t="shared" ref="C66:H66" si="18">((C20/C16)-1)*100</f>
        <v>-100</v>
      </c>
      <c r="D66" s="49" t="s">
        <v>144</v>
      </c>
      <c r="E66" s="57">
        <f t="shared" si="18"/>
        <v>41.694214876033065</v>
      </c>
      <c r="F66" s="49" t="s">
        <v>144</v>
      </c>
      <c r="G66" s="49" t="s">
        <v>144</v>
      </c>
      <c r="H66" s="58">
        <f t="shared" si="18"/>
        <v>-100</v>
      </c>
    </row>
    <row r="67" spans="1:8" ht="16.5" x14ac:dyDescent="0.3">
      <c r="A67" s="47" t="s">
        <v>41</v>
      </c>
      <c r="B67" s="57">
        <f>((B42/B41)-1)*100</f>
        <v>-48.188413084705687</v>
      </c>
      <c r="C67" s="49" t="s">
        <v>144</v>
      </c>
      <c r="D67" s="57">
        <f t="shared" ref="D67:G67" si="19">((D42/D41)-1)*100</f>
        <v>-66.743757885915784</v>
      </c>
      <c r="E67" s="57">
        <f t="shared" si="19"/>
        <v>-66.980318191854749</v>
      </c>
      <c r="F67" s="57">
        <f t="shared" si="19"/>
        <v>-32.735702518342848</v>
      </c>
      <c r="G67" s="57">
        <f t="shared" si="19"/>
        <v>367.90866445037898</v>
      </c>
      <c r="H67" s="50" t="s">
        <v>144</v>
      </c>
    </row>
    <row r="68" spans="1:8" ht="16.5" x14ac:dyDescent="0.3">
      <c r="A68" s="47" t="s">
        <v>42</v>
      </c>
      <c r="B68" s="57">
        <f t="shared" ref="B68:E68" si="20">((B44/B43)-1)*100</f>
        <v>-59.146813029388447</v>
      </c>
      <c r="C68" s="49" t="s">
        <v>144</v>
      </c>
      <c r="D68" s="49" t="s">
        <v>144</v>
      </c>
      <c r="E68" s="57">
        <f t="shared" si="20"/>
        <v>-76.696520858643481</v>
      </c>
      <c r="F68" s="49" t="s">
        <v>144</v>
      </c>
      <c r="G68" s="49" t="s">
        <v>144</v>
      </c>
      <c r="H68" s="50" t="s">
        <v>144</v>
      </c>
    </row>
    <row r="69" spans="1:8" ht="16.5" x14ac:dyDescent="0.3">
      <c r="A69" s="47"/>
      <c r="B69" s="57"/>
      <c r="C69" s="57"/>
      <c r="D69" s="57"/>
      <c r="E69" s="57"/>
      <c r="F69" s="57"/>
      <c r="G69" s="57"/>
      <c r="H69" s="58"/>
    </row>
    <row r="70" spans="1:8" ht="17.25" x14ac:dyDescent="0.35">
      <c r="A70" s="46" t="s">
        <v>43</v>
      </c>
      <c r="B70" s="57"/>
      <c r="C70" s="57"/>
      <c r="D70" s="57"/>
      <c r="E70" s="57"/>
      <c r="F70" s="57"/>
      <c r="G70" s="57"/>
      <c r="H70" s="58"/>
    </row>
    <row r="71" spans="1:8" ht="16.5" x14ac:dyDescent="0.3">
      <c r="A71" s="47" t="s">
        <v>116</v>
      </c>
      <c r="B71" s="57">
        <f>B26/B18</f>
        <v>29784.311589940145</v>
      </c>
      <c r="C71" s="57">
        <f t="shared" ref="C71:H71" si="21">C26/C18</f>
        <v>73222.358471285508</v>
      </c>
      <c r="D71" s="57">
        <f t="shared" si="21"/>
        <v>208115.76156719818</v>
      </c>
      <c r="E71" s="57">
        <f t="shared" si="21"/>
        <v>4787.5203938517907</v>
      </c>
      <c r="F71" s="57">
        <f t="shared" si="21"/>
        <v>13374.682518238315</v>
      </c>
      <c r="G71" s="57">
        <f t="shared" si="21"/>
        <v>49340.068935803531</v>
      </c>
      <c r="H71" s="58">
        <f t="shared" si="21"/>
        <v>0</v>
      </c>
    </row>
    <row r="72" spans="1:8" ht="16.5" x14ac:dyDescent="0.3">
      <c r="A72" s="47" t="s">
        <v>117</v>
      </c>
      <c r="B72" s="57">
        <f>B27/B20</f>
        <v>13514.13284705449</v>
      </c>
      <c r="C72" s="49" t="s">
        <v>144</v>
      </c>
      <c r="D72" s="49" t="s">
        <v>144</v>
      </c>
      <c r="E72" s="57">
        <f t="shared" ref="E72" si="22">E27/E20</f>
        <v>5851.1473877077433</v>
      </c>
      <c r="F72" s="49" t="s">
        <v>144</v>
      </c>
      <c r="G72" s="49" t="s">
        <v>144</v>
      </c>
      <c r="H72" s="50" t="s">
        <v>144</v>
      </c>
    </row>
    <row r="73" spans="1:8" ht="16.5" x14ac:dyDescent="0.3">
      <c r="A73" s="47" t="s">
        <v>46</v>
      </c>
      <c r="B73" s="57">
        <f>(B72/B71)*B55</f>
        <v>6.2819727104015008</v>
      </c>
      <c r="C73" s="49" t="s">
        <v>144</v>
      </c>
      <c r="D73" s="49" t="s">
        <v>144</v>
      </c>
      <c r="E73" s="57">
        <f t="shared" ref="E73" si="23">(E72/E71)*E55</f>
        <v>53.311252014349868</v>
      </c>
      <c r="F73" s="49" t="s">
        <v>144</v>
      </c>
      <c r="G73" s="49" t="s">
        <v>144</v>
      </c>
      <c r="H73" s="50" t="s">
        <v>144</v>
      </c>
    </row>
    <row r="74" spans="1:8" ht="16.5" x14ac:dyDescent="0.3">
      <c r="A74" s="47" t="s">
        <v>118</v>
      </c>
      <c r="B74" s="57">
        <f>B26/B17</f>
        <v>134046155.83</v>
      </c>
      <c r="C74" s="57">
        <f t="shared" ref="C74:H74" si="24">C26/C17</f>
        <v>179138500</v>
      </c>
      <c r="D74" s="57">
        <f t="shared" si="24"/>
        <v>456814096.63999999</v>
      </c>
      <c r="E74" s="57">
        <f t="shared" si="24"/>
        <v>33452320</v>
      </c>
      <c r="F74" s="57">
        <f t="shared" si="24"/>
        <v>61874625</v>
      </c>
      <c r="G74" s="57">
        <f t="shared" si="24"/>
        <v>152691066.66666666</v>
      </c>
      <c r="H74" s="58">
        <f t="shared" si="24"/>
        <v>0</v>
      </c>
    </row>
    <row r="75" spans="1:8" ht="16.5" x14ac:dyDescent="0.3">
      <c r="A75" s="47" t="s">
        <v>119</v>
      </c>
      <c r="B75" s="57">
        <f>B27/B19</f>
        <v>92679923.065099701</v>
      </c>
      <c r="C75" s="49" t="s">
        <v>144</v>
      </c>
      <c r="D75" s="49" t="s">
        <v>144</v>
      </c>
      <c r="E75" s="57">
        <f t="shared" ref="E75" si="25">E27/E19</f>
        <v>40127168.784899704</v>
      </c>
      <c r="F75" s="49" t="s">
        <v>144</v>
      </c>
      <c r="G75" s="49" t="s">
        <v>144</v>
      </c>
      <c r="H75" s="50" t="s">
        <v>144</v>
      </c>
    </row>
    <row r="76" spans="1:8" ht="16.5" x14ac:dyDescent="0.3">
      <c r="A76" s="47"/>
      <c r="B76" s="57"/>
      <c r="C76" s="57"/>
      <c r="D76" s="57"/>
      <c r="E76" s="57"/>
      <c r="F76" s="57"/>
      <c r="G76" s="57"/>
      <c r="H76" s="58"/>
    </row>
    <row r="77" spans="1:8" ht="17.25" x14ac:dyDescent="0.35">
      <c r="A77" s="46" t="s">
        <v>47</v>
      </c>
      <c r="B77" s="57"/>
      <c r="C77" s="57"/>
      <c r="D77" s="57"/>
      <c r="E77" s="57"/>
      <c r="F77" s="57"/>
      <c r="G77" s="57"/>
      <c r="H77" s="58"/>
    </row>
    <row r="78" spans="1:8" ht="16.5" x14ac:dyDescent="0.3">
      <c r="A78" s="59" t="s">
        <v>48</v>
      </c>
      <c r="B78" s="57">
        <f>(B33/B32)*100</f>
        <v>0</v>
      </c>
      <c r="C78" s="57"/>
      <c r="D78" s="57"/>
      <c r="E78" s="57"/>
      <c r="F78" s="57"/>
      <c r="G78" s="57"/>
      <c r="H78" s="58"/>
    </row>
    <row r="79" spans="1:8" ht="16.5" x14ac:dyDescent="0.3">
      <c r="A79" s="59" t="s">
        <v>49</v>
      </c>
      <c r="B79" s="57" t="s">
        <v>144</v>
      </c>
      <c r="C79" s="57"/>
      <c r="D79" s="57"/>
      <c r="E79" s="57"/>
      <c r="F79" s="57"/>
      <c r="G79" s="57"/>
      <c r="H79" s="58"/>
    </row>
    <row r="80" spans="1:8" ht="17.25" thickBot="1" x14ac:dyDescent="0.35">
      <c r="A80" s="60"/>
      <c r="B80" s="60"/>
      <c r="C80" s="60"/>
      <c r="D80" s="60"/>
      <c r="E80" s="60"/>
      <c r="F80" s="60"/>
      <c r="G80" s="60"/>
      <c r="H80" s="61"/>
    </row>
    <row r="81" spans="1:8" ht="15.75" customHeight="1" thickTop="1" x14ac:dyDescent="0.25">
      <c r="A81" s="84" t="s">
        <v>194</v>
      </c>
      <c r="B81" s="84"/>
      <c r="C81" s="84"/>
      <c r="D81" s="84"/>
      <c r="E81" s="84"/>
      <c r="F81" s="84"/>
      <c r="G81" s="84"/>
      <c r="H81" s="84"/>
    </row>
    <row r="82" spans="1:8" ht="60" customHeight="1" x14ac:dyDescent="0.3">
      <c r="A82" s="78" t="s">
        <v>195</v>
      </c>
      <c r="B82" s="78"/>
      <c r="C82" s="78"/>
      <c r="D82" s="78"/>
      <c r="E82" s="78"/>
      <c r="F82" s="78"/>
      <c r="G82" s="78"/>
      <c r="H82" s="47"/>
    </row>
    <row r="83" spans="1:8" ht="16.5" x14ac:dyDescent="0.3">
      <c r="A83" s="47"/>
      <c r="B83" s="47"/>
      <c r="C83" s="47"/>
      <c r="D83" s="47"/>
      <c r="E83" s="47"/>
      <c r="F83" s="47"/>
      <c r="G83" s="47"/>
      <c r="H83" s="47"/>
    </row>
    <row r="84" spans="1:8" ht="16.5" x14ac:dyDescent="0.3">
      <c r="A84" s="47"/>
      <c r="B84" s="47"/>
      <c r="C84" s="47"/>
      <c r="D84" s="47"/>
      <c r="E84" s="47"/>
      <c r="F84" s="47"/>
      <c r="G84" s="47"/>
      <c r="H84" s="47"/>
    </row>
    <row r="85" spans="1:8" ht="16.5" x14ac:dyDescent="0.3">
      <c r="A85" s="47"/>
      <c r="B85" s="47"/>
      <c r="C85" s="47"/>
      <c r="D85" s="47"/>
      <c r="E85" s="47"/>
      <c r="F85" s="47"/>
      <c r="G85" s="47"/>
      <c r="H85" s="47"/>
    </row>
    <row r="86" spans="1:8" ht="16.5" x14ac:dyDescent="0.3">
      <c r="A86" s="47"/>
      <c r="B86" s="47"/>
      <c r="C86" s="47"/>
      <c r="D86" s="47"/>
      <c r="E86" s="47"/>
      <c r="F86" s="47"/>
      <c r="G86" s="47"/>
      <c r="H86" s="47"/>
    </row>
    <row r="87" spans="1:8" ht="16.5" x14ac:dyDescent="0.3">
      <c r="A87" s="47"/>
      <c r="B87" s="47"/>
      <c r="C87" s="47"/>
      <c r="D87" s="47"/>
      <c r="E87" s="47"/>
      <c r="F87" s="47"/>
      <c r="G87" s="47"/>
      <c r="H87" s="47"/>
    </row>
    <row r="88" spans="1:8" ht="16.5" x14ac:dyDescent="0.3">
      <c r="A88" s="47"/>
      <c r="B88" s="47"/>
      <c r="C88" s="47"/>
      <c r="D88" s="47"/>
      <c r="E88" s="47"/>
      <c r="F88" s="47"/>
      <c r="G88" s="47"/>
      <c r="H88" s="47"/>
    </row>
    <row r="89" spans="1:8" ht="16.5" x14ac:dyDescent="0.3">
      <c r="A89" s="47"/>
      <c r="B89" s="47"/>
      <c r="C89" s="47"/>
      <c r="D89" s="47"/>
      <c r="E89" s="47"/>
      <c r="F89" s="47"/>
      <c r="G89" s="47"/>
      <c r="H89" s="47"/>
    </row>
    <row r="90" spans="1:8" ht="16.5" x14ac:dyDescent="0.3">
      <c r="A90" s="47"/>
      <c r="B90" s="47"/>
      <c r="C90" s="47"/>
      <c r="D90" s="47"/>
      <c r="E90" s="47"/>
      <c r="F90" s="47"/>
      <c r="G90" s="47"/>
      <c r="H90" s="47"/>
    </row>
    <row r="91" spans="1:8" ht="16.5" x14ac:dyDescent="0.3">
      <c r="A91" s="47"/>
      <c r="B91" s="47"/>
      <c r="C91" s="47"/>
      <c r="D91" s="47"/>
      <c r="E91" s="47"/>
      <c r="F91" s="47"/>
      <c r="G91" s="47"/>
      <c r="H91" s="47"/>
    </row>
    <row r="92" spans="1:8" ht="16.5" x14ac:dyDescent="0.3">
      <c r="A92" s="47"/>
      <c r="B92" s="47"/>
      <c r="C92" s="47"/>
      <c r="D92" s="47"/>
      <c r="E92" s="47"/>
      <c r="F92" s="47"/>
      <c r="G92" s="47"/>
      <c r="H92" s="47"/>
    </row>
    <row r="93" spans="1:8" ht="16.5" x14ac:dyDescent="0.3">
      <c r="A93" s="47"/>
      <c r="B93" s="47"/>
      <c r="C93" s="47"/>
      <c r="D93" s="47"/>
      <c r="E93" s="47"/>
      <c r="F93" s="47"/>
      <c r="G93" s="47"/>
      <c r="H93" s="47"/>
    </row>
    <row r="94" spans="1:8" ht="16.5" x14ac:dyDescent="0.3">
      <c r="A94" s="47"/>
      <c r="B94" s="47"/>
      <c r="C94" s="47"/>
      <c r="D94" s="47"/>
      <c r="E94" s="47"/>
      <c r="F94" s="47"/>
      <c r="G94" s="47"/>
      <c r="H94" s="47"/>
    </row>
    <row r="95" spans="1:8" ht="16.5" x14ac:dyDescent="0.3">
      <c r="A95" s="47"/>
      <c r="B95" s="47"/>
      <c r="C95" s="47"/>
      <c r="D95" s="47"/>
      <c r="E95" s="47"/>
      <c r="F95" s="47"/>
      <c r="G95" s="47"/>
      <c r="H95" s="47"/>
    </row>
    <row r="96" spans="1:8" ht="16.5" x14ac:dyDescent="0.3">
      <c r="A96" s="47"/>
      <c r="B96" s="47"/>
      <c r="C96" s="47"/>
      <c r="D96" s="47"/>
      <c r="E96" s="47"/>
      <c r="F96" s="47"/>
      <c r="G96" s="47"/>
      <c r="H96" s="47"/>
    </row>
    <row r="97" spans="1:8" ht="16.5" x14ac:dyDescent="0.3">
      <c r="A97" s="47"/>
      <c r="B97" s="47"/>
      <c r="C97" s="47"/>
      <c r="D97" s="47"/>
      <c r="E97" s="47"/>
      <c r="F97" s="47"/>
      <c r="G97" s="47"/>
      <c r="H97" s="47"/>
    </row>
    <row r="98" spans="1:8" ht="16.5" x14ac:dyDescent="0.3">
      <c r="A98" s="47"/>
      <c r="B98" s="47"/>
      <c r="C98" s="47"/>
      <c r="D98" s="47"/>
      <c r="E98" s="47"/>
      <c r="F98" s="47"/>
      <c r="G98" s="47"/>
      <c r="H98" s="47"/>
    </row>
    <row r="99" spans="1:8" ht="16.5" x14ac:dyDescent="0.3">
      <c r="A99" s="47"/>
      <c r="B99" s="47"/>
      <c r="C99" s="47"/>
      <c r="D99" s="47"/>
      <c r="E99" s="47"/>
      <c r="F99" s="47"/>
      <c r="G99" s="47"/>
      <c r="H99" s="47"/>
    </row>
    <row r="100" spans="1:8" ht="16.5" x14ac:dyDescent="0.3">
      <c r="A100" s="47"/>
      <c r="B100" s="47"/>
      <c r="C100" s="47"/>
      <c r="D100" s="47"/>
      <c r="E100" s="47"/>
      <c r="F100" s="47"/>
      <c r="G100" s="47"/>
      <c r="H100" s="47"/>
    </row>
    <row r="101" spans="1:8" ht="16.5" x14ac:dyDescent="0.3">
      <c r="A101" s="47"/>
      <c r="B101" s="47"/>
      <c r="C101" s="47"/>
      <c r="D101" s="47"/>
      <c r="E101" s="47"/>
      <c r="F101" s="47"/>
      <c r="G101" s="47"/>
      <c r="H101" s="47"/>
    </row>
    <row r="102" spans="1:8" ht="16.5" x14ac:dyDescent="0.3">
      <c r="A102" s="47"/>
      <c r="B102" s="47"/>
      <c r="C102" s="47"/>
      <c r="D102" s="47"/>
      <c r="E102" s="47"/>
      <c r="F102" s="47"/>
      <c r="G102" s="47"/>
      <c r="H102" s="47"/>
    </row>
    <row r="103" spans="1:8" ht="16.5" x14ac:dyDescent="0.3">
      <c r="A103" s="47"/>
      <c r="B103" s="47"/>
      <c r="C103" s="47"/>
      <c r="D103" s="47"/>
      <c r="E103" s="47"/>
      <c r="F103" s="47"/>
      <c r="G103" s="47"/>
      <c r="H103" s="47"/>
    </row>
    <row r="104" spans="1:8" ht="16.5" x14ac:dyDescent="0.3">
      <c r="A104" s="47"/>
      <c r="B104" s="47"/>
      <c r="C104" s="47"/>
      <c r="D104" s="47"/>
      <c r="E104" s="47"/>
      <c r="F104" s="47"/>
      <c r="G104" s="47"/>
      <c r="H104" s="47"/>
    </row>
    <row r="105" spans="1:8" ht="16.5" x14ac:dyDescent="0.3">
      <c r="A105" s="47"/>
      <c r="B105" s="47"/>
      <c r="C105" s="47"/>
      <c r="D105" s="47"/>
      <c r="E105" s="47"/>
      <c r="F105" s="47"/>
      <c r="G105" s="47"/>
      <c r="H105" s="47"/>
    </row>
    <row r="106" spans="1:8" ht="16.5" x14ac:dyDescent="0.3">
      <c r="A106" s="47"/>
      <c r="B106" s="47"/>
      <c r="C106" s="47"/>
      <c r="D106" s="47"/>
      <c r="E106" s="47"/>
      <c r="F106" s="47"/>
      <c r="G106" s="47"/>
      <c r="H106" s="47"/>
    </row>
    <row r="107" spans="1:8" ht="16.5" x14ac:dyDescent="0.3">
      <c r="A107" s="47"/>
      <c r="B107" s="47"/>
      <c r="C107" s="47"/>
      <c r="D107" s="47"/>
      <c r="E107" s="47"/>
      <c r="F107" s="47"/>
      <c r="G107" s="47"/>
      <c r="H107" s="47"/>
    </row>
  </sheetData>
  <mergeCells count="7">
    <mergeCell ref="A82:G82"/>
    <mergeCell ref="A9:A10"/>
    <mergeCell ref="B9:B10"/>
    <mergeCell ref="C9:H9"/>
    <mergeCell ref="C10:D10"/>
    <mergeCell ref="E10:G10"/>
    <mergeCell ref="A81:H81"/>
  </mergeCells>
  <pageMargins left="0.7" right="0.7" top="0.75" bottom="0.75" header="0.3" footer="0.3"/>
  <pageSetup paperSize="9" orientation="portrait" r:id="rId1"/>
  <ignoredErrors>
    <ignoredError sqref="C45:C48 F45:F48 C76:C79" evalError="1"/>
    <ignoredError sqref="B15:B22"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H119"/>
  <sheetViews>
    <sheetView showGridLines="0"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5703125" style="38" customWidth="1"/>
    <col min="2" max="8" width="17.140625" style="38" customWidth="1"/>
    <col min="9" max="16384" width="11.42578125" style="38"/>
  </cols>
  <sheetData>
    <row r="8" spans="1:8" ht="15.75" customHeight="1" x14ac:dyDescent="0.25"/>
    <row r="9" spans="1:8" s="39" customFormat="1" ht="21.75" customHeight="1" x14ac:dyDescent="0.25">
      <c r="A9" s="79" t="s">
        <v>0</v>
      </c>
      <c r="B9" s="79" t="s">
        <v>1</v>
      </c>
      <c r="C9" s="82" t="s">
        <v>2</v>
      </c>
      <c r="D9" s="82"/>
      <c r="E9" s="82"/>
      <c r="F9" s="82"/>
      <c r="G9" s="82"/>
      <c r="H9" s="82"/>
    </row>
    <row r="10" spans="1:8" s="39" customFormat="1" ht="31.5" customHeight="1" thickBot="1" x14ac:dyDescent="0.3">
      <c r="A10" s="80"/>
      <c r="B10" s="81"/>
      <c r="C10" s="83" t="s">
        <v>123</v>
      </c>
      <c r="D10" s="83"/>
      <c r="E10" s="83" t="s">
        <v>4</v>
      </c>
      <c r="F10" s="83"/>
      <c r="G10" s="83"/>
      <c r="H10" s="43" t="s">
        <v>124</v>
      </c>
    </row>
    <row r="11" spans="1:8" ht="69.75" thickTop="1" x14ac:dyDescent="0.25">
      <c r="A11" s="42"/>
      <c r="B11" s="42"/>
      <c r="C11" s="44" t="s">
        <v>145</v>
      </c>
      <c r="D11" s="44" t="s">
        <v>121</v>
      </c>
      <c r="E11" s="44" t="s">
        <v>146</v>
      </c>
      <c r="F11" s="44" t="s">
        <v>121</v>
      </c>
      <c r="G11" s="44" t="s">
        <v>122</v>
      </c>
      <c r="H11" s="45" t="s">
        <v>120</v>
      </c>
    </row>
    <row r="12" spans="1:8" ht="17.25" x14ac:dyDescent="0.35">
      <c r="A12" s="46" t="s">
        <v>7</v>
      </c>
      <c r="B12" s="47"/>
      <c r="C12" s="47"/>
      <c r="D12" s="47"/>
      <c r="E12" s="47"/>
      <c r="F12" s="47"/>
      <c r="G12" s="47"/>
      <c r="H12" s="48"/>
    </row>
    <row r="13" spans="1:8" ht="16.5" x14ac:dyDescent="0.3">
      <c r="A13" s="47"/>
      <c r="B13" s="47"/>
      <c r="C13" s="47"/>
      <c r="D13" s="47"/>
      <c r="E13" s="47"/>
      <c r="F13" s="47"/>
      <c r="G13" s="47"/>
      <c r="H13" s="48"/>
    </row>
    <row r="14" spans="1:8" ht="17.25" x14ac:dyDescent="0.35">
      <c r="A14" s="46" t="s">
        <v>113</v>
      </c>
      <c r="B14" s="47"/>
      <c r="C14" s="47"/>
      <c r="D14" s="47"/>
      <c r="E14" s="47"/>
      <c r="F14" s="47"/>
      <c r="G14" s="47"/>
      <c r="H14" s="48"/>
    </row>
    <row r="15" spans="1:8" ht="16.5" x14ac:dyDescent="0.3">
      <c r="A15" s="47" t="s">
        <v>136</v>
      </c>
      <c r="B15" s="49">
        <f>SUM(C15:G15)</f>
        <v>15</v>
      </c>
      <c r="C15" s="49">
        <f>'1 Trimestre'!C15+'2 Trimestre'!C15+'3 Trimestre'!C15</f>
        <v>1</v>
      </c>
      <c r="D15" s="49">
        <f>'1 Trimestre'!D15+'2 Trimestre'!D15+'3 Trimestre'!D15</f>
        <v>2</v>
      </c>
      <c r="E15" s="49">
        <f>'1 Trimestre'!E15+'2 Trimestre'!E15+'3 Trimestre'!E15</f>
        <v>3</v>
      </c>
      <c r="F15" s="49">
        <f>'1 Trimestre'!F15+'2 Trimestre'!F15+'3 Trimestre'!F15</f>
        <v>3</v>
      </c>
      <c r="G15" s="49">
        <f>'1 Trimestre'!G15+'2 Trimestre'!G15+'3 Trimestre'!G15</f>
        <v>6</v>
      </c>
      <c r="H15" s="50">
        <f>'1 Trimestre'!H15+'2 Trimestre'!H15+'3 Trimestre'!H15</f>
        <v>21</v>
      </c>
    </row>
    <row r="16" spans="1:8" ht="17.25" x14ac:dyDescent="0.35">
      <c r="A16" s="51" t="s">
        <v>114</v>
      </c>
      <c r="B16" s="49">
        <f t="shared" ref="B16:B22" si="0">SUM(C16:G16)</f>
        <v>11565</v>
      </c>
      <c r="C16" s="49">
        <f>'1 Trimestre'!C16+'2 Trimestre'!C16+'3 Trimestre'!C16</f>
        <v>1135</v>
      </c>
      <c r="D16" s="49">
        <f>'1 Trimestre'!D16+'2 Trimestre'!D16+'3 Trimestre'!D16</f>
        <v>0</v>
      </c>
      <c r="E16" s="49">
        <f>'1 Trimestre'!E16+'2 Trimestre'!E16+'3 Trimestre'!E16</f>
        <v>10430</v>
      </c>
      <c r="F16" s="49">
        <f>'1 Trimestre'!F16+'2 Trimestre'!F16+'3 Trimestre'!F16</f>
        <v>0</v>
      </c>
      <c r="G16" s="49">
        <f>'1 Trimestre'!G16+'2 Trimestre'!G16+'3 Trimestre'!G16</f>
        <v>0</v>
      </c>
      <c r="H16" s="50">
        <f>'1 Trimestre'!H16+'2 Trimestre'!H16+'3 Trimestre'!H16</f>
        <v>20424</v>
      </c>
    </row>
    <row r="17" spans="1:8" ht="16.5" x14ac:dyDescent="0.3">
      <c r="A17" s="47" t="s">
        <v>185</v>
      </c>
      <c r="B17" s="49">
        <f t="shared" si="0"/>
        <v>16</v>
      </c>
      <c r="C17" s="49">
        <f>'3 Trimestre'!C17</f>
        <v>2</v>
      </c>
      <c r="D17" s="49">
        <f>'3 Trimestre'!D17</f>
        <v>2</v>
      </c>
      <c r="E17" s="49">
        <f>'3 Trimestre'!E17</f>
        <v>5</v>
      </c>
      <c r="F17" s="49">
        <f>'3 Trimestre'!F17</f>
        <v>4</v>
      </c>
      <c r="G17" s="49">
        <f>'3 Trimestre'!G17</f>
        <v>3</v>
      </c>
      <c r="H17" s="50">
        <f>'3 Trimestre'!H17</f>
        <v>15</v>
      </c>
    </row>
    <row r="18" spans="1:8" ht="17.25" x14ac:dyDescent="0.35">
      <c r="A18" s="51" t="s">
        <v>114</v>
      </c>
      <c r="B18" s="49">
        <f t="shared" si="0"/>
        <v>72009</v>
      </c>
      <c r="C18" s="49">
        <f>'3 Trimestre'!C18</f>
        <v>4893</v>
      </c>
      <c r="D18" s="49">
        <f>'3 Trimestre'!D18</f>
        <v>4390</v>
      </c>
      <c r="E18" s="49">
        <f>'3 Trimestre'!E18</f>
        <v>34937</v>
      </c>
      <c r="F18" s="49">
        <f>'3 Trimestre'!F18</f>
        <v>18505</v>
      </c>
      <c r="G18" s="49">
        <f>'3 Trimestre'!G18</f>
        <v>9284</v>
      </c>
      <c r="H18" s="50">
        <f>'3 Trimestre'!H18</f>
        <v>3500</v>
      </c>
    </row>
    <row r="19" spans="1:8" ht="16.5" x14ac:dyDescent="0.3">
      <c r="A19" s="47" t="s">
        <v>186</v>
      </c>
      <c r="B19" s="49">
        <f t="shared" si="0"/>
        <v>13</v>
      </c>
      <c r="C19" s="49">
        <f>'1 Trimestre'!C19+'2 Trimestre'!C19+'3 Trimestre'!C19</f>
        <v>0</v>
      </c>
      <c r="D19" s="49">
        <f>'1 Trimestre'!D19+'2 Trimestre'!D19+'3 Trimestre'!D19</f>
        <v>2</v>
      </c>
      <c r="E19" s="49">
        <f>'1 Trimestre'!E19+'2 Trimestre'!E19+'3 Trimestre'!E19</f>
        <v>4</v>
      </c>
      <c r="F19" s="49">
        <f>'1 Trimestre'!F19+'2 Trimestre'!F19+'3 Trimestre'!F19</f>
        <v>4</v>
      </c>
      <c r="G19" s="49">
        <f>'1 Trimestre'!G19+'2 Trimestre'!G19+'3 Trimestre'!G19</f>
        <v>3</v>
      </c>
      <c r="H19" s="50">
        <f>'1 Trimestre'!H19+'2 Trimestre'!H19+'3 Trimestre'!H19</f>
        <v>6</v>
      </c>
    </row>
    <row r="20" spans="1:8" ht="17.25" x14ac:dyDescent="0.35">
      <c r="A20" s="51" t="s">
        <v>114</v>
      </c>
      <c r="B20" s="49">
        <f t="shared" si="0"/>
        <v>29639</v>
      </c>
      <c r="C20" s="49">
        <f>'1 Trimestre'!C20+'2 Trimestre'!C20+'3 Trimestre'!C20</f>
        <v>0</v>
      </c>
      <c r="D20" s="49">
        <f>'1 Trimestre'!D20+'2 Trimestre'!D20+'3 Trimestre'!D20</f>
        <v>0</v>
      </c>
      <c r="E20" s="49">
        <f>'1 Trimestre'!E20+'2 Trimestre'!E20+'3 Trimestre'!E20</f>
        <v>29639</v>
      </c>
      <c r="F20" s="49">
        <f>'1 Trimestre'!F20+'2 Trimestre'!F20+'3 Trimestre'!F20</f>
        <v>0</v>
      </c>
      <c r="G20" s="49">
        <f>'1 Trimestre'!G20+'2 Trimestre'!G20+'3 Trimestre'!G20</f>
        <v>0</v>
      </c>
      <c r="H20" s="50">
        <f>'1 Trimestre'!H20+'2 Trimestre'!H20+'3 Trimestre'!H20</f>
        <v>8030</v>
      </c>
    </row>
    <row r="21" spans="1:8" ht="16.5" x14ac:dyDescent="0.3">
      <c r="A21" s="47" t="s">
        <v>150</v>
      </c>
      <c r="B21" s="49">
        <f t="shared" si="0"/>
        <v>16</v>
      </c>
      <c r="C21" s="49">
        <f>'3 Trimestre'!C21</f>
        <v>2</v>
      </c>
      <c r="D21" s="49">
        <f>'3 Trimestre'!D21</f>
        <v>2</v>
      </c>
      <c r="E21" s="49">
        <f>'3 Trimestre'!E21</f>
        <v>5</v>
      </c>
      <c r="F21" s="49">
        <f>'3 Trimestre'!F21</f>
        <v>4</v>
      </c>
      <c r="G21" s="49">
        <f>'3 Trimestre'!G21</f>
        <v>3</v>
      </c>
      <c r="H21" s="50">
        <f>'3 Trimestre'!H21</f>
        <v>15</v>
      </c>
    </row>
    <row r="22" spans="1:8" ht="17.25" x14ac:dyDescent="0.35">
      <c r="A22" s="51" t="s">
        <v>114</v>
      </c>
      <c r="B22" s="49">
        <f t="shared" si="0"/>
        <v>72009</v>
      </c>
      <c r="C22" s="49">
        <f>'3 Trimestre'!C22</f>
        <v>4893</v>
      </c>
      <c r="D22" s="49">
        <f>'3 Trimestre'!D22</f>
        <v>4390</v>
      </c>
      <c r="E22" s="49">
        <f>'3 Trimestre'!E22</f>
        <v>34937</v>
      </c>
      <c r="F22" s="49">
        <f>'3 Trimestre'!F22</f>
        <v>18505</v>
      </c>
      <c r="G22" s="49">
        <f>'3 Trimestre'!G22</f>
        <v>9284</v>
      </c>
      <c r="H22" s="50">
        <f>'3 Trimestre'!H22</f>
        <v>3500</v>
      </c>
    </row>
    <row r="23" spans="1:8" ht="16.5" x14ac:dyDescent="0.3">
      <c r="A23" s="47"/>
      <c r="B23" s="49"/>
      <c r="C23" s="49"/>
      <c r="D23" s="49"/>
      <c r="E23" s="49"/>
      <c r="F23" s="49"/>
      <c r="G23" s="49"/>
      <c r="H23" s="50"/>
    </row>
    <row r="24" spans="1:8" ht="17.25" x14ac:dyDescent="0.35">
      <c r="A24" s="46" t="s">
        <v>15</v>
      </c>
      <c r="B24" s="49"/>
      <c r="C24" s="49"/>
      <c r="D24" s="49"/>
      <c r="E24" s="49"/>
      <c r="F24" s="49"/>
      <c r="G24" s="49"/>
      <c r="H24" s="50"/>
    </row>
    <row r="25" spans="1:8" ht="16.5" x14ac:dyDescent="0.3">
      <c r="A25" s="47" t="s">
        <v>137</v>
      </c>
      <c r="B25" s="49">
        <f>SUM(C25:G25)</f>
        <v>605185026.24798596</v>
      </c>
      <c r="C25" s="49">
        <f>'1 Trimestre'!C25+'2 Trimestre'!C25+'3 Trimestre'!C25</f>
        <v>0</v>
      </c>
      <c r="D25" s="49">
        <f>'1 Trimestre'!D25+'2 Trimestre'!D25+'3 Trimestre'!D25</f>
        <v>97751006.39798601</v>
      </c>
      <c r="E25" s="49">
        <f>'1 Trimestre'!E25+'2 Trimestre'!E25+'3 Trimestre'!E25</f>
        <v>434802715.38999999</v>
      </c>
      <c r="F25" s="49">
        <f>'1 Trimestre'!F25+'2 Trimestre'!F25+'3 Trimestre'!F25</f>
        <v>45074101.570000008</v>
      </c>
      <c r="G25" s="49">
        <f>'1 Trimestre'!G25+'2 Trimestre'!G25+'3 Trimestre'!G25</f>
        <v>27557202.890000001</v>
      </c>
      <c r="H25" s="50">
        <f>'1 Trimestre'!H25+'2 Trimestre'!H25+'3 Trimestre'!H25</f>
        <v>0</v>
      </c>
    </row>
    <row r="26" spans="1:8" ht="16.5" x14ac:dyDescent="0.3">
      <c r="A26" s="47" t="s">
        <v>187</v>
      </c>
      <c r="B26" s="49">
        <f t="shared" ref="B26:B28" si="1">SUM(C26:G26)</f>
        <v>2144738493.28</v>
      </c>
      <c r="C26" s="49">
        <f>'3 Trimestre'!C26</f>
        <v>358277000</v>
      </c>
      <c r="D26" s="49">
        <f>'3 Trimestre'!D26</f>
        <v>913628193.27999997</v>
      </c>
      <c r="E26" s="49">
        <f>'3 Trimestre'!E26</f>
        <v>167261600</v>
      </c>
      <c r="F26" s="49">
        <f>'3 Trimestre'!F26</f>
        <v>247498500</v>
      </c>
      <c r="G26" s="49">
        <f>'3 Trimestre'!G26</f>
        <v>458073200</v>
      </c>
      <c r="H26" s="50">
        <f>'3 Trimestre'!H26</f>
        <v>0</v>
      </c>
    </row>
    <row r="27" spans="1:8" ht="16.5" x14ac:dyDescent="0.3">
      <c r="A27" s="47" t="s">
        <v>188</v>
      </c>
      <c r="B27" s="49">
        <f t="shared" si="1"/>
        <v>321099897.90019941</v>
      </c>
      <c r="C27" s="49">
        <f>'1 Trimestre'!C27+'2 Trimestre'!C27+'3 Trimestre'!C27</f>
        <v>169238215.97040001</v>
      </c>
      <c r="D27" s="49">
        <f>'1 Trimestre'!D27+'2 Trimestre'!D27+'3 Trimestre'!D27</f>
        <v>31077067.569999993</v>
      </c>
      <c r="E27" s="49">
        <f>'1 Trimestre'!E27+'2 Trimestre'!E27+'3 Trimestre'!E27</f>
        <v>99000239.339799404</v>
      </c>
      <c r="F27" s="49">
        <f>'1 Trimestre'!F27+'2 Trimestre'!F27+'3 Trimestre'!F27</f>
        <v>13044051.240000002</v>
      </c>
      <c r="G27" s="49">
        <f>'1 Trimestre'!G27+'2 Trimestre'!G27+'3 Trimestre'!G27</f>
        <v>8740323.7799999993</v>
      </c>
      <c r="H27" s="50">
        <f>'1 Trimestre'!H27+'2 Trimestre'!H27+'3 Trimestre'!H27</f>
        <v>0</v>
      </c>
    </row>
    <row r="28" spans="1:8" ht="16.5" x14ac:dyDescent="0.3">
      <c r="A28" s="47" t="s">
        <v>154</v>
      </c>
      <c r="B28" s="49">
        <f t="shared" si="1"/>
        <v>2144738493.28</v>
      </c>
      <c r="C28" s="49">
        <f>'3 Trimestre'!C28</f>
        <v>358277000</v>
      </c>
      <c r="D28" s="49">
        <f>'3 Trimestre'!D28</f>
        <v>913628193.27999997</v>
      </c>
      <c r="E28" s="49">
        <f>'3 Trimestre'!E28</f>
        <v>167261600</v>
      </c>
      <c r="F28" s="49">
        <f>'3 Trimestre'!F28</f>
        <v>247498500</v>
      </c>
      <c r="G28" s="49">
        <f>'3 Trimestre'!G28</f>
        <v>458073200</v>
      </c>
      <c r="H28" s="50">
        <f>'3 Trimestre'!H28</f>
        <v>0</v>
      </c>
    </row>
    <row r="29" spans="1:8" ht="16.5" x14ac:dyDescent="0.3">
      <c r="A29" s="47" t="s">
        <v>189</v>
      </c>
      <c r="B29" s="49">
        <f>B27</f>
        <v>321099897.90019941</v>
      </c>
      <c r="C29" s="49"/>
      <c r="D29" s="49"/>
      <c r="E29" s="49"/>
      <c r="F29" s="49"/>
      <c r="G29" s="49"/>
      <c r="H29" s="50"/>
    </row>
    <row r="30" spans="1:8" ht="16.5" x14ac:dyDescent="0.3">
      <c r="A30" s="47"/>
      <c r="B30" s="49"/>
      <c r="C30" s="49"/>
      <c r="D30" s="49"/>
      <c r="E30" s="49"/>
      <c r="F30" s="49"/>
      <c r="G30" s="49"/>
      <c r="H30" s="50"/>
    </row>
    <row r="31" spans="1:8" ht="17.25" x14ac:dyDescent="0.35">
      <c r="A31" s="46" t="s">
        <v>17</v>
      </c>
      <c r="B31" s="49"/>
      <c r="C31" s="49"/>
      <c r="D31" s="49"/>
      <c r="E31" s="49"/>
      <c r="F31" s="49"/>
      <c r="G31" s="49"/>
      <c r="H31" s="50"/>
    </row>
    <row r="32" spans="1:8" ht="16.5" x14ac:dyDescent="0.3">
      <c r="A32" s="47" t="s">
        <v>187</v>
      </c>
      <c r="B32" s="49">
        <f>B26</f>
        <v>2144738493.28</v>
      </c>
      <c r="C32" s="49"/>
      <c r="D32" s="49"/>
      <c r="E32" s="49"/>
      <c r="F32" s="49"/>
      <c r="G32" s="49"/>
      <c r="H32" s="50"/>
    </row>
    <row r="33" spans="1:8" ht="16.5" x14ac:dyDescent="0.3">
      <c r="A33" s="47" t="s">
        <v>188</v>
      </c>
      <c r="B33" s="49">
        <f>+'1 Trimestre'!B33+'2 Trimestre'!B33+'3 Trimestre'!B33</f>
        <v>681173500</v>
      </c>
      <c r="C33" s="49"/>
      <c r="D33" s="49"/>
      <c r="E33" s="49"/>
      <c r="F33" s="49"/>
      <c r="G33" s="49"/>
      <c r="H33" s="50"/>
    </row>
    <row r="34" spans="1:8" ht="16.5" x14ac:dyDescent="0.3">
      <c r="A34" s="47"/>
      <c r="B34" s="53"/>
      <c r="C34" s="53"/>
      <c r="D34" s="53"/>
      <c r="E34" s="53"/>
      <c r="F34" s="53"/>
      <c r="G34" s="53"/>
      <c r="H34" s="54"/>
    </row>
    <row r="35" spans="1:8" ht="17.25" x14ac:dyDescent="0.35">
      <c r="A35" s="46" t="s">
        <v>18</v>
      </c>
      <c r="B35" s="53"/>
      <c r="C35" s="53"/>
      <c r="D35" s="53"/>
      <c r="E35" s="53"/>
      <c r="F35" s="53"/>
      <c r="G35" s="53"/>
      <c r="H35" s="54"/>
    </row>
    <row r="36" spans="1:8" ht="16.5" x14ac:dyDescent="0.3">
      <c r="A36" s="47" t="s">
        <v>190</v>
      </c>
      <c r="B36" s="57">
        <v>1.060947463</v>
      </c>
      <c r="C36" s="57">
        <v>1.0347772084</v>
      </c>
      <c r="D36" s="57">
        <v>1.0347772084</v>
      </c>
      <c r="E36" s="57">
        <v>1.0347772084</v>
      </c>
      <c r="F36" s="57">
        <v>1.0347772084</v>
      </c>
      <c r="G36" s="57">
        <v>1.0347772084</v>
      </c>
      <c r="H36" s="58">
        <v>1.0347772084</v>
      </c>
    </row>
    <row r="37" spans="1:8" ht="16.5" x14ac:dyDescent="0.3">
      <c r="A37" s="47" t="s">
        <v>191</v>
      </c>
      <c r="B37" s="57">
        <v>1.0641</v>
      </c>
      <c r="C37" s="57">
        <v>1.060947463</v>
      </c>
      <c r="D37" s="57">
        <v>1.060947463</v>
      </c>
      <c r="E37" s="57">
        <v>1.060947463</v>
      </c>
      <c r="F37" s="57">
        <v>1.060947463</v>
      </c>
      <c r="G37" s="57">
        <v>1.060947463</v>
      </c>
      <c r="H37" s="58">
        <v>1.060947463</v>
      </c>
    </row>
    <row r="38" spans="1:8" ht="16.5" x14ac:dyDescent="0.3">
      <c r="A38" s="47" t="s">
        <v>100</v>
      </c>
      <c r="B38" s="49">
        <f>C38+F38</f>
        <v>285392</v>
      </c>
      <c r="C38" s="52">
        <v>80283</v>
      </c>
      <c r="D38" s="52">
        <v>80283</v>
      </c>
      <c r="E38" s="49">
        <v>205109</v>
      </c>
      <c r="F38" s="49">
        <v>205109</v>
      </c>
      <c r="G38" s="49">
        <v>205109</v>
      </c>
      <c r="H38" s="50">
        <v>0</v>
      </c>
    </row>
    <row r="39" spans="1:8" ht="16.5" x14ac:dyDescent="0.3">
      <c r="A39" s="47"/>
      <c r="B39" s="49"/>
      <c r="C39" s="49"/>
      <c r="D39" s="49"/>
      <c r="E39" s="49"/>
      <c r="F39" s="49"/>
      <c r="G39" s="49"/>
      <c r="H39" s="50"/>
    </row>
    <row r="40" spans="1:8" ht="17.25" x14ac:dyDescent="0.35">
      <c r="A40" s="46" t="s">
        <v>21</v>
      </c>
      <c r="B40" s="49"/>
      <c r="C40" s="49"/>
      <c r="D40" s="49"/>
      <c r="E40" s="49"/>
      <c r="F40" s="49"/>
      <c r="G40" s="49"/>
      <c r="H40" s="50"/>
    </row>
    <row r="41" spans="1:8" ht="16.5" x14ac:dyDescent="0.3">
      <c r="A41" s="47" t="s">
        <v>138</v>
      </c>
      <c r="B41" s="49">
        <f t="shared" ref="B41" si="2">B25/B36</f>
        <v>570419410.34170318</v>
      </c>
      <c r="C41" s="49">
        <f t="shared" ref="C41:H41" si="3">C25/C36</f>
        <v>0</v>
      </c>
      <c r="D41" s="49">
        <f t="shared" si="3"/>
        <v>94465751.279090509</v>
      </c>
      <c r="E41" s="49">
        <f t="shared" si="3"/>
        <v>420189690.94062626</v>
      </c>
      <c r="F41" s="49">
        <f t="shared" si="3"/>
        <v>43559233.044661641</v>
      </c>
      <c r="G41" s="49">
        <f t="shared" si="3"/>
        <v>26631049.337286506</v>
      </c>
      <c r="H41" s="50">
        <f t="shared" si="3"/>
        <v>0</v>
      </c>
    </row>
    <row r="42" spans="1:8" ht="16.5" x14ac:dyDescent="0.3">
      <c r="A42" s="47" t="s">
        <v>192</v>
      </c>
      <c r="B42" s="49">
        <f t="shared" ref="B42" si="4">B27/B37</f>
        <v>301757257.68273604</v>
      </c>
      <c r="C42" s="49">
        <f t="shared" ref="C42:H42" si="5">C27/C37</f>
        <v>159516113.54237247</v>
      </c>
      <c r="D42" s="49">
        <f t="shared" si="5"/>
        <v>29291806.289940666</v>
      </c>
      <c r="E42" s="49">
        <f t="shared" si="5"/>
        <v>93313045.925818294</v>
      </c>
      <c r="F42" s="49">
        <f t="shared" si="5"/>
        <v>12294719.290921196</v>
      </c>
      <c r="G42" s="49">
        <f t="shared" si="5"/>
        <v>8238224.8742886148</v>
      </c>
      <c r="H42" s="50">
        <f t="shared" si="5"/>
        <v>0</v>
      </c>
    </row>
    <row r="43" spans="1:8" ht="16.5" x14ac:dyDescent="0.3">
      <c r="A43" s="47" t="s">
        <v>139</v>
      </c>
      <c r="B43" s="49">
        <f>B41/B16</f>
        <v>49322.906211993359</v>
      </c>
      <c r="C43" s="49">
        <f t="shared" ref="C43:H43" si="6">C41/C16</f>
        <v>0</v>
      </c>
      <c r="D43" s="49" t="s">
        <v>144</v>
      </c>
      <c r="E43" s="49">
        <f t="shared" si="6"/>
        <v>40286.643426713927</v>
      </c>
      <c r="F43" s="49" t="s">
        <v>144</v>
      </c>
      <c r="G43" s="49" t="s">
        <v>144</v>
      </c>
      <c r="H43" s="50">
        <f t="shared" si="6"/>
        <v>0</v>
      </c>
    </row>
    <row r="44" spans="1:8" ht="16.5" x14ac:dyDescent="0.3">
      <c r="A44" s="47" t="s">
        <v>193</v>
      </c>
      <c r="B44" s="49">
        <f>B42/B20</f>
        <v>10181.087677814232</v>
      </c>
      <c r="C44" s="49" t="s">
        <v>144</v>
      </c>
      <c r="D44" s="49" t="s">
        <v>144</v>
      </c>
      <c r="E44" s="49">
        <f t="shared" ref="E44:H44" si="7">E42/E20</f>
        <v>3148.3196439089811</v>
      </c>
      <c r="F44" s="49" t="s">
        <v>144</v>
      </c>
      <c r="G44" s="49" t="s">
        <v>144</v>
      </c>
      <c r="H44" s="50">
        <f t="shared" si="7"/>
        <v>0</v>
      </c>
    </row>
    <row r="45" spans="1:8" ht="16.5" x14ac:dyDescent="0.3">
      <c r="A45" s="47"/>
      <c r="B45" s="53"/>
      <c r="C45" s="53"/>
      <c r="D45" s="53"/>
      <c r="E45" s="53"/>
      <c r="F45" s="53"/>
      <c r="G45" s="53"/>
      <c r="H45" s="54"/>
    </row>
    <row r="46" spans="1:8" ht="17.25" x14ac:dyDescent="0.35">
      <c r="A46" s="46" t="s">
        <v>26</v>
      </c>
      <c r="B46" s="53"/>
      <c r="C46" s="53"/>
      <c r="D46" s="53"/>
      <c r="E46" s="53"/>
      <c r="F46" s="53"/>
      <c r="G46" s="53"/>
      <c r="H46" s="54"/>
    </row>
    <row r="47" spans="1:8" ht="16.5" x14ac:dyDescent="0.3">
      <c r="A47" s="47"/>
      <c r="B47" s="53"/>
      <c r="C47" s="53"/>
      <c r="D47" s="53"/>
      <c r="E47" s="53"/>
      <c r="F47" s="53"/>
      <c r="G47" s="53"/>
      <c r="H47" s="54"/>
    </row>
    <row r="48" spans="1:8" ht="17.25" x14ac:dyDescent="0.35">
      <c r="A48" s="46" t="s">
        <v>27</v>
      </c>
      <c r="B48" s="53"/>
      <c r="C48" s="53"/>
      <c r="D48" s="53"/>
      <c r="E48" s="53"/>
      <c r="F48" s="53"/>
      <c r="G48" s="53"/>
      <c r="H48" s="54"/>
    </row>
    <row r="49" spans="1:8" ht="16.5" x14ac:dyDescent="0.3">
      <c r="A49" s="47" t="s">
        <v>28</v>
      </c>
      <c r="B49" s="57">
        <f>(B18/B38)*100</f>
        <v>25.231611257498461</v>
      </c>
      <c r="C49" s="57">
        <f t="shared" ref="C49:G49" si="8">(C18/C38)*100</f>
        <v>6.0946900340047083</v>
      </c>
      <c r="D49" s="57">
        <f t="shared" si="8"/>
        <v>5.468156396746509</v>
      </c>
      <c r="E49" s="57">
        <f t="shared" si="8"/>
        <v>17.033382250413194</v>
      </c>
      <c r="F49" s="57">
        <f t="shared" si="8"/>
        <v>9.0220321877635783</v>
      </c>
      <c r="G49" s="57">
        <f t="shared" si="8"/>
        <v>4.526373781745316</v>
      </c>
      <c r="H49" s="50" t="s">
        <v>144</v>
      </c>
    </row>
    <row r="50" spans="1:8" ht="16.5" x14ac:dyDescent="0.3">
      <c r="A50" s="47" t="s">
        <v>29</v>
      </c>
      <c r="B50" s="57">
        <f>(B20/B38)*100</f>
        <v>10.385364691371867</v>
      </c>
      <c r="C50" s="57">
        <f t="shared" ref="C50:G50" si="9">(C20/C38)*100</f>
        <v>0</v>
      </c>
      <c r="D50" s="57">
        <f t="shared" si="9"/>
        <v>0</v>
      </c>
      <c r="E50" s="57">
        <f t="shared" si="9"/>
        <v>14.450365415462022</v>
      </c>
      <c r="F50" s="57">
        <f t="shared" si="9"/>
        <v>0</v>
      </c>
      <c r="G50" s="57">
        <f t="shared" si="9"/>
        <v>0</v>
      </c>
      <c r="H50" s="50" t="s">
        <v>144</v>
      </c>
    </row>
    <row r="51" spans="1:8" ht="16.5" x14ac:dyDescent="0.3">
      <c r="A51" s="47"/>
      <c r="B51" s="57"/>
      <c r="C51" s="57"/>
      <c r="D51" s="57"/>
      <c r="E51" s="57"/>
      <c r="F51" s="57"/>
      <c r="G51" s="57"/>
      <c r="H51" s="58"/>
    </row>
    <row r="52" spans="1:8" ht="17.25" x14ac:dyDescent="0.35">
      <c r="A52" s="46" t="s">
        <v>30</v>
      </c>
      <c r="B52" s="57"/>
      <c r="C52" s="57"/>
      <c r="D52" s="57"/>
      <c r="E52" s="57"/>
      <c r="F52" s="57"/>
      <c r="G52" s="57"/>
      <c r="H52" s="58"/>
    </row>
    <row r="53" spans="1:8" ht="16.5" x14ac:dyDescent="0.3">
      <c r="A53" s="47" t="s">
        <v>31</v>
      </c>
      <c r="B53" s="57">
        <f>B20/B18*100</f>
        <v>41.160132761182631</v>
      </c>
      <c r="C53" s="57">
        <f t="shared" ref="C53:H53" si="10">C20/C18*100</f>
        <v>0</v>
      </c>
      <c r="D53" s="57">
        <f t="shared" si="10"/>
        <v>0</v>
      </c>
      <c r="E53" s="57">
        <f t="shared" si="10"/>
        <v>84.835561152932428</v>
      </c>
      <c r="F53" s="57">
        <f t="shared" si="10"/>
        <v>0</v>
      </c>
      <c r="G53" s="57">
        <f t="shared" si="10"/>
        <v>0</v>
      </c>
      <c r="H53" s="58">
        <f t="shared" si="10"/>
        <v>229.42857142857144</v>
      </c>
    </row>
    <row r="54" spans="1:8" ht="16.5" x14ac:dyDescent="0.3">
      <c r="A54" s="47" t="s">
        <v>32</v>
      </c>
      <c r="B54" s="57">
        <f t="shared" ref="B54" si="11">B27/B26*100</f>
        <v>14.971517455684477</v>
      </c>
      <c r="C54" s="57">
        <f t="shared" ref="C54:G54" si="12">C27/C26*100</f>
        <v>47.236695621097645</v>
      </c>
      <c r="D54" s="57">
        <f t="shared" si="12"/>
        <v>3.4015005008143167</v>
      </c>
      <c r="E54" s="57">
        <f t="shared" si="12"/>
        <v>59.188863038377846</v>
      </c>
      <c r="F54" s="57">
        <f t="shared" si="12"/>
        <v>5.2703556748828788</v>
      </c>
      <c r="G54" s="57">
        <f t="shared" si="12"/>
        <v>1.9080626808117129</v>
      </c>
      <c r="H54" s="50" t="s">
        <v>144</v>
      </c>
    </row>
    <row r="55" spans="1:8" ht="16.5" x14ac:dyDescent="0.3">
      <c r="A55" s="47" t="s">
        <v>33</v>
      </c>
      <c r="B55" s="57">
        <f t="shared" ref="B55" si="13">AVERAGE(B53:B54)</f>
        <v>28.065825108433554</v>
      </c>
      <c r="C55" s="57">
        <f t="shared" ref="C55:G55" si="14">AVERAGE(C53:C54)</f>
        <v>23.618347810548823</v>
      </c>
      <c r="D55" s="57">
        <f t="shared" si="14"/>
        <v>1.7007502504071583</v>
      </c>
      <c r="E55" s="57">
        <f t="shared" si="14"/>
        <v>72.012212095655144</v>
      </c>
      <c r="F55" s="57">
        <f t="shared" si="14"/>
        <v>2.6351778374414394</v>
      </c>
      <c r="G55" s="57">
        <f t="shared" si="14"/>
        <v>0.95403134040585647</v>
      </c>
      <c r="H55" s="50" t="s">
        <v>144</v>
      </c>
    </row>
    <row r="56" spans="1:8" ht="16.5" x14ac:dyDescent="0.3">
      <c r="A56" s="47"/>
      <c r="B56" s="57"/>
      <c r="C56" s="57"/>
      <c r="D56" s="57"/>
      <c r="E56" s="57"/>
      <c r="F56" s="57"/>
      <c r="G56" s="57"/>
      <c r="H56" s="58"/>
    </row>
    <row r="57" spans="1:8" ht="17.25" x14ac:dyDescent="0.35">
      <c r="A57" s="46" t="s">
        <v>34</v>
      </c>
      <c r="B57" s="57"/>
      <c r="C57" s="57"/>
      <c r="D57" s="57"/>
      <c r="E57" s="57"/>
      <c r="F57" s="57"/>
      <c r="G57" s="57"/>
      <c r="H57" s="58"/>
    </row>
    <row r="58" spans="1:8" ht="16.5" x14ac:dyDescent="0.3">
      <c r="A58" s="47" t="s">
        <v>35</v>
      </c>
      <c r="B58" s="57">
        <f>B20/B22*100</f>
        <v>41.160132761182631</v>
      </c>
      <c r="C58" s="57">
        <f t="shared" ref="C58:H58" si="15">C20/C22*100</f>
        <v>0</v>
      </c>
      <c r="D58" s="57">
        <f t="shared" si="15"/>
        <v>0</v>
      </c>
      <c r="E58" s="57">
        <f t="shared" si="15"/>
        <v>84.835561152932428</v>
      </c>
      <c r="F58" s="57">
        <f t="shared" si="15"/>
        <v>0</v>
      </c>
      <c r="G58" s="57">
        <f t="shared" si="15"/>
        <v>0</v>
      </c>
      <c r="H58" s="58">
        <f t="shared" si="15"/>
        <v>229.42857142857144</v>
      </c>
    </row>
    <row r="59" spans="1:8" ht="16.5" x14ac:dyDescent="0.3">
      <c r="A59" s="47" t="s">
        <v>36</v>
      </c>
      <c r="B59" s="57">
        <f t="shared" ref="B59" si="16">B27/B28*100</f>
        <v>14.971517455684477</v>
      </c>
      <c r="C59" s="57">
        <f t="shared" ref="C59:G59" si="17">C27/C28*100</f>
        <v>47.236695621097645</v>
      </c>
      <c r="D59" s="57">
        <f t="shared" si="17"/>
        <v>3.4015005008143167</v>
      </c>
      <c r="E59" s="57">
        <f t="shared" si="17"/>
        <v>59.188863038377846</v>
      </c>
      <c r="F59" s="57">
        <f t="shared" si="17"/>
        <v>5.2703556748828788</v>
      </c>
      <c r="G59" s="57">
        <f t="shared" si="17"/>
        <v>1.9080626808117129</v>
      </c>
      <c r="H59" s="50" t="s">
        <v>144</v>
      </c>
    </row>
    <row r="60" spans="1:8" ht="16.5" x14ac:dyDescent="0.3">
      <c r="A60" s="47" t="s">
        <v>37</v>
      </c>
      <c r="B60" s="57">
        <f t="shared" ref="B60" si="18">(B58+B59)/2</f>
        <v>28.065825108433554</v>
      </c>
      <c r="C60" s="57">
        <f t="shared" ref="C60:G60" si="19">(C58+C59)/2</f>
        <v>23.618347810548823</v>
      </c>
      <c r="D60" s="57">
        <f t="shared" si="19"/>
        <v>1.7007502504071583</v>
      </c>
      <c r="E60" s="57">
        <f t="shared" si="19"/>
        <v>72.012212095655144</v>
      </c>
      <c r="F60" s="57">
        <f t="shared" si="19"/>
        <v>2.6351778374414394</v>
      </c>
      <c r="G60" s="57">
        <f t="shared" si="19"/>
        <v>0.95403134040585647</v>
      </c>
      <c r="H60" s="50" t="s">
        <v>144</v>
      </c>
    </row>
    <row r="61" spans="1:8" ht="16.5" x14ac:dyDescent="0.3">
      <c r="A61" s="47"/>
      <c r="B61" s="57"/>
      <c r="C61" s="57"/>
      <c r="D61" s="57"/>
      <c r="E61" s="57"/>
      <c r="F61" s="57"/>
      <c r="G61" s="57"/>
      <c r="H61" s="58"/>
    </row>
    <row r="62" spans="1:8" ht="17.25" x14ac:dyDescent="0.35">
      <c r="A62" s="46" t="s">
        <v>92</v>
      </c>
      <c r="B62" s="57"/>
      <c r="C62" s="57"/>
      <c r="D62" s="57"/>
      <c r="E62" s="57"/>
      <c r="F62" s="57"/>
      <c r="G62" s="57"/>
      <c r="H62" s="58"/>
    </row>
    <row r="63" spans="1:8" ht="16.5" x14ac:dyDescent="0.3">
      <c r="A63" s="47" t="s">
        <v>38</v>
      </c>
      <c r="B63" s="57">
        <f t="shared" ref="B63" si="20">B29/B27*100</f>
        <v>100</v>
      </c>
      <c r="C63" s="57"/>
      <c r="D63" s="57"/>
      <c r="E63" s="57"/>
      <c r="F63" s="57"/>
      <c r="G63" s="57"/>
      <c r="H63" s="58"/>
    </row>
    <row r="64" spans="1:8" ht="16.5" x14ac:dyDescent="0.3">
      <c r="A64" s="47"/>
      <c r="B64" s="57"/>
      <c r="C64" s="57"/>
      <c r="D64" s="57"/>
      <c r="E64" s="57"/>
      <c r="F64" s="57"/>
      <c r="G64" s="57"/>
      <c r="H64" s="58"/>
    </row>
    <row r="65" spans="1:8" ht="17.25" x14ac:dyDescent="0.35">
      <c r="A65" s="46" t="s">
        <v>39</v>
      </c>
      <c r="B65" s="57"/>
      <c r="C65" s="57"/>
      <c r="D65" s="57"/>
      <c r="E65" s="57"/>
      <c r="F65" s="57"/>
      <c r="G65" s="57"/>
      <c r="H65" s="58"/>
    </row>
    <row r="66" spans="1:8" ht="16.5" x14ac:dyDescent="0.3">
      <c r="A66" s="47" t="s">
        <v>115</v>
      </c>
      <c r="B66" s="57">
        <f>((B20/B16)-1)*100</f>
        <v>156.28188499783832</v>
      </c>
      <c r="C66" s="57">
        <f t="shared" ref="C66:H66" si="21">((C20/C16)-1)*100</f>
        <v>-100</v>
      </c>
      <c r="D66" s="49" t="s">
        <v>144</v>
      </c>
      <c r="E66" s="57">
        <f t="shared" si="21"/>
        <v>184.17066155321189</v>
      </c>
      <c r="F66" s="49" t="s">
        <v>144</v>
      </c>
      <c r="G66" s="49" t="s">
        <v>144</v>
      </c>
      <c r="H66" s="58">
        <f t="shared" si="21"/>
        <v>-60.683509596553073</v>
      </c>
    </row>
    <row r="67" spans="1:8" ht="16.5" x14ac:dyDescent="0.3">
      <c r="A67" s="47" t="s">
        <v>41</v>
      </c>
      <c r="B67" s="57">
        <f>((B42/B41)-1)*100</f>
        <v>-47.099055149267834</v>
      </c>
      <c r="C67" s="49" t="s">
        <v>144</v>
      </c>
      <c r="D67" s="57">
        <f t="shared" ref="D67:G67" si="22">((D42/D41)-1)*100</f>
        <v>-68.992141709220434</v>
      </c>
      <c r="E67" s="57">
        <f t="shared" si="22"/>
        <v>-77.792637959077481</v>
      </c>
      <c r="F67" s="57">
        <f t="shared" si="22"/>
        <v>-71.774711280349408</v>
      </c>
      <c r="G67" s="57">
        <f t="shared" si="22"/>
        <v>-69.065338845833011</v>
      </c>
      <c r="H67" s="50" t="s">
        <v>144</v>
      </c>
    </row>
    <row r="68" spans="1:8" ht="16.5" x14ac:dyDescent="0.3">
      <c r="A68" s="47" t="s">
        <v>42</v>
      </c>
      <c r="B68" s="57">
        <f t="shared" ref="B68:E68" si="23">((B44/B43)-1)*100</f>
        <v>-79.35829727053148</v>
      </c>
      <c r="C68" s="49" t="s">
        <v>144</v>
      </c>
      <c r="D68" s="49" t="s">
        <v>144</v>
      </c>
      <c r="E68" s="57">
        <f t="shared" si="23"/>
        <v>-92.185202399310981</v>
      </c>
      <c r="F68" s="49" t="s">
        <v>144</v>
      </c>
      <c r="G68" s="49" t="s">
        <v>144</v>
      </c>
      <c r="H68" s="50" t="s">
        <v>144</v>
      </c>
    </row>
    <row r="69" spans="1:8" ht="16.5" x14ac:dyDescent="0.3">
      <c r="A69" s="47"/>
      <c r="B69" s="57"/>
      <c r="C69" s="57"/>
      <c r="D69" s="57"/>
      <c r="E69" s="57"/>
      <c r="F69" s="57"/>
      <c r="G69" s="57"/>
      <c r="H69" s="58"/>
    </row>
    <row r="70" spans="1:8" ht="17.25" x14ac:dyDescent="0.35">
      <c r="A70" s="46" t="s">
        <v>43</v>
      </c>
      <c r="B70" s="57"/>
      <c r="C70" s="57"/>
      <c r="D70" s="57"/>
      <c r="E70" s="57"/>
      <c r="F70" s="57"/>
      <c r="G70" s="57"/>
      <c r="H70" s="58"/>
    </row>
    <row r="71" spans="1:8" ht="16.5" x14ac:dyDescent="0.3">
      <c r="A71" s="47" t="s">
        <v>116</v>
      </c>
      <c r="B71" s="57">
        <f>B26/B18</f>
        <v>29784.311589940145</v>
      </c>
      <c r="C71" s="57">
        <f t="shared" ref="C71:H71" si="24">C26/C18</f>
        <v>73222.358471285508</v>
      </c>
      <c r="D71" s="57">
        <f t="shared" si="24"/>
        <v>208115.76156719818</v>
      </c>
      <c r="E71" s="57">
        <f t="shared" si="24"/>
        <v>4787.5203938517907</v>
      </c>
      <c r="F71" s="57">
        <f t="shared" si="24"/>
        <v>13374.682518238315</v>
      </c>
      <c r="G71" s="57">
        <f t="shared" si="24"/>
        <v>49340.068935803531</v>
      </c>
      <c r="H71" s="58">
        <f t="shared" si="24"/>
        <v>0</v>
      </c>
    </row>
    <row r="72" spans="1:8" ht="16.5" x14ac:dyDescent="0.3">
      <c r="A72" s="47" t="s">
        <v>117</v>
      </c>
      <c r="B72" s="57">
        <f>B27/B20</f>
        <v>10833.695397962125</v>
      </c>
      <c r="C72" s="49" t="s">
        <v>144</v>
      </c>
      <c r="D72" s="49" t="s">
        <v>144</v>
      </c>
      <c r="E72" s="57">
        <f t="shared" ref="E72:H72" si="25">E27/E20</f>
        <v>3340.201738918297</v>
      </c>
      <c r="F72" s="49" t="s">
        <v>144</v>
      </c>
      <c r="G72" s="49" t="s">
        <v>144</v>
      </c>
      <c r="H72" s="58">
        <f t="shared" si="25"/>
        <v>0</v>
      </c>
    </row>
    <row r="73" spans="1:8" ht="16.5" x14ac:dyDescent="0.3">
      <c r="A73" s="47" t="s">
        <v>46</v>
      </c>
      <c r="B73" s="57">
        <f>(B72/B71)*B55</f>
        <v>10.208616015820343</v>
      </c>
      <c r="C73" s="49" t="s">
        <v>144</v>
      </c>
      <c r="D73" s="49" t="s">
        <v>144</v>
      </c>
      <c r="E73" s="57">
        <f t="shared" ref="E73" si="26">(E72/E71)*E55</f>
        <v>50.242149646852631</v>
      </c>
      <c r="F73" s="49" t="s">
        <v>144</v>
      </c>
      <c r="G73" s="49" t="s">
        <v>144</v>
      </c>
      <c r="H73" s="50" t="s">
        <v>144</v>
      </c>
    </row>
    <row r="74" spans="1:8" ht="16.5" x14ac:dyDescent="0.3">
      <c r="A74" s="47" t="s">
        <v>118</v>
      </c>
      <c r="B74" s="57">
        <f>B26/B17</f>
        <v>134046155.83</v>
      </c>
      <c r="C74" s="57">
        <f t="shared" ref="C74:H74" si="27">C26/C17</f>
        <v>179138500</v>
      </c>
      <c r="D74" s="57">
        <f t="shared" si="27"/>
        <v>456814096.63999999</v>
      </c>
      <c r="E74" s="57">
        <f t="shared" si="27"/>
        <v>33452320</v>
      </c>
      <c r="F74" s="57">
        <f t="shared" si="27"/>
        <v>61874625</v>
      </c>
      <c r="G74" s="57">
        <f t="shared" si="27"/>
        <v>152691066.66666666</v>
      </c>
      <c r="H74" s="58">
        <f t="shared" si="27"/>
        <v>0</v>
      </c>
    </row>
    <row r="75" spans="1:8" ht="16.5" x14ac:dyDescent="0.3">
      <c r="A75" s="47" t="s">
        <v>119</v>
      </c>
      <c r="B75" s="57">
        <f>B27/B19</f>
        <v>24699992.146169186</v>
      </c>
      <c r="C75" s="49" t="s">
        <v>144</v>
      </c>
      <c r="D75" s="57">
        <f t="shared" ref="D75:H75" si="28">D27/D19</f>
        <v>15538533.784999996</v>
      </c>
      <c r="E75" s="57">
        <f t="shared" si="28"/>
        <v>24750059.834949851</v>
      </c>
      <c r="F75" s="57">
        <f t="shared" si="28"/>
        <v>3261012.8100000005</v>
      </c>
      <c r="G75" s="57">
        <f t="shared" si="28"/>
        <v>2913441.26</v>
      </c>
      <c r="H75" s="58">
        <f t="shared" si="28"/>
        <v>0</v>
      </c>
    </row>
    <row r="76" spans="1:8" ht="16.5" x14ac:dyDescent="0.3">
      <c r="A76" s="47"/>
      <c r="B76" s="57"/>
      <c r="C76" s="57"/>
      <c r="D76" s="57"/>
      <c r="E76" s="57"/>
      <c r="F76" s="57"/>
      <c r="G76" s="57"/>
      <c r="H76" s="58"/>
    </row>
    <row r="77" spans="1:8" ht="17.25" x14ac:dyDescent="0.35">
      <c r="A77" s="46" t="s">
        <v>47</v>
      </c>
      <c r="B77" s="57"/>
      <c r="C77" s="57"/>
      <c r="D77" s="57"/>
      <c r="E77" s="57"/>
      <c r="F77" s="57"/>
      <c r="G77" s="57"/>
      <c r="H77" s="58"/>
    </row>
    <row r="78" spans="1:8" ht="16.5" x14ac:dyDescent="0.3">
      <c r="A78" s="47" t="s">
        <v>48</v>
      </c>
      <c r="B78" s="57">
        <f>(B33/B32)*100</f>
        <v>31.760212358489685</v>
      </c>
      <c r="C78" s="57"/>
      <c r="D78" s="57"/>
      <c r="E78" s="57"/>
      <c r="F78" s="57"/>
      <c r="G78" s="57"/>
      <c r="H78" s="58"/>
    </row>
    <row r="79" spans="1:8" ht="16.5" x14ac:dyDescent="0.3">
      <c r="A79" s="59" t="s">
        <v>49</v>
      </c>
      <c r="B79" s="57">
        <f>(B27/B33)*100</f>
        <v>47.139223399060505</v>
      </c>
      <c r="C79" s="57"/>
      <c r="D79" s="57"/>
      <c r="E79" s="57"/>
      <c r="F79" s="57"/>
      <c r="G79" s="57"/>
      <c r="H79" s="58"/>
    </row>
    <row r="80" spans="1:8" ht="17.25" thickBot="1" x14ac:dyDescent="0.35">
      <c r="A80" s="60"/>
      <c r="B80" s="60"/>
      <c r="C80" s="60"/>
      <c r="D80" s="60"/>
      <c r="E80" s="60"/>
      <c r="F80" s="60"/>
      <c r="G80" s="60"/>
      <c r="H80" s="61"/>
    </row>
    <row r="81" spans="1:8" ht="15.75" customHeight="1" thickTop="1" x14ac:dyDescent="0.25">
      <c r="A81" s="84" t="s">
        <v>194</v>
      </c>
      <c r="B81" s="84"/>
      <c r="C81" s="84"/>
      <c r="D81" s="84"/>
      <c r="E81" s="84"/>
      <c r="F81" s="84"/>
      <c r="G81" s="84"/>
      <c r="H81" s="84"/>
    </row>
    <row r="82" spans="1:8" ht="57.75" customHeight="1" x14ac:dyDescent="0.3">
      <c r="A82" s="78" t="s">
        <v>195</v>
      </c>
      <c r="B82" s="78"/>
      <c r="C82" s="78"/>
      <c r="D82" s="78"/>
      <c r="E82" s="78"/>
      <c r="F82" s="78"/>
      <c r="G82" s="78"/>
      <c r="H82" s="47"/>
    </row>
    <row r="83" spans="1:8" ht="16.5" x14ac:dyDescent="0.3">
      <c r="A83" s="47"/>
      <c r="B83" s="47"/>
      <c r="C83" s="47"/>
      <c r="D83" s="47"/>
      <c r="E83" s="47"/>
      <c r="F83" s="47"/>
      <c r="G83" s="47"/>
      <c r="H83" s="47"/>
    </row>
    <row r="84" spans="1:8" ht="16.5" x14ac:dyDescent="0.3">
      <c r="A84" s="47"/>
      <c r="B84" s="47"/>
      <c r="C84" s="47"/>
      <c r="D84" s="47"/>
      <c r="E84" s="47"/>
      <c r="F84" s="47"/>
      <c r="G84" s="47"/>
      <c r="H84" s="47"/>
    </row>
    <row r="85" spans="1:8" ht="16.5" x14ac:dyDescent="0.3">
      <c r="A85" s="47"/>
      <c r="B85" s="47"/>
      <c r="C85" s="47"/>
      <c r="D85" s="47"/>
      <c r="E85" s="47"/>
      <c r="F85" s="47"/>
      <c r="G85" s="47"/>
      <c r="H85" s="47"/>
    </row>
    <row r="86" spans="1:8" ht="16.5" x14ac:dyDescent="0.3">
      <c r="A86" s="47"/>
      <c r="B86" s="47"/>
      <c r="C86" s="47"/>
      <c r="D86" s="47"/>
      <c r="E86" s="47"/>
      <c r="F86" s="47"/>
      <c r="G86" s="47"/>
      <c r="H86" s="47"/>
    </row>
    <row r="87" spans="1:8" ht="16.5" x14ac:dyDescent="0.3">
      <c r="A87" s="47"/>
      <c r="B87" s="47"/>
      <c r="C87" s="47"/>
      <c r="D87" s="47"/>
      <c r="E87" s="47"/>
      <c r="F87" s="47"/>
      <c r="G87" s="47"/>
      <c r="H87" s="47"/>
    </row>
    <row r="88" spans="1:8" ht="16.5" x14ac:dyDescent="0.3">
      <c r="A88" s="47"/>
      <c r="B88" s="47"/>
      <c r="C88" s="47"/>
      <c r="D88" s="47"/>
      <c r="E88" s="47"/>
      <c r="F88" s="47"/>
      <c r="G88" s="47"/>
      <c r="H88" s="47"/>
    </row>
    <row r="89" spans="1:8" ht="16.5" x14ac:dyDescent="0.3">
      <c r="A89" s="47"/>
      <c r="B89" s="47"/>
      <c r="C89" s="47"/>
      <c r="D89" s="47"/>
      <c r="E89" s="47"/>
      <c r="F89" s="47"/>
      <c r="G89" s="47"/>
      <c r="H89" s="47"/>
    </row>
    <row r="90" spans="1:8" ht="16.5" x14ac:dyDescent="0.3">
      <c r="A90" s="47"/>
      <c r="B90" s="47"/>
      <c r="C90" s="47"/>
      <c r="D90" s="47"/>
      <c r="E90" s="47"/>
      <c r="F90" s="47"/>
      <c r="G90" s="47"/>
      <c r="H90" s="47"/>
    </row>
    <row r="91" spans="1:8" ht="16.5" x14ac:dyDescent="0.3">
      <c r="A91" s="47"/>
      <c r="B91" s="47"/>
      <c r="C91" s="47"/>
      <c r="D91" s="47"/>
      <c r="E91" s="47"/>
      <c r="F91" s="47"/>
      <c r="G91" s="47"/>
      <c r="H91" s="47"/>
    </row>
    <row r="92" spans="1:8" ht="16.5" x14ac:dyDescent="0.3">
      <c r="A92" s="47"/>
      <c r="B92" s="47"/>
      <c r="C92" s="47"/>
      <c r="D92" s="47"/>
      <c r="E92" s="47"/>
      <c r="F92" s="47"/>
      <c r="G92" s="47"/>
      <c r="H92" s="47"/>
    </row>
    <row r="93" spans="1:8" ht="16.5" x14ac:dyDescent="0.3">
      <c r="A93" s="47"/>
      <c r="B93" s="47"/>
      <c r="C93" s="47"/>
      <c r="D93" s="47"/>
      <c r="E93" s="47"/>
      <c r="F93" s="47"/>
      <c r="G93" s="47"/>
      <c r="H93" s="47"/>
    </row>
    <row r="94" spans="1:8" ht="16.5" x14ac:dyDescent="0.3">
      <c r="A94" s="47"/>
      <c r="B94" s="47"/>
      <c r="C94" s="47"/>
      <c r="D94" s="47"/>
      <c r="E94" s="47"/>
      <c r="F94" s="47"/>
      <c r="G94" s="47"/>
      <c r="H94" s="47"/>
    </row>
    <row r="95" spans="1:8" ht="16.5" x14ac:dyDescent="0.3">
      <c r="A95" s="47"/>
      <c r="B95" s="47"/>
      <c r="C95" s="47"/>
      <c r="D95" s="47"/>
      <c r="E95" s="47"/>
      <c r="F95" s="47"/>
      <c r="G95" s="47"/>
      <c r="H95" s="47"/>
    </row>
    <row r="96" spans="1:8" ht="16.5" x14ac:dyDescent="0.3">
      <c r="A96" s="47"/>
      <c r="B96" s="47"/>
      <c r="C96" s="47"/>
      <c r="D96" s="47"/>
      <c r="E96" s="47"/>
      <c r="F96" s="47"/>
      <c r="G96" s="47"/>
      <c r="H96" s="47"/>
    </row>
    <row r="97" spans="1:8" ht="16.5" x14ac:dyDescent="0.3">
      <c r="A97" s="47"/>
      <c r="B97" s="47"/>
      <c r="C97" s="47"/>
      <c r="D97" s="47"/>
      <c r="E97" s="47"/>
      <c r="F97" s="47"/>
      <c r="G97" s="47"/>
      <c r="H97" s="47"/>
    </row>
    <row r="98" spans="1:8" ht="16.5" x14ac:dyDescent="0.3">
      <c r="A98" s="47"/>
      <c r="B98" s="47"/>
      <c r="C98" s="47"/>
      <c r="D98" s="47"/>
      <c r="E98" s="47"/>
      <c r="F98" s="47"/>
      <c r="G98" s="47"/>
      <c r="H98" s="47"/>
    </row>
    <row r="99" spans="1:8" ht="16.5" x14ac:dyDescent="0.3">
      <c r="A99" s="47"/>
      <c r="B99" s="47"/>
      <c r="C99" s="47"/>
      <c r="D99" s="47"/>
      <c r="E99" s="47"/>
      <c r="F99" s="47"/>
      <c r="G99" s="47"/>
      <c r="H99" s="47"/>
    </row>
    <row r="100" spans="1:8" ht="16.5" x14ac:dyDescent="0.3">
      <c r="A100" s="47"/>
      <c r="B100" s="47"/>
      <c r="C100" s="47"/>
      <c r="D100" s="47"/>
      <c r="E100" s="47"/>
      <c r="F100" s="47"/>
      <c r="G100" s="47"/>
      <c r="H100" s="47"/>
    </row>
    <row r="101" spans="1:8" ht="16.5" x14ac:dyDescent="0.3">
      <c r="A101" s="47"/>
      <c r="B101" s="47"/>
      <c r="C101" s="47"/>
      <c r="D101" s="47"/>
      <c r="E101" s="47"/>
      <c r="F101" s="47"/>
      <c r="G101" s="47"/>
      <c r="H101" s="47"/>
    </row>
    <row r="102" spans="1:8" ht="16.5" x14ac:dyDescent="0.3">
      <c r="A102" s="47"/>
      <c r="B102" s="47"/>
      <c r="C102" s="47"/>
      <c r="D102" s="47"/>
      <c r="E102" s="47"/>
      <c r="F102" s="47"/>
      <c r="G102" s="47"/>
      <c r="H102" s="47"/>
    </row>
    <row r="103" spans="1:8" ht="16.5" x14ac:dyDescent="0.3">
      <c r="A103" s="47"/>
      <c r="B103" s="47"/>
      <c r="C103" s="47"/>
      <c r="D103" s="47"/>
      <c r="E103" s="47"/>
      <c r="F103" s="47"/>
      <c r="G103" s="47"/>
      <c r="H103" s="47"/>
    </row>
    <row r="104" spans="1:8" ht="16.5" x14ac:dyDescent="0.3">
      <c r="A104" s="47"/>
      <c r="B104" s="47"/>
      <c r="C104" s="47"/>
      <c r="D104" s="47"/>
      <c r="E104" s="47"/>
      <c r="F104" s="47"/>
      <c r="G104" s="47"/>
      <c r="H104" s="47"/>
    </row>
    <row r="105" spans="1:8" ht="16.5" x14ac:dyDescent="0.3">
      <c r="A105" s="47"/>
      <c r="B105" s="47"/>
      <c r="C105" s="47"/>
      <c r="D105" s="47"/>
      <c r="E105" s="47"/>
      <c r="F105" s="47"/>
      <c r="G105" s="47"/>
      <c r="H105" s="47"/>
    </row>
    <row r="106" spans="1:8" ht="16.5" x14ac:dyDescent="0.3">
      <c r="A106" s="47"/>
      <c r="B106" s="47"/>
      <c r="C106" s="47"/>
      <c r="D106" s="47"/>
      <c r="E106" s="47"/>
      <c r="F106" s="47"/>
      <c r="G106" s="47"/>
      <c r="H106" s="47"/>
    </row>
    <row r="107" spans="1:8" ht="16.5" x14ac:dyDescent="0.3">
      <c r="A107" s="47"/>
      <c r="B107" s="47"/>
      <c r="C107" s="47"/>
      <c r="D107" s="47"/>
      <c r="E107" s="47"/>
      <c r="F107" s="47"/>
      <c r="G107" s="47"/>
      <c r="H107" s="47"/>
    </row>
    <row r="108" spans="1:8" ht="16.5" x14ac:dyDescent="0.3">
      <c r="A108" s="47"/>
      <c r="B108" s="47"/>
      <c r="C108" s="47"/>
      <c r="D108" s="47"/>
      <c r="E108" s="47"/>
      <c r="F108" s="47"/>
      <c r="G108" s="47"/>
      <c r="H108" s="47"/>
    </row>
    <row r="109" spans="1:8" ht="16.5" x14ac:dyDescent="0.3">
      <c r="A109" s="47"/>
      <c r="B109" s="47"/>
      <c r="C109" s="47"/>
      <c r="D109" s="47"/>
      <c r="E109" s="47"/>
      <c r="F109" s="47"/>
      <c r="G109" s="47"/>
      <c r="H109" s="47"/>
    </row>
    <row r="110" spans="1:8" ht="16.5" x14ac:dyDescent="0.3">
      <c r="A110" s="47"/>
      <c r="B110" s="47"/>
      <c r="C110" s="47"/>
      <c r="D110" s="47"/>
      <c r="E110" s="47"/>
      <c r="F110" s="47"/>
      <c r="G110" s="47"/>
      <c r="H110" s="47"/>
    </row>
    <row r="111" spans="1:8" ht="16.5" x14ac:dyDescent="0.3">
      <c r="A111" s="47"/>
      <c r="B111" s="47"/>
      <c r="C111" s="47"/>
      <c r="D111" s="47"/>
      <c r="E111" s="47"/>
      <c r="F111" s="47"/>
      <c r="G111" s="47"/>
      <c r="H111" s="47"/>
    </row>
    <row r="112" spans="1:8" ht="16.5" x14ac:dyDescent="0.3">
      <c r="A112" s="47"/>
      <c r="B112" s="47"/>
      <c r="C112" s="47"/>
      <c r="D112" s="47"/>
      <c r="E112" s="47"/>
      <c r="F112" s="47"/>
      <c r="G112" s="47"/>
      <c r="H112" s="47"/>
    </row>
    <row r="113" spans="1:8" ht="16.5" x14ac:dyDescent="0.3">
      <c r="A113" s="47"/>
      <c r="B113" s="47"/>
      <c r="C113" s="47"/>
      <c r="D113" s="47"/>
      <c r="E113" s="47"/>
      <c r="F113" s="47"/>
      <c r="G113" s="47"/>
      <c r="H113" s="47"/>
    </row>
    <row r="114" spans="1:8" ht="16.5" x14ac:dyDescent="0.3">
      <c r="A114" s="47"/>
      <c r="B114" s="47"/>
      <c r="C114" s="47"/>
      <c r="D114" s="47"/>
      <c r="E114" s="47"/>
      <c r="F114" s="47"/>
      <c r="G114" s="47"/>
      <c r="H114" s="47"/>
    </row>
    <row r="115" spans="1:8" ht="16.5" x14ac:dyDescent="0.3">
      <c r="A115" s="47"/>
      <c r="B115" s="47"/>
      <c r="C115" s="47"/>
      <c r="D115" s="47"/>
      <c r="E115" s="47"/>
      <c r="F115" s="47"/>
      <c r="G115" s="47"/>
      <c r="H115" s="47"/>
    </row>
    <row r="116" spans="1:8" ht="16.5" x14ac:dyDescent="0.3">
      <c r="A116" s="47"/>
      <c r="B116" s="47"/>
      <c r="C116" s="47"/>
      <c r="D116" s="47"/>
      <c r="E116" s="47"/>
      <c r="F116" s="47"/>
      <c r="G116" s="47"/>
      <c r="H116" s="47"/>
    </row>
    <row r="117" spans="1:8" ht="16.5" x14ac:dyDescent="0.3">
      <c r="A117" s="47"/>
      <c r="B117" s="47"/>
      <c r="C117" s="47"/>
      <c r="D117" s="47"/>
      <c r="E117" s="47"/>
      <c r="F117" s="47"/>
      <c r="G117" s="47"/>
      <c r="H117" s="47"/>
    </row>
    <row r="118" spans="1:8" ht="16.5" x14ac:dyDescent="0.3">
      <c r="A118" s="47"/>
      <c r="B118" s="47"/>
      <c r="C118" s="47"/>
      <c r="D118" s="47"/>
      <c r="E118" s="47"/>
      <c r="F118" s="47"/>
      <c r="G118" s="47"/>
      <c r="H118" s="47"/>
    </row>
    <row r="119" spans="1:8" ht="16.5" x14ac:dyDescent="0.3">
      <c r="A119" s="47"/>
      <c r="B119" s="47"/>
      <c r="C119" s="47"/>
      <c r="D119" s="47"/>
      <c r="E119" s="47"/>
      <c r="F119" s="47"/>
      <c r="G119" s="47"/>
      <c r="H119" s="47"/>
    </row>
  </sheetData>
  <mergeCells count="7">
    <mergeCell ref="A82:G82"/>
    <mergeCell ref="A9:A10"/>
    <mergeCell ref="B9:B10"/>
    <mergeCell ref="C9:H9"/>
    <mergeCell ref="C10:D10"/>
    <mergeCell ref="E10:G10"/>
    <mergeCell ref="A81:H81"/>
  </mergeCells>
  <pageMargins left="0.7" right="0.7" top="0.75" bottom="0.75" header="0.3" footer="0.3"/>
  <pageSetup orientation="portrait" r:id="rId1"/>
  <ignoredErrors>
    <ignoredError sqref="E79:H79 F77:H78 F45:F48 F76" evalErro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121"/>
  <sheetViews>
    <sheetView showGridLines="0"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5703125" style="38" customWidth="1"/>
    <col min="2" max="8" width="17.140625" style="38" customWidth="1"/>
    <col min="9" max="16384" width="11.42578125" style="38"/>
  </cols>
  <sheetData>
    <row r="9" spans="1:8" s="39" customFormat="1" ht="21.75" customHeight="1" x14ac:dyDescent="0.25">
      <c r="A9" s="79" t="s">
        <v>0</v>
      </c>
      <c r="B9" s="79" t="s">
        <v>1</v>
      </c>
      <c r="C9" s="82" t="s">
        <v>2</v>
      </c>
      <c r="D9" s="82"/>
      <c r="E9" s="82"/>
      <c r="F9" s="82"/>
      <c r="G9" s="82"/>
      <c r="H9" s="82"/>
    </row>
    <row r="10" spans="1:8" s="39" customFormat="1" ht="31.5" customHeight="1" thickBot="1" x14ac:dyDescent="0.3">
      <c r="A10" s="80"/>
      <c r="B10" s="81"/>
      <c r="C10" s="83" t="s">
        <v>123</v>
      </c>
      <c r="D10" s="83"/>
      <c r="E10" s="83" t="s">
        <v>4</v>
      </c>
      <c r="F10" s="83"/>
      <c r="G10" s="83"/>
      <c r="H10" s="43" t="s">
        <v>124</v>
      </c>
    </row>
    <row r="11" spans="1:8" ht="69.75" thickTop="1" x14ac:dyDescent="0.25">
      <c r="A11" s="42"/>
      <c r="B11" s="42"/>
      <c r="C11" s="44" t="s">
        <v>145</v>
      </c>
      <c r="D11" s="44" t="s">
        <v>121</v>
      </c>
      <c r="E11" s="44" t="s">
        <v>146</v>
      </c>
      <c r="F11" s="44" t="s">
        <v>121</v>
      </c>
      <c r="G11" s="44" t="s">
        <v>122</v>
      </c>
      <c r="H11" s="45" t="s">
        <v>120</v>
      </c>
    </row>
    <row r="12" spans="1:8" ht="17.25" x14ac:dyDescent="0.35">
      <c r="A12" s="46" t="s">
        <v>7</v>
      </c>
      <c r="B12" s="47"/>
      <c r="C12" s="47"/>
      <c r="D12" s="47"/>
      <c r="E12" s="47"/>
      <c r="F12" s="47"/>
      <c r="G12" s="47"/>
      <c r="H12" s="48"/>
    </row>
    <row r="13" spans="1:8" ht="16.5" x14ac:dyDescent="0.3">
      <c r="A13" s="47"/>
      <c r="B13" s="47"/>
      <c r="C13" s="47"/>
      <c r="D13" s="47"/>
      <c r="E13" s="47"/>
      <c r="F13" s="47"/>
      <c r="G13" s="47"/>
      <c r="H13" s="48"/>
    </row>
    <row r="14" spans="1:8" ht="17.25" x14ac:dyDescent="0.35">
      <c r="A14" s="46" t="s">
        <v>113</v>
      </c>
      <c r="B14" s="47"/>
      <c r="C14" s="47"/>
      <c r="D14" s="47"/>
      <c r="E14" s="47"/>
      <c r="F14" s="47"/>
      <c r="G14" s="47"/>
      <c r="H14" s="48"/>
    </row>
    <row r="15" spans="1:8" ht="16.5" x14ac:dyDescent="0.3">
      <c r="A15" s="47" t="s">
        <v>140</v>
      </c>
      <c r="B15" s="49">
        <f>SUM(C15:G15)</f>
        <v>5</v>
      </c>
      <c r="C15" s="49">
        <v>1</v>
      </c>
      <c r="D15" s="49">
        <v>1</v>
      </c>
      <c r="E15" s="49">
        <v>0</v>
      </c>
      <c r="F15" s="49">
        <v>3</v>
      </c>
      <c r="G15" s="49">
        <v>0</v>
      </c>
      <c r="H15" s="50">
        <v>6</v>
      </c>
    </row>
    <row r="16" spans="1:8" ht="17.25" x14ac:dyDescent="0.35">
      <c r="A16" s="51" t="s">
        <v>114</v>
      </c>
      <c r="B16" s="49">
        <f t="shared" ref="B16:B22" si="0">SUM(C16:G16)</f>
        <v>375</v>
      </c>
      <c r="C16" s="49">
        <v>375</v>
      </c>
      <c r="D16" s="49">
        <v>0</v>
      </c>
      <c r="E16" s="49">
        <v>0</v>
      </c>
      <c r="F16" s="49">
        <v>0</v>
      </c>
      <c r="G16" s="49">
        <v>0</v>
      </c>
      <c r="H16" s="50">
        <v>5304</v>
      </c>
    </row>
    <row r="17" spans="1:8" ht="16.5" x14ac:dyDescent="0.3">
      <c r="A17" s="47" t="s">
        <v>205</v>
      </c>
      <c r="B17" s="49">
        <f t="shared" si="0"/>
        <v>16</v>
      </c>
      <c r="C17" s="49">
        <v>1</v>
      </c>
      <c r="D17" s="49">
        <v>3</v>
      </c>
      <c r="E17" s="49">
        <v>5</v>
      </c>
      <c r="F17" s="49">
        <v>4</v>
      </c>
      <c r="G17" s="49">
        <v>3</v>
      </c>
      <c r="H17" s="50">
        <v>15</v>
      </c>
    </row>
    <row r="18" spans="1:8" ht="17.25" x14ac:dyDescent="0.35">
      <c r="A18" s="51" t="s">
        <v>114</v>
      </c>
      <c r="B18" s="49">
        <f t="shared" si="0"/>
        <v>72009</v>
      </c>
      <c r="C18" s="49">
        <v>2340</v>
      </c>
      <c r="D18" s="49">
        <v>6943</v>
      </c>
      <c r="E18" s="49">
        <v>30644</v>
      </c>
      <c r="F18" s="49">
        <v>22798</v>
      </c>
      <c r="G18" s="49">
        <v>9284</v>
      </c>
      <c r="H18" s="50">
        <v>3500</v>
      </c>
    </row>
    <row r="19" spans="1:8" ht="16.5" x14ac:dyDescent="0.3">
      <c r="A19" s="47" t="s">
        <v>206</v>
      </c>
      <c r="B19" s="49">
        <f t="shared" si="0"/>
        <v>3</v>
      </c>
      <c r="C19" s="49">
        <v>1</v>
      </c>
      <c r="D19" s="49">
        <v>1</v>
      </c>
      <c r="E19" s="49">
        <v>1</v>
      </c>
      <c r="F19" s="49">
        <v>0</v>
      </c>
      <c r="G19" s="49">
        <v>0</v>
      </c>
      <c r="H19" s="50">
        <v>4</v>
      </c>
    </row>
    <row r="20" spans="1:8" ht="17.25" x14ac:dyDescent="0.35">
      <c r="A20" s="51" t="s">
        <v>114</v>
      </c>
      <c r="B20" s="49">
        <f t="shared" si="0"/>
        <v>3345</v>
      </c>
      <c r="C20" s="49">
        <v>2340</v>
      </c>
      <c r="D20" s="49">
        <v>0</v>
      </c>
      <c r="E20" s="49">
        <v>1005</v>
      </c>
      <c r="F20" s="49">
        <v>0</v>
      </c>
      <c r="G20" s="49">
        <v>0</v>
      </c>
      <c r="H20" s="50">
        <v>1130</v>
      </c>
    </row>
    <row r="21" spans="1:8" ht="16.5" x14ac:dyDescent="0.3">
      <c r="A21" s="47" t="s">
        <v>150</v>
      </c>
      <c r="B21" s="49">
        <f t="shared" si="0"/>
        <v>16</v>
      </c>
      <c r="C21" s="49">
        <v>1</v>
      </c>
      <c r="D21" s="49">
        <v>3</v>
      </c>
      <c r="E21" s="49">
        <v>5</v>
      </c>
      <c r="F21" s="49">
        <v>4</v>
      </c>
      <c r="G21" s="49">
        <v>3</v>
      </c>
      <c r="H21" s="50">
        <v>15</v>
      </c>
    </row>
    <row r="22" spans="1:8" ht="17.25" x14ac:dyDescent="0.35">
      <c r="A22" s="51" t="s">
        <v>114</v>
      </c>
      <c r="B22" s="49">
        <f t="shared" si="0"/>
        <v>72009</v>
      </c>
      <c r="C22" s="49">
        <v>2340</v>
      </c>
      <c r="D22" s="49">
        <v>6943</v>
      </c>
      <c r="E22" s="49">
        <v>30644</v>
      </c>
      <c r="F22" s="49">
        <v>22798</v>
      </c>
      <c r="G22" s="49">
        <v>9284</v>
      </c>
      <c r="H22" s="50">
        <v>3500</v>
      </c>
    </row>
    <row r="23" spans="1:8" ht="16.5" x14ac:dyDescent="0.3">
      <c r="A23" s="47"/>
      <c r="B23" s="49"/>
      <c r="C23" s="49"/>
      <c r="D23" s="49"/>
      <c r="E23" s="49"/>
      <c r="F23" s="49"/>
      <c r="G23" s="49"/>
      <c r="H23" s="50"/>
    </row>
    <row r="24" spans="1:8" ht="17.25" x14ac:dyDescent="0.35">
      <c r="A24" s="46" t="s">
        <v>15</v>
      </c>
      <c r="B24" s="49"/>
      <c r="C24" s="49"/>
      <c r="D24" s="49"/>
      <c r="E24" s="49"/>
      <c r="F24" s="49"/>
      <c r="G24" s="49"/>
      <c r="H24" s="50"/>
    </row>
    <row r="25" spans="1:8" ht="16.5" x14ac:dyDescent="0.3">
      <c r="A25" s="47" t="s">
        <v>141</v>
      </c>
      <c r="B25" s="49">
        <f>SUM(C25:G25)</f>
        <v>1040127988.5043762</v>
      </c>
      <c r="C25" s="49">
        <v>0</v>
      </c>
      <c r="D25" s="49">
        <v>60317067.712013997</v>
      </c>
      <c r="E25" s="49">
        <v>531864352.95999998</v>
      </c>
      <c r="F25" s="49">
        <v>13393545.65</v>
      </c>
      <c r="G25" s="49">
        <v>434553022.18236214</v>
      </c>
      <c r="H25" s="50">
        <v>0</v>
      </c>
    </row>
    <row r="26" spans="1:8" ht="16.5" x14ac:dyDescent="0.3">
      <c r="A26" s="47" t="s">
        <v>207</v>
      </c>
      <c r="B26" s="49">
        <f t="shared" ref="B26:B28" si="1">SUM(C26:G26)</f>
        <v>2144738493.28</v>
      </c>
      <c r="C26" s="49">
        <v>234731000</v>
      </c>
      <c r="D26" s="49">
        <v>1037174193.28</v>
      </c>
      <c r="E26" s="49">
        <v>157126800</v>
      </c>
      <c r="F26" s="49">
        <v>257633300</v>
      </c>
      <c r="G26" s="49">
        <v>458073200</v>
      </c>
      <c r="H26" s="50">
        <v>0</v>
      </c>
    </row>
    <row r="27" spans="1:8" ht="16.5" x14ac:dyDescent="0.3">
      <c r="A27" s="47" t="s">
        <v>208</v>
      </c>
      <c r="B27" s="49">
        <f t="shared" si="1"/>
        <v>504122964.76999998</v>
      </c>
      <c r="C27" s="49">
        <v>5066992.7400000012</v>
      </c>
      <c r="D27" s="49">
        <v>15034172.220000014</v>
      </c>
      <c r="E27" s="49">
        <v>24477117.219999984</v>
      </c>
      <c r="F27" s="49">
        <v>13294113.219999995</v>
      </c>
      <c r="G27" s="49">
        <v>446250569.37</v>
      </c>
      <c r="H27" s="50">
        <v>0</v>
      </c>
    </row>
    <row r="28" spans="1:8" ht="16.5" x14ac:dyDescent="0.3">
      <c r="A28" s="47" t="s">
        <v>154</v>
      </c>
      <c r="B28" s="49">
        <f t="shared" si="1"/>
        <v>2144738493.28</v>
      </c>
      <c r="C28" s="49">
        <v>234731000</v>
      </c>
      <c r="D28" s="49">
        <v>1037174193.28</v>
      </c>
      <c r="E28" s="49">
        <v>157126800</v>
      </c>
      <c r="F28" s="49">
        <v>257633300</v>
      </c>
      <c r="G28" s="49">
        <v>458073200</v>
      </c>
      <c r="H28" s="50">
        <v>0</v>
      </c>
    </row>
    <row r="29" spans="1:8" ht="16.5" x14ac:dyDescent="0.3">
      <c r="A29" s="47" t="s">
        <v>209</v>
      </c>
      <c r="B29" s="49">
        <f>B27</f>
        <v>504122964.76999998</v>
      </c>
      <c r="C29" s="49"/>
      <c r="D29" s="49"/>
      <c r="E29" s="49"/>
      <c r="F29" s="49"/>
      <c r="G29" s="49"/>
      <c r="H29" s="50"/>
    </row>
    <row r="30" spans="1:8" ht="16.5" x14ac:dyDescent="0.3">
      <c r="A30" s="47"/>
      <c r="B30" s="49"/>
      <c r="C30" s="49"/>
      <c r="D30" s="49"/>
      <c r="E30" s="49"/>
      <c r="F30" s="49"/>
      <c r="G30" s="49"/>
      <c r="H30" s="50"/>
    </row>
    <row r="31" spans="1:8" ht="17.25" x14ac:dyDescent="0.35">
      <c r="A31" s="46" t="s">
        <v>17</v>
      </c>
      <c r="B31" s="49"/>
      <c r="C31" s="49"/>
      <c r="D31" s="49"/>
      <c r="E31" s="49"/>
      <c r="F31" s="49"/>
      <c r="G31" s="49"/>
      <c r="H31" s="50"/>
    </row>
    <row r="32" spans="1:8" ht="16.5" x14ac:dyDescent="0.3">
      <c r="A32" s="47" t="s">
        <v>207</v>
      </c>
      <c r="B32" s="49">
        <f>B26</f>
        <v>2144738493.28</v>
      </c>
      <c r="C32" s="49"/>
      <c r="D32" s="49"/>
      <c r="E32" s="49"/>
      <c r="F32" s="49"/>
      <c r="G32" s="49"/>
      <c r="H32" s="50"/>
    </row>
    <row r="33" spans="1:8" ht="16.5" x14ac:dyDescent="0.3">
      <c r="A33" s="47" t="s">
        <v>208</v>
      </c>
      <c r="B33" s="49">
        <v>286000000</v>
      </c>
      <c r="C33" s="49"/>
      <c r="D33" s="49"/>
      <c r="E33" s="49"/>
      <c r="F33" s="49"/>
      <c r="G33" s="49"/>
      <c r="H33" s="50"/>
    </row>
    <row r="34" spans="1:8" ht="16.5" x14ac:dyDescent="0.3">
      <c r="A34" s="47"/>
      <c r="B34" s="53"/>
      <c r="C34" s="53"/>
      <c r="D34" s="53"/>
      <c r="E34" s="53"/>
      <c r="F34" s="53"/>
      <c r="G34" s="53"/>
      <c r="H34" s="54"/>
    </row>
    <row r="35" spans="1:8" ht="17.25" x14ac:dyDescent="0.35">
      <c r="A35" s="46" t="s">
        <v>18</v>
      </c>
      <c r="B35" s="53"/>
      <c r="C35" s="53"/>
      <c r="D35" s="53"/>
      <c r="E35" s="53"/>
      <c r="F35" s="53"/>
      <c r="G35" s="53"/>
      <c r="H35" s="54"/>
    </row>
    <row r="36" spans="1:8" ht="16.5" x14ac:dyDescent="0.3">
      <c r="A36" s="47" t="s">
        <v>210</v>
      </c>
      <c r="B36" s="57">
        <v>1.0610999999999999</v>
      </c>
      <c r="C36" s="57">
        <v>1.0610999999999999</v>
      </c>
      <c r="D36" s="57">
        <v>1.0610999999999999</v>
      </c>
      <c r="E36" s="57">
        <v>1.0610999999999999</v>
      </c>
      <c r="F36" s="57">
        <v>1.0610999999999999</v>
      </c>
      <c r="G36" s="57">
        <v>1.0610999999999999</v>
      </c>
      <c r="H36" s="58">
        <v>1.0610999999999999</v>
      </c>
    </row>
    <row r="37" spans="1:8" ht="16.5" x14ac:dyDescent="0.3">
      <c r="A37" s="47" t="s">
        <v>211</v>
      </c>
      <c r="B37" s="57">
        <v>1.0706</v>
      </c>
      <c r="C37" s="57">
        <v>1.0706</v>
      </c>
      <c r="D37" s="57">
        <v>1.0706</v>
      </c>
      <c r="E37" s="57">
        <v>1.0706</v>
      </c>
      <c r="F37" s="57">
        <v>1.0706</v>
      </c>
      <c r="G37" s="57">
        <v>1.0706</v>
      </c>
      <c r="H37" s="58">
        <v>1.0706</v>
      </c>
    </row>
    <row r="38" spans="1:8" ht="16.5" x14ac:dyDescent="0.3">
      <c r="A38" s="47" t="s">
        <v>100</v>
      </c>
      <c r="B38" s="49">
        <f>C38+F38</f>
        <v>285392</v>
      </c>
      <c r="C38" s="52">
        <v>80283</v>
      </c>
      <c r="D38" s="52">
        <v>80283</v>
      </c>
      <c r="E38" s="52">
        <v>205109</v>
      </c>
      <c r="F38" s="49">
        <v>205109</v>
      </c>
      <c r="G38" s="49">
        <v>205109</v>
      </c>
      <c r="H38" s="50">
        <v>0</v>
      </c>
    </row>
    <row r="39" spans="1:8" ht="16.5" x14ac:dyDescent="0.3">
      <c r="A39" s="47"/>
      <c r="B39" s="49"/>
      <c r="C39" s="49"/>
      <c r="D39" s="49"/>
      <c r="E39" s="49"/>
      <c r="F39" s="49"/>
      <c r="G39" s="49"/>
      <c r="H39" s="50"/>
    </row>
    <row r="40" spans="1:8" ht="17.25" x14ac:dyDescent="0.35">
      <c r="A40" s="46" t="s">
        <v>21</v>
      </c>
      <c r="B40" s="49"/>
      <c r="C40" s="49"/>
      <c r="D40" s="49"/>
      <c r="E40" s="49"/>
      <c r="F40" s="49"/>
      <c r="G40" s="49"/>
      <c r="H40" s="50"/>
    </row>
    <row r="41" spans="1:8" ht="16.5" x14ac:dyDescent="0.3">
      <c r="A41" s="47" t="s">
        <v>142</v>
      </c>
      <c r="B41" s="49">
        <f t="shared" ref="B41" si="2">B25/B36</f>
        <v>980235593.72761869</v>
      </c>
      <c r="C41" s="49">
        <f t="shared" ref="C41:H41" si="3">C25/C36</f>
        <v>0</v>
      </c>
      <c r="D41" s="49">
        <f t="shared" si="3"/>
        <v>56843905.109804921</v>
      </c>
      <c r="E41" s="49">
        <f t="shared" si="3"/>
        <v>501238670.2101593</v>
      </c>
      <c r="F41" s="49">
        <f t="shared" si="3"/>
        <v>12622321.78870983</v>
      </c>
      <c r="G41" s="49">
        <f t="shared" si="3"/>
        <v>409530696.61894464</v>
      </c>
      <c r="H41" s="50">
        <f t="shared" si="3"/>
        <v>0</v>
      </c>
    </row>
    <row r="42" spans="1:8" ht="16.5" x14ac:dyDescent="0.3">
      <c r="A42" s="47" t="s">
        <v>212</v>
      </c>
      <c r="B42" s="49">
        <f t="shared" ref="B42" si="4">B27/B37</f>
        <v>470878913.4784233</v>
      </c>
      <c r="C42" s="49">
        <f t="shared" ref="C42:H42" si="5">C27/C37</f>
        <v>4732853.2972165151</v>
      </c>
      <c r="D42" s="49">
        <f t="shared" si="5"/>
        <v>14042753.801606588</v>
      </c>
      <c r="E42" s="49">
        <f t="shared" si="5"/>
        <v>22862990.117690999</v>
      </c>
      <c r="F42" s="49">
        <f t="shared" si="5"/>
        <v>12417441.827012885</v>
      </c>
      <c r="G42" s="49">
        <f t="shared" si="5"/>
        <v>416822874.43489635</v>
      </c>
      <c r="H42" s="50">
        <f t="shared" si="5"/>
        <v>0</v>
      </c>
    </row>
    <row r="43" spans="1:8" ht="16.5" x14ac:dyDescent="0.3">
      <c r="A43" s="47" t="s">
        <v>143</v>
      </c>
      <c r="B43" s="49">
        <f>B41/B16</f>
        <v>2613961.5832736497</v>
      </c>
      <c r="C43" s="49">
        <f t="shared" ref="C43:H43" si="6">C41/C16</f>
        <v>0</v>
      </c>
      <c r="D43" s="49" t="s">
        <v>144</v>
      </c>
      <c r="E43" s="49" t="s">
        <v>144</v>
      </c>
      <c r="F43" s="49" t="s">
        <v>144</v>
      </c>
      <c r="G43" s="49" t="s">
        <v>144</v>
      </c>
      <c r="H43" s="50">
        <f t="shared" si="6"/>
        <v>0</v>
      </c>
    </row>
    <row r="44" spans="1:8" ht="16.5" x14ac:dyDescent="0.3">
      <c r="A44" s="47" t="s">
        <v>213</v>
      </c>
      <c r="B44" s="49">
        <f>B42/B20</f>
        <v>140770.9756288261</v>
      </c>
      <c r="C44" s="49">
        <f t="shared" ref="C44:H44" si="7">C42/C20</f>
        <v>2022.5868791523569</v>
      </c>
      <c r="D44" s="49" t="s">
        <v>144</v>
      </c>
      <c r="E44" s="49">
        <f t="shared" si="7"/>
        <v>22749.243898199999</v>
      </c>
      <c r="F44" s="49" t="s">
        <v>144</v>
      </c>
      <c r="G44" s="49" t="s">
        <v>144</v>
      </c>
      <c r="H44" s="50">
        <f t="shared" si="7"/>
        <v>0</v>
      </c>
    </row>
    <row r="45" spans="1:8" ht="16.5" x14ac:dyDescent="0.3">
      <c r="A45" s="47"/>
      <c r="B45" s="53"/>
      <c r="C45" s="53"/>
      <c r="D45" s="53"/>
      <c r="E45" s="53"/>
      <c r="F45" s="53"/>
      <c r="G45" s="53"/>
      <c r="H45" s="54"/>
    </row>
    <row r="46" spans="1:8" ht="17.25" x14ac:dyDescent="0.35">
      <c r="A46" s="46" t="s">
        <v>26</v>
      </c>
      <c r="B46" s="53"/>
      <c r="C46" s="53"/>
      <c r="D46" s="53"/>
      <c r="E46" s="53"/>
      <c r="F46" s="53"/>
      <c r="G46" s="53"/>
      <c r="H46" s="54"/>
    </row>
    <row r="47" spans="1:8" ht="16.5" x14ac:dyDescent="0.3">
      <c r="A47" s="47"/>
      <c r="B47" s="53"/>
      <c r="C47" s="53"/>
      <c r="D47" s="53"/>
      <c r="E47" s="53"/>
      <c r="F47" s="53"/>
      <c r="G47" s="53"/>
      <c r="H47" s="54"/>
    </row>
    <row r="48" spans="1:8" ht="17.25" x14ac:dyDescent="0.35">
      <c r="A48" s="46" t="s">
        <v>27</v>
      </c>
      <c r="B48" s="53"/>
      <c r="C48" s="53"/>
      <c r="D48" s="53"/>
      <c r="E48" s="53"/>
      <c r="F48" s="53"/>
      <c r="G48" s="53"/>
      <c r="H48" s="54"/>
    </row>
    <row r="49" spans="1:8" ht="16.5" x14ac:dyDescent="0.3">
      <c r="A49" s="47" t="s">
        <v>28</v>
      </c>
      <c r="B49" s="57">
        <f>(B18/B38)*100</f>
        <v>25.231611257498461</v>
      </c>
      <c r="C49" s="57">
        <f t="shared" ref="C49:G49" si="8">(C18/C38)*100</f>
        <v>2.914689286648481</v>
      </c>
      <c r="D49" s="57">
        <f t="shared" si="8"/>
        <v>8.6481571441027363</v>
      </c>
      <c r="E49" s="57">
        <f t="shared" si="8"/>
        <v>14.940348790155477</v>
      </c>
      <c r="F49" s="57">
        <f t="shared" si="8"/>
        <v>11.115065648021295</v>
      </c>
      <c r="G49" s="57">
        <f t="shared" si="8"/>
        <v>4.526373781745316</v>
      </c>
      <c r="H49" s="50" t="s">
        <v>144</v>
      </c>
    </row>
    <row r="50" spans="1:8" ht="16.5" x14ac:dyDescent="0.3">
      <c r="A50" s="47" t="s">
        <v>29</v>
      </c>
      <c r="B50" s="57">
        <f>(B20/B38)*100</f>
        <v>1.1720720973257834</v>
      </c>
      <c r="C50" s="57">
        <f t="shared" ref="C50:G50" si="9">(C20/C38)*100</f>
        <v>2.914689286648481</v>
      </c>
      <c r="D50" s="57">
        <f t="shared" si="9"/>
        <v>0</v>
      </c>
      <c r="E50" s="57">
        <f t="shared" si="9"/>
        <v>0.48998337469345571</v>
      </c>
      <c r="F50" s="57">
        <f t="shared" si="9"/>
        <v>0</v>
      </c>
      <c r="G50" s="57">
        <f t="shared" si="9"/>
        <v>0</v>
      </c>
      <c r="H50" s="50" t="s">
        <v>144</v>
      </c>
    </row>
    <row r="51" spans="1:8" ht="16.5" x14ac:dyDescent="0.3">
      <c r="A51" s="47"/>
      <c r="B51" s="57"/>
      <c r="C51" s="57"/>
      <c r="D51" s="57"/>
      <c r="E51" s="57"/>
      <c r="F51" s="57"/>
      <c r="G51" s="57"/>
      <c r="H51" s="58"/>
    </row>
    <row r="52" spans="1:8" ht="17.25" x14ac:dyDescent="0.35">
      <c r="A52" s="46" t="s">
        <v>30</v>
      </c>
      <c r="B52" s="57"/>
      <c r="C52" s="57"/>
      <c r="D52" s="57"/>
      <c r="E52" s="57"/>
      <c r="F52" s="57"/>
      <c r="G52" s="57"/>
      <c r="H52" s="58"/>
    </row>
    <row r="53" spans="1:8" ht="16.5" x14ac:dyDescent="0.3">
      <c r="A53" s="47" t="s">
        <v>31</v>
      </c>
      <c r="B53" s="57">
        <f>B20/B18*100</f>
        <v>4.645252676748739</v>
      </c>
      <c r="C53" s="57">
        <f t="shared" ref="C53:E53" si="10">C20/C18*100</f>
        <v>100</v>
      </c>
      <c r="D53" s="57">
        <f t="shared" si="10"/>
        <v>0</v>
      </c>
      <c r="E53" s="57">
        <f t="shared" si="10"/>
        <v>3.2795979637123094</v>
      </c>
      <c r="F53" s="57">
        <f t="shared" ref="F53:H53" si="11">F20/F18*100</f>
        <v>0</v>
      </c>
      <c r="G53" s="57">
        <f t="shared" si="11"/>
        <v>0</v>
      </c>
      <c r="H53" s="58">
        <f t="shared" si="11"/>
        <v>32.285714285714285</v>
      </c>
    </row>
    <row r="54" spans="1:8" ht="16.5" x14ac:dyDescent="0.3">
      <c r="A54" s="47" t="s">
        <v>32</v>
      </c>
      <c r="B54" s="57">
        <f>B27/B26*100</f>
        <v>23.505101733826422</v>
      </c>
      <c r="C54" s="57">
        <f t="shared" ref="C54:E54" si="12">C27/C26*100</f>
        <v>2.1586380750731693</v>
      </c>
      <c r="D54" s="57">
        <f t="shared" si="12"/>
        <v>1.4495320378590759</v>
      </c>
      <c r="E54" s="57">
        <f t="shared" si="12"/>
        <v>15.57793910395934</v>
      </c>
      <c r="F54" s="57">
        <f t="shared" ref="F54:G54" si="13">F27/F26*100</f>
        <v>5.1600911916277887</v>
      </c>
      <c r="G54" s="57">
        <f t="shared" si="13"/>
        <v>97.419052101279874</v>
      </c>
      <c r="H54" s="50" t="s">
        <v>144</v>
      </c>
    </row>
    <row r="55" spans="1:8" ht="16.5" x14ac:dyDescent="0.3">
      <c r="A55" s="47" t="s">
        <v>33</v>
      </c>
      <c r="B55" s="57">
        <f t="shared" ref="B55:D55" si="14">AVERAGE(B53:B54)</f>
        <v>14.075177205287581</v>
      </c>
      <c r="C55" s="57">
        <f t="shared" si="14"/>
        <v>51.079319037536585</v>
      </c>
      <c r="D55" s="57">
        <f t="shared" si="14"/>
        <v>0.72476601892953796</v>
      </c>
      <c r="E55" s="57">
        <f t="shared" ref="E55:G55" si="15">AVERAGE(E53:E54)</f>
        <v>9.4287685338358251</v>
      </c>
      <c r="F55" s="57">
        <f t="shared" si="15"/>
        <v>2.5800455958138944</v>
      </c>
      <c r="G55" s="57">
        <f t="shared" si="15"/>
        <v>48.709526050639937</v>
      </c>
      <c r="H55" s="50" t="s">
        <v>144</v>
      </c>
    </row>
    <row r="56" spans="1:8" ht="16.5" x14ac:dyDescent="0.3">
      <c r="A56" s="47"/>
      <c r="B56" s="57"/>
      <c r="C56" s="57"/>
      <c r="D56" s="57"/>
      <c r="E56" s="57"/>
      <c r="F56" s="57"/>
      <c r="G56" s="57"/>
      <c r="H56" s="58"/>
    </row>
    <row r="57" spans="1:8" ht="17.25" x14ac:dyDescent="0.35">
      <c r="A57" s="46" t="s">
        <v>34</v>
      </c>
      <c r="B57" s="57"/>
      <c r="C57" s="57"/>
      <c r="D57" s="57"/>
      <c r="E57" s="57"/>
      <c r="F57" s="57"/>
      <c r="G57" s="57"/>
      <c r="H57" s="58"/>
    </row>
    <row r="58" spans="1:8" ht="16.5" x14ac:dyDescent="0.3">
      <c r="A58" s="47" t="s">
        <v>35</v>
      </c>
      <c r="B58" s="57">
        <f>B20/B22*100</f>
        <v>4.645252676748739</v>
      </c>
      <c r="C58" s="57">
        <f t="shared" ref="C58:H58" si="16">C20/C22*100</f>
        <v>100</v>
      </c>
      <c r="D58" s="57">
        <f t="shared" si="16"/>
        <v>0</v>
      </c>
      <c r="E58" s="57">
        <f t="shared" si="16"/>
        <v>3.2795979637123094</v>
      </c>
      <c r="F58" s="57">
        <f t="shared" si="16"/>
        <v>0</v>
      </c>
      <c r="G58" s="57">
        <f t="shared" si="16"/>
        <v>0</v>
      </c>
      <c r="H58" s="58">
        <f t="shared" si="16"/>
        <v>32.285714285714285</v>
      </c>
    </row>
    <row r="59" spans="1:8" ht="16.5" x14ac:dyDescent="0.3">
      <c r="A59" s="47" t="s">
        <v>36</v>
      </c>
      <c r="B59" s="57">
        <f t="shared" ref="B59:G59" si="17">B27/B28*100</f>
        <v>23.505101733826422</v>
      </c>
      <c r="C59" s="57">
        <f t="shared" si="17"/>
        <v>2.1586380750731693</v>
      </c>
      <c r="D59" s="57">
        <f t="shared" si="17"/>
        <v>1.4495320378590759</v>
      </c>
      <c r="E59" s="57">
        <f t="shared" si="17"/>
        <v>15.57793910395934</v>
      </c>
      <c r="F59" s="57">
        <f t="shared" si="17"/>
        <v>5.1600911916277887</v>
      </c>
      <c r="G59" s="57">
        <f t="shared" si="17"/>
        <v>97.419052101279874</v>
      </c>
      <c r="H59" s="50" t="s">
        <v>144</v>
      </c>
    </row>
    <row r="60" spans="1:8" ht="16.5" x14ac:dyDescent="0.3">
      <c r="A60" s="47" t="s">
        <v>37</v>
      </c>
      <c r="B60" s="57">
        <f t="shared" ref="B60:G60" si="18">(B58+B59)/2</f>
        <v>14.075177205287581</v>
      </c>
      <c r="C60" s="57">
        <f t="shared" si="18"/>
        <v>51.079319037536585</v>
      </c>
      <c r="D60" s="57">
        <f t="shared" si="18"/>
        <v>0.72476601892953796</v>
      </c>
      <c r="E60" s="57">
        <f t="shared" si="18"/>
        <v>9.4287685338358251</v>
      </c>
      <c r="F60" s="57">
        <f t="shared" si="18"/>
        <v>2.5800455958138944</v>
      </c>
      <c r="G60" s="57">
        <f t="shared" si="18"/>
        <v>48.709526050639937</v>
      </c>
      <c r="H60" s="50" t="s">
        <v>144</v>
      </c>
    </row>
    <row r="61" spans="1:8" ht="16.5" x14ac:dyDescent="0.3">
      <c r="A61" s="47"/>
      <c r="B61" s="57"/>
      <c r="C61" s="57"/>
      <c r="D61" s="57"/>
      <c r="E61" s="57"/>
      <c r="F61" s="57"/>
      <c r="G61" s="57"/>
      <c r="H61" s="58"/>
    </row>
    <row r="62" spans="1:8" ht="17.25" x14ac:dyDescent="0.35">
      <c r="A62" s="46" t="s">
        <v>92</v>
      </c>
      <c r="B62" s="57"/>
      <c r="C62" s="57"/>
      <c r="D62" s="57"/>
      <c r="E62" s="57"/>
      <c r="F62" s="57"/>
      <c r="G62" s="57"/>
      <c r="H62" s="58"/>
    </row>
    <row r="63" spans="1:8" ht="16.5" x14ac:dyDescent="0.3">
      <c r="A63" s="47" t="s">
        <v>38</v>
      </c>
      <c r="B63" s="57">
        <f>B29/B27*100</f>
        <v>100</v>
      </c>
      <c r="C63" s="57"/>
      <c r="D63" s="57"/>
      <c r="E63" s="57"/>
      <c r="F63" s="57"/>
      <c r="G63" s="57"/>
      <c r="H63" s="58"/>
    </row>
    <row r="64" spans="1:8" ht="16.5" x14ac:dyDescent="0.3">
      <c r="A64" s="47"/>
      <c r="B64" s="57"/>
      <c r="C64" s="57"/>
      <c r="D64" s="57"/>
      <c r="E64" s="57"/>
      <c r="F64" s="57"/>
      <c r="G64" s="57"/>
      <c r="H64" s="58"/>
    </row>
    <row r="65" spans="1:8" ht="17.25" x14ac:dyDescent="0.35">
      <c r="A65" s="46" t="s">
        <v>39</v>
      </c>
      <c r="B65" s="57"/>
      <c r="C65" s="57"/>
      <c r="D65" s="57"/>
      <c r="E65" s="57"/>
      <c r="F65" s="57"/>
      <c r="G65" s="57"/>
      <c r="H65" s="58"/>
    </row>
    <row r="66" spans="1:8" ht="16.5" x14ac:dyDescent="0.3">
      <c r="A66" s="47" t="s">
        <v>115</v>
      </c>
      <c r="B66" s="57">
        <f>((B20/B16)-1)*100</f>
        <v>792</v>
      </c>
      <c r="C66" s="57">
        <f t="shared" ref="C66:H66" si="19">((C20/C16)-1)*100</f>
        <v>524</v>
      </c>
      <c r="D66" s="49" t="s">
        <v>144</v>
      </c>
      <c r="E66" s="49" t="s">
        <v>144</v>
      </c>
      <c r="F66" s="49" t="s">
        <v>144</v>
      </c>
      <c r="G66" s="49" t="s">
        <v>144</v>
      </c>
      <c r="H66" s="58">
        <f t="shared" si="19"/>
        <v>-78.695324283559572</v>
      </c>
    </row>
    <row r="67" spans="1:8" ht="16.5" x14ac:dyDescent="0.3">
      <c r="A67" s="47" t="s">
        <v>41</v>
      </c>
      <c r="B67" s="57">
        <f>((B42/B41)-1)*100</f>
        <v>-51.962679534235725</v>
      </c>
      <c r="C67" s="49" t="s">
        <v>144</v>
      </c>
      <c r="D67" s="57">
        <f t="shared" ref="D67:G67" si="20">((D42/D41)-1)*100</f>
        <v>-75.295937577686971</v>
      </c>
      <c r="E67" s="57">
        <f t="shared" si="20"/>
        <v>-95.4387018647015</v>
      </c>
      <c r="F67" s="57">
        <f t="shared" si="20"/>
        <v>-1.6231559068649482</v>
      </c>
      <c r="G67" s="57">
        <f t="shared" si="20"/>
        <v>1.7806181261027287</v>
      </c>
      <c r="H67" s="50" t="s">
        <v>144</v>
      </c>
    </row>
    <row r="68" spans="1:8" ht="16.5" x14ac:dyDescent="0.3">
      <c r="A68" s="47" t="s">
        <v>42</v>
      </c>
      <c r="B68" s="57">
        <f t="shared" ref="B68" si="21">((B44/B43)-1)*100</f>
        <v>-94.614650171999529</v>
      </c>
      <c r="C68" s="49" t="s">
        <v>144</v>
      </c>
      <c r="D68" s="49" t="s">
        <v>144</v>
      </c>
      <c r="E68" s="49" t="s">
        <v>144</v>
      </c>
      <c r="F68" s="49" t="s">
        <v>144</v>
      </c>
      <c r="G68" s="49" t="s">
        <v>144</v>
      </c>
      <c r="H68" s="50" t="s">
        <v>144</v>
      </c>
    </row>
    <row r="69" spans="1:8" ht="16.5" x14ac:dyDescent="0.3">
      <c r="A69" s="47"/>
      <c r="B69" s="57"/>
      <c r="C69" s="57"/>
      <c r="D69" s="57"/>
      <c r="E69" s="57"/>
      <c r="F69" s="57"/>
      <c r="G69" s="57"/>
      <c r="H69" s="58"/>
    </row>
    <row r="70" spans="1:8" ht="17.25" x14ac:dyDescent="0.35">
      <c r="A70" s="46" t="s">
        <v>43</v>
      </c>
      <c r="B70" s="57"/>
      <c r="C70" s="57"/>
      <c r="D70" s="57"/>
      <c r="E70" s="57"/>
      <c r="F70" s="57"/>
      <c r="G70" s="57"/>
      <c r="H70" s="58"/>
    </row>
    <row r="71" spans="1:8" ht="16.5" x14ac:dyDescent="0.3">
      <c r="A71" s="47" t="s">
        <v>116</v>
      </c>
      <c r="B71" s="57">
        <f>B26/B18</f>
        <v>29784.311589940145</v>
      </c>
      <c r="C71" s="57">
        <f t="shared" ref="C71:H71" si="22">C26/C18</f>
        <v>100312.39316239316</v>
      </c>
      <c r="D71" s="57">
        <f t="shared" si="22"/>
        <v>149384.15573671323</v>
      </c>
      <c r="E71" s="57">
        <f t="shared" si="22"/>
        <v>5127.4898838271765</v>
      </c>
      <c r="F71" s="57">
        <f t="shared" si="22"/>
        <v>11300.697429599088</v>
      </c>
      <c r="G71" s="57">
        <f t="shared" si="22"/>
        <v>49340.068935803531</v>
      </c>
      <c r="H71" s="58">
        <f t="shared" si="22"/>
        <v>0</v>
      </c>
    </row>
    <row r="72" spans="1:8" ht="16.5" x14ac:dyDescent="0.3">
      <c r="A72" s="47" t="s">
        <v>117</v>
      </c>
      <c r="B72" s="57">
        <f>B27/B20</f>
        <v>150709.40650822123</v>
      </c>
      <c r="C72" s="57">
        <f t="shared" ref="C72:H72" si="23">C27/C20</f>
        <v>2165.3815128205133</v>
      </c>
      <c r="D72" s="49" t="s">
        <v>144</v>
      </c>
      <c r="E72" s="57">
        <f t="shared" si="23"/>
        <v>24355.340517412918</v>
      </c>
      <c r="F72" s="49" t="s">
        <v>144</v>
      </c>
      <c r="G72" s="49" t="s">
        <v>144</v>
      </c>
      <c r="H72" s="58">
        <f t="shared" si="23"/>
        <v>0</v>
      </c>
    </row>
    <row r="73" spans="1:8" ht="16.5" x14ac:dyDescent="0.3">
      <c r="A73" s="47" t="s">
        <v>46</v>
      </c>
      <c r="B73" s="57">
        <f>(B72/B71)*B55</f>
        <v>71.220769924506357</v>
      </c>
      <c r="C73" s="57">
        <f t="shared" ref="C73:E73" si="24">(C72/C71)*C55</f>
        <v>1.1026176292323626</v>
      </c>
      <c r="D73" s="49" t="s">
        <v>144</v>
      </c>
      <c r="E73" s="57">
        <f t="shared" si="24"/>
        <v>44.786215771143539</v>
      </c>
      <c r="F73" s="49" t="s">
        <v>144</v>
      </c>
      <c r="G73" s="49" t="s">
        <v>144</v>
      </c>
      <c r="H73" s="50" t="s">
        <v>144</v>
      </c>
    </row>
    <row r="74" spans="1:8" ht="16.5" x14ac:dyDescent="0.3">
      <c r="A74" s="47" t="s">
        <v>118</v>
      </c>
      <c r="B74" s="57">
        <f>B26/B17</f>
        <v>134046155.83</v>
      </c>
      <c r="C74" s="57">
        <f t="shared" ref="C74:H74" si="25">C26/C17</f>
        <v>234731000</v>
      </c>
      <c r="D74" s="57">
        <f t="shared" si="25"/>
        <v>345724731.0933333</v>
      </c>
      <c r="E74" s="57">
        <f t="shared" si="25"/>
        <v>31425360</v>
      </c>
      <c r="F74" s="57">
        <f t="shared" si="25"/>
        <v>64408325</v>
      </c>
      <c r="G74" s="57">
        <f t="shared" si="25"/>
        <v>152691066.66666666</v>
      </c>
      <c r="H74" s="58">
        <f t="shared" si="25"/>
        <v>0</v>
      </c>
    </row>
    <row r="75" spans="1:8" ht="16.5" x14ac:dyDescent="0.3">
      <c r="A75" s="47" t="s">
        <v>119</v>
      </c>
      <c r="B75" s="57">
        <f>B27/B19</f>
        <v>168040988.25666666</v>
      </c>
      <c r="C75" s="57">
        <f t="shared" ref="C75:H75" si="26">C27/C19</f>
        <v>5066992.7400000012</v>
      </c>
      <c r="D75" s="57">
        <f t="shared" si="26"/>
        <v>15034172.220000014</v>
      </c>
      <c r="E75" s="57">
        <f t="shared" si="26"/>
        <v>24477117.219999984</v>
      </c>
      <c r="F75" s="49" t="s">
        <v>144</v>
      </c>
      <c r="G75" s="49" t="s">
        <v>144</v>
      </c>
      <c r="H75" s="58">
        <f t="shared" si="26"/>
        <v>0</v>
      </c>
    </row>
    <row r="76" spans="1:8" ht="16.5" x14ac:dyDescent="0.3">
      <c r="A76" s="47"/>
      <c r="B76" s="57"/>
      <c r="C76" s="57"/>
      <c r="D76" s="57"/>
      <c r="E76" s="57"/>
      <c r="F76" s="57"/>
      <c r="G76" s="57"/>
      <c r="H76" s="58"/>
    </row>
    <row r="77" spans="1:8" ht="17.25" x14ac:dyDescent="0.35">
      <c r="A77" s="46" t="s">
        <v>47</v>
      </c>
      <c r="B77" s="57"/>
      <c r="C77" s="57"/>
      <c r="D77" s="57"/>
      <c r="E77" s="57"/>
      <c r="F77" s="57"/>
      <c r="G77" s="57"/>
      <c r="H77" s="58"/>
    </row>
    <row r="78" spans="1:8" ht="16.5" x14ac:dyDescent="0.3">
      <c r="A78" s="47" t="s">
        <v>48</v>
      </c>
      <c r="B78" s="57">
        <f>(B33/B32)*100</f>
        <v>13.334959058929993</v>
      </c>
      <c r="C78" s="57"/>
      <c r="D78" s="57"/>
      <c r="E78" s="57"/>
      <c r="F78" s="57"/>
      <c r="G78" s="57"/>
      <c r="H78" s="58"/>
    </row>
    <row r="79" spans="1:8" ht="16.5" x14ac:dyDescent="0.3">
      <c r="A79" s="47" t="s">
        <v>49</v>
      </c>
      <c r="B79" s="57">
        <f>(B27/B33)*100</f>
        <v>176.26677089860138</v>
      </c>
      <c r="C79" s="57"/>
      <c r="D79" s="57"/>
      <c r="E79" s="57"/>
      <c r="F79" s="57"/>
      <c r="G79" s="57"/>
      <c r="H79" s="58"/>
    </row>
    <row r="80" spans="1:8" ht="17.25" thickBot="1" x14ac:dyDescent="0.35">
      <c r="A80" s="60"/>
      <c r="B80" s="60"/>
      <c r="C80" s="60"/>
      <c r="D80" s="60"/>
      <c r="E80" s="60"/>
      <c r="F80" s="60"/>
      <c r="G80" s="60"/>
      <c r="H80" s="61"/>
    </row>
    <row r="81" spans="1:8" ht="15.75" customHeight="1" thickTop="1" x14ac:dyDescent="0.25">
      <c r="A81" s="84" t="s">
        <v>194</v>
      </c>
      <c r="B81" s="84"/>
      <c r="C81" s="84"/>
      <c r="D81" s="84"/>
      <c r="E81" s="84"/>
      <c r="F81" s="84"/>
      <c r="G81" s="84"/>
      <c r="H81" s="84"/>
    </row>
    <row r="82" spans="1:8" ht="57.75" customHeight="1" x14ac:dyDescent="0.3">
      <c r="A82" s="78" t="s">
        <v>195</v>
      </c>
      <c r="B82" s="78"/>
      <c r="C82" s="78"/>
      <c r="D82" s="78"/>
      <c r="E82" s="78"/>
      <c r="F82" s="78"/>
      <c r="G82" s="78"/>
      <c r="H82" s="47"/>
    </row>
    <row r="83" spans="1:8" ht="16.5" x14ac:dyDescent="0.3">
      <c r="A83" s="47"/>
      <c r="B83" s="47"/>
      <c r="C83" s="47"/>
      <c r="D83" s="47"/>
      <c r="E83" s="47"/>
      <c r="F83" s="47"/>
      <c r="G83" s="47"/>
      <c r="H83" s="47"/>
    </row>
    <row r="84" spans="1:8" ht="16.5" x14ac:dyDescent="0.3">
      <c r="A84" s="47"/>
      <c r="B84" s="47"/>
      <c r="C84" s="47"/>
      <c r="D84" s="47"/>
      <c r="E84" s="47"/>
      <c r="F84" s="47"/>
      <c r="G84" s="47"/>
      <c r="H84" s="47"/>
    </row>
    <row r="85" spans="1:8" ht="16.5" x14ac:dyDescent="0.3">
      <c r="A85" s="47"/>
      <c r="B85" s="47"/>
      <c r="C85" s="47"/>
      <c r="D85" s="47"/>
      <c r="E85" s="47"/>
      <c r="F85" s="47"/>
      <c r="G85" s="47"/>
      <c r="H85" s="47"/>
    </row>
    <row r="86" spans="1:8" ht="16.5" x14ac:dyDescent="0.3">
      <c r="A86" s="47"/>
      <c r="B86" s="47"/>
      <c r="C86" s="47"/>
      <c r="D86" s="47"/>
      <c r="E86" s="47"/>
      <c r="F86" s="47"/>
      <c r="G86" s="47"/>
      <c r="H86" s="47"/>
    </row>
    <row r="87" spans="1:8" ht="16.5" x14ac:dyDescent="0.3">
      <c r="A87" s="47"/>
      <c r="B87" s="47"/>
      <c r="C87" s="47"/>
      <c r="D87" s="47"/>
      <c r="E87" s="47"/>
      <c r="F87" s="47"/>
      <c r="G87" s="47"/>
      <c r="H87" s="47"/>
    </row>
    <row r="88" spans="1:8" ht="16.5" x14ac:dyDescent="0.3">
      <c r="A88" s="47"/>
      <c r="B88" s="47"/>
      <c r="C88" s="47"/>
      <c r="D88" s="47"/>
      <c r="E88" s="47"/>
      <c r="F88" s="47"/>
      <c r="G88" s="47"/>
      <c r="H88" s="47"/>
    </row>
    <row r="89" spans="1:8" ht="16.5" x14ac:dyDescent="0.3">
      <c r="A89" s="47"/>
      <c r="B89" s="47"/>
      <c r="C89" s="47"/>
      <c r="D89" s="47"/>
      <c r="E89" s="47"/>
      <c r="F89" s="47"/>
      <c r="G89" s="47"/>
      <c r="H89" s="47"/>
    </row>
    <row r="90" spans="1:8" ht="16.5" x14ac:dyDescent="0.3">
      <c r="A90" s="47"/>
      <c r="B90" s="47"/>
      <c r="C90" s="47"/>
      <c r="D90" s="47"/>
      <c r="E90" s="47"/>
      <c r="F90" s="47"/>
      <c r="G90" s="47"/>
      <c r="H90" s="47"/>
    </row>
    <row r="91" spans="1:8" ht="16.5" x14ac:dyDescent="0.3">
      <c r="A91" s="47"/>
      <c r="B91" s="47"/>
      <c r="C91" s="47"/>
      <c r="D91" s="47"/>
      <c r="E91" s="47"/>
      <c r="F91" s="47"/>
      <c r="G91" s="47"/>
      <c r="H91" s="47"/>
    </row>
    <row r="92" spans="1:8" ht="16.5" x14ac:dyDescent="0.3">
      <c r="A92" s="47"/>
      <c r="B92" s="47"/>
      <c r="C92" s="47"/>
      <c r="D92" s="47"/>
      <c r="E92" s="47"/>
      <c r="F92" s="47"/>
      <c r="G92" s="47"/>
      <c r="H92" s="47"/>
    </row>
    <row r="93" spans="1:8" ht="16.5" x14ac:dyDescent="0.3">
      <c r="A93" s="47"/>
      <c r="B93" s="47"/>
      <c r="C93" s="47"/>
      <c r="D93" s="47"/>
      <c r="E93" s="47"/>
      <c r="F93" s="47"/>
      <c r="G93" s="47"/>
      <c r="H93" s="47"/>
    </row>
    <row r="94" spans="1:8" ht="16.5" x14ac:dyDescent="0.3">
      <c r="A94" s="47"/>
      <c r="B94" s="47"/>
      <c r="C94" s="47"/>
      <c r="D94" s="47"/>
      <c r="E94" s="47"/>
      <c r="F94" s="47"/>
      <c r="G94" s="47"/>
      <c r="H94" s="47"/>
    </row>
    <row r="95" spans="1:8" ht="16.5" x14ac:dyDescent="0.3">
      <c r="A95" s="47"/>
      <c r="B95" s="47"/>
      <c r="C95" s="47"/>
      <c r="D95" s="47"/>
      <c r="E95" s="47"/>
      <c r="F95" s="47"/>
      <c r="G95" s="47"/>
      <c r="H95" s="47"/>
    </row>
    <row r="96" spans="1:8" ht="16.5" x14ac:dyDescent="0.3">
      <c r="A96" s="47"/>
      <c r="B96" s="47"/>
      <c r="C96" s="47"/>
      <c r="D96" s="47"/>
      <c r="E96" s="47"/>
      <c r="F96" s="47"/>
      <c r="G96" s="47"/>
      <c r="H96" s="47"/>
    </row>
    <row r="97" spans="1:8" ht="16.5" x14ac:dyDescent="0.3">
      <c r="A97" s="47"/>
      <c r="B97" s="47"/>
      <c r="C97" s="47"/>
      <c r="D97" s="47"/>
      <c r="E97" s="47"/>
      <c r="F97" s="47"/>
      <c r="G97" s="47"/>
      <c r="H97" s="47"/>
    </row>
    <row r="98" spans="1:8" ht="16.5" x14ac:dyDescent="0.3">
      <c r="A98" s="47"/>
      <c r="B98" s="47"/>
      <c r="C98" s="47"/>
      <c r="D98" s="47"/>
      <c r="E98" s="47"/>
      <c r="F98" s="47"/>
      <c r="G98" s="47"/>
      <c r="H98" s="47"/>
    </row>
    <row r="99" spans="1:8" ht="16.5" x14ac:dyDescent="0.3">
      <c r="A99" s="47"/>
      <c r="B99" s="47"/>
      <c r="C99" s="47"/>
      <c r="D99" s="47"/>
      <c r="E99" s="47"/>
      <c r="F99" s="47"/>
      <c r="G99" s="47"/>
      <c r="H99" s="47"/>
    </row>
    <row r="100" spans="1:8" ht="16.5" x14ac:dyDescent="0.3">
      <c r="A100" s="47"/>
      <c r="B100" s="47"/>
      <c r="C100" s="47"/>
      <c r="D100" s="47"/>
      <c r="E100" s="47"/>
      <c r="F100" s="47"/>
      <c r="G100" s="47"/>
      <c r="H100" s="47"/>
    </row>
    <row r="101" spans="1:8" ht="16.5" x14ac:dyDescent="0.3">
      <c r="A101" s="47"/>
      <c r="B101" s="47"/>
      <c r="C101" s="47"/>
      <c r="D101" s="47"/>
      <c r="E101" s="47"/>
      <c r="F101" s="47"/>
      <c r="G101" s="47"/>
      <c r="H101" s="47"/>
    </row>
    <row r="102" spans="1:8" ht="16.5" x14ac:dyDescent="0.3">
      <c r="A102" s="47"/>
      <c r="B102" s="47"/>
      <c r="C102" s="47"/>
      <c r="D102" s="47"/>
      <c r="E102" s="47"/>
      <c r="F102" s="47"/>
      <c r="G102" s="47"/>
      <c r="H102" s="47"/>
    </row>
    <row r="103" spans="1:8" ht="16.5" x14ac:dyDescent="0.3">
      <c r="A103" s="47"/>
      <c r="B103" s="47"/>
      <c r="C103" s="47"/>
      <c r="D103" s="47"/>
      <c r="E103" s="47"/>
      <c r="F103" s="47"/>
      <c r="G103" s="47"/>
      <c r="H103" s="47"/>
    </row>
    <row r="104" spans="1:8" ht="16.5" x14ac:dyDescent="0.3">
      <c r="A104" s="47"/>
      <c r="B104" s="47"/>
      <c r="C104" s="47"/>
      <c r="D104" s="47"/>
      <c r="E104" s="47"/>
      <c r="F104" s="47"/>
      <c r="G104" s="47"/>
      <c r="H104" s="47"/>
    </row>
    <row r="105" spans="1:8" ht="16.5" x14ac:dyDescent="0.3">
      <c r="A105" s="47"/>
      <c r="B105" s="47"/>
      <c r="C105" s="47"/>
      <c r="D105" s="47"/>
      <c r="E105" s="47"/>
      <c r="F105" s="47"/>
      <c r="G105" s="47"/>
      <c r="H105" s="47"/>
    </row>
    <row r="106" spans="1:8" ht="16.5" x14ac:dyDescent="0.3">
      <c r="A106" s="47"/>
      <c r="B106" s="47"/>
      <c r="C106" s="47"/>
      <c r="D106" s="47"/>
      <c r="E106" s="47"/>
      <c r="F106" s="47"/>
      <c r="G106" s="47"/>
      <c r="H106" s="47"/>
    </row>
    <row r="107" spans="1:8" ht="16.5" x14ac:dyDescent="0.3">
      <c r="A107" s="47"/>
      <c r="B107" s="47"/>
      <c r="C107" s="47"/>
      <c r="D107" s="47"/>
      <c r="E107" s="47"/>
      <c r="F107" s="47"/>
      <c r="G107" s="47"/>
      <c r="H107" s="47"/>
    </row>
    <row r="108" spans="1:8" ht="16.5" x14ac:dyDescent="0.3">
      <c r="A108" s="47"/>
      <c r="B108" s="47"/>
      <c r="C108" s="47"/>
      <c r="D108" s="47"/>
      <c r="E108" s="47"/>
      <c r="F108" s="47"/>
      <c r="G108" s="47"/>
      <c r="H108" s="47"/>
    </row>
    <row r="109" spans="1:8" ht="16.5" x14ac:dyDescent="0.3">
      <c r="A109" s="47"/>
      <c r="B109" s="47"/>
      <c r="C109" s="47"/>
      <c r="D109" s="47"/>
      <c r="E109" s="47"/>
      <c r="F109" s="47"/>
      <c r="G109" s="47"/>
      <c r="H109" s="47"/>
    </row>
    <row r="110" spans="1:8" ht="16.5" x14ac:dyDescent="0.3">
      <c r="A110" s="47"/>
      <c r="B110" s="47"/>
      <c r="C110" s="47"/>
      <c r="D110" s="47"/>
      <c r="E110" s="47"/>
      <c r="F110" s="47"/>
      <c r="G110" s="47"/>
      <c r="H110" s="47"/>
    </row>
    <row r="111" spans="1:8" ht="16.5" x14ac:dyDescent="0.3">
      <c r="A111" s="47"/>
      <c r="B111" s="47"/>
      <c r="C111" s="47"/>
      <c r="D111" s="47"/>
      <c r="E111" s="47"/>
      <c r="F111" s="47"/>
      <c r="G111" s="47"/>
      <c r="H111" s="47"/>
    </row>
    <row r="112" spans="1:8" ht="16.5" x14ac:dyDescent="0.3">
      <c r="A112" s="47"/>
      <c r="B112" s="47"/>
      <c r="C112" s="47"/>
      <c r="D112" s="47"/>
      <c r="E112" s="47"/>
      <c r="F112" s="47"/>
      <c r="G112" s="47"/>
      <c r="H112" s="47"/>
    </row>
    <row r="113" spans="1:8" ht="16.5" x14ac:dyDescent="0.3">
      <c r="A113" s="47"/>
      <c r="B113" s="47"/>
      <c r="C113" s="47"/>
      <c r="D113" s="47"/>
      <c r="E113" s="47"/>
      <c r="F113" s="47"/>
      <c r="G113" s="47"/>
      <c r="H113" s="47"/>
    </row>
    <row r="114" spans="1:8" ht="16.5" x14ac:dyDescent="0.3">
      <c r="A114" s="47"/>
      <c r="B114" s="47"/>
      <c r="C114" s="47"/>
      <c r="D114" s="47"/>
      <c r="E114" s="47"/>
      <c r="F114" s="47"/>
      <c r="G114" s="47"/>
      <c r="H114" s="47"/>
    </row>
    <row r="115" spans="1:8" ht="16.5" x14ac:dyDescent="0.3">
      <c r="A115" s="47"/>
      <c r="B115" s="47"/>
      <c r="C115" s="47"/>
      <c r="D115" s="47"/>
      <c r="E115" s="47"/>
      <c r="F115" s="47"/>
      <c r="G115" s="47"/>
      <c r="H115" s="47"/>
    </row>
    <row r="116" spans="1:8" ht="16.5" x14ac:dyDescent="0.3">
      <c r="A116" s="47"/>
      <c r="B116" s="47"/>
      <c r="C116" s="47"/>
      <c r="D116" s="47"/>
      <c r="E116" s="47"/>
      <c r="F116" s="47"/>
      <c r="G116" s="47"/>
      <c r="H116" s="47"/>
    </row>
    <row r="117" spans="1:8" ht="16.5" x14ac:dyDescent="0.3">
      <c r="A117" s="47"/>
      <c r="B117" s="47"/>
      <c r="C117" s="47"/>
      <c r="D117" s="47"/>
      <c r="E117" s="47"/>
      <c r="F117" s="47"/>
      <c r="G117" s="47"/>
      <c r="H117" s="47"/>
    </row>
    <row r="118" spans="1:8" ht="16.5" x14ac:dyDescent="0.3">
      <c r="A118" s="47"/>
      <c r="B118" s="47"/>
      <c r="C118" s="47"/>
      <c r="D118" s="47"/>
      <c r="E118" s="47"/>
      <c r="F118" s="47"/>
      <c r="G118" s="47"/>
      <c r="H118" s="47"/>
    </row>
    <row r="119" spans="1:8" ht="16.5" x14ac:dyDescent="0.3">
      <c r="A119" s="47"/>
      <c r="B119" s="47"/>
      <c r="C119" s="47"/>
      <c r="D119" s="47"/>
      <c r="E119" s="47"/>
      <c r="F119" s="47"/>
      <c r="G119" s="47"/>
      <c r="H119" s="47"/>
    </row>
    <row r="120" spans="1:8" ht="16.5" x14ac:dyDescent="0.3">
      <c r="A120" s="47"/>
      <c r="B120" s="47"/>
      <c r="C120" s="47"/>
      <c r="D120" s="47"/>
      <c r="E120" s="47"/>
      <c r="F120" s="47"/>
      <c r="G120" s="47"/>
      <c r="H120" s="47"/>
    </row>
    <row r="121" spans="1:8" ht="16.5" x14ac:dyDescent="0.3">
      <c r="A121" s="47"/>
      <c r="B121" s="47"/>
      <c r="C121" s="47"/>
      <c r="D121" s="47"/>
      <c r="E121" s="47"/>
      <c r="F121" s="47"/>
      <c r="G121" s="47"/>
      <c r="H121" s="47"/>
    </row>
  </sheetData>
  <mergeCells count="7">
    <mergeCell ref="A82:G82"/>
    <mergeCell ref="A9:A10"/>
    <mergeCell ref="B9:B10"/>
    <mergeCell ref="C9:H9"/>
    <mergeCell ref="C10:D10"/>
    <mergeCell ref="E10:G10"/>
    <mergeCell ref="A81:H81"/>
  </mergeCells>
  <pageMargins left="0.7" right="0.7" top="0.75" bottom="0.75" header="0.3" footer="0.3"/>
  <pageSetup orientation="portrait" horizontalDpi="300" verticalDpi="300" r:id="rId1"/>
  <ignoredErrors>
    <ignoredError sqref="C78:H79 C45:C48 F45:F48 C77:F77 F76 C76" evalError="1"/>
    <ignoredError sqref="B15:B22 B25:B2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97"/>
  <sheetViews>
    <sheetView showGridLines="0"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7109375" style="38" customWidth="1"/>
    <col min="2" max="8" width="17.140625" style="38" customWidth="1"/>
    <col min="9" max="9" width="11.42578125" style="38" customWidth="1"/>
    <col min="10" max="16384" width="11.42578125" style="38"/>
  </cols>
  <sheetData>
    <row r="9" spans="1:8" s="39" customFormat="1" ht="21.75" customHeight="1" x14ac:dyDescent="0.25">
      <c r="A9" s="79" t="s">
        <v>0</v>
      </c>
      <c r="B9" s="79" t="s">
        <v>1</v>
      </c>
      <c r="C9" s="82" t="s">
        <v>2</v>
      </c>
      <c r="D9" s="82"/>
      <c r="E9" s="82"/>
      <c r="F9" s="82"/>
      <c r="G9" s="82"/>
      <c r="H9" s="82"/>
    </row>
    <row r="10" spans="1:8" s="39" customFormat="1" ht="31.5" customHeight="1" thickBot="1" x14ac:dyDescent="0.3">
      <c r="A10" s="80"/>
      <c r="B10" s="81"/>
      <c r="C10" s="83" t="s">
        <v>123</v>
      </c>
      <c r="D10" s="83"/>
      <c r="E10" s="83" t="s">
        <v>4</v>
      </c>
      <c r="F10" s="83"/>
      <c r="G10" s="83"/>
      <c r="H10" s="43" t="s">
        <v>124</v>
      </c>
    </row>
    <row r="11" spans="1:8" ht="69.75" thickTop="1" x14ac:dyDescent="0.25">
      <c r="A11" s="42"/>
      <c r="B11" s="42"/>
      <c r="C11" s="44" t="s">
        <v>145</v>
      </c>
      <c r="D11" s="44" t="s">
        <v>121</v>
      </c>
      <c r="E11" s="44" t="s">
        <v>146</v>
      </c>
      <c r="F11" s="44" t="s">
        <v>121</v>
      </c>
      <c r="G11" s="44" t="s">
        <v>122</v>
      </c>
      <c r="H11" s="45" t="s">
        <v>120</v>
      </c>
    </row>
    <row r="12" spans="1:8" ht="17.25" x14ac:dyDescent="0.35">
      <c r="A12" s="46" t="s">
        <v>7</v>
      </c>
      <c r="B12" s="47"/>
      <c r="C12" s="47"/>
      <c r="D12" s="47"/>
      <c r="E12" s="47"/>
      <c r="F12" s="47"/>
      <c r="G12" s="47"/>
      <c r="H12" s="48"/>
    </row>
    <row r="13" spans="1:8" ht="16.5" x14ac:dyDescent="0.3">
      <c r="A13" s="47"/>
      <c r="B13" s="47"/>
      <c r="C13" s="47"/>
      <c r="D13" s="47"/>
      <c r="E13" s="47"/>
      <c r="F13" s="47"/>
      <c r="G13" s="47"/>
      <c r="H13" s="48"/>
    </row>
    <row r="14" spans="1:8" ht="17.25" x14ac:dyDescent="0.35">
      <c r="A14" s="46" t="s">
        <v>113</v>
      </c>
      <c r="B14" s="47"/>
      <c r="C14" s="47"/>
      <c r="D14" s="47"/>
      <c r="E14" s="47"/>
      <c r="F14" s="47"/>
      <c r="G14" s="47"/>
      <c r="H14" s="48"/>
    </row>
    <row r="15" spans="1:8" ht="16.5" x14ac:dyDescent="0.3">
      <c r="A15" s="47" t="s">
        <v>215</v>
      </c>
      <c r="B15" s="49">
        <f>SUM(C15:G15)</f>
        <v>20</v>
      </c>
      <c r="C15" s="49">
        <f>'1 Trimestre'!C15+'2 Trimestre'!C15+'3 Trimestre'!C15+'4 Trimestre'!C15</f>
        <v>2</v>
      </c>
      <c r="D15" s="49">
        <f>'1 Trimestre'!D15+'2 Trimestre'!D15+'3 Trimestre'!D15+'4 Trimestre'!D15</f>
        <v>3</v>
      </c>
      <c r="E15" s="49">
        <f>'1 Trimestre'!E15+'2 Trimestre'!E15+'3 Trimestre'!E15+'4 Trimestre'!E15</f>
        <v>3</v>
      </c>
      <c r="F15" s="49">
        <f>'1 Trimestre'!F15+'2 Trimestre'!F15+'3 Trimestre'!F15+'4 Trimestre'!F15</f>
        <v>6</v>
      </c>
      <c r="G15" s="49">
        <f>'1 Trimestre'!G15+'2 Trimestre'!G15+'3 Trimestre'!G15+'4 Trimestre'!G15</f>
        <v>6</v>
      </c>
      <c r="H15" s="50">
        <f>'1 Trimestre'!H15+'2 Trimestre'!H15+'3 Trimestre'!H15+'4 Trimestre'!H15</f>
        <v>27</v>
      </c>
    </row>
    <row r="16" spans="1:8" ht="17.25" x14ac:dyDescent="0.35">
      <c r="A16" s="51" t="s">
        <v>114</v>
      </c>
      <c r="B16" s="49">
        <f t="shared" ref="B16:B22" si="0">SUM(C16:G16)</f>
        <v>11940</v>
      </c>
      <c r="C16" s="49">
        <f>'1 Trimestre'!C16+'2 Trimestre'!C16+'3 Trimestre'!C16+'4 Trimestre'!C16</f>
        <v>1510</v>
      </c>
      <c r="D16" s="49">
        <f>'1 Trimestre'!D16+'2 Trimestre'!D16+'3 Trimestre'!D16+'4 Trimestre'!D16</f>
        <v>0</v>
      </c>
      <c r="E16" s="49">
        <f>'1 Trimestre'!E16+'2 Trimestre'!E16+'3 Trimestre'!E16+'4 Trimestre'!E16</f>
        <v>10430</v>
      </c>
      <c r="F16" s="49">
        <f>'1 Trimestre'!F16+'2 Trimestre'!F16+'3 Trimestre'!F16+'4 Trimestre'!F16</f>
        <v>0</v>
      </c>
      <c r="G16" s="49">
        <f>'1 Trimestre'!G16+'2 Trimestre'!G16+'3 Trimestre'!G16+'4 Trimestre'!G16</f>
        <v>0</v>
      </c>
      <c r="H16" s="50">
        <f>'1 Trimestre'!H16+'2 Trimestre'!H16+'3 Trimestre'!H16+'4 Trimestre'!H16</f>
        <v>25728</v>
      </c>
    </row>
    <row r="17" spans="1:8" ht="16.5" x14ac:dyDescent="0.3">
      <c r="A17" s="47" t="s">
        <v>214</v>
      </c>
      <c r="B17" s="49">
        <f t="shared" si="0"/>
        <v>16</v>
      </c>
      <c r="C17" s="49">
        <f>'4 Trimestre'!C17</f>
        <v>1</v>
      </c>
      <c r="D17" s="49">
        <f>'4 Trimestre'!D17</f>
        <v>3</v>
      </c>
      <c r="E17" s="49">
        <f>'4 Trimestre'!E17</f>
        <v>5</v>
      </c>
      <c r="F17" s="49">
        <f>'4 Trimestre'!F17</f>
        <v>4</v>
      </c>
      <c r="G17" s="49">
        <f>'4 Trimestre'!G17</f>
        <v>3</v>
      </c>
      <c r="H17" s="50">
        <f>'4 Trimestre'!H17</f>
        <v>15</v>
      </c>
    </row>
    <row r="18" spans="1:8" ht="17.25" x14ac:dyDescent="0.35">
      <c r="A18" s="51" t="s">
        <v>114</v>
      </c>
      <c r="B18" s="49">
        <f t="shared" si="0"/>
        <v>72009</v>
      </c>
      <c r="C18" s="49">
        <f>'4 Trimestre'!C18</f>
        <v>2340</v>
      </c>
      <c r="D18" s="49">
        <f>'4 Trimestre'!D18</f>
        <v>6943</v>
      </c>
      <c r="E18" s="49">
        <f>'4 Trimestre'!E18</f>
        <v>30644</v>
      </c>
      <c r="F18" s="49">
        <f>'4 Trimestre'!F18</f>
        <v>22798</v>
      </c>
      <c r="G18" s="49">
        <f>'4 Trimestre'!G18</f>
        <v>9284</v>
      </c>
      <c r="H18" s="50">
        <f>'4 Trimestre'!H18</f>
        <v>3500</v>
      </c>
    </row>
    <row r="19" spans="1:8" ht="16.5" x14ac:dyDescent="0.3">
      <c r="A19" s="47" t="s">
        <v>216</v>
      </c>
      <c r="B19" s="49">
        <f t="shared" si="0"/>
        <v>16</v>
      </c>
      <c r="C19" s="49">
        <f>'1 Trimestre'!C19+'2 Trimestre'!C19+'3 Trimestre'!C19+'4 Trimestre'!C19</f>
        <v>1</v>
      </c>
      <c r="D19" s="49">
        <f>'1 Trimestre'!D19+'2 Trimestre'!D19+'3 Trimestre'!D19+'4 Trimestre'!D19</f>
        <v>3</v>
      </c>
      <c r="E19" s="49">
        <f>'1 Trimestre'!E19+'2 Trimestre'!E19+'3 Trimestre'!E19+'4 Trimestre'!E19</f>
        <v>5</v>
      </c>
      <c r="F19" s="49">
        <f>'1 Trimestre'!F19+'2 Trimestre'!F19+'3 Trimestre'!F19+'4 Trimestre'!F19</f>
        <v>4</v>
      </c>
      <c r="G19" s="49">
        <f>'1 Trimestre'!G19+'2 Trimestre'!G19+'3 Trimestre'!G19+'4 Trimestre'!G19</f>
        <v>3</v>
      </c>
      <c r="H19" s="50">
        <f>'1 Trimestre'!H19+'2 Trimestre'!H19+'3 Trimestre'!H19+'4 Trimestre'!H19</f>
        <v>10</v>
      </c>
    </row>
    <row r="20" spans="1:8" ht="17.25" x14ac:dyDescent="0.35">
      <c r="A20" s="51" t="s">
        <v>114</v>
      </c>
      <c r="B20" s="49">
        <f>SUM(C20:G20)</f>
        <v>32984</v>
      </c>
      <c r="C20" s="49">
        <f>'1 Trimestre'!C20+'2 Trimestre'!C20+'3 Trimestre'!C20+'4 Trimestre'!C20</f>
        <v>2340</v>
      </c>
      <c r="D20" s="49">
        <f>'1 Trimestre'!D20+'2 Trimestre'!D20+'3 Trimestre'!D20+'4 Trimestre'!D20</f>
        <v>0</v>
      </c>
      <c r="E20" s="49">
        <f>'1 Trimestre'!E20+'2 Trimestre'!E20+'3 Trimestre'!E20+'4 Trimestre'!E20</f>
        <v>30644</v>
      </c>
      <c r="F20" s="49">
        <f>'1 Trimestre'!F20+'2 Trimestre'!F20+'3 Trimestre'!F20+'4 Trimestre'!F20</f>
        <v>0</v>
      </c>
      <c r="G20" s="49">
        <f>'1 Trimestre'!G20+'2 Trimestre'!G20+'3 Trimestre'!G20+'4 Trimestre'!G20</f>
        <v>0</v>
      </c>
      <c r="H20" s="50">
        <f>'1 Trimestre'!H20+'2 Trimestre'!H20+'3 Trimestre'!H20+'4 Trimestre'!H20</f>
        <v>9160</v>
      </c>
    </row>
    <row r="21" spans="1:8" ht="16.5" x14ac:dyDescent="0.3">
      <c r="A21" s="47" t="s">
        <v>150</v>
      </c>
      <c r="B21" s="49">
        <f t="shared" si="0"/>
        <v>16</v>
      </c>
      <c r="C21" s="49">
        <f>'4 Trimestre'!C21</f>
        <v>1</v>
      </c>
      <c r="D21" s="49">
        <f>'4 Trimestre'!D21</f>
        <v>3</v>
      </c>
      <c r="E21" s="49">
        <f>'4 Trimestre'!E21</f>
        <v>5</v>
      </c>
      <c r="F21" s="49">
        <f>'4 Trimestre'!F21</f>
        <v>4</v>
      </c>
      <c r="G21" s="49">
        <f>'4 Trimestre'!G21</f>
        <v>3</v>
      </c>
      <c r="H21" s="50">
        <f>'4 Trimestre'!H21</f>
        <v>15</v>
      </c>
    </row>
    <row r="22" spans="1:8" ht="17.25" x14ac:dyDescent="0.35">
      <c r="A22" s="51" t="s">
        <v>114</v>
      </c>
      <c r="B22" s="49">
        <f t="shared" si="0"/>
        <v>72009</v>
      </c>
      <c r="C22" s="49">
        <f>'4 Trimestre'!C22</f>
        <v>2340</v>
      </c>
      <c r="D22" s="49">
        <f>'4 Trimestre'!D22</f>
        <v>6943</v>
      </c>
      <c r="E22" s="49">
        <f>'4 Trimestre'!E22</f>
        <v>30644</v>
      </c>
      <c r="F22" s="49">
        <f>'4 Trimestre'!F22</f>
        <v>22798</v>
      </c>
      <c r="G22" s="49">
        <f>'4 Trimestre'!G22</f>
        <v>9284</v>
      </c>
      <c r="H22" s="50">
        <f>'4 Trimestre'!H22</f>
        <v>3500</v>
      </c>
    </row>
    <row r="23" spans="1:8" ht="16.5" x14ac:dyDescent="0.3">
      <c r="A23" s="47"/>
      <c r="B23" s="49"/>
      <c r="C23" s="49"/>
      <c r="D23" s="49"/>
      <c r="E23" s="49"/>
      <c r="F23" s="49"/>
      <c r="G23" s="49"/>
      <c r="H23" s="50"/>
    </row>
    <row r="24" spans="1:8" ht="17.25" x14ac:dyDescent="0.35">
      <c r="A24" s="46" t="s">
        <v>15</v>
      </c>
      <c r="B24" s="49"/>
      <c r="C24" s="49"/>
      <c r="D24" s="49"/>
      <c r="E24" s="49"/>
      <c r="F24" s="49"/>
      <c r="G24" s="49"/>
      <c r="H24" s="50"/>
    </row>
    <row r="25" spans="1:8" ht="16.5" x14ac:dyDescent="0.3">
      <c r="A25" s="47" t="s">
        <v>217</v>
      </c>
      <c r="B25" s="49">
        <f>SUM(C25:G25)</f>
        <v>1645313014.7523623</v>
      </c>
      <c r="C25" s="49">
        <f>'1 Trimestre'!C25+'2 Trimestre'!C25+'3 Trimestre'!C25+'4 Trimestre'!C25</f>
        <v>0</v>
      </c>
      <c r="D25" s="49">
        <f>'1 Trimestre'!D25+'2 Trimestre'!D25+'3 Trimestre'!D25+'4 Trimestre'!D25</f>
        <v>158068074.11000001</v>
      </c>
      <c r="E25" s="49">
        <f>'1 Trimestre'!E25+'2 Trimestre'!E25+'3 Trimestre'!E25+'4 Trimestre'!E25</f>
        <v>966667068.3499999</v>
      </c>
      <c r="F25" s="49">
        <f>'1 Trimestre'!F25+'2 Trimestre'!F25+'3 Trimestre'!F25+'4 Trimestre'!F25</f>
        <v>58467647.220000006</v>
      </c>
      <c r="G25" s="49">
        <f>'1 Trimestre'!G25+'2 Trimestre'!G25+'3 Trimestre'!G25+'4 Trimestre'!G25</f>
        <v>462110225.07236212</v>
      </c>
      <c r="H25" s="50">
        <f>'1 Trimestre'!H25+'2 Trimestre'!H25+'3 Trimestre'!H25+'4 Trimestre'!H25</f>
        <v>0</v>
      </c>
    </row>
    <row r="26" spans="1:8" ht="16.5" x14ac:dyDescent="0.3">
      <c r="A26" s="85" t="s">
        <v>228</v>
      </c>
      <c r="B26" s="86">
        <v>1000000000</v>
      </c>
      <c r="D26" s="49"/>
      <c r="E26" s="49"/>
      <c r="F26" s="49"/>
      <c r="G26" s="49"/>
      <c r="H26" s="50"/>
    </row>
    <row r="27" spans="1:8" ht="16.5" x14ac:dyDescent="0.3">
      <c r="A27" s="85" t="s">
        <v>230</v>
      </c>
      <c r="B27" s="86">
        <v>927476000</v>
      </c>
      <c r="D27" s="49"/>
      <c r="E27" s="49"/>
      <c r="F27" s="49"/>
      <c r="G27" s="49"/>
      <c r="H27" s="50"/>
    </row>
    <row r="28" spans="1:8" ht="16.5" x14ac:dyDescent="0.3">
      <c r="A28" s="85" t="s">
        <v>229</v>
      </c>
      <c r="B28" s="86">
        <v>217262493.28</v>
      </c>
      <c r="C28" s="49"/>
      <c r="D28" s="49"/>
      <c r="E28" s="49"/>
      <c r="F28" s="49"/>
      <c r="G28" s="49"/>
      <c r="H28" s="50"/>
    </row>
    <row r="29" spans="1:8" ht="16.5" x14ac:dyDescent="0.3">
      <c r="A29" s="47" t="s">
        <v>218</v>
      </c>
      <c r="B29" s="49">
        <f>SUM(C29:G29)</f>
        <v>2144738493.28</v>
      </c>
      <c r="C29" s="49">
        <f>'4 Trimestre'!C26</f>
        <v>234731000</v>
      </c>
      <c r="D29" s="49">
        <f>'4 Trimestre'!D26</f>
        <v>1037174193.28</v>
      </c>
      <c r="E29" s="49">
        <f>'4 Trimestre'!E26</f>
        <v>157126800</v>
      </c>
      <c r="F29" s="49">
        <f>'4 Trimestre'!F26</f>
        <v>257633300</v>
      </c>
      <c r="G29" s="49">
        <f>'4 Trimestre'!G26</f>
        <v>458073200</v>
      </c>
      <c r="H29" s="50">
        <f>'4 Trimestre'!H26</f>
        <v>0</v>
      </c>
    </row>
    <row r="30" spans="1:8" ht="16.5" x14ac:dyDescent="0.3">
      <c r="A30" s="47" t="s">
        <v>219</v>
      </c>
      <c r="B30" s="49">
        <f>SUM(C30:G30)</f>
        <v>825222862.67019939</v>
      </c>
      <c r="C30" s="49">
        <f>'1 Trimestre'!C27+'2 Trimestre'!C27+'3 Trimestre'!C27+'4 Trimestre'!C27</f>
        <v>174305208.71040002</v>
      </c>
      <c r="D30" s="49">
        <f>'1 Trimestre'!D27+'2 Trimestre'!D27+'3 Trimestre'!D27+'4 Trimestre'!D27</f>
        <v>46111239.790000007</v>
      </c>
      <c r="E30" s="49">
        <f>'1 Trimestre'!E27+'2 Trimestre'!E27+'3 Trimestre'!E27+'4 Trimestre'!E27</f>
        <v>123477356.55979939</v>
      </c>
      <c r="F30" s="49">
        <f>'1 Trimestre'!F27+'2 Trimestre'!F27+'3 Trimestre'!F27+'4 Trimestre'!F27</f>
        <v>26338164.459999997</v>
      </c>
      <c r="G30" s="49">
        <f>'1 Trimestre'!G27+'2 Trimestre'!G27+'3 Trimestre'!G27+'4 Trimestre'!G27</f>
        <v>454990893.14999998</v>
      </c>
      <c r="H30" s="50">
        <f>'1 Trimestre'!H27+'2 Trimestre'!H27+'3 Trimestre'!H27+'4 Trimestre'!H27</f>
        <v>0</v>
      </c>
    </row>
    <row r="31" spans="1:8" ht="16.5" x14ac:dyDescent="0.3">
      <c r="A31" s="47" t="s">
        <v>154</v>
      </c>
      <c r="B31" s="49">
        <f>SUM(C31:G31)</f>
        <v>2144738493.28</v>
      </c>
      <c r="C31" s="49">
        <f>'4 Trimestre'!C28</f>
        <v>234731000</v>
      </c>
      <c r="D31" s="49">
        <f>'4 Trimestre'!D28</f>
        <v>1037174193.28</v>
      </c>
      <c r="E31" s="49">
        <f>'4 Trimestre'!E28</f>
        <v>157126800</v>
      </c>
      <c r="F31" s="49">
        <f>'4 Trimestre'!F28</f>
        <v>257633300</v>
      </c>
      <c r="G31" s="49">
        <f>'4 Trimestre'!G28</f>
        <v>458073200</v>
      </c>
      <c r="H31" s="50">
        <f>'4 Trimestre'!H28</f>
        <v>0</v>
      </c>
    </row>
    <row r="32" spans="1:8" ht="16.5" x14ac:dyDescent="0.3">
      <c r="A32" s="47" t="s">
        <v>220</v>
      </c>
      <c r="B32" s="49">
        <f>B30</f>
        <v>825222862.67019939</v>
      </c>
      <c r="C32" s="49"/>
      <c r="D32" s="49"/>
      <c r="E32" s="49"/>
      <c r="F32" s="49"/>
      <c r="G32" s="49"/>
      <c r="H32" s="50"/>
    </row>
    <row r="33" spans="1:8" ht="16.5" x14ac:dyDescent="0.3">
      <c r="A33" s="47"/>
      <c r="B33" s="49"/>
      <c r="C33" s="49"/>
      <c r="D33" s="49"/>
      <c r="E33" s="49"/>
      <c r="F33" s="49"/>
      <c r="G33" s="49"/>
      <c r="H33" s="50"/>
    </row>
    <row r="34" spans="1:8" ht="17.25" x14ac:dyDescent="0.35">
      <c r="A34" s="46" t="s">
        <v>17</v>
      </c>
      <c r="B34" s="49"/>
      <c r="C34" s="49"/>
      <c r="D34" s="49"/>
      <c r="E34" s="49"/>
      <c r="F34" s="49"/>
      <c r="G34" s="49"/>
      <c r="H34" s="50"/>
    </row>
    <row r="35" spans="1:8" ht="16.5" x14ac:dyDescent="0.3">
      <c r="A35" s="47" t="s">
        <v>218</v>
      </c>
      <c r="B35" s="49">
        <f>B29</f>
        <v>2144738493.28</v>
      </c>
      <c r="C35" s="49"/>
      <c r="D35" s="49"/>
      <c r="E35" s="49"/>
      <c r="F35" s="49"/>
      <c r="G35" s="49"/>
      <c r="H35" s="50"/>
    </row>
    <row r="36" spans="1:8" ht="16.5" x14ac:dyDescent="0.3">
      <c r="A36" s="47" t="s">
        <v>219</v>
      </c>
      <c r="B36" s="49">
        <f>+'1 Trimestre'!B33+'2 Trimestre'!B33+'3 Trimestre'!B33+'4 Trimestre'!B33</f>
        <v>967173500</v>
      </c>
      <c r="C36" s="49"/>
      <c r="D36" s="49"/>
      <c r="E36" s="49"/>
      <c r="F36" s="49"/>
      <c r="G36" s="49"/>
      <c r="H36" s="50"/>
    </row>
    <row r="37" spans="1:8" ht="16.5" x14ac:dyDescent="0.3">
      <c r="A37" s="47" t="s">
        <v>231</v>
      </c>
      <c r="B37" s="88">
        <f>+B36+B28+B27</f>
        <v>2111911993.28</v>
      </c>
      <c r="C37" s="49"/>
      <c r="D37" s="49"/>
      <c r="E37" s="49"/>
      <c r="F37" s="49"/>
      <c r="G37" s="49"/>
      <c r="H37" s="50"/>
    </row>
    <row r="38" spans="1:8" ht="16.5" x14ac:dyDescent="0.3">
      <c r="A38" s="47"/>
      <c r="B38" s="53"/>
      <c r="C38" s="53"/>
      <c r="D38" s="53"/>
      <c r="E38" s="53"/>
      <c r="F38" s="53"/>
      <c r="G38" s="53"/>
      <c r="H38" s="54"/>
    </row>
    <row r="39" spans="1:8" ht="17.25" x14ac:dyDescent="0.35">
      <c r="A39" s="46" t="s">
        <v>18</v>
      </c>
      <c r="B39" s="53"/>
      <c r="C39" s="53"/>
      <c r="D39" s="53"/>
      <c r="E39" s="53"/>
      <c r="F39" s="53"/>
      <c r="G39" s="53"/>
      <c r="H39" s="54"/>
    </row>
    <row r="40" spans="1:8" ht="16.5" x14ac:dyDescent="0.3">
      <c r="A40" s="47" t="s">
        <v>221</v>
      </c>
      <c r="B40" s="57">
        <v>1.0610999999999999</v>
      </c>
      <c r="C40" s="57">
        <v>1.0610999999999999</v>
      </c>
      <c r="D40" s="57">
        <v>1.0610999999999999</v>
      </c>
      <c r="E40" s="57">
        <v>1.0610999999999999</v>
      </c>
      <c r="F40" s="57">
        <v>1.0610999999999999</v>
      </c>
      <c r="G40" s="57">
        <v>1.0610999999999999</v>
      </c>
      <c r="H40" s="58">
        <v>1.0610999999999999</v>
      </c>
    </row>
    <row r="41" spans="1:8" ht="16.5" x14ac:dyDescent="0.3">
      <c r="A41" s="47" t="s">
        <v>222</v>
      </c>
      <c r="B41" s="57">
        <v>1.0706</v>
      </c>
      <c r="C41" s="57">
        <v>1.0706</v>
      </c>
      <c r="D41" s="57">
        <v>1.0706</v>
      </c>
      <c r="E41" s="57">
        <v>1.0706</v>
      </c>
      <c r="F41" s="57">
        <v>1.0706</v>
      </c>
      <c r="G41" s="57">
        <v>1.0706</v>
      </c>
      <c r="H41" s="58">
        <v>1.0706</v>
      </c>
    </row>
    <row r="42" spans="1:8" ht="16.5" x14ac:dyDescent="0.3">
      <c r="A42" s="47" t="s">
        <v>100</v>
      </c>
      <c r="B42" s="49">
        <f>C42+F42</f>
        <v>285392</v>
      </c>
      <c r="C42" s="52">
        <v>80283</v>
      </c>
      <c r="D42" s="52">
        <v>80283</v>
      </c>
      <c r="E42" s="52">
        <v>205109</v>
      </c>
      <c r="F42" s="49">
        <v>205109</v>
      </c>
      <c r="G42" s="49">
        <v>205109</v>
      </c>
      <c r="H42" s="50">
        <v>0</v>
      </c>
    </row>
    <row r="43" spans="1:8" ht="16.5" x14ac:dyDescent="0.3">
      <c r="A43" s="47"/>
      <c r="B43" s="49"/>
      <c r="C43" s="49"/>
      <c r="D43" s="49"/>
      <c r="E43" s="49"/>
      <c r="F43" s="49"/>
      <c r="G43" s="49"/>
      <c r="H43" s="50"/>
    </row>
    <row r="44" spans="1:8" ht="17.25" x14ac:dyDescent="0.35">
      <c r="A44" s="46" t="s">
        <v>21</v>
      </c>
      <c r="B44" s="49"/>
      <c r="C44" s="49"/>
      <c r="D44" s="49"/>
      <c r="E44" s="49"/>
      <c r="F44" s="49"/>
      <c r="G44" s="49"/>
      <c r="H44" s="50"/>
    </row>
    <row r="45" spans="1:8" ht="16.5" x14ac:dyDescent="0.3">
      <c r="A45" s="47" t="s">
        <v>223</v>
      </c>
      <c r="B45" s="49">
        <f t="shared" ref="B45:H45" si="1">B25/B40</f>
        <v>1550573004.1959875</v>
      </c>
      <c r="C45" s="49">
        <f t="shared" si="1"/>
        <v>0</v>
      </c>
      <c r="D45" s="49">
        <f t="shared" si="1"/>
        <v>148966237.02761286</v>
      </c>
      <c r="E45" s="49">
        <f t="shared" si="1"/>
        <v>911004682.26368856</v>
      </c>
      <c r="F45" s="49">
        <f t="shared" si="1"/>
        <v>55100977.495052315</v>
      </c>
      <c r="G45" s="49">
        <f t="shared" si="1"/>
        <v>435501107.40963352</v>
      </c>
      <c r="H45" s="50">
        <f t="shared" si="1"/>
        <v>0</v>
      </c>
    </row>
    <row r="46" spans="1:8" ht="16.5" x14ac:dyDescent="0.3">
      <c r="A46" s="47" t="s">
        <v>224</v>
      </c>
      <c r="B46" s="49">
        <f t="shared" ref="B46:H46" si="2">B30/B41</f>
        <v>770804093.65794826</v>
      </c>
      <c r="C46" s="49">
        <f t="shared" si="2"/>
        <v>162810768.45731366</v>
      </c>
      <c r="D46" s="49">
        <f t="shared" si="2"/>
        <v>43070464.963571832</v>
      </c>
      <c r="E46" s="49">
        <f t="shared" si="2"/>
        <v>115334724.97646123</v>
      </c>
      <c r="F46" s="49">
        <f t="shared" si="2"/>
        <v>24601311.843825888</v>
      </c>
      <c r="G46" s="49">
        <f t="shared" si="2"/>
        <v>424986823.41677564</v>
      </c>
      <c r="H46" s="50">
        <f t="shared" si="2"/>
        <v>0</v>
      </c>
    </row>
    <row r="47" spans="1:8" ht="16.5" x14ac:dyDescent="0.3">
      <c r="A47" s="47" t="s">
        <v>225</v>
      </c>
      <c r="B47" s="49">
        <f>B45/B16</f>
        <v>129863.73569480632</v>
      </c>
      <c r="C47" s="49">
        <f t="shared" ref="C47:H47" si="3">C45/C16</f>
        <v>0</v>
      </c>
      <c r="D47" s="49" t="s">
        <v>144</v>
      </c>
      <c r="E47" s="49">
        <f t="shared" si="3"/>
        <v>87344.648347429393</v>
      </c>
      <c r="F47" s="49" t="s">
        <v>144</v>
      </c>
      <c r="G47" s="49" t="s">
        <v>144</v>
      </c>
      <c r="H47" s="50">
        <f t="shared" si="3"/>
        <v>0</v>
      </c>
    </row>
    <row r="48" spans="1:8" ht="16.5" x14ac:dyDescent="0.3">
      <c r="A48" s="47" t="s">
        <v>226</v>
      </c>
      <c r="B48" s="49">
        <f>B46/B20</f>
        <v>23369.030246724116</v>
      </c>
      <c r="C48" s="49">
        <f t="shared" ref="C48:H48" si="4">C46/C20</f>
        <v>69577.251477484475</v>
      </c>
      <c r="D48" s="49" t="s">
        <v>144</v>
      </c>
      <c r="E48" s="49">
        <f t="shared" si="4"/>
        <v>3763.6968077425022</v>
      </c>
      <c r="F48" s="49" t="s">
        <v>144</v>
      </c>
      <c r="G48" s="49" t="s">
        <v>144</v>
      </c>
      <c r="H48" s="50">
        <f t="shared" si="4"/>
        <v>0</v>
      </c>
    </row>
    <row r="49" spans="1:8" ht="16.5" x14ac:dyDescent="0.3">
      <c r="A49" s="47"/>
      <c r="B49" s="53"/>
      <c r="C49" s="53"/>
      <c r="D49" s="53"/>
      <c r="E49" s="53"/>
      <c r="F49" s="53"/>
      <c r="G49" s="53"/>
      <c r="H49" s="54"/>
    </row>
    <row r="50" spans="1:8" ht="17.25" x14ac:dyDescent="0.35">
      <c r="A50" s="46" t="s">
        <v>26</v>
      </c>
      <c r="B50" s="53"/>
      <c r="C50" s="53"/>
      <c r="D50" s="53"/>
      <c r="E50" s="53"/>
      <c r="F50" s="53"/>
      <c r="G50" s="53"/>
      <c r="H50" s="54"/>
    </row>
    <row r="51" spans="1:8" ht="16.5" x14ac:dyDescent="0.3">
      <c r="A51" s="47"/>
      <c r="B51" s="53"/>
      <c r="C51" s="53"/>
      <c r="D51" s="53"/>
      <c r="E51" s="53"/>
      <c r="F51" s="53"/>
      <c r="G51" s="53"/>
      <c r="H51" s="54"/>
    </row>
    <row r="52" spans="1:8" ht="17.25" x14ac:dyDescent="0.35">
      <c r="A52" s="46" t="s">
        <v>27</v>
      </c>
      <c r="B52" s="53"/>
      <c r="C52" s="53"/>
      <c r="D52" s="53"/>
      <c r="E52" s="53"/>
      <c r="F52" s="53"/>
      <c r="G52" s="53"/>
      <c r="H52" s="54"/>
    </row>
    <row r="53" spans="1:8" ht="16.5" x14ac:dyDescent="0.3">
      <c r="A53" s="47" t="s">
        <v>28</v>
      </c>
      <c r="B53" s="57">
        <f>(B18/B42)*100</f>
        <v>25.231611257498461</v>
      </c>
      <c r="C53" s="57">
        <f t="shared" ref="C53:G53" si="5">(C18/C42)*100</f>
        <v>2.914689286648481</v>
      </c>
      <c r="D53" s="57">
        <f t="shared" si="5"/>
        <v>8.6481571441027363</v>
      </c>
      <c r="E53" s="57">
        <f t="shared" si="5"/>
        <v>14.940348790155477</v>
      </c>
      <c r="F53" s="57">
        <f t="shared" si="5"/>
        <v>11.115065648021295</v>
      </c>
      <c r="G53" s="57">
        <f t="shared" si="5"/>
        <v>4.526373781745316</v>
      </c>
      <c r="H53" s="50" t="s">
        <v>144</v>
      </c>
    </row>
    <row r="54" spans="1:8" ht="16.5" x14ac:dyDescent="0.3">
      <c r="A54" s="47" t="s">
        <v>29</v>
      </c>
      <c r="B54" s="57">
        <f>(B20/B42)*100</f>
        <v>11.55743678869765</v>
      </c>
      <c r="C54" s="57">
        <f t="shared" ref="C54:G54" si="6">(C20/C42)*100</f>
        <v>2.914689286648481</v>
      </c>
      <c r="D54" s="57">
        <f t="shared" si="6"/>
        <v>0</v>
      </c>
      <c r="E54" s="57">
        <f t="shared" si="6"/>
        <v>14.940348790155477</v>
      </c>
      <c r="F54" s="57">
        <f t="shared" si="6"/>
        <v>0</v>
      </c>
      <c r="G54" s="57">
        <f t="shared" si="6"/>
        <v>0</v>
      </c>
      <c r="H54" s="50" t="s">
        <v>144</v>
      </c>
    </row>
    <row r="55" spans="1:8" ht="16.5" x14ac:dyDescent="0.3">
      <c r="A55" s="47"/>
      <c r="B55" s="57"/>
      <c r="C55" s="57"/>
      <c r="D55" s="57"/>
      <c r="E55" s="57"/>
      <c r="F55" s="57"/>
      <c r="G55" s="57"/>
      <c r="H55" s="58"/>
    </row>
    <row r="56" spans="1:8" ht="17.25" x14ac:dyDescent="0.35">
      <c r="A56" s="46" t="s">
        <v>30</v>
      </c>
      <c r="B56" s="57">
        <f>B19/B17*100</f>
        <v>100</v>
      </c>
      <c r="C56" s="57">
        <f t="shared" ref="C56:H56" si="7">C19/C17*100</f>
        <v>100</v>
      </c>
      <c r="D56" s="57">
        <f t="shared" si="7"/>
        <v>100</v>
      </c>
      <c r="E56" s="57">
        <f t="shared" si="7"/>
        <v>100</v>
      </c>
      <c r="F56" s="57">
        <f t="shared" si="7"/>
        <v>100</v>
      </c>
      <c r="G56" s="57">
        <f t="shared" si="7"/>
        <v>100</v>
      </c>
      <c r="H56" s="58">
        <f t="shared" si="7"/>
        <v>66.666666666666657</v>
      </c>
    </row>
    <row r="57" spans="1:8" ht="16.5" x14ac:dyDescent="0.3">
      <c r="A57" s="47" t="s">
        <v>31</v>
      </c>
      <c r="B57" s="57">
        <f>B20/B18*100</f>
        <v>45.805385437931371</v>
      </c>
      <c r="C57" s="57">
        <f t="shared" ref="C57:H57" si="8">C20/C18*100</f>
        <v>100</v>
      </c>
      <c r="D57" s="57">
        <f t="shared" si="8"/>
        <v>0</v>
      </c>
      <c r="E57" s="57">
        <f t="shared" si="8"/>
        <v>100</v>
      </c>
      <c r="F57" s="57">
        <f t="shared" si="8"/>
        <v>0</v>
      </c>
      <c r="G57" s="57">
        <f t="shared" si="8"/>
        <v>0</v>
      </c>
      <c r="H57" s="58">
        <f t="shared" si="8"/>
        <v>261.71428571428572</v>
      </c>
    </row>
    <row r="58" spans="1:8" ht="16.5" x14ac:dyDescent="0.3">
      <c r="A58" s="47" t="s">
        <v>32</v>
      </c>
      <c r="B58" s="57">
        <f>B30/B29*100</f>
        <v>38.476619189510899</v>
      </c>
      <c r="C58" s="57">
        <f t="shared" ref="C58:G58" si="9">C30/C29*100</f>
        <v>74.257430296978256</v>
      </c>
      <c r="D58" s="57">
        <f t="shared" si="9"/>
        <v>4.4458529809902068</v>
      </c>
      <c r="E58" s="57">
        <f t="shared" si="9"/>
        <v>78.584529539072506</v>
      </c>
      <c r="F58" s="57">
        <f t="shared" si="9"/>
        <v>10.223121180375362</v>
      </c>
      <c r="G58" s="57">
        <f t="shared" si="9"/>
        <v>99.327114782091584</v>
      </c>
      <c r="H58" s="50" t="s">
        <v>144</v>
      </c>
    </row>
    <row r="59" spans="1:8" ht="16.5" x14ac:dyDescent="0.3">
      <c r="A59" s="47" t="s">
        <v>33</v>
      </c>
      <c r="B59" s="57">
        <f>AVERAGE(B57:B58)</f>
        <v>42.141002313721131</v>
      </c>
      <c r="C59" s="57">
        <f t="shared" ref="C59:G59" si="10">AVERAGE(C57:C58)</f>
        <v>87.128715148489135</v>
      </c>
      <c r="D59" s="57">
        <f t="shared" si="10"/>
        <v>2.2229264904951034</v>
      </c>
      <c r="E59" s="57">
        <f t="shared" si="10"/>
        <v>89.292264769536246</v>
      </c>
      <c r="F59" s="57">
        <f t="shared" si="10"/>
        <v>5.1115605901876808</v>
      </c>
      <c r="G59" s="57">
        <f t="shared" si="10"/>
        <v>49.663557391045792</v>
      </c>
      <c r="H59" s="50" t="s">
        <v>144</v>
      </c>
    </row>
    <row r="60" spans="1:8" ht="16.5" x14ac:dyDescent="0.3">
      <c r="A60" s="47"/>
      <c r="B60" s="57"/>
      <c r="C60" s="57"/>
      <c r="D60" s="57"/>
      <c r="E60" s="57"/>
      <c r="F60" s="57"/>
      <c r="G60" s="57"/>
      <c r="H60" s="58"/>
    </row>
    <row r="61" spans="1:8" ht="17.25" x14ac:dyDescent="0.35">
      <c r="A61" s="46" t="s">
        <v>34</v>
      </c>
      <c r="B61" s="57"/>
      <c r="C61" s="57"/>
      <c r="D61" s="57"/>
      <c r="E61" s="57"/>
      <c r="F61" s="57"/>
      <c r="G61" s="57"/>
      <c r="H61" s="58"/>
    </row>
    <row r="62" spans="1:8" ht="16.5" x14ac:dyDescent="0.3">
      <c r="A62" s="47" t="s">
        <v>35</v>
      </c>
      <c r="B62" s="57">
        <f>B20/B22*100</f>
        <v>45.805385437931371</v>
      </c>
      <c r="C62" s="57">
        <f t="shared" ref="C62:H62" si="11">C20/C22*100</f>
        <v>100</v>
      </c>
      <c r="D62" s="57">
        <f t="shared" si="11"/>
        <v>0</v>
      </c>
      <c r="E62" s="57">
        <f t="shared" si="11"/>
        <v>100</v>
      </c>
      <c r="F62" s="57">
        <f t="shared" si="11"/>
        <v>0</v>
      </c>
      <c r="G62" s="57">
        <f t="shared" si="11"/>
        <v>0</v>
      </c>
      <c r="H62" s="58">
        <f t="shared" si="11"/>
        <v>261.71428571428572</v>
      </c>
    </row>
    <row r="63" spans="1:8" ht="16.5" x14ac:dyDescent="0.3">
      <c r="A63" s="47" t="s">
        <v>36</v>
      </c>
      <c r="B63" s="57">
        <f t="shared" ref="B63:G63" si="12">B30/B31*100</f>
        <v>38.476619189510899</v>
      </c>
      <c r="C63" s="57">
        <f t="shared" si="12"/>
        <v>74.257430296978256</v>
      </c>
      <c r="D63" s="57">
        <f t="shared" si="12"/>
        <v>4.4458529809902068</v>
      </c>
      <c r="E63" s="57">
        <f t="shared" si="12"/>
        <v>78.584529539072506</v>
      </c>
      <c r="F63" s="57">
        <f t="shared" si="12"/>
        <v>10.223121180375362</v>
      </c>
      <c r="G63" s="57">
        <f t="shared" si="12"/>
        <v>99.327114782091584</v>
      </c>
      <c r="H63" s="50" t="s">
        <v>144</v>
      </c>
    </row>
    <row r="64" spans="1:8" ht="16.5" x14ac:dyDescent="0.3">
      <c r="A64" s="47" t="s">
        <v>37</v>
      </c>
      <c r="B64" s="57">
        <f>(B62+B63)/2</f>
        <v>42.141002313721131</v>
      </c>
      <c r="C64" s="57">
        <f t="shared" ref="C64:G64" si="13">(C62+C63)/2</f>
        <v>87.128715148489135</v>
      </c>
      <c r="D64" s="57">
        <f t="shared" si="13"/>
        <v>2.2229264904951034</v>
      </c>
      <c r="E64" s="57">
        <f t="shared" si="13"/>
        <v>89.292264769536246</v>
      </c>
      <c r="F64" s="57">
        <f t="shared" si="13"/>
        <v>5.1115605901876808</v>
      </c>
      <c r="G64" s="57">
        <f t="shared" si="13"/>
        <v>49.663557391045792</v>
      </c>
      <c r="H64" s="50" t="s">
        <v>144</v>
      </c>
    </row>
    <row r="65" spans="1:8" ht="16.5" x14ac:dyDescent="0.3">
      <c r="A65" s="47"/>
      <c r="B65" s="57"/>
      <c r="C65" s="57"/>
      <c r="D65" s="57"/>
      <c r="E65" s="57"/>
      <c r="F65" s="57"/>
      <c r="G65" s="57"/>
      <c r="H65" s="58"/>
    </row>
    <row r="66" spans="1:8" ht="17.25" x14ac:dyDescent="0.35">
      <c r="A66" s="46" t="s">
        <v>92</v>
      </c>
      <c r="B66" s="57"/>
      <c r="C66" s="57"/>
      <c r="E66" s="57"/>
      <c r="F66" s="57"/>
      <c r="G66" s="57"/>
      <c r="H66" s="58"/>
    </row>
    <row r="67" spans="1:8" ht="16.5" x14ac:dyDescent="0.3">
      <c r="A67" s="47" t="s">
        <v>38</v>
      </c>
      <c r="B67" s="57">
        <f t="shared" ref="B67" si="14">B32/B30*100</f>
        <v>100</v>
      </c>
      <c r="C67" s="57"/>
      <c r="E67" s="57"/>
      <c r="F67" s="57"/>
      <c r="G67" s="57"/>
      <c r="H67" s="58"/>
    </row>
    <row r="68" spans="1:8" ht="16.5" x14ac:dyDescent="0.3">
      <c r="A68" s="47"/>
      <c r="B68" s="57"/>
      <c r="C68" s="57"/>
      <c r="D68" s="57"/>
      <c r="E68" s="57"/>
      <c r="F68" s="57"/>
      <c r="G68" s="57"/>
      <c r="H68" s="58"/>
    </row>
    <row r="69" spans="1:8" ht="17.25" x14ac:dyDescent="0.35">
      <c r="A69" s="46" t="s">
        <v>39</v>
      </c>
      <c r="B69" s="57">
        <f>((B19/B15)-1)*100</f>
        <v>-19.999999999999996</v>
      </c>
      <c r="C69" s="57">
        <f t="shared" ref="C69:H69" si="15">((C19/C15)-1)*100</f>
        <v>-50</v>
      </c>
      <c r="D69" s="57">
        <f t="shared" si="15"/>
        <v>0</v>
      </c>
      <c r="E69" s="57">
        <f t="shared" si="15"/>
        <v>66.666666666666671</v>
      </c>
      <c r="F69" s="57">
        <f t="shared" si="15"/>
        <v>-33.333333333333336</v>
      </c>
      <c r="G69" s="57">
        <f t="shared" si="15"/>
        <v>-50</v>
      </c>
      <c r="H69" s="58">
        <f t="shared" si="15"/>
        <v>-62.962962962962962</v>
      </c>
    </row>
    <row r="70" spans="1:8" ht="16.5" x14ac:dyDescent="0.3">
      <c r="A70" s="47" t="s">
        <v>115</v>
      </c>
      <c r="B70" s="57">
        <f>((B20/B16)-1)*100</f>
        <v>176.24790619765497</v>
      </c>
      <c r="C70" s="57">
        <f t="shared" ref="C70:H70" si="16">((C20/C16)-1)*100</f>
        <v>54.966887417218537</v>
      </c>
      <c r="D70" s="49" t="s">
        <v>144</v>
      </c>
      <c r="E70" s="57">
        <f t="shared" si="16"/>
        <v>193.80632790028764</v>
      </c>
      <c r="F70" s="49" t="s">
        <v>144</v>
      </c>
      <c r="G70" s="49" t="s">
        <v>144</v>
      </c>
      <c r="H70" s="58">
        <f t="shared" si="16"/>
        <v>-64.396766169154233</v>
      </c>
    </row>
    <row r="71" spans="1:8" ht="16.5" x14ac:dyDescent="0.3">
      <c r="A71" s="47" t="s">
        <v>41</v>
      </c>
      <c r="B71" s="57">
        <f>((B46/B45)-1)*100</f>
        <v>-50.289080773876215</v>
      </c>
      <c r="C71" s="49" t="s">
        <v>144</v>
      </c>
      <c r="D71" s="57">
        <f t="shared" ref="D71:G71" si="17">((D46/D45)-1)*100</f>
        <v>-71.087096094406846</v>
      </c>
      <c r="E71" s="57">
        <f t="shared" si="17"/>
        <v>-87.339831811854751</v>
      </c>
      <c r="F71" s="57">
        <f t="shared" si="17"/>
        <v>-55.352313221603168</v>
      </c>
      <c r="G71" s="57">
        <f t="shared" si="17"/>
        <v>-2.4142955813354794</v>
      </c>
      <c r="H71" s="50" t="s">
        <v>144</v>
      </c>
    </row>
    <row r="72" spans="1:8" ht="16.5" x14ac:dyDescent="0.3">
      <c r="A72" s="47" t="s">
        <v>42</v>
      </c>
      <c r="B72" s="57">
        <f t="shared" ref="B72:E72" si="18">((B48/B47)-1)*100</f>
        <v>-82.004960721564458</v>
      </c>
      <c r="C72" s="49" t="s">
        <v>144</v>
      </c>
      <c r="D72" s="49" t="s">
        <v>144</v>
      </c>
      <c r="E72" s="57">
        <f t="shared" si="18"/>
        <v>-95.690981784285498</v>
      </c>
      <c r="F72" s="49" t="s">
        <v>144</v>
      </c>
      <c r="G72" s="49" t="s">
        <v>144</v>
      </c>
      <c r="H72" s="50" t="s">
        <v>144</v>
      </c>
    </row>
    <row r="73" spans="1:8" ht="16.5" x14ac:dyDescent="0.3">
      <c r="A73" s="47"/>
      <c r="B73" s="57"/>
      <c r="C73" s="57"/>
      <c r="D73" s="57"/>
      <c r="E73" s="57"/>
      <c r="F73" s="57"/>
      <c r="G73" s="57"/>
      <c r="H73" s="58"/>
    </row>
    <row r="74" spans="1:8" ht="17.25" x14ac:dyDescent="0.35">
      <c r="A74" s="46" t="s">
        <v>43</v>
      </c>
      <c r="B74" s="57"/>
      <c r="C74" s="57"/>
      <c r="D74" s="57"/>
      <c r="E74" s="57"/>
      <c r="F74" s="57"/>
      <c r="G74" s="57"/>
      <c r="H74" s="58"/>
    </row>
    <row r="75" spans="1:8" ht="16.5" x14ac:dyDescent="0.3">
      <c r="A75" s="47" t="s">
        <v>116</v>
      </c>
      <c r="B75" s="57">
        <f>B29/B18</f>
        <v>29784.311589940145</v>
      </c>
      <c r="C75" s="57">
        <f t="shared" ref="C75:H75" si="19">C29/C18</f>
        <v>100312.39316239316</v>
      </c>
      <c r="D75" s="57">
        <f t="shared" si="19"/>
        <v>149384.15573671323</v>
      </c>
      <c r="E75" s="57">
        <f t="shared" si="19"/>
        <v>5127.4898838271765</v>
      </c>
      <c r="F75" s="57">
        <f t="shared" si="19"/>
        <v>11300.697429599088</v>
      </c>
      <c r="G75" s="57">
        <f t="shared" si="19"/>
        <v>49340.068935803531</v>
      </c>
      <c r="H75" s="58">
        <f t="shared" si="19"/>
        <v>0</v>
      </c>
    </row>
    <row r="76" spans="1:8" ht="16.5" x14ac:dyDescent="0.3">
      <c r="A76" s="47" t="s">
        <v>117</v>
      </c>
      <c r="B76" s="57">
        <f>B30/B20</f>
        <v>25018.883782142839</v>
      </c>
      <c r="C76" s="57">
        <f t="shared" ref="C76:H76" si="20">C30/C20</f>
        <v>74489.405431794876</v>
      </c>
      <c r="D76" s="49" t="s">
        <v>144</v>
      </c>
      <c r="E76" s="57">
        <f t="shared" si="20"/>
        <v>4029.4138023691225</v>
      </c>
      <c r="F76" s="57" t="s">
        <v>144</v>
      </c>
      <c r="G76" s="49" t="s">
        <v>144</v>
      </c>
      <c r="H76" s="58">
        <f t="shared" si="20"/>
        <v>0</v>
      </c>
    </row>
    <row r="77" spans="1:8" ht="16.5" x14ac:dyDescent="0.3">
      <c r="A77" s="47" t="s">
        <v>46</v>
      </c>
      <c r="B77" s="57">
        <f>(B76/B75)*B59</f>
        <v>35.398529731541807</v>
      </c>
      <c r="C77" s="57">
        <f t="shared" ref="C77:E77" si="21">(C76/C75)*C59</f>
        <v>64.699544920042058</v>
      </c>
      <c r="D77" s="49" t="s">
        <v>144</v>
      </c>
      <c r="E77" s="57">
        <f t="shared" si="21"/>
        <v>70.169906183923047</v>
      </c>
      <c r="F77" s="57" t="s">
        <v>144</v>
      </c>
      <c r="G77" s="49" t="s">
        <v>144</v>
      </c>
      <c r="H77" s="50" t="s">
        <v>144</v>
      </c>
    </row>
    <row r="78" spans="1:8" ht="16.5" x14ac:dyDescent="0.3">
      <c r="A78" s="47" t="s">
        <v>118</v>
      </c>
      <c r="B78" s="57">
        <f>B29/B17</f>
        <v>134046155.83</v>
      </c>
      <c r="C78" s="57">
        <f t="shared" ref="C78:H78" si="22">C29/C17</f>
        <v>234731000</v>
      </c>
      <c r="D78" s="57">
        <f t="shared" si="22"/>
        <v>345724731.0933333</v>
      </c>
      <c r="E78" s="57">
        <f t="shared" si="22"/>
        <v>31425360</v>
      </c>
      <c r="F78" s="57">
        <f t="shared" si="22"/>
        <v>64408325</v>
      </c>
      <c r="G78" s="57">
        <f t="shared" si="22"/>
        <v>152691066.66666666</v>
      </c>
      <c r="H78" s="58">
        <f t="shared" si="22"/>
        <v>0</v>
      </c>
    </row>
    <row r="79" spans="1:8" ht="16.5" x14ac:dyDescent="0.3">
      <c r="A79" s="47" t="s">
        <v>119</v>
      </c>
      <c r="B79" s="57">
        <f>B30/B19</f>
        <v>51576428.916887462</v>
      </c>
      <c r="C79" s="57">
        <f t="shared" ref="C79:H79" si="23">C30/C19</f>
        <v>174305208.71040002</v>
      </c>
      <c r="D79" s="57">
        <f t="shared" si="23"/>
        <v>15370413.263333336</v>
      </c>
      <c r="E79" s="57">
        <f t="shared" si="23"/>
        <v>24695471.311959878</v>
      </c>
      <c r="F79" s="57">
        <f t="shared" si="23"/>
        <v>6584541.1149999993</v>
      </c>
      <c r="G79" s="57">
        <f t="shared" si="23"/>
        <v>151663631.04999998</v>
      </c>
      <c r="H79" s="58">
        <f t="shared" si="23"/>
        <v>0</v>
      </c>
    </row>
    <row r="80" spans="1:8" ht="16.5" x14ac:dyDescent="0.3">
      <c r="A80" s="47"/>
      <c r="B80" s="63"/>
      <c r="C80" s="63"/>
      <c r="D80" s="63"/>
      <c r="E80" s="63"/>
      <c r="F80" s="63"/>
      <c r="G80" s="63"/>
      <c r="H80" s="64"/>
    </row>
    <row r="81" spans="1:8" ht="17.25" x14ac:dyDescent="0.35">
      <c r="A81" s="46" t="s">
        <v>47</v>
      </c>
      <c r="B81" s="57"/>
      <c r="C81" s="57"/>
      <c r="D81" s="57"/>
      <c r="E81" s="57"/>
      <c r="F81" s="57"/>
      <c r="G81" s="57"/>
      <c r="H81" s="58"/>
    </row>
    <row r="82" spans="1:8" ht="16.5" x14ac:dyDescent="0.3">
      <c r="A82" s="47" t="s">
        <v>48</v>
      </c>
      <c r="B82" s="87">
        <f>(B36/B26)*100</f>
        <v>96.717349999999996</v>
      </c>
      <c r="C82" s="57"/>
      <c r="D82" s="57"/>
      <c r="E82" s="57"/>
      <c r="F82" s="57"/>
      <c r="G82" s="57"/>
      <c r="H82" s="58"/>
    </row>
    <row r="83" spans="1:8" ht="16.5" x14ac:dyDescent="0.3">
      <c r="A83" s="47" t="s">
        <v>49</v>
      </c>
      <c r="B83" s="89">
        <f>(B30/B37)*100</f>
        <v>39.074680445776998</v>
      </c>
      <c r="C83" s="57"/>
      <c r="D83" s="57"/>
      <c r="E83" s="57"/>
      <c r="F83" s="57"/>
      <c r="G83" s="57"/>
      <c r="H83" s="58"/>
    </row>
    <row r="84" spans="1:8" ht="17.25" thickBot="1" x14ac:dyDescent="0.35">
      <c r="A84" s="60"/>
      <c r="B84" s="60"/>
      <c r="C84" s="60"/>
      <c r="D84" s="60"/>
      <c r="E84" s="60"/>
      <c r="F84" s="60"/>
      <c r="G84" s="60"/>
      <c r="H84" s="61"/>
    </row>
    <row r="85" spans="1:8" ht="15.75" customHeight="1" thickTop="1" x14ac:dyDescent="0.25">
      <c r="A85" s="84" t="s">
        <v>194</v>
      </c>
      <c r="B85" s="84"/>
      <c r="C85" s="84"/>
      <c r="D85" s="84"/>
      <c r="E85" s="84"/>
      <c r="F85" s="84"/>
      <c r="G85" s="84"/>
      <c r="H85" s="84"/>
    </row>
    <row r="86" spans="1:8" ht="57.75" customHeight="1" x14ac:dyDescent="0.3">
      <c r="A86" s="78" t="s">
        <v>232</v>
      </c>
      <c r="B86" s="78"/>
      <c r="C86" s="78"/>
      <c r="D86" s="78"/>
      <c r="E86" s="78"/>
      <c r="F86" s="78"/>
      <c r="G86" s="78"/>
      <c r="H86" s="47"/>
    </row>
    <row r="87" spans="1:8" ht="49.5" customHeight="1" x14ac:dyDescent="0.3">
      <c r="A87" s="78" t="s">
        <v>233</v>
      </c>
      <c r="B87" s="78"/>
      <c r="C87" s="78"/>
      <c r="D87" s="78"/>
      <c r="E87" s="78"/>
      <c r="F87" s="78"/>
      <c r="G87" s="78"/>
      <c r="H87" s="78"/>
    </row>
    <row r="88" spans="1:8" ht="16.5" x14ac:dyDescent="0.3">
      <c r="A88" s="47"/>
      <c r="B88" s="47"/>
      <c r="C88" s="47"/>
      <c r="D88" s="47"/>
      <c r="E88" s="47"/>
      <c r="F88" s="47"/>
      <c r="G88" s="47"/>
      <c r="H88" s="47"/>
    </row>
    <row r="89" spans="1:8" ht="16.5" x14ac:dyDescent="0.3">
      <c r="A89" s="47"/>
      <c r="C89" s="47"/>
      <c r="D89" s="47"/>
      <c r="E89" s="47"/>
      <c r="F89" s="47"/>
      <c r="G89" s="47"/>
      <c r="H89" s="47"/>
    </row>
    <row r="90" spans="1:8" ht="16.5" x14ac:dyDescent="0.3">
      <c r="A90" s="47"/>
      <c r="C90" s="47"/>
      <c r="D90" s="47"/>
      <c r="E90" s="47"/>
      <c r="F90" s="47"/>
      <c r="G90" s="47"/>
      <c r="H90" s="47"/>
    </row>
    <row r="94" spans="1:8" x14ac:dyDescent="0.25">
      <c r="A94" s="40"/>
    </row>
    <row r="96" spans="1:8" x14ac:dyDescent="0.25">
      <c r="A96" s="41"/>
    </row>
    <row r="97" spans="1:1" x14ac:dyDescent="0.25">
      <c r="A97" s="41"/>
    </row>
  </sheetData>
  <mergeCells count="8">
    <mergeCell ref="A87:H87"/>
    <mergeCell ref="A86:G86"/>
    <mergeCell ref="A9:A10"/>
    <mergeCell ref="B9:B10"/>
    <mergeCell ref="C9:H9"/>
    <mergeCell ref="C10:D10"/>
    <mergeCell ref="E10:G10"/>
    <mergeCell ref="A85:H85"/>
  </mergeCells>
  <pageMargins left="0.7" right="0.7" top="0.75" bottom="0.75" header="0.3" footer="0.3"/>
  <pageSetup orientation="portrait" r:id="rId1"/>
  <ignoredErrors>
    <ignoredError sqref="E83:H83 F82:H82 F49:F52 F80:F81" evalError="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82"/>
  <sheetViews>
    <sheetView topLeftCell="A34" zoomScale="90" zoomScaleNormal="90" workbookViewId="0">
      <selection activeCell="A80" sqref="A80:A82"/>
    </sheetView>
  </sheetViews>
  <sheetFormatPr baseColWidth="10" defaultColWidth="11.42578125" defaultRowHeight="15" x14ac:dyDescent="0.25"/>
  <cols>
    <col min="1" max="1" width="50.7109375" customWidth="1"/>
    <col min="3" max="4" width="18.5703125" customWidth="1"/>
    <col min="5" max="5" width="18.140625" bestFit="1" customWidth="1"/>
    <col min="6" max="6" width="26.140625" customWidth="1"/>
    <col min="7" max="7" width="24.28515625" customWidth="1"/>
  </cols>
  <sheetData>
    <row r="2" spans="1:8" x14ac:dyDescent="0.25">
      <c r="A2" s="69" t="s">
        <v>102</v>
      </c>
      <c r="B2" s="69"/>
      <c r="C2" s="69"/>
      <c r="D2" s="69"/>
      <c r="E2" s="69"/>
      <c r="F2" s="69"/>
      <c r="G2" s="69"/>
    </row>
    <row r="4" spans="1:8" x14ac:dyDescent="0.25">
      <c r="A4" s="71" t="s">
        <v>0</v>
      </c>
      <c r="B4" s="1"/>
      <c r="C4" s="71" t="s">
        <v>1</v>
      </c>
      <c r="D4" s="73" t="s">
        <v>2</v>
      </c>
      <c r="E4" s="73"/>
      <c r="F4" s="73"/>
      <c r="G4" s="73"/>
      <c r="H4" s="2"/>
    </row>
    <row r="5" spans="1:8" ht="15.75" thickBot="1" x14ac:dyDescent="0.3">
      <c r="A5" s="72"/>
      <c r="B5" s="3"/>
      <c r="C5" s="72"/>
      <c r="D5" s="7" t="s">
        <v>3</v>
      </c>
      <c r="E5" s="7" t="s">
        <v>4</v>
      </c>
      <c r="F5" s="7" t="s">
        <v>5</v>
      </c>
      <c r="G5" s="7" t="s">
        <v>6</v>
      </c>
      <c r="H5" s="4"/>
    </row>
    <row r="6" spans="1:8" ht="15.75" thickTop="1" x14ac:dyDescent="0.25"/>
    <row r="7" spans="1:8" x14ac:dyDescent="0.25">
      <c r="A7" s="5" t="s">
        <v>7</v>
      </c>
    </row>
    <row r="8" spans="1:8" x14ac:dyDescent="0.25">
      <c r="B8" t="s">
        <v>8</v>
      </c>
    </row>
    <row r="9" spans="1:8" x14ac:dyDescent="0.25">
      <c r="A9" t="s">
        <v>9</v>
      </c>
      <c r="B9" t="s">
        <v>10</v>
      </c>
      <c r="C9" s="6"/>
      <c r="D9" s="6"/>
      <c r="E9" s="6"/>
      <c r="F9" s="6"/>
      <c r="G9" s="6"/>
    </row>
    <row r="10" spans="1:8" x14ac:dyDescent="0.25">
      <c r="A10" t="s">
        <v>60</v>
      </c>
      <c r="C10" s="19">
        <f t="shared" ref="C10:C11" si="0">SUM(D10:G10)</f>
        <v>0</v>
      </c>
      <c r="D10" s="18"/>
      <c r="E10" s="18"/>
      <c r="F10" s="18"/>
      <c r="G10" s="18"/>
    </row>
    <row r="11" spans="1:8" x14ac:dyDescent="0.25">
      <c r="A11" t="s">
        <v>58</v>
      </c>
      <c r="C11" s="11">
        <f t="shared" si="0"/>
        <v>72</v>
      </c>
      <c r="D11" s="11">
        <v>17</v>
      </c>
      <c r="E11" s="11">
        <v>7</v>
      </c>
      <c r="F11" s="11">
        <v>48</v>
      </c>
      <c r="G11" s="6"/>
    </row>
    <row r="12" spans="1:8" x14ac:dyDescent="0.25">
      <c r="A12" t="s">
        <v>57</v>
      </c>
      <c r="B12" s="10"/>
      <c r="C12" s="11">
        <f>SUM(D12:G12)</f>
        <v>22</v>
      </c>
      <c r="D12" s="11">
        <v>6</v>
      </c>
      <c r="E12" s="11">
        <v>1</v>
      </c>
      <c r="F12" s="13">
        <v>8</v>
      </c>
      <c r="G12" s="11">
        <v>7</v>
      </c>
    </row>
    <row r="13" spans="1:8" x14ac:dyDescent="0.25">
      <c r="A13" t="s">
        <v>14</v>
      </c>
      <c r="C13" s="11">
        <f>+D13+E13+F13</f>
        <v>72</v>
      </c>
      <c r="D13" s="11">
        <v>17</v>
      </c>
      <c r="E13" s="11">
        <v>7</v>
      </c>
      <c r="F13" s="17">
        <v>48</v>
      </c>
      <c r="G13" s="17"/>
    </row>
    <row r="14" spans="1:8" x14ac:dyDescent="0.25">
      <c r="C14" s="6"/>
      <c r="D14" s="6"/>
      <c r="E14" s="6"/>
      <c r="F14" s="6"/>
      <c r="G14" s="6"/>
    </row>
    <row r="15" spans="1:8" x14ac:dyDescent="0.25">
      <c r="A15" t="s">
        <v>15</v>
      </c>
      <c r="C15" s="6"/>
      <c r="D15" s="6"/>
      <c r="E15" s="6"/>
      <c r="F15" s="6"/>
      <c r="G15" s="6"/>
    </row>
    <row r="16" spans="1:8" x14ac:dyDescent="0.25">
      <c r="A16" t="s">
        <v>60</v>
      </c>
      <c r="C16" s="18"/>
      <c r="D16" s="18"/>
      <c r="E16" s="18"/>
      <c r="F16" s="18"/>
      <c r="G16" s="18"/>
    </row>
    <row r="17" spans="1:7" x14ac:dyDescent="0.25">
      <c r="A17" t="s">
        <v>58</v>
      </c>
      <c r="C17" s="18"/>
      <c r="D17" s="18"/>
      <c r="E17" s="18"/>
      <c r="F17" s="18"/>
      <c r="G17" s="18"/>
    </row>
    <row r="18" spans="1:7" x14ac:dyDescent="0.25">
      <c r="A18" t="s">
        <v>57</v>
      </c>
      <c r="C18" s="6">
        <v>0</v>
      </c>
      <c r="D18" s="6">
        <v>0</v>
      </c>
      <c r="E18" s="6">
        <v>0</v>
      </c>
      <c r="F18" s="6">
        <v>0</v>
      </c>
      <c r="G18" s="6">
        <v>0</v>
      </c>
    </row>
    <row r="19" spans="1:7" x14ac:dyDescent="0.25">
      <c r="A19" t="s">
        <v>14</v>
      </c>
      <c r="C19" s="6">
        <f>SUM(D19:G19)</f>
        <v>1736729142</v>
      </c>
      <c r="D19" s="6">
        <v>1143619142</v>
      </c>
      <c r="E19" s="6">
        <v>513110000</v>
      </c>
      <c r="F19" s="74">
        <v>80000000</v>
      </c>
      <c r="G19" s="74"/>
    </row>
    <row r="20" spans="1:7" x14ac:dyDescent="0.25">
      <c r="A20" t="s">
        <v>59</v>
      </c>
      <c r="C20" s="6">
        <v>0</v>
      </c>
      <c r="D20" s="6">
        <v>0</v>
      </c>
      <c r="E20" s="6">
        <v>0</v>
      </c>
      <c r="F20" s="6">
        <v>0</v>
      </c>
      <c r="G20" s="6">
        <v>0</v>
      </c>
    </row>
    <row r="21" spans="1:7" x14ac:dyDescent="0.25">
      <c r="C21" s="6"/>
      <c r="D21" s="6"/>
      <c r="E21" s="6"/>
      <c r="F21" s="6"/>
      <c r="G21" s="6"/>
    </row>
    <row r="22" spans="1:7" x14ac:dyDescent="0.25">
      <c r="A22" t="s">
        <v>17</v>
      </c>
      <c r="C22" s="6"/>
      <c r="D22" s="6"/>
      <c r="E22" s="6"/>
      <c r="F22" s="6"/>
      <c r="G22" s="6"/>
    </row>
    <row r="23" spans="1:7" x14ac:dyDescent="0.25">
      <c r="A23" t="s">
        <v>58</v>
      </c>
      <c r="C23" s="18"/>
      <c r="D23" s="6"/>
      <c r="E23" s="6"/>
      <c r="F23" s="70"/>
      <c r="G23" s="70"/>
    </row>
    <row r="24" spans="1:7" x14ac:dyDescent="0.25">
      <c r="A24" t="s">
        <v>57</v>
      </c>
      <c r="C24" s="18">
        <v>0</v>
      </c>
      <c r="D24" s="6">
        <v>0</v>
      </c>
      <c r="E24" s="6">
        <v>0</v>
      </c>
      <c r="F24" s="6">
        <v>0</v>
      </c>
      <c r="G24" s="6">
        <v>0</v>
      </c>
    </row>
    <row r="25" spans="1:7" x14ac:dyDescent="0.25">
      <c r="C25" s="6"/>
      <c r="D25" s="6"/>
      <c r="E25" s="6"/>
      <c r="F25" s="6"/>
      <c r="G25" s="6"/>
    </row>
    <row r="26" spans="1:7" x14ac:dyDescent="0.25">
      <c r="A26" s="5" t="s">
        <v>18</v>
      </c>
      <c r="C26" s="6"/>
      <c r="D26" s="6"/>
      <c r="E26" s="6"/>
      <c r="F26" s="6"/>
      <c r="G26" s="6"/>
    </row>
    <row r="27" spans="1:7" x14ac:dyDescent="0.25">
      <c r="A27" t="s">
        <v>56</v>
      </c>
      <c r="C27" s="6">
        <v>1.3936338904333334</v>
      </c>
      <c r="D27" s="6">
        <v>1.3936338904333334</v>
      </c>
      <c r="E27" s="6">
        <v>1.3936338904333334</v>
      </c>
      <c r="F27" s="16">
        <v>1.3936338904333334</v>
      </c>
      <c r="G27" s="6">
        <v>1.3936338904333334</v>
      </c>
    </row>
    <row r="28" spans="1:7" x14ac:dyDescent="0.25">
      <c r="A28" t="s">
        <v>55</v>
      </c>
      <c r="C28" s="6">
        <v>1.4619442416999999</v>
      </c>
      <c r="D28" s="6">
        <v>1.4619442416999999</v>
      </c>
      <c r="E28" s="6">
        <v>1.4619442416999999</v>
      </c>
      <c r="F28" s="6">
        <v>1.4619442416999999</v>
      </c>
      <c r="G28" s="6">
        <v>1.4619442416999999</v>
      </c>
    </row>
    <row r="29" spans="1:7" s="20" customFormat="1" x14ac:dyDescent="0.25">
      <c r="A29" s="20" t="s">
        <v>100</v>
      </c>
      <c r="C29" s="23">
        <f>+D29+E29</f>
        <v>97142</v>
      </c>
      <c r="D29" s="24">
        <v>36493</v>
      </c>
      <c r="E29" s="24">
        <v>60649</v>
      </c>
      <c r="F29" s="21"/>
      <c r="G29" s="21"/>
    </row>
    <row r="30" spans="1:7" x14ac:dyDescent="0.25">
      <c r="C30" s="6"/>
      <c r="D30" s="6"/>
      <c r="E30" s="6"/>
      <c r="F30" s="6"/>
      <c r="G30" s="6"/>
    </row>
    <row r="31" spans="1:7" x14ac:dyDescent="0.25">
      <c r="A31" t="s">
        <v>21</v>
      </c>
      <c r="C31" s="6"/>
      <c r="D31" s="6"/>
      <c r="E31" s="6"/>
      <c r="F31" s="6"/>
      <c r="G31" s="6"/>
    </row>
    <row r="32" spans="1:7" x14ac:dyDescent="0.25">
      <c r="A32" t="s">
        <v>54</v>
      </c>
      <c r="C32" s="8">
        <f>C16/C27</f>
        <v>0</v>
      </c>
      <c r="D32" s="8">
        <f>D16/D27</f>
        <v>0</v>
      </c>
      <c r="E32" s="8">
        <f>E16/E27</f>
        <v>0</v>
      </c>
      <c r="F32" s="8">
        <f>F16/F27</f>
        <v>0</v>
      </c>
      <c r="G32" s="8">
        <f>G16/G27</f>
        <v>0</v>
      </c>
    </row>
    <row r="33" spans="1:7" x14ac:dyDescent="0.25">
      <c r="A33" t="s">
        <v>53</v>
      </c>
      <c r="C33" s="8">
        <f>C18/C28</f>
        <v>0</v>
      </c>
      <c r="D33" s="8">
        <f>D18/D28</f>
        <v>0</v>
      </c>
      <c r="E33" s="8">
        <f>E18/E28</f>
        <v>0</v>
      </c>
      <c r="F33" s="8">
        <f>F18/F28</f>
        <v>0</v>
      </c>
      <c r="G33" s="8">
        <f>G18/G28</f>
        <v>0</v>
      </c>
    </row>
    <row r="34" spans="1:7" x14ac:dyDescent="0.25">
      <c r="A34" t="s">
        <v>52</v>
      </c>
      <c r="C34" s="8" t="e">
        <f>C32/C10</f>
        <v>#DIV/0!</v>
      </c>
      <c r="D34" s="8" t="e">
        <f>D32/D10</f>
        <v>#DIV/0!</v>
      </c>
      <c r="E34" s="8" t="e">
        <f>E32/E10</f>
        <v>#DIV/0!</v>
      </c>
      <c r="F34" s="8" t="e">
        <f>F32/F10</f>
        <v>#DIV/0!</v>
      </c>
      <c r="G34" s="8" t="e">
        <f>G32/G10</f>
        <v>#DIV/0!</v>
      </c>
    </row>
    <row r="35" spans="1:7" x14ac:dyDescent="0.25">
      <c r="A35" t="s">
        <v>51</v>
      </c>
      <c r="C35" s="8">
        <f>C33/C12</f>
        <v>0</v>
      </c>
      <c r="D35" s="8">
        <f>D33/D12</f>
        <v>0</v>
      </c>
      <c r="E35" s="8">
        <f>E33/E12</f>
        <v>0</v>
      </c>
      <c r="F35" s="8">
        <f>F33/F12</f>
        <v>0</v>
      </c>
      <c r="G35" s="8">
        <f>G33/G12</f>
        <v>0</v>
      </c>
    </row>
    <row r="36" spans="1:7" x14ac:dyDescent="0.25">
      <c r="C36" s="8"/>
      <c r="D36" s="8"/>
      <c r="E36" s="8"/>
      <c r="F36" s="8"/>
      <c r="G36" s="8"/>
    </row>
    <row r="37" spans="1:7" x14ac:dyDescent="0.25">
      <c r="A37" s="5" t="s">
        <v>26</v>
      </c>
      <c r="C37" s="8"/>
      <c r="D37" s="8"/>
      <c r="E37" s="8"/>
      <c r="F37" s="8"/>
      <c r="G37" s="8"/>
    </row>
    <row r="38" spans="1:7" x14ac:dyDescent="0.25">
      <c r="C38" s="8"/>
      <c r="D38" s="8"/>
      <c r="E38" s="8"/>
      <c r="F38" s="8"/>
      <c r="G38" s="8"/>
    </row>
    <row r="39" spans="1:7" x14ac:dyDescent="0.25">
      <c r="A39" t="s">
        <v>27</v>
      </c>
      <c r="C39" s="8"/>
      <c r="D39" s="8"/>
      <c r="E39" s="8"/>
      <c r="F39" s="8"/>
      <c r="G39" s="8"/>
    </row>
    <row r="40" spans="1:7" x14ac:dyDescent="0.25">
      <c r="A40" t="s">
        <v>28</v>
      </c>
      <c r="C40" s="8">
        <f>C11/C29*100</f>
        <v>7.4118301043832741E-2</v>
      </c>
      <c r="D40" s="8">
        <f>D11/D29*100</f>
        <v>4.658427643657688E-2</v>
      </c>
      <c r="E40" s="8">
        <f>E11/E29*100</f>
        <v>1.1541822618674669E-2</v>
      </c>
      <c r="F40" s="8" t="e">
        <f>F11/F29*100</f>
        <v>#DIV/0!</v>
      </c>
      <c r="G40" s="8" t="e">
        <f>G11/G29*100</f>
        <v>#DIV/0!</v>
      </c>
    </row>
    <row r="41" spans="1:7" x14ac:dyDescent="0.25">
      <c r="A41" t="s">
        <v>29</v>
      </c>
      <c r="C41" s="8">
        <f>C12/C29*100</f>
        <v>2.2647258652282225E-2</v>
      </c>
      <c r="D41" s="8">
        <f>D12/D29*100</f>
        <v>1.6441509330556544E-2</v>
      </c>
      <c r="E41" s="8">
        <f>E12/E29*100</f>
        <v>1.6488318026678097E-3</v>
      </c>
      <c r="F41" s="8" t="e">
        <f>F12/F29*100</f>
        <v>#DIV/0!</v>
      </c>
      <c r="G41" s="8" t="e">
        <f>G12/G29*100</f>
        <v>#DIV/0!</v>
      </c>
    </row>
    <row r="42" spans="1:7" x14ac:dyDescent="0.25">
      <c r="C42" s="8"/>
      <c r="D42" s="8"/>
      <c r="E42" s="8"/>
      <c r="F42" s="8"/>
      <c r="G42" s="8"/>
    </row>
    <row r="43" spans="1:7" x14ac:dyDescent="0.25">
      <c r="A43" t="s">
        <v>30</v>
      </c>
      <c r="C43" s="8"/>
      <c r="D43" s="8"/>
      <c r="E43" s="8"/>
      <c r="F43" s="8"/>
      <c r="G43" s="8"/>
    </row>
    <row r="44" spans="1:7" x14ac:dyDescent="0.25">
      <c r="A44" t="s">
        <v>31</v>
      </c>
      <c r="C44" s="8">
        <f>C12/C11*100</f>
        <v>30.555555555555557</v>
      </c>
      <c r="D44" s="8">
        <f>D12/D11*100</f>
        <v>35.294117647058826</v>
      </c>
      <c r="E44" s="8">
        <f>E12/E11*100</f>
        <v>14.285714285714285</v>
      </c>
      <c r="F44" s="8">
        <f>F12/F11*100</f>
        <v>16.666666666666664</v>
      </c>
      <c r="G44" s="8" t="e">
        <f>G12/G11*100</f>
        <v>#DIV/0!</v>
      </c>
    </row>
    <row r="45" spans="1:7" x14ac:dyDescent="0.25">
      <c r="A45" t="s">
        <v>32</v>
      </c>
      <c r="C45" s="8" t="e">
        <f>C18/C17*100</f>
        <v>#DIV/0!</v>
      </c>
      <c r="D45" s="8" t="e">
        <f>D18/D17*100</f>
        <v>#DIV/0!</v>
      </c>
      <c r="E45" s="8" t="e">
        <f>E18/E17*100</f>
        <v>#DIV/0!</v>
      </c>
      <c r="F45" s="8" t="e">
        <f>F18/F17*100</f>
        <v>#DIV/0!</v>
      </c>
      <c r="G45" s="8" t="e">
        <f>G18/G17*100</f>
        <v>#DIV/0!</v>
      </c>
    </row>
    <row r="46" spans="1:7" x14ac:dyDescent="0.25">
      <c r="A46" t="s">
        <v>33</v>
      </c>
      <c r="C46" s="8" t="e">
        <f>AVERAGE(C44:C45)</f>
        <v>#DIV/0!</v>
      </c>
      <c r="D46" s="8" t="e">
        <f>AVERAGE(D44:D45)</f>
        <v>#DIV/0!</v>
      </c>
      <c r="E46" s="8" t="e">
        <f>AVERAGE(E44:E45)</f>
        <v>#DIV/0!</v>
      </c>
      <c r="F46" s="8" t="e">
        <f>AVERAGE(F44:F45)</f>
        <v>#DIV/0!</v>
      </c>
      <c r="G46" s="8" t="e">
        <f>AVERAGE(G44:G45)</f>
        <v>#DIV/0!</v>
      </c>
    </row>
    <row r="47" spans="1:7" x14ac:dyDescent="0.25">
      <c r="C47" s="8"/>
      <c r="D47" s="8"/>
      <c r="E47" s="8"/>
      <c r="F47" s="8"/>
      <c r="G47" s="8"/>
    </row>
    <row r="48" spans="1:7" x14ac:dyDescent="0.25">
      <c r="A48" t="s">
        <v>34</v>
      </c>
      <c r="C48" s="8"/>
      <c r="D48" s="8"/>
      <c r="E48" s="8"/>
      <c r="F48" s="8"/>
      <c r="G48" s="8"/>
    </row>
    <row r="49" spans="1:7" x14ac:dyDescent="0.25">
      <c r="A49" t="s">
        <v>35</v>
      </c>
      <c r="C49" s="8">
        <f>C12/C13*100</f>
        <v>30.555555555555557</v>
      </c>
      <c r="D49" s="8">
        <f>D12/D13*100</f>
        <v>35.294117647058826</v>
      </c>
      <c r="E49" s="8">
        <f>E12/E13*100</f>
        <v>14.285714285714285</v>
      </c>
      <c r="F49" s="8">
        <f>F12/F13*100</f>
        <v>16.666666666666664</v>
      </c>
      <c r="G49" s="8" t="e">
        <f>G12/G13*100</f>
        <v>#DIV/0!</v>
      </c>
    </row>
    <row r="50" spans="1:7" x14ac:dyDescent="0.25">
      <c r="A50" t="s">
        <v>36</v>
      </c>
      <c r="C50" s="8">
        <f>C18/C19*100</f>
        <v>0</v>
      </c>
      <c r="D50" s="8">
        <f>D18/D19*100</f>
        <v>0</v>
      </c>
      <c r="E50" s="8">
        <f>E18/E19*100</f>
        <v>0</v>
      </c>
      <c r="F50" s="8">
        <f>F18/F19*100</f>
        <v>0</v>
      </c>
      <c r="G50" s="8" t="e">
        <f>G18/G19*100</f>
        <v>#DIV/0!</v>
      </c>
    </row>
    <row r="51" spans="1:7" x14ac:dyDescent="0.25">
      <c r="A51" t="s">
        <v>37</v>
      </c>
      <c r="C51" s="8">
        <f>(C49+C50)/2</f>
        <v>15.277777777777779</v>
      </c>
      <c r="D51" s="8">
        <f>(D49+D50)/2</f>
        <v>17.647058823529413</v>
      </c>
      <c r="E51" s="8">
        <f>(E49+E50)/2</f>
        <v>7.1428571428571423</v>
      </c>
      <c r="F51" s="8">
        <f>(F49+F50)/2</f>
        <v>8.3333333333333321</v>
      </c>
      <c r="G51" s="8" t="e">
        <f>(G49+G50)/2</f>
        <v>#DIV/0!</v>
      </c>
    </row>
    <row r="52" spans="1:7" x14ac:dyDescent="0.25">
      <c r="C52" s="8"/>
      <c r="D52" s="8"/>
      <c r="E52" s="8"/>
      <c r="F52" s="8"/>
      <c r="G52" s="8"/>
    </row>
    <row r="53" spans="1:7" x14ac:dyDescent="0.25">
      <c r="A53" t="s">
        <v>92</v>
      </c>
      <c r="C53" s="8"/>
      <c r="D53" s="8"/>
      <c r="E53" s="8"/>
      <c r="F53" s="8"/>
      <c r="G53" s="8"/>
    </row>
    <row r="54" spans="1:7" x14ac:dyDescent="0.25">
      <c r="A54" t="s">
        <v>38</v>
      </c>
      <c r="C54" s="8" t="e">
        <f>C20/C18*100</f>
        <v>#DIV/0!</v>
      </c>
      <c r="D54" s="8" t="e">
        <f>D20/D18*100</f>
        <v>#DIV/0!</v>
      </c>
      <c r="E54" s="8" t="e">
        <f>E20/E18*100</f>
        <v>#DIV/0!</v>
      </c>
      <c r="F54" s="8" t="e">
        <f>F20/F18*100</f>
        <v>#DIV/0!</v>
      </c>
      <c r="G54" s="8" t="e">
        <f>G20/G18*100</f>
        <v>#DIV/0!</v>
      </c>
    </row>
    <row r="55" spans="1:7" x14ac:dyDescent="0.25">
      <c r="C55" s="8"/>
      <c r="D55" s="8"/>
      <c r="E55" s="8"/>
      <c r="F55" s="8"/>
      <c r="G55" s="8"/>
    </row>
    <row r="56" spans="1:7" x14ac:dyDescent="0.25">
      <c r="A56" t="s">
        <v>39</v>
      </c>
      <c r="C56" s="8"/>
      <c r="D56" s="8"/>
      <c r="E56" s="8"/>
      <c r="F56" s="8"/>
      <c r="G56" s="8"/>
    </row>
    <row r="57" spans="1:7" x14ac:dyDescent="0.25">
      <c r="A57" t="s">
        <v>40</v>
      </c>
      <c r="C57" s="8" t="e">
        <f>((C12/C10)-1)*100</f>
        <v>#DIV/0!</v>
      </c>
      <c r="D57" s="8" t="e">
        <f>((D12/D10)-1)*100</f>
        <v>#DIV/0!</v>
      </c>
      <c r="E57" s="8" t="e">
        <f>((E12/E10)-1)*100</f>
        <v>#DIV/0!</v>
      </c>
      <c r="F57" s="8" t="e">
        <f>((F12/F10)-1)*100</f>
        <v>#DIV/0!</v>
      </c>
      <c r="G57" s="8" t="e">
        <f>((G12/G10)-1)*100</f>
        <v>#DIV/0!</v>
      </c>
    </row>
    <row r="58" spans="1:7" x14ac:dyDescent="0.25">
      <c r="A58" t="s">
        <v>41</v>
      </c>
      <c r="C58" s="8" t="e">
        <f>((C33/C32)-1)*100</f>
        <v>#DIV/0!</v>
      </c>
      <c r="D58" s="8" t="e">
        <f t="shared" ref="D58:G58" si="1">((D33/D32)-1)*100</f>
        <v>#DIV/0!</v>
      </c>
      <c r="E58" s="8" t="e">
        <f t="shared" si="1"/>
        <v>#DIV/0!</v>
      </c>
      <c r="F58" s="8" t="e">
        <f t="shared" si="1"/>
        <v>#DIV/0!</v>
      </c>
      <c r="G58" s="8" t="e">
        <f t="shared" si="1"/>
        <v>#DIV/0!</v>
      </c>
    </row>
    <row r="59" spans="1:7" x14ac:dyDescent="0.25">
      <c r="A59" t="s">
        <v>42</v>
      </c>
      <c r="C59" s="8" t="e">
        <f>((C35/C34)-1)*100</f>
        <v>#DIV/0!</v>
      </c>
      <c r="D59" s="8" t="e">
        <f>((D35/D34)-1)*100</f>
        <v>#DIV/0!</v>
      </c>
      <c r="E59" s="8" t="e">
        <f>((E35/E34)-1)*100</f>
        <v>#DIV/0!</v>
      </c>
      <c r="F59" s="8" t="e">
        <f>((F35/F34)-1)*100</f>
        <v>#DIV/0!</v>
      </c>
      <c r="G59" s="8" t="e">
        <f>((G35/G34)-1)*100</f>
        <v>#DIV/0!</v>
      </c>
    </row>
    <row r="60" spans="1:7" x14ac:dyDescent="0.25">
      <c r="C60" s="8"/>
      <c r="D60" s="8"/>
      <c r="E60" s="8"/>
      <c r="F60" s="8"/>
      <c r="G60" s="8"/>
    </row>
    <row r="61" spans="1:7" x14ac:dyDescent="0.25">
      <c r="A61" t="s">
        <v>43</v>
      </c>
      <c r="C61" s="8"/>
      <c r="D61" s="8"/>
      <c r="E61" s="8"/>
      <c r="F61" s="8"/>
      <c r="G61" s="8"/>
    </row>
    <row r="62" spans="1:7" x14ac:dyDescent="0.25">
      <c r="A62" t="s">
        <v>44</v>
      </c>
      <c r="C62" s="8">
        <f t="shared" ref="C62:G63" si="2">C17/C11</f>
        <v>0</v>
      </c>
      <c r="D62" s="8">
        <f t="shared" si="2"/>
        <v>0</v>
      </c>
      <c r="E62" s="8">
        <f t="shared" si="2"/>
        <v>0</v>
      </c>
      <c r="F62" s="8">
        <f t="shared" si="2"/>
        <v>0</v>
      </c>
      <c r="G62" s="8" t="e">
        <f t="shared" si="2"/>
        <v>#DIV/0!</v>
      </c>
    </row>
    <row r="63" spans="1:7" x14ac:dyDescent="0.25">
      <c r="A63" t="s">
        <v>45</v>
      </c>
      <c r="C63" s="8">
        <f t="shared" si="2"/>
        <v>0</v>
      </c>
      <c r="D63" s="8">
        <f t="shared" si="2"/>
        <v>0</v>
      </c>
      <c r="E63" s="8">
        <f>E18/E12</f>
        <v>0</v>
      </c>
      <c r="F63" s="8">
        <f>F18/F12</f>
        <v>0</v>
      </c>
      <c r="G63" s="8">
        <f t="shared" si="2"/>
        <v>0</v>
      </c>
    </row>
    <row r="64" spans="1:7" x14ac:dyDescent="0.25">
      <c r="A64" t="s">
        <v>46</v>
      </c>
      <c r="C64" s="8" t="e">
        <f>(C62/C63)*C46</f>
        <v>#DIV/0!</v>
      </c>
      <c r="D64" s="8" t="e">
        <f>(D62/D63)*D46</f>
        <v>#DIV/0!</v>
      </c>
      <c r="E64" s="8" t="e">
        <f>(E62/E63)*E46</f>
        <v>#DIV/0!</v>
      </c>
      <c r="F64" s="8" t="e">
        <f>F62/F63*F46</f>
        <v>#DIV/0!</v>
      </c>
      <c r="G64" s="8" t="e">
        <f>G62/G63*G46</f>
        <v>#DIV/0!</v>
      </c>
    </row>
    <row r="65" spans="1:7" x14ac:dyDescent="0.25">
      <c r="C65" s="8"/>
      <c r="D65" s="8"/>
      <c r="E65" s="8"/>
      <c r="F65" s="8"/>
      <c r="G65" s="8"/>
    </row>
    <row r="66" spans="1:7" x14ac:dyDescent="0.25">
      <c r="A66" t="s">
        <v>47</v>
      </c>
      <c r="C66" s="8"/>
      <c r="D66" s="8"/>
      <c r="E66" s="8"/>
      <c r="F66" s="8"/>
      <c r="G66" s="8"/>
    </row>
    <row r="67" spans="1:7" x14ac:dyDescent="0.25">
      <c r="A67" t="s">
        <v>48</v>
      </c>
      <c r="C67" s="8" t="e">
        <f>(C24/C23)*100</f>
        <v>#DIV/0!</v>
      </c>
      <c r="D67" s="8"/>
      <c r="E67" s="8"/>
      <c r="F67" s="8"/>
      <c r="G67" s="8"/>
    </row>
    <row r="68" spans="1:7" x14ac:dyDescent="0.25">
      <c r="A68" t="s">
        <v>49</v>
      </c>
      <c r="C68" s="8" t="e">
        <f>(C18/C24)*100</f>
        <v>#DIV/0!</v>
      </c>
      <c r="D68" s="8"/>
      <c r="E68" s="8"/>
      <c r="F68" s="8"/>
      <c r="G68" s="8"/>
    </row>
    <row r="70" spans="1:7" ht="15.75" thickBot="1" x14ac:dyDescent="0.3">
      <c r="A70" s="14"/>
      <c r="B70" s="14"/>
      <c r="C70" s="14"/>
      <c r="D70" s="14"/>
      <c r="E70" s="14"/>
      <c r="F70" s="14"/>
      <c r="G70" s="14"/>
    </row>
    <row r="71" spans="1:7" ht="15.75" thickTop="1" x14ac:dyDescent="0.25"/>
    <row r="72" spans="1:7" x14ac:dyDescent="0.25">
      <c r="A72" t="s">
        <v>50</v>
      </c>
    </row>
    <row r="73" spans="1:7" x14ac:dyDescent="0.25">
      <c r="A73" t="s">
        <v>93</v>
      </c>
    </row>
    <row r="74" spans="1:7" x14ac:dyDescent="0.25">
      <c r="A74" t="s">
        <v>96</v>
      </c>
    </row>
    <row r="76" spans="1:7" x14ac:dyDescent="0.25">
      <c r="A76" t="s">
        <v>94</v>
      </c>
    </row>
    <row r="77" spans="1:7" x14ac:dyDescent="0.25">
      <c r="A77" t="s">
        <v>95</v>
      </c>
    </row>
    <row r="78" spans="1:7" x14ac:dyDescent="0.25">
      <c r="A78" t="s">
        <v>97</v>
      </c>
    </row>
    <row r="79" spans="1:7" x14ac:dyDescent="0.25">
      <c r="A79" t="s">
        <v>98</v>
      </c>
    </row>
    <row r="80" spans="1:7" x14ac:dyDescent="0.25">
      <c r="A80" t="s">
        <v>106</v>
      </c>
    </row>
    <row r="81" spans="1:1" x14ac:dyDescent="0.25">
      <c r="A81" s="22" t="s">
        <v>107</v>
      </c>
    </row>
    <row r="82" spans="1:1" x14ac:dyDescent="0.25">
      <c r="A82" s="22" t="s">
        <v>108</v>
      </c>
    </row>
  </sheetData>
  <mergeCells count="6">
    <mergeCell ref="A2:G2"/>
    <mergeCell ref="F23:G23"/>
    <mergeCell ref="A4:A5"/>
    <mergeCell ref="C4:C5"/>
    <mergeCell ref="D4:G4"/>
    <mergeCell ref="F19:G19"/>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83"/>
  <sheetViews>
    <sheetView topLeftCell="A31" zoomScale="90" zoomScaleNormal="90" workbookViewId="0">
      <selection activeCell="J14" sqref="J14"/>
    </sheetView>
  </sheetViews>
  <sheetFormatPr baseColWidth="10" defaultColWidth="11.42578125" defaultRowHeight="15" x14ac:dyDescent="0.25"/>
  <cols>
    <col min="1" max="1" width="34.5703125" style="11" customWidth="1"/>
    <col min="2" max="2" width="11.42578125" style="11"/>
    <col min="3" max="4" width="18.5703125" style="11" bestFit="1" customWidth="1"/>
    <col min="5" max="5" width="18.140625" style="11" customWidth="1"/>
    <col min="6" max="6" width="16.140625" style="11" customWidth="1"/>
    <col min="7" max="7" width="15.42578125" style="11" customWidth="1"/>
    <col min="8" max="16384" width="11.42578125" style="11"/>
  </cols>
  <sheetData>
    <row r="2" spans="1:8" x14ac:dyDescent="0.25">
      <c r="A2" s="65" t="s">
        <v>103</v>
      </c>
      <c r="B2" s="65"/>
      <c r="C2" s="65"/>
      <c r="D2" s="65"/>
      <c r="E2" s="65"/>
      <c r="F2" s="65"/>
      <c r="G2" s="65"/>
    </row>
    <row r="4" spans="1:8" x14ac:dyDescent="0.25">
      <c r="A4" s="66" t="s">
        <v>0</v>
      </c>
      <c r="B4" s="29"/>
      <c r="C4" s="66" t="s">
        <v>1</v>
      </c>
      <c r="D4" s="76" t="s">
        <v>2</v>
      </c>
      <c r="E4" s="76"/>
      <c r="F4" s="76"/>
      <c r="G4" s="76"/>
      <c r="H4" s="32"/>
    </row>
    <row r="5" spans="1:8" ht="33.75" customHeight="1" thickBot="1" x14ac:dyDescent="0.3">
      <c r="A5" s="67"/>
      <c r="B5" s="30"/>
      <c r="C5" s="67"/>
      <c r="D5" s="33" t="s">
        <v>3</v>
      </c>
      <c r="E5" s="33" t="s">
        <v>4</v>
      </c>
      <c r="F5" s="33" t="s">
        <v>5</v>
      </c>
      <c r="G5" s="33" t="s">
        <v>6</v>
      </c>
      <c r="H5" s="34"/>
    </row>
    <row r="6" spans="1:8" ht="15.75" thickTop="1" x14ac:dyDescent="0.25"/>
    <row r="7" spans="1:8" x14ac:dyDescent="0.25">
      <c r="A7" s="31" t="s">
        <v>7</v>
      </c>
    </row>
    <row r="8" spans="1:8" x14ac:dyDescent="0.25">
      <c r="B8" s="11" t="s">
        <v>8</v>
      </c>
    </row>
    <row r="9" spans="1:8" x14ac:dyDescent="0.25">
      <c r="A9" s="11" t="s">
        <v>9</v>
      </c>
      <c r="B9" s="11" t="s">
        <v>10</v>
      </c>
    </row>
    <row r="10" spans="1:8" x14ac:dyDescent="0.25">
      <c r="A10" s="11" t="s">
        <v>11</v>
      </c>
      <c r="C10" s="19"/>
      <c r="D10" s="19"/>
      <c r="E10" s="19"/>
      <c r="F10" s="19"/>
      <c r="G10" s="19"/>
    </row>
    <row r="11" spans="1:8" x14ac:dyDescent="0.25">
      <c r="A11" s="11" t="s">
        <v>12</v>
      </c>
      <c r="C11" s="11">
        <f>SUM(D11:G11)</f>
        <v>85</v>
      </c>
      <c r="D11" s="19">
        <v>25</v>
      </c>
      <c r="E11" s="19">
        <v>14</v>
      </c>
      <c r="F11" s="19">
        <v>46</v>
      </c>
      <c r="G11" s="19"/>
    </row>
    <row r="12" spans="1:8" x14ac:dyDescent="0.25">
      <c r="A12" s="11" t="s">
        <v>13</v>
      </c>
      <c r="C12" s="11">
        <f>SUM(D12:G12)</f>
        <v>9</v>
      </c>
      <c r="D12" s="11">
        <v>0</v>
      </c>
      <c r="E12" s="11">
        <v>0</v>
      </c>
      <c r="F12" s="11">
        <v>7</v>
      </c>
      <c r="G12" s="11">
        <v>2</v>
      </c>
    </row>
    <row r="13" spans="1:8" x14ac:dyDescent="0.25">
      <c r="A13" s="11" t="s">
        <v>14</v>
      </c>
      <c r="C13" s="11">
        <f>SUM(D13:G13)</f>
        <v>85</v>
      </c>
      <c r="D13" s="11">
        <v>25</v>
      </c>
      <c r="E13" s="11">
        <v>14</v>
      </c>
      <c r="F13" s="17">
        <v>46</v>
      </c>
      <c r="G13" s="17"/>
    </row>
    <row r="15" spans="1:8" x14ac:dyDescent="0.25">
      <c r="A15" s="11" t="s">
        <v>15</v>
      </c>
    </row>
    <row r="16" spans="1:8" x14ac:dyDescent="0.25">
      <c r="A16" s="11" t="s">
        <v>11</v>
      </c>
      <c r="C16" s="19"/>
      <c r="D16" s="19"/>
      <c r="E16" s="19"/>
      <c r="F16" s="19"/>
      <c r="G16" s="19"/>
    </row>
    <row r="17" spans="1:7" x14ac:dyDescent="0.25">
      <c r="A17" s="11" t="s">
        <v>12</v>
      </c>
      <c r="C17" s="19"/>
      <c r="D17" s="19"/>
      <c r="E17" s="19"/>
      <c r="F17" s="19"/>
      <c r="G17" s="19"/>
    </row>
    <row r="18" spans="1:7" x14ac:dyDescent="0.25">
      <c r="A18" s="11" t="s">
        <v>13</v>
      </c>
      <c r="C18" s="11">
        <f>SUM(D18:G18)</f>
        <v>146844097.84</v>
      </c>
      <c r="D18" s="11">
        <v>33839031.969999999</v>
      </c>
      <c r="E18" s="11">
        <v>39911892.969999999</v>
      </c>
      <c r="F18" s="11">
        <v>0</v>
      </c>
      <c r="G18" s="11">
        <v>73093172.900000006</v>
      </c>
    </row>
    <row r="19" spans="1:7" x14ac:dyDescent="0.25">
      <c r="A19" s="11" t="s">
        <v>14</v>
      </c>
      <c r="C19" s="11">
        <v>1736729142</v>
      </c>
      <c r="D19" s="19">
        <v>1169509142</v>
      </c>
      <c r="E19" s="19">
        <v>1224020000</v>
      </c>
      <c r="F19" s="35">
        <v>343200000</v>
      </c>
      <c r="G19" s="36"/>
    </row>
    <row r="20" spans="1:7" x14ac:dyDescent="0.25">
      <c r="A20" s="11" t="s">
        <v>16</v>
      </c>
      <c r="C20" s="11">
        <v>0</v>
      </c>
      <c r="D20" s="11">
        <v>0</v>
      </c>
      <c r="E20" s="11">
        <v>0</v>
      </c>
      <c r="F20" s="11">
        <v>0</v>
      </c>
      <c r="G20" s="11">
        <v>0</v>
      </c>
    </row>
    <row r="22" spans="1:7" x14ac:dyDescent="0.25">
      <c r="A22" s="11" t="s">
        <v>17</v>
      </c>
    </row>
    <row r="23" spans="1:7" x14ac:dyDescent="0.25">
      <c r="A23" s="11" t="s">
        <v>12</v>
      </c>
      <c r="C23" s="19"/>
      <c r="F23" s="75"/>
      <c r="G23" s="75"/>
    </row>
    <row r="24" spans="1:7" x14ac:dyDescent="0.25">
      <c r="A24" s="11" t="s">
        <v>13</v>
      </c>
      <c r="C24" s="11">
        <v>277262895.75</v>
      </c>
      <c r="D24" s="11">
        <v>0</v>
      </c>
      <c r="E24" s="11">
        <v>0</v>
      </c>
      <c r="F24" s="11">
        <v>0</v>
      </c>
      <c r="G24" s="11">
        <v>0</v>
      </c>
    </row>
    <row r="26" spans="1:7" x14ac:dyDescent="0.25">
      <c r="A26" s="31" t="s">
        <v>18</v>
      </c>
    </row>
    <row r="27" spans="1:7" x14ac:dyDescent="0.25">
      <c r="A27" s="11" t="s">
        <v>19</v>
      </c>
      <c r="C27" s="11">
        <v>140.41999999999999</v>
      </c>
      <c r="D27" s="11">
        <v>140.41999999999999</v>
      </c>
      <c r="E27" s="11">
        <v>140.41999999999999</v>
      </c>
      <c r="F27" s="11">
        <v>140.41999999999999</v>
      </c>
      <c r="G27" s="11">
        <v>140.41999999999999</v>
      </c>
    </row>
    <row r="28" spans="1:7" x14ac:dyDescent="0.25">
      <c r="A28" s="11" t="s">
        <v>20</v>
      </c>
      <c r="C28" s="11">
        <v>147.74</v>
      </c>
      <c r="D28" s="11">
        <v>147.74</v>
      </c>
      <c r="E28" s="11">
        <v>147.74</v>
      </c>
      <c r="F28" s="11">
        <v>147.74</v>
      </c>
      <c r="G28" s="11">
        <v>147.74</v>
      </c>
    </row>
    <row r="29" spans="1:7" s="24" customFormat="1" x14ac:dyDescent="0.25">
      <c r="A29" s="24" t="s">
        <v>100</v>
      </c>
      <c r="C29" s="24">
        <f>+D29+E29</f>
        <v>97142</v>
      </c>
      <c r="D29" s="24">
        <v>36493</v>
      </c>
      <c r="E29" s="24">
        <v>60649</v>
      </c>
    </row>
    <row r="31" spans="1:7" x14ac:dyDescent="0.25">
      <c r="A31" s="11" t="s">
        <v>21</v>
      </c>
    </row>
    <row r="32" spans="1:7" x14ac:dyDescent="0.25">
      <c r="A32" s="11" t="s">
        <v>22</v>
      </c>
      <c r="C32" s="11">
        <f>C16/C27</f>
        <v>0</v>
      </c>
      <c r="D32" s="11">
        <f>D16/D27</f>
        <v>0</v>
      </c>
      <c r="E32" s="11">
        <f>E16/E27</f>
        <v>0</v>
      </c>
      <c r="F32" s="11">
        <f>F16/F27</f>
        <v>0</v>
      </c>
      <c r="G32" s="11">
        <f>G16/G27</f>
        <v>0</v>
      </c>
    </row>
    <row r="33" spans="1:8" x14ac:dyDescent="0.25">
      <c r="A33" s="11" t="s">
        <v>23</v>
      </c>
      <c r="C33" s="11">
        <f>C18/C28</f>
        <v>993935.9539731961</v>
      </c>
      <c r="D33" s="11">
        <f>D18/D28</f>
        <v>229044.48334912682</v>
      </c>
      <c r="E33" s="11">
        <f>E18/E28</f>
        <v>270149.5395289021</v>
      </c>
      <c r="F33" s="11">
        <f>F18/F28</f>
        <v>0</v>
      </c>
      <c r="G33" s="11">
        <f>G18/G28</f>
        <v>494741.93109516718</v>
      </c>
    </row>
    <row r="34" spans="1:8" x14ac:dyDescent="0.25">
      <c r="A34" s="11" t="s">
        <v>24</v>
      </c>
      <c r="C34" s="11" t="e">
        <f>C32/C10</f>
        <v>#DIV/0!</v>
      </c>
      <c r="D34" s="11" t="e">
        <f>D32/D10</f>
        <v>#DIV/0!</v>
      </c>
      <c r="E34" s="11" t="e">
        <f>E32/E10</f>
        <v>#DIV/0!</v>
      </c>
      <c r="F34" s="11" t="e">
        <f>F32/F10</f>
        <v>#DIV/0!</v>
      </c>
      <c r="G34" s="11" t="e">
        <f>G32/G10</f>
        <v>#DIV/0!</v>
      </c>
    </row>
    <row r="35" spans="1:8" x14ac:dyDescent="0.25">
      <c r="A35" s="11" t="s">
        <v>25</v>
      </c>
      <c r="C35" s="11">
        <f>C33/C12</f>
        <v>110437.32821924401</v>
      </c>
      <c r="D35" s="11" t="e">
        <f>D33/D12</f>
        <v>#DIV/0!</v>
      </c>
      <c r="E35" s="11" t="e">
        <f>E33/E12</f>
        <v>#DIV/0!</v>
      </c>
      <c r="F35" s="11">
        <f>F33/F12</f>
        <v>0</v>
      </c>
      <c r="G35" s="11">
        <f>G33/G12</f>
        <v>247370.96554758359</v>
      </c>
    </row>
    <row r="37" spans="1:8" x14ac:dyDescent="0.25">
      <c r="A37" s="31" t="s">
        <v>26</v>
      </c>
    </row>
    <row r="39" spans="1:8" x14ac:dyDescent="0.25">
      <c r="A39" s="11" t="s">
        <v>27</v>
      </c>
    </row>
    <row r="40" spans="1:8" x14ac:dyDescent="0.25">
      <c r="A40" s="11" t="s">
        <v>28</v>
      </c>
      <c r="C40" s="11">
        <f>C11/C29*100</f>
        <v>8.7500772065635876E-2</v>
      </c>
      <c r="D40" s="11">
        <f>D11/D29*100</f>
        <v>6.8506288877318938E-2</v>
      </c>
      <c r="E40" s="11">
        <f>E11/E29*100</f>
        <v>2.3083645237349338E-2</v>
      </c>
      <c r="F40" s="11" t="e">
        <f>F11/F29*100</f>
        <v>#DIV/0!</v>
      </c>
      <c r="G40" s="11" t="e">
        <f>G11/G29*100</f>
        <v>#DIV/0!</v>
      </c>
      <c r="H40" s="26"/>
    </row>
    <row r="41" spans="1:8" x14ac:dyDescent="0.25">
      <c r="A41" s="11" t="s">
        <v>29</v>
      </c>
      <c r="C41" s="11">
        <f>C12/C29*100</f>
        <v>9.2647876304790926E-3</v>
      </c>
      <c r="D41" s="11">
        <f>D12/D29*100</f>
        <v>0</v>
      </c>
      <c r="E41" s="11">
        <f>E12/E29*100</f>
        <v>0</v>
      </c>
      <c r="F41" s="11" t="e">
        <f>F12/F29*100</f>
        <v>#DIV/0!</v>
      </c>
      <c r="G41" s="11" t="e">
        <f>G12/G29*100</f>
        <v>#DIV/0!</v>
      </c>
      <c r="H41" s="26"/>
    </row>
    <row r="42" spans="1:8" x14ac:dyDescent="0.25">
      <c r="H42" s="26"/>
    </row>
    <row r="43" spans="1:8" x14ac:dyDescent="0.25">
      <c r="A43" s="11" t="s">
        <v>30</v>
      </c>
      <c r="H43" s="26"/>
    </row>
    <row r="44" spans="1:8" x14ac:dyDescent="0.25">
      <c r="A44" s="11" t="s">
        <v>31</v>
      </c>
      <c r="C44" s="11">
        <f>C12/C11*100</f>
        <v>10.588235294117647</v>
      </c>
      <c r="D44" s="11">
        <f>D12/D11*100</f>
        <v>0</v>
      </c>
      <c r="E44" s="11">
        <f>E12/E11*100</f>
        <v>0</v>
      </c>
      <c r="F44" s="11">
        <f>F12/F11*100</f>
        <v>15.217391304347828</v>
      </c>
      <c r="G44" s="11" t="e">
        <f>G12/G11*100</f>
        <v>#DIV/0!</v>
      </c>
      <c r="H44" s="26"/>
    </row>
    <row r="45" spans="1:8" x14ac:dyDescent="0.25">
      <c r="A45" s="11" t="s">
        <v>32</v>
      </c>
      <c r="C45" s="11" t="e">
        <f>C18/C17*100</f>
        <v>#DIV/0!</v>
      </c>
      <c r="D45" s="11" t="e">
        <f>D18/D17*100</f>
        <v>#DIV/0!</v>
      </c>
      <c r="E45" s="11" t="e">
        <f>E18/E17*100</f>
        <v>#DIV/0!</v>
      </c>
      <c r="F45" s="11" t="e">
        <f>F18/F17*100</f>
        <v>#DIV/0!</v>
      </c>
      <c r="G45" s="11" t="e">
        <f>G18/G17*100</f>
        <v>#DIV/0!</v>
      </c>
      <c r="H45" s="26"/>
    </row>
    <row r="46" spans="1:8" x14ac:dyDescent="0.25">
      <c r="A46" s="11" t="s">
        <v>33</v>
      </c>
      <c r="C46" s="11" t="e">
        <f>AVERAGE(C44:C45)</f>
        <v>#DIV/0!</v>
      </c>
      <c r="D46" s="11" t="e">
        <f>AVERAGE(D44:D45)</f>
        <v>#DIV/0!</v>
      </c>
      <c r="E46" s="11" t="e">
        <f>AVERAGE(E44:E45)</f>
        <v>#DIV/0!</v>
      </c>
      <c r="F46" s="11" t="e">
        <f>AVERAGE(F44:F45)</f>
        <v>#DIV/0!</v>
      </c>
      <c r="G46" s="11" t="e">
        <f>AVERAGE(G44:G45)</f>
        <v>#DIV/0!</v>
      </c>
      <c r="H46" s="26"/>
    </row>
    <row r="47" spans="1:8" x14ac:dyDescent="0.25">
      <c r="H47" s="26"/>
    </row>
    <row r="48" spans="1:8" x14ac:dyDescent="0.25">
      <c r="A48" s="11" t="s">
        <v>34</v>
      </c>
      <c r="H48" s="26"/>
    </row>
    <row r="49" spans="1:8" x14ac:dyDescent="0.25">
      <c r="A49" s="11" t="s">
        <v>35</v>
      </c>
      <c r="C49" s="11">
        <f>C12/C13*100</f>
        <v>10.588235294117647</v>
      </c>
      <c r="D49" s="11">
        <f>D12/D13*100</f>
        <v>0</v>
      </c>
      <c r="E49" s="11">
        <f>E12/E13*100</f>
        <v>0</v>
      </c>
      <c r="F49" s="11">
        <f>F12/F13*100</f>
        <v>15.217391304347828</v>
      </c>
      <c r="G49" s="11" t="e">
        <f>G12/G13*100</f>
        <v>#DIV/0!</v>
      </c>
      <c r="H49" s="26"/>
    </row>
    <row r="50" spans="1:8" x14ac:dyDescent="0.25">
      <c r="A50" s="11" t="s">
        <v>36</v>
      </c>
      <c r="C50" s="11">
        <f>C18/C19*100</f>
        <v>8.4552101009196985</v>
      </c>
      <c r="D50" s="11">
        <f>D18/D19*100</f>
        <v>2.8934388586421158</v>
      </c>
      <c r="E50" s="11">
        <f>E18/E19*100</f>
        <v>3.2607222896684696</v>
      </c>
      <c r="F50" s="11">
        <f>F18/F19*100</f>
        <v>0</v>
      </c>
      <c r="G50" s="11" t="e">
        <f>G18/G19*100</f>
        <v>#DIV/0!</v>
      </c>
      <c r="H50" s="26"/>
    </row>
    <row r="51" spans="1:8" x14ac:dyDescent="0.25">
      <c r="A51" s="11" t="s">
        <v>37</v>
      </c>
      <c r="C51" s="11">
        <f>(C49+C50)/2</f>
        <v>9.5217226975186726</v>
      </c>
      <c r="D51" s="11">
        <f>(D49+D50)/2</f>
        <v>1.4467194293210579</v>
      </c>
      <c r="E51" s="11">
        <f>(E49+E50)/2</f>
        <v>1.6303611448342348</v>
      </c>
      <c r="F51" s="11">
        <f>(F49+F50)/2</f>
        <v>7.608695652173914</v>
      </c>
      <c r="G51" s="11" t="e">
        <f>(G49+G50)/2</f>
        <v>#DIV/0!</v>
      </c>
      <c r="H51" s="26"/>
    </row>
    <row r="52" spans="1:8" x14ac:dyDescent="0.25">
      <c r="H52" s="26"/>
    </row>
    <row r="53" spans="1:8" x14ac:dyDescent="0.25">
      <c r="A53" s="11" t="s">
        <v>92</v>
      </c>
      <c r="H53" s="26"/>
    </row>
    <row r="54" spans="1:8" x14ac:dyDescent="0.25">
      <c r="A54" s="11" t="s">
        <v>38</v>
      </c>
      <c r="C54" s="11">
        <f>C20/C18*100</f>
        <v>0</v>
      </c>
      <c r="D54" s="11">
        <f>D20/D18*100</f>
        <v>0</v>
      </c>
      <c r="E54" s="11">
        <f>E20/E18*100</f>
        <v>0</v>
      </c>
      <c r="F54" s="11" t="e">
        <f>F20/F18*100</f>
        <v>#DIV/0!</v>
      </c>
      <c r="G54" s="11">
        <f>G20/G18*100</f>
        <v>0</v>
      </c>
      <c r="H54" s="26"/>
    </row>
    <row r="55" spans="1:8" x14ac:dyDescent="0.25">
      <c r="H55" s="26"/>
    </row>
    <row r="56" spans="1:8" x14ac:dyDescent="0.25">
      <c r="A56" s="11" t="s">
        <v>39</v>
      </c>
      <c r="H56" s="26"/>
    </row>
    <row r="57" spans="1:8" x14ac:dyDescent="0.25">
      <c r="A57" s="11" t="s">
        <v>40</v>
      </c>
      <c r="C57" s="11" t="e">
        <f>((C12/C10)-1)*100</f>
        <v>#DIV/0!</v>
      </c>
      <c r="D57" s="11" t="e">
        <f>((D12/D10)-1)*100</f>
        <v>#DIV/0!</v>
      </c>
      <c r="E57" s="11" t="e">
        <f>((E12/E10)-1)*100</f>
        <v>#DIV/0!</v>
      </c>
      <c r="F57" s="11" t="e">
        <f>((F12/F10)-1)*100</f>
        <v>#DIV/0!</v>
      </c>
      <c r="G57" s="11" t="e">
        <f>((G12/G10)-1)*100</f>
        <v>#DIV/0!</v>
      </c>
      <c r="H57" s="26"/>
    </row>
    <row r="58" spans="1:8" x14ac:dyDescent="0.25">
      <c r="A58" s="11" t="s">
        <v>41</v>
      </c>
      <c r="C58" s="11" t="e">
        <f>((C33/C32)-1)*100</f>
        <v>#DIV/0!</v>
      </c>
      <c r="D58" s="11" t="e">
        <f t="shared" ref="D58:G58" si="0">((D33/D32)-1)*100</f>
        <v>#DIV/0!</v>
      </c>
      <c r="E58" s="11" t="e">
        <f t="shared" si="0"/>
        <v>#DIV/0!</v>
      </c>
      <c r="F58" s="11" t="e">
        <f t="shared" si="0"/>
        <v>#DIV/0!</v>
      </c>
      <c r="G58" s="11" t="e">
        <f t="shared" si="0"/>
        <v>#DIV/0!</v>
      </c>
      <c r="H58" s="26"/>
    </row>
    <row r="59" spans="1:8" x14ac:dyDescent="0.25">
      <c r="A59" s="11" t="s">
        <v>42</v>
      </c>
      <c r="C59" s="11" t="e">
        <f>((C35/C34)-1)*100</f>
        <v>#DIV/0!</v>
      </c>
      <c r="D59" s="11" t="e">
        <f>((D35/D34)-1)*100</f>
        <v>#DIV/0!</v>
      </c>
      <c r="E59" s="11" t="e">
        <f>((E35/E34)-1)*100</f>
        <v>#DIV/0!</v>
      </c>
      <c r="F59" s="11" t="e">
        <f>((F35/F34)-1)*100</f>
        <v>#DIV/0!</v>
      </c>
      <c r="G59" s="11" t="e">
        <f>((G35/G34)-1)*100</f>
        <v>#DIV/0!</v>
      </c>
      <c r="H59" s="26"/>
    </row>
    <row r="60" spans="1:8" x14ac:dyDescent="0.25">
      <c r="H60" s="26"/>
    </row>
    <row r="61" spans="1:8" x14ac:dyDescent="0.25">
      <c r="A61" s="11" t="s">
        <v>43</v>
      </c>
      <c r="H61" s="26"/>
    </row>
    <row r="62" spans="1:8" x14ac:dyDescent="0.25">
      <c r="A62" s="11" t="s">
        <v>44</v>
      </c>
      <c r="C62" s="11">
        <f t="shared" ref="C62:G63" si="1">C17/C11</f>
        <v>0</v>
      </c>
      <c r="D62" s="11">
        <f t="shared" si="1"/>
        <v>0</v>
      </c>
      <c r="E62" s="11">
        <f t="shared" si="1"/>
        <v>0</v>
      </c>
      <c r="F62" s="11">
        <f t="shared" si="1"/>
        <v>0</v>
      </c>
      <c r="G62" s="11" t="e">
        <f t="shared" si="1"/>
        <v>#DIV/0!</v>
      </c>
      <c r="H62" s="26"/>
    </row>
    <row r="63" spans="1:8" x14ac:dyDescent="0.25">
      <c r="A63" s="11" t="s">
        <v>45</v>
      </c>
      <c r="C63" s="11">
        <f t="shared" si="1"/>
        <v>16316010.871111112</v>
      </c>
      <c r="D63" s="11" t="e">
        <f t="shared" si="1"/>
        <v>#DIV/0!</v>
      </c>
      <c r="E63" s="11" t="e">
        <f>E18/E12</f>
        <v>#DIV/0!</v>
      </c>
      <c r="F63" s="11">
        <f>F18/F12</f>
        <v>0</v>
      </c>
      <c r="G63" s="11">
        <f t="shared" si="1"/>
        <v>36546586.450000003</v>
      </c>
      <c r="H63" s="26"/>
    </row>
    <row r="64" spans="1:8" x14ac:dyDescent="0.25">
      <c r="A64" s="11" t="s">
        <v>46</v>
      </c>
      <c r="C64" s="11" t="e">
        <f>(C62/C63)*C46</f>
        <v>#DIV/0!</v>
      </c>
      <c r="D64" s="11" t="e">
        <f>(D62/D63)*D46</f>
        <v>#DIV/0!</v>
      </c>
      <c r="E64" s="11" t="e">
        <f>(E62/E63)*E46</f>
        <v>#DIV/0!</v>
      </c>
      <c r="F64" s="11" t="e">
        <f>F62/F63*F46</f>
        <v>#DIV/0!</v>
      </c>
      <c r="G64" s="11" t="e">
        <f>G62/G63*G46</f>
        <v>#DIV/0!</v>
      </c>
      <c r="H64" s="26"/>
    </row>
    <row r="65" spans="1:8" x14ac:dyDescent="0.25">
      <c r="H65" s="26"/>
    </row>
    <row r="66" spans="1:8" x14ac:dyDescent="0.25">
      <c r="A66" s="11" t="s">
        <v>47</v>
      </c>
      <c r="H66" s="26"/>
    </row>
    <row r="67" spans="1:8" x14ac:dyDescent="0.25">
      <c r="A67" s="11" t="s">
        <v>48</v>
      </c>
      <c r="C67" s="11" t="e">
        <f>(C24/C23)*100</f>
        <v>#DIV/0!</v>
      </c>
      <c r="H67" s="26"/>
    </row>
    <row r="68" spans="1:8" x14ac:dyDescent="0.25">
      <c r="A68" s="11" t="s">
        <v>49</v>
      </c>
      <c r="C68" s="11">
        <f>(C18/C24)*100</f>
        <v>52.962044359662578</v>
      </c>
      <c r="H68" s="26"/>
    </row>
    <row r="69" spans="1:8" x14ac:dyDescent="0.25">
      <c r="C69" s="37"/>
      <c r="D69" s="37"/>
      <c r="E69" s="37"/>
      <c r="F69" s="37"/>
      <c r="G69" s="37"/>
    </row>
    <row r="70" spans="1:8" ht="15.75" thickBot="1" x14ac:dyDescent="0.3">
      <c r="A70" s="27"/>
      <c r="B70" s="27"/>
      <c r="C70" s="27"/>
      <c r="D70" s="27"/>
      <c r="E70" s="27"/>
      <c r="F70" s="27"/>
      <c r="G70" s="27"/>
    </row>
    <row r="71" spans="1:8" ht="15.75" thickTop="1" x14ac:dyDescent="0.25"/>
    <row r="72" spans="1:8" x14ac:dyDescent="0.25">
      <c r="A72" s="11" t="s">
        <v>50</v>
      </c>
    </row>
    <row r="73" spans="1:8" x14ac:dyDescent="0.25">
      <c r="A73" s="11" t="s">
        <v>93</v>
      </c>
    </row>
    <row r="74" spans="1:8" x14ac:dyDescent="0.25">
      <c r="A74" s="11" t="s">
        <v>96</v>
      </c>
    </row>
    <row r="76" spans="1:8" x14ac:dyDescent="0.25">
      <c r="A76" s="11" t="s">
        <v>94</v>
      </c>
    </row>
    <row r="77" spans="1:8" x14ac:dyDescent="0.25">
      <c r="A77" s="11" t="s">
        <v>95</v>
      </c>
    </row>
    <row r="78" spans="1:8" x14ac:dyDescent="0.25">
      <c r="A78" s="11" t="s">
        <v>97</v>
      </c>
    </row>
    <row r="79" spans="1:8" x14ac:dyDescent="0.25">
      <c r="A79" s="11" t="s">
        <v>98</v>
      </c>
    </row>
    <row r="80" spans="1:8" x14ac:dyDescent="0.25">
      <c r="A80" s="11" t="s">
        <v>99</v>
      </c>
    </row>
    <row r="81" spans="1:1" x14ac:dyDescent="0.25">
      <c r="A81" s="11" t="s">
        <v>106</v>
      </c>
    </row>
    <row r="82" spans="1:1" x14ac:dyDescent="0.25">
      <c r="A82" s="28" t="s">
        <v>107</v>
      </c>
    </row>
    <row r="83" spans="1:1" x14ac:dyDescent="0.25">
      <c r="A83" s="28" t="s">
        <v>108</v>
      </c>
    </row>
  </sheetData>
  <mergeCells count="5">
    <mergeCell ref="A2:G2"/>
    <mergeCell ref="F23:G23"/>
    <mergeCell ref="A4:A5"/>
    <mergeCell ref="C4:C5"/>
    <mergeCell ref="D4:G4"/>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83"/>
  <sheetViews>
    <sheetView topLeftCell="A49" zoomScale="90" zoomScaleNormal="90" workbookViewId="0">
      <selection activeCell="F78" sqref="F78"/>
    </sheetView>
  </sheetViews>
  <sheetFormatPr baseColWidth="10" defaultColWidth="11.42578125" defaultRowHeight="15" x14ac:dyDescent="0.25"/>
  <cols>
    <col min="1" max="1" width="57.85546875" style="11" bestFit="1" customWidth="1"/>
    <col min="2" max="2" width="7.28515625" style="11" bestFit="1" customWidth="1"/>
    <col min="3" max="4" width="18.5703125" style="11" bestFit="1" customWidth="1"/>
    <col min="5" max="5" width="18.140625" style="11" bestFit="1" customWidth="1"/>
    <col min="6" max="6" width="26.7109375" style="11" bestFit="1" customWidth="1"/>
    <col min="7" max="7" width="24.5703125" style="11" bestFit="1" customWidth="1"/>
    <col min="8" max="16384" width="11.42578125" style="11"/>
  </cols>
  <sheetData>
    <row r="2" spans="1:7" x14ac:dyDescent="0.25">
      <c r="A2" s="65" t="s">
        <v>104</v>
      </c>
      <c r="B2" s="65"/>
      <c r="C2" s="65"/>
      <c r="D2" s="65"/>
      <c r="E2" s="65"/>
      <c r="F2" s="65"/>
      <c r="G2" s="65"/>
    </row>
    <row r="4" spans="1:7" x14ac:dyDescent="0.25">
      <c r="A4" s="66" t="s">
        <v>0</v>
      </c>
      <c r="B4" s="29"/>
      <c r="C4" s="66" t="s">
        <v>1</v>
      </c>
      <c r="D4" s="68" t="s">
        <v>2</v>
      </c>
      <c r="E4" s="68"/>
      <c r="F4" s="68"/>
      <c r="G4" s="68"/>
    </row>
    <row r="5" spans="1:7" ht="15.75" thickBot="1" x14ac:dyDescent="0.3">
      <c r="A5" s="67"/>
      <c r="B5" s="30"/>
      <c r="C5" s="67"/>
      <c r="D5" s="25" t="s">
        <v>3</v>
      </c>
      <c r="E5" s="25" t="s">
        <v>4</v>
      </c>
      <c r="F5" s="25" t="s">
        <v>5</v>
      </c>
      <c r="G5" s="25" t="s">
        <v>6</v>
      </c>
    </row>
    <row r="6" spans="1:7" ht="15.75" thickTop="1" x14ac:dyDescent="0.25"/>
    <row r="7" spans="1:7" x14ac:dyDescent="0.25">
      <c r="A7" s="11" t="s">
        <v>7</v>
      </c>
    </row>
    <row r="8" spans="1:7" x14ac:dyDescent="0.25">
      <c r="B8" s="11" t="s">
        <v>8</v>
      </c>
    </row>
    <row r="9" spans="1:7" x14ac:dyDescent="0.25">
      <c r="A9" s="11" t="s">
        <v>9</v>
      </c>
      <c r="B9" s="11" t="s">
        <v>10</v>
      </c>
      <c r="C9" s="19"/>
      <c r="D9" s="19"/>
      <c r="E9" s="19"/>
      <c r="F9" s="19"/>
      <c r="G9" s="19"/>
    </row>
    <row r="10" spans="1:7" x14ac:dyDescent="0.25">
      <c r="A10" s="11" t="s">
        <v>71</v>
      </c>
      <c r="C10" s="19"/>
      <c r="D10" s="19"/>
      <c r="E10" s="19"/>
      <c r="F10" s="19"/>
      <c r="G10" s="19"/>
    </row>
    <row r="11" spans="1:7" x14ac:dyDescent="0.25">
      <c r="A11" s="11" t="s">
        <v>72</v>
      </c>
      <c r="C11" s="11">
        <f>SUM(D11:G11)</f>
        <v>85</v>
      </c>
      <c r="D11" s="19">
        <v>25</v>
      </c>
      <c r="E11" s="19">
        <v>14</v>
      </c>
      <c r="F11" s="19">
        <v>46</v>
      </c>
      <c r="G11" s="19"/>
    </row>
    <row r="12" spans="1:7" x14ac:dyDescent="0.25">
      <c r="A12" s="11" t="s">
        <v>73</v>
      </c>
      <c r="C12" s="11">
        <f>SUM(D12:G12)</f>
        <v>22</v>
      </c>
      <c r="D12" s="11">
        <v>9</v>
      </c>
      <c r="E12" s="11">
        <v>1</v>
      </c>
      <c r="F12" s="11">
        <v>3</v>
      </c>
      <c r="G12" s="11">
        <v>9</v>
      </c>
    </row>
    <row r="13" spans="1:7" x14ac:dyDescent="0.25">
      <c r="A13" s="11" t="s">
        <v>14</v>
      </c>
      <c r="C13" s="11">
        <f>SUM(D13:G13)</f>
        <v>85</v>
      </c>
      <c r="D13" s="11">
        <v>25</v>
      </c>
      <c r="E13" s="11">
        <v>14</v>
      </c>
      <c r="F13" s="11">
        <v>46</v>
      </c>
    </row>
    <row r="15" spans="1:7" x14ac:dyDescent="0.25">
      <c r="A15" s="11" t="s">
        <v>15</v>
      </c>
    </row>
    <row r="16" spans="1:7" x14ac:dyDescent="0.25">
      <c r="A16" s="11" t="s">
        <v>71</v>
      </c>
      <c r="C16" s="19"/>
      <c r="D16" s="19"/>
      <c r="E16" s="19"/>
      <c r="F16" s="19"/>
      <c r="G16" s="19"/>
    </row>
    <row r="17" spans="1:7" x14ac:dyDescent="0.25">
      <c r="A17" s="11" t="s">
        <v>72</v>
      </c>
      <c r="C17" s="19"/>
      <c r="D17" s="19"/>
      <c r="E17" s="19"/>
      <c r="F17" s="19"/>
      <c r="G17" s="19"/>
    </row>
    <row r="18" spans="1:7" x14ac:dyDescent="0.25">
      <c r="A18" s="11" t="s">
        <v>73</v>
      </c>
      <c r="C18" s="11">
        <f>SUM(D18:G18)</f>
        <v>594948176.90999997</v>
      </c>
      <c r="D18" s="11">
        <v>427787470.74000001</v>
      </c>
      <c r="E18" s="11">
        <v>154318881.05000001</v>
      </c>
      <c r="G18" s="11">
        <v>12841825.119999999</v>
      </c>
    </row>
    <row r="19" spans="1:7" x14ac:dyDescent="0.25">
      <c r="A19" s="11" t="s">
        <v>14</v>
      </c>
      <c r="C19" s="11">
        <v>1736729142</v>
      </c>
      <c r="D19" s="19">
        <v>1169509142</v>
      </c>
      <c r="E19" s="19">
        <v>1224020000</v>
      </c>
      <c r="F19" s="19">
        <v>343200000</v>
      </c>
    </row>
    <row r="20" spans="1:7" x14ac:dyDescent="0.25">
      <c r="A20" s="11" t="s">
        <v>74</v>
      </c>
      <c r="C20" s="11">
        <v>0</v>
      </c>
      <c r="D20" s="11">
        <v>0</v>
      </c>
      <c r="E20" s="11">
        <v>0</v>
      </c>
      <c r="F20" s="11">
        <v>0</v>
      </c>
      <c r="G20" s="11">
        <v>0</v>
      </c>
    </row>
    <row r="22" spans="1:7" x14ac:dyDescent="0.25">
      <c r="A22" s="11" t="s">
        <v>17</v>
      </c>
    </row>
    <row r="23" spans="1:7" x14ac:dyDescent="0.25">
      <c r="A23" s="11" t="s">
        <v>72</v>
      </c>
      <c r="C23" s="19"/>
    </row>
    <row r="24" spans="1:7" x14ac:dyDescent="0.25">
      <c r="A24" s="11" t="s">
        <v>73</v>
      </c>
      <c r="C24" s="11">
        <v>586386069.85000002</v>
      </c>
    </row>
    <row r="26" spans="1:7" x14ac:dyDescent="0.25">
      <c r="A26" s="11" t="s">
        <v>18</v>
      </c>
    </row>
    <row r="27" spans="1:7" x14ac:dyDescent="0.25">
      <c r="A27" s="11" t="s">
        <v>75</v>
      </c>
      <c r="C27" s="11">
        <v>1.4207485692333333</v>
      </c>
      <c r="D27" s="11">
        <v>1.4207485692333333</v>
      </c>
      <c r="E27" s="11">
        <v>1.4207485692333333</v>
      </c>
      <c r="F27" s="11">
        <v>1.4207485692333333</v>
      </c>
      <c r="G27" s="11">
        <v>1.4207485692333333</v>
      </c>
    </row>
    <row r="28" spans="1:7" x14ac:dyDescent="0.25">
      <c r="A28" s="11" t="s">
        <v>76</v>
      </c>
      <c r="C28" s="11">
        <v>1.4880743485666665</v>
      </c>
      <c r="D28" s="11">
        <v>1.4880743485666665</v>
      </c>
      <c r="E28" s="11">
        <v>1.4880743485666665</v>
      </c>
      <c r="F28" s="11">
        <v>1.4880743485666665</v>
      </c>
      <c r="G28" s="11">
        <v>1.4880743485666665</v>
      </c>
    </row>
    <row r="29" spans="1:7" s="24" customFormat="1" x14ac:dyDescent="0.25">
      <c r="A29" s="24" t="s">
        <v>100</v>
      </c>
      <c r="C29" s="24">
        <f>+D29+E29</f>
        <v>97142</v>
      </c>
      <c r="D29" s="24">
        <v>36493</v>
      </c>
      <c r="E29" s="24">
        <v>60649</v>
      </c>
    </row>
    <row r="31" spans="1:7" x14ac:dyDescent="0.25">
      <c r="A31" s="11" t="s">
        <v>21</v>
      </c>
    </row>
    <row r="32" spans="1:7" x14ac:dyDescent="0.25">
      <c r="A32" s="11" t="s">
        <v>77</v>
      </c>
      <c r="C32" s="11">
        <f>C16/C27</f>
        <v>0</v>
      </c>
      <c r="D32" s="11">
        <f>D16/D27</f>
        <v>0</v>
      </c>
      <c r="E32" s="11">
        <f>E16/E27</f>
        <v>0</v>
      </c>
      <c r="F32" s="11">
        <f>F16/F27</f>
        <v>0</v>
      </c>
      <c r="G32" s="11">
        <f>G16/G27</f>
        <v>0</v>
      </c>
    </row>
    <row r="33" spans="1:7" x14ac:dyDescent="0.25">
      <c r="A33" s="11" t="s">
        <v>78</v>
      </c>
      <c r="C33" s="11">
        <f>C18/C28</f>
        <v>399810787.33267736</v>
      </c>
      <c r="D33" s="11">
        <f>D18/D28</f>
        <v>287477215.87436187</v>
      </c>
      <c r="E33" s="11">
        <f>E18/E28</f>
        <v>103703743.83419892</v>
      </c>
      <c r="F33" s="11">
        <f>F18/F28</f>
        <v>0</v>
      </c>
      <c r="G33" s="11">
        <f>G18/G28</f>
        <v>8629827.6241166443</v>
      </c>
    </row>
    <row r="34" spans="1:7" x14ac:dyDescent="0.25">
      <c r="A34" s="11" t="s">
        <v>79</v>
      </c>
      <c r="C34" s="11" t="e">
        <f>C32/C10</f>
        <v>#DIV/0!</v>
      </c>
      <c r="D34" s="11" t="e">
        <f>D32/D10</f>
        <v>#DIV/0!</v>
      </c>
      <c r="E34" s="11" t="e">
        <f>E32/E10</f>
        <v>#DIV/0!</v>
      </c>
      <c r="F34" s="11" t="e">
        <f>F32/F10</f>
        <v>#DIV/0!</v>
      </c>
      <c r="G34" s="11" t="e">
        <f>G32/G10</f>
        <v>#DIV/0!</v>
      </c>
    </row>
    <row r="35" spans="1:7" x14ac:dyDescent="0.25">
      <c r="A35" s="11" t="s">
        <v>80</v>
      </c>
      <c r="C35" s="11">
        <f>C33/C12</f>
        <v>18173217.606030788</v>
      </c>
      <c r="D35" s="11">
        <f>D33/D12</f>
        <v>31941912.874929097</v>
      </c>
      <c r="E35" s="11">
        <f>E33/E12</f>
        <v>103703743.83419892</v>
      </c>
      <c r="F35" s="11">
        <f>F33/F12</f>
        <v>0</v>
      </c>
      <c r="G35" s="11">
        <f>G33/G12</f>
        <v>958869.73601296043</v>
      </c>
    </row>
    <row r="37" spans="1:7" x14ac:dyDescent="0.25">
      <c r="A37" s="11" t="s">
        <v>26</v>
      </c>
    </row>
    <row r="39" spans="1:7" x14ac:dyDescent="0.25">
      <c r="A39" s="11" t="s">
        <v>27</v>
      </c>
    </row>
    <row r="40" spans="1:7" x14ac:dyDescent="0.25">
      <c r="A40" s="11" t="s">
        <v>28</v>
      </c>
      <c r="C40" s="11">
        <f>C11/C29*100</f>
        <v>8.7500772065635876E-2</v>
      </c>
      <c r="D40" s="11">
        <f>D11/D29*100</f>
        <v>6.8506288877318938E-2</v>
      </c>
      <c r="E40" s="11">
        <f>E11/E29*100</f>
        <v>2.3083645237349338E-2</v>
      </c>
      <c r="F40" s="11" t="e">
        <f>F11/F29*100</f>
        <v>#DIV/0!</v>
      </c>
      <c r="G40" s="11" t="e">
        <f>G11/G29*100</f>
        <v>#DIV/0!</v>
      </c>
    </row>
    <row r="41" spans="1:7" x14ac:dyDescent="0.25">
      <c r="A41" s="11" t="s">
        <v>29</v>
      </c>
      <c r="C41" s="11">
        <f>C12/C29*100</f>
        <v>2.2647258652282225E-2</v>
      </c>
      <c r="D41" s="11">
        <f>D12/D29*100</f>
        <v>2.4662263995834821E-2</v>
      </c>
      <c r="E41" s="11">
        <f>E12/E29*100</f>
        <v>1.6488318026678097E-3</v>
      </c>
      <c r="F41" s="11" t="e">
        <f>F12/F29*100</f>
        <v>#DIV/0!</v>
      </c>
      <c r="G41" s="11" t="e">
        <f>G12/G29*100</f>
        <v>#DIV/0!</v>
      </c>
    </row>
    <row r="43" spans="1:7" x14ac:dyDescent="0.25">
      <c r="A43" s="11" t="s">
        <v>30</v>
      </c>
    </row>
    <row r="44" spans="1:7" x14ac:dyDescent="0.25">
      <c r="A44" s="11" t="s">
        <v>31</v>
      </c>
      <c r="C44" s="11">
        <f>C12/C11*100</f>
        <v>25.882352941176475</v>
      </c>
      <c r="D44" s="11">
        <f>D12/D11*100</f>
        <v>36</v>
      </c>
      <c r="E44" s="11">
        <f>E12/E11*100</f>
        <v>7.1428571428571423</v>
      </c>
      <c r="F44" s="11">
        <f>F12/F11*100</f>
        <v>6.5217391304347823</v>
      </c>
      <c r="G44" s="11" t="e">
        <f>G12/G11*100</f>
        <v>#DIV/0!</v>
      </c>
    </row>
    <row r="45" spans="1:7" x14ac:dyDescent="0.25">
      <c r="A45" s="11" t="s">
        <v>32</v>
      </c>
      <c r="C45" s="11" t="e">
        <f>C18/C17*100</f>
        <v>#DIV/0!</v>
      </c>
      <c r="D45" s="11" t="e">
        <f>D18/D17*100</f>
        <v>#DIV/0!</v>
      </c>
      <c r="E45" s="11" t="e">
        <f>E18/E17*100</f>
        <v>#DIV/0!</v>
      </c>
      <c r="F45" s="11" t="e">
        <f>F18/F17*100</f>
        <v>#DIV/0!</v>
      </c>
      <c r="G45" s="11" t="e">
        <f>G18/G17*100</f>
        <v>#DIV/0!</v>
      </c>
    </row>
    <row r="46" spans="1:7" x14ac:dyDescent="0.25">
      <c r="A46" s="11" t="s">
        <v>33</v>
      </c>
      <c r="C46" s="11" t="e">
        <f>AVERAGE(C44:C45)</f>
        <v>#DIV/0!</v>
      </c>
      <c r="D46" s="11" t="e">
        <f>AVERAGE(D44:D45)</f>
        <v>#DIV/0!</v>
      </c>
      <c r="E46" s="11" t="e">
        <f>AVERAGE(E44:E45)</f>
        <v>#DIV/0!</v>
      </c>
      <c r="F46" s="11" t="e">
        <f>AVERAGE(F44:F45)</f>
        <v>#DIV/0!</v>
      </c>
      <c r="G46" s="11" t="e">
        <f>AVERAGE(G44:G45)</f>
        <v>#DIV/0!</v>
      </c>
    </row>
    <row r="48" spans="1:7" x14ac:dyDescent="0.25">
      <c r="A48" s="11" t="s">
        <v>34</v>
      </c>
    </row>
    <row r="49" spans="1:7" x14ac:dyDescent="0.25">
      <c r="A49" s="11" t="s">
        <v>35</v>
      </c>
      <c r="C49" s="11">
        <f>C12/C13*100</f>
        <v>25.882352941176475</v>
      </c>
      <c r="D49" s="11">
        <f>D12/D13*100</f>
        <v>36</v>
      </c>
      <c r="E49" s="11">
        <f>E12/E13*100</f>
        <v>7.1428571428571423</v>
      </c>
      <c r="F49" s="11">
        <f>F12/F13*100</f>
        <v>6.5217391304347823</v>
      </c>
      <c r="G49" s="11" t="e">
        <f>G12/G13*100</f>
        <v>#DIV/0!</v>
      </c>
    </row>
    <row r="50" spans="1:7" x14ac:dyDescent="0.25">
      <c r="A50" s="11" t="s">
        <v>36</v>
      </c>
      <c r="C50" s="11">
        <f>C18/C19*100</f>
        <v>34.256820048799526</v>
      </c>
      <c r="D50" s="11">
        <f>D18/D19*100</f>
        <v>36.57837766094179</v>
      </c>
      <c r="E50" s="11">
        <f>E18/E19*100</f>
        <v>12.60754571412232</v>
      </c>
      <c r="F50" s="11">
        <f>F18/F19*100</f>
        <v>0</v>
      </c>
      <c r="G50" s="11" t="e">
        <f>G18/G19*100</f>
        <v>#DIV/0!</v>
      </c>
    </row>
    <row r="51" spans="1:7" x14ac:dyDescent="0.25">
      <c r="A51" s="11" t="s">
        <v>37</v>
      </c>
      <c r="C51" s="11">
        <f>(C49+C50)/2</f>
        <v>30.069586494988002</v>
      </c>
      <c r="D51" s="11">
        <f>(D49+D50)/2</f>
        <v>36.289188830470891</v>
      </c>
      <c r="E51" s="11">
        <f>(E49+E50)/2</f>
        <v>9.8752014284897314</v>
      </c>
      <c r="F51" s="11">
        <f>(F49+F50)/2</f>
        <v>3.2608695652173911</v>
      </c>
      <c r="G51" s="11" t="e">
        <f>(G49+G50)/2</f>
        <v>#DIV/0!</v>
      </c>
    </row>
    <row r="53" spans="1:7" x14ac:dyDescent="0.25">
      <c r="A53" s="11" t="s">
        <v>92</v>
      </c>
    </row>
    <row r="54" spans="1:7" x14ac:dyDescent="0.25">
      <c r="A54" s="11" t="s">
        <v>38</v>
      </c>
      <c r="C54" s="11">
        <f>C20/C18*100</f>
        <v>0</v>
      </c>
      <c r="D54" s="11">
        <f>D20/D18*100</f>
        <v>0</v>
      </c>
      <c r="E54" s="11">
        <f>E20/E18*100</f>
        <v>0</v>
      </c>
      <c r="F54" s="11" t="e">
        <f>F20/F18*100</f>
        <v>#DIV/0!</v>
      </c>
      <c r="G54" s="11">
        <f>G20/G18*100</f>
        <v>0</v>
      </c>
    </row>
    <row r="56" spans="1:7" x14ac:dyDescent="0.25">
      <c r="A56" s="11" t="s">
        <v>39</v>
      </c>
    </row>
    <row r="57" spans="1:7" x14ac:dyDescent="0.25">
      <c r="A57" s="11" t="s">
        <v>40</v>
      </c>
      <c r="C57" s="11" t="e">
        <f>((C12/C10)-1)*100</f>
        <v>#DIV/0!</v>
      </c>
      <c r="D57" s="11" t="e">
        <f>((D12/D10)-1)*100</f>
        <v>#DIV/0!</v>
      </c>
      <c r="E57" s="11" t="e">
        <f>((E12/E10)-1)*100</f>
        <v>#DIV/0!</v>
      </c>
      <c r="F57" s="11" t="e">
        <f>((F12/F10)-1)*100</f>
        <v>#DIV/0!</v>
      </c>
      <c r="G57" s="11" t="e">
        <f>((G12/G10)-1)*100</f>
        <v>#DIV/0!</v>
      </c>
    </row>
    <row r="58" spans="1:7" x14ac:dyDescent="0.25">
      <c r="A58" s="11" t="s">
        <v>41</v>
      </c>
      <c r="C58" s="11" t="e">
        <f>((C33/C32)-1)*100</f>
        <v>#DIV/0!</v>
      </c>
      <c r="D58" s="11" t="e">
        <f t="shared" ref="D58:G58" si="0">((D33/D32)-1)*100</f>
        <v>#DIV/0!</v>
      </c>
      <c r="E58" s="11" t="e">
        <f t="shared" si="0"/>
        <v>#DIV/0!</v>
      </c>
      <c r="F58" s="11" t="e">
        <f t="shared" si="0"/>
        <v>#DIV/0!</v>
      </c>
      <c r="G58" s="11" t="e">
        <f t="shared" si="0"/>
        <v>#DIV/0!</v>
      </c>
    </row>
    <row r="59" spans="1:7" x14ac:dyDescent="0.25">
      <c r="A59" s="11" t="s">
        <v>42</v>
      </c>
      <c r="C59" s="11" t="e">
        <f>((C35/C34)-1)*100</f>
        <v>#DIV/0!</v>
      </c>
      <c r="D59" s="11" t="e">
        <f>((D35/D34)-1)*100</f>
        <v>#DIV/0!</v>
      </c>
      <c r="E59" s="11" t="e">
        <f>((E35/E34)-1)*100</f>
        <v>#DIV/0!</v>
      </c>
      <c r="F59" s="11" t="e">
        <f>((F35/F34)-1)*100</f>
        <v>#DIV/0!</v>
      </c>
      <c r="G59" s="11" t="e">
        <f>((G35/G34)-1)*100</f>
        <v>#DIV/0!</v>
      </c>
    </row>
    <row r="61" spans="1:7" x14ac:dyDescent="0.25">
      <c r="A61" s="11" t="s">
        <v>43</v>
      </c>
    </row>
    <row r="62" spans="1:7" x14ac:dyDescent="0.25">
      <c r="A62" s="11" t="s">
        <v>44</v>
      </c>
      <c r="C62" s="11">
        <f t="shared" ref="C62:G63" si="1">C17/C11</f>
        <v>0</v>
      </c>
      <c r="D62" s="11">
        <f t="shared" si="1"/>
        <v>0</v>
      </c>
      <c r="E62" s="11">
        <f t="shared" si="1"/>
        <v>0</v>
      </c>
      <c r="F62" s="11">
        <f t="shared" si="1"/>
        <v>0</v>
      </c>
      <c r="G62" s="11" t="e">
        <f t="shared" si="1"/>
        <v>#DIV/0!</v>
      </c>
    </row>
    <row r="63" spans="1:7" x14ac:dyDescent="0.25">
      <c r="A63" s="11" t="s">
        <v>45</v>
      </c>
      <c r="C63" s="11">
        <f t="shared" si="1"/>
        <v>27043098.950454544</v>
      </c>
      <c r="D63" s="11">
        <f t="shared" si="1"/>
        <v>47531941.193333335</v>
      </c>
      <c r="E63" s="11">
        <f>E18/E12</f>
        <v>154318881.05000001</v>
      </c>
      <c r="F63" s="11">
        <f>F18/F12</f>
        <v>0</v>
      </c>
      <c r="G63" s="11">
        <f t="shared" si="1"/>
        <v>1426869.4577777777</v>
      </c>
    </row>
    <row r="64" spans="1:7" x14ac:dyDescent="0.25">
      <c r="A64" s="11" t="s">
        <v>46</v>
      </c>
      <c r="C64" s="11" t="e">
        <f>(C62/C63)*C46</f>
        <v>#DIV/0!</v>
      </c>
      <c r="D64" s="11" t="e">
        <f>(D62/D63)*D46</f>
        <v>#DIV/0!</v>
      </c>
      <c r="E64" s="11" t="e">
        <f>(E62/E63)*E46</f>
        <v>#DIV/0!</v>
      </c>
      <c r="F64" s="11" t="e">
        <f>F62/F63*F46</f>
        <v>#DIV/0!</v>
      </c>
      <c r="G64" s="11" t="e">
        <f>G62/G63*G46</f>
        <v>#DIV/0!</v>
      </c>
    </row>
    <row r="66" spans="1:7" x14ac:dyDescent="0.25">
      <c r="A66" s="11" t="s">
        <v>47</v>
      </c>
    </row>
    <row r="67" spans="1:7" x14ac:dyDescent="0.25">
      <c r="A67" s="11" t="s">
        <v>48</v>
      </c>
      <c r="C67" s="11" t="e">
        <f>(C24/C23)*100</f>
        <v>#DIV/0!</v>
      </c>
    </row>
    <row r="68" spans="1:7" x14ac:dyDescent="0.25">
      <c r="A68" s="11" t="s">
        <v>49</v>
      </c>
      <c r="C68" s="11">
        <f>(C18/C24)*100</f>
        <v>101.460148441485</v>
      </c>
    </row>
    <row r="70" spans="1:7" ht="15.75" thickBot="1" x14ac:dyDescent="0.3">
      <c r="A70" s="27"/>
      <c r="B70" s="27"/>
      <c r="C70" s="27"/>
      <c r="D70" s="27"/>
      <c r="E70" s="27"/>
      <c r="F70" s="27"/>
      <c r="G70" s="27"/>
    </row>
    <row r="71" spans="1:7" ht="15.75" thickTop="1" x14ac:dyDescent="0.25"/>
    <row r="72" spans="1:7" x14ac:dyDescent="0.25">
      <c r="A72" s="11" t="s">
        <v>50</v>
      </c>
    </row>
    <row r="73" spans="1:7" x14ac:dyDescent="0.25">
      <c r="A73" s="11" t="s">
        <v>93</v>
      </c>
    </row>
    <row r="74" spans="1:7" x14ac:dyDescent="0.25">
      <c r="A74" s="11" t="s">
        <v>96</v>
      </c>
    </row>
    <row r="76" spans="1:7" x14ac:dyDescent="0.25">
      <c r="A76" s="11" t="s">
        <v>94</v>
      </c>
    </row>
    <row r="77" spans="1:7" x14ac:dyDescent="0.25">
      <c r="A77" s="11" t="s">
        <v>95</v>
      </c>
    </row>
    <row r="78" spans="1:7" x14ac:dyDescent="0.25">
      <c r="A78" s="11" t="s">
        <v>97</v>
      </c>
    </row>
    <row r="79" spans="1:7" x14ac:dyDescent="0.25">
      <c r="A79" s="11" t="s">
        <v>98</v>
      </c>
    </row>
    <row r="80" spans="1:7" x14ac:dyDescent="0.25">
      <c r="A80" s="11" t="s">
        <v>99</v>
      </c>
    </row>
    <row r="81" spans="1:1" x14ac:dyDescent="0.25">
      <c r="A81" s="11" t="s">
        <v>106</v>
      </c>
    </row>
    <row r="82" spans="1:1" x14ac:dyDescent="0.25">
      <c r="A82" s="28" t="s">
        <v>107</v>
      </c>
    </row>
    <row r="83" spans="1:1" x14ac:dyDescent="0.25">
      <c r="A83" s="28" t="s">
        <v>108</v>
      </c>
    </row>
  </sheetData>
  <mergeCells count="4">
    <mergeCell ref="A2:G2"/>
    <mergeCell ref="A4:A5"/>
    <mergeCell ref="C4:C5"/>
    <mergeCell ref="D4:G4"/>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2"/>
  <sheetViews>
    <sheetView topLeftCell="A37" zoomScale="90" zoomScaleNormal="90" workbookViewId="0">
      <selection activeCell="A80" sqref="A80:A82"/>
    </sheetView>
  </sheetViews>
  <sheetFormatPr baseColWidth="10" defaultColWidth="11.42578125" defaultRowHeight="15" x14ac:dyDescent="0.25"/>
  <cols>
    <col min="1" max="1" width="58.140625" bestFit="1" customWidth="1"/>
    <col min="2" max="2" width="7.28515625" bestFit="1" customWidth="1"/>
    <col min="3" max="4" width="18.5703125" bestFit="1" customWidth="1"/>
    <col min="5" max="5" width="20.42578125" bestFit="1" customWidth="1"/>
    <col min="6" max="6" width="29.5703125" bestFit="1" customWidth="1"/>
    <col min="7" max="7" width="27.140625" bestFit="1" customWidth="1"/>
  </cols>
  <sheetData>
    <row r="2" spans="1:7" x14ac:dyDescent="0.25">
      <c r="A2" s="69" t="s">
        <v>105</v>
      </c>
      <c r="B2" s="69"/>
      <c r="C2" s="69"/>
      <c r="D2" s="69"/>
      <c r="E2" s="69"/>
      <c r="F2" s="69"/>
      <c r="G2" s="69"/>
    </row>
    <row r="4" spans="1:7" x14ac:dyDescent="0.25">
      <c r="A4" s="71" t="s">
        <v>0</v>
      </c>
      <c r="B4" s="1"/>
      <c r="C4" s="71" t="s">
        <v>1</v>
      </c>
      <c r="D4" s="77" t="s">
        <v>2</v>
      </c>
      <c r="E4" s="77"/>
      <c r="F4" s="77"/>
      <c r="G4" s="77"/>
    </row>
    <row r="5" spans="1:7" ht="15.75" thickBot="1" x14ac:dyDescent="0.3">
      <c r="A5" s="72"/>
      <c r="B5" s="3"/>
      <c r="C5" s="72"/>
      <c r="D5" s="3" t="s">
        <v>3</v>
      </c>
      <c r="E5" s="3" t="s">
        <v>4</v>
      </c>
      <c r="F5" s="3" t="s">
        <v>5</v>
      </c>
      <c r="G5" s="3" t="s">
        <v>6</v>
      </c>
    </row>
    <row r="6" spans="1:7" ht="15.75" thickTop="1" x14ac:dyDescent="0.25"/>
    <row r="7" spans="1:7" x14ac:dyDescent="0.25">
      <c r="A7" t="s">
        <v>7</v>
      </c>
    </row>
    <row r="8" spans="1:7" x14ac:dyDescent="0.25">
      <c r="B8" t="s">
        <v>8</v>
      </c>
    </row>
    <row r="9" spans="1:7" x14ac:dyDescent="0.25">
      <c r="A9" t="s">
        <v>9</v>
      </c>
      <c r="B9" t="s">
        <v>10</v>
      </c>
    </row>
    <row r="10" spans="1:7" x14ac:dyDescent="0.25">
      <c r="A10" t="s">
        <v>81</v>
      </c>
      <c r="C10" s="12">
        <f>SUM(D10:G10)</f>
        <v>0</v>
      </c>
      <c r="D10" s="12">
        <f>+'I Trimestre'!D10+'II Trimestre'!D10</f>
        <v>0</v>
      </c>
      <c r="E10" s="12">
        <f>+'I Trimestre'!E10+'II Trimestre'!E10</f>
        <v>0</v>
      </c>
      <c r="F10" s="12">
        <f>+'I Trimestre'!F10+'II Trimestre'!F10</f>
        <v>0</v>
      </c>
      <c r="G10" s="12">
        <f>+'I Trimestre'!G10+'II Trimestre'!G10</f>
        <v>0</v>
      </c>
    </row>
    <row r="11" spans="1:7" x14ac:dyDescent="0.25">
      <c r="A11" t="s">
        <v>82</v>
      </c>
      <c r="C11" s="12">
        <f t="shared" ref="C11" si="0">SUM(D11:G11)</f>
        <v>72</v>
      </c>
      <c r="D11" s="12">
        <v>17</v>
      </c>
      <c r="E11" s="12">
        <v>7</v>
      </c>
      <c r="F11" s="12">
        <v>48</v>
      </c>
      <c r="G11" s="12">
        <f>+'I Trimestre'!G11+'II Trimestre'!G11</f>
        <v>0</v>
      </c>
    </row>
    <row r="12" spans="1:7" x14ac:dyDescent="0.25">
      <c r="A12" t="s">
        <v>83</v>
      </c>
      <c r="C12" s="12">
        <f>SUM(D12:G12)</f>
        <v>23</v>
      </c>
      <c r="D12" s="12">
        <f>+'I Trimestre'!D12+'II Trimestre'!D12</f>
        <v>7</v>
      </c>
      <c r="E12" s="12">
        <f>+'I Trimestre'!E12+'II Trimestre'!E12</f>
        <v>1</v>
      </c>
      <c r="F12" s="12">
        <f>+'I Trimestre'!F12+'II Trimestre'!F12</f>
        <v>8</v>
      </c>
      <c r="G12" s="12">
        <f>+'I Trimestre'!G12+'II Trimestre'!G12</f>
        <v>7</v>
      </c>
    </row>
    <row r="13" spans="1:7" x14ac:dyDescent="0.25">
      <c r="A13" t="s">
        <v>14</v>
      </c>
      <c r="C13" s="12">
        <f>SUM(D13:G13)</f>
        <v>72</v>
      </c>
      <c r="D13" s="12">
        <v>17</v>
      </c>
      <c r="E13" s="12">
        <v>7</v>
      </c>
      <c r="F13" s="12">
        <v>48</v>
      </c>
      <c r="G13" s="12"/>
    </row>
    <row r="15" spans="1:7" x14ac:dyDescent="0.25">
      <c r="A15" t="s">
        <v>15</v>
      </c>
    </row>
    <row r="16" spans="1:7" x14ac:dyDescent="0.25">
      <c r="A16" t="s">
        <v>81</v>
      </c>
      <c r="C16" s="6">
        <f t="shared" ref="C16:C17" si="1">SUM(D16:G16)</f>
        <v>0</v>
      </c>
      <c r="D16" s="12">
        <f>+'I Trimestre'!D16+'II Trimestre'!D16</f>
        <v>0</v>
      </c>
      <c r="E16" s="12">
        <f>+'I Trimestre'!E16+'II Trimestre'!E16</f>
        <v>0</v>
      </c>
      <c r="F16" s="12">
        <f>+'I Trimestre'!F16+'II Trimestre'!F16</f>
        <v>0</v>
      </c>
      <c r="G16" s="12">
        <f>+'I Trimestre'!G16+'II Trimestre'!G16</f>
        <v>0</v>
      </c>
    </row>
    <row r="17" spans="1:7" x14ac:dyDescent="0.25">
      <c r="A17" t="s">
        <v>82</v>
      </c>
      <c r="C17" s="6">
        <f t="shared" si="1"/>
        <v>0</v>
      </c>
      <c r="D17" s="12">
        <f>+'I Trimestre'!D17+'II Trimestre'!D17</f>
        <v>0</v>
      </c>
      <c r="E17" s="12">
        <f>+'I Trimestre'!E17+'II Trimestre'!E17</f>
        <v>0</v>
      </c>
      <c r="F17" s="12">
        <f>+'I Trimestre'!F17+'II Trimestre'!F17</f>
        <v>0</v>
      </c>
      <c r="G17" s="12">
        <f>+'I Trimestre'!G17+'II Trimestre'!G17</f>
        <v>0</v>
      </c>
    </row>
    <row r="18" spans="1:7" x14ac:dyDescent="0.25">
      <c r="A18" t="s">
        <v>83</v>
      </c>
      <c r="C18" s="6">
        <f>SUM(D18:G18)</f>
        <v>0</v>
      </c>
      <c r="D18" s="12">
        <f>+'I Trimestre'!D18+'II Trimestre'!D18</f>
        <v>0</v>
      </c>
      <c r="E18" s="12">
        <f>+'I Trimestre'!E18+'II Trimestre'!E18</f>
        <v>0</v>
      </c>
      <c r="F18" s="12">
        <f>+'I Trimestre'!F18+'II Trimestre'!F18</f>
        <v>0</v>
      </c>
      <c r="G18" s="12">
        <f>+'I Trimestre'!G18+'II Trimestre'!G18</f>
        <v>0</v>
      </c>
    </row>
    <row r="19" spans="1:7" x14ac:dyDescent="0.25">
      <c r="A19" t="s">
        <v>14</v>
      </c>
      <c r="C19" s="6">
        <f>SUM(D19:G19)</f>
        <v>1736729142</v>
      </c>
      <c r="D19" s="6">
        <v>1143619142</v>
      </c>
      <c r="E19" s="6">
        <v>513110000</v>
      </c>
      <c r="F19" s="6">
        <v>80000000</v>
      </c>
      <c r="G19" s="6"/>
    </row>
    <row r="20" spans="1:7" x14ac:dyDescent="0.25">
      <c r="A20" t="s">
        <v>84</v>
      </c>
      <c r="C20" s="6"/>
      <c r="D20" s="6">
        <v>0</v>
      </c>
      <c r="E20" s="6">
        <v>0</v>
      </c>
      <c r="F20" s="6">
        <v>0</v>
      </c>
      <c r="G20" s="6">
        <v>0</v>
      </c>
    </row>
    <row r="21" spans="1:7" x14ac:dyDescent="0.25">
      <c r="C21" s="6"/>
      <c r="D21" s="6"/>
      <c r="E21" s="6"/>
      <c r="F21" s="6"/>
      <c r="G21" s="6"/>
    </row>
    <row r="22" spans="1:7" x14ac:dyDescent="0.25">
      <c r="A22" t="s">
        <v>17</v>
      </c>
      <c r="C22" s="6"/>
    </row>
    <row r="23" spans="1:7" x14ac:dyDescent="0.25">
      <c r="A23" t="s">
        <v>82</v>
      </c>
      <c r="C23" s="6"/>
    </row>
    <row r="24" spans="1:7" x14ac:dyDescent="0.25">
      <c r="A24" t="s">
        <v>83</v>
      </c>
      <c r="C24" s="12">
        <f>+'I Trimestre'!C24+'II Trimestre'!C24+'III Trimestre'!C24</f>
        <v>277262895.75</v>
      </c>
    </row>
    <row r="26" spans="1:7" x14ac:dyDescent="0.25">
      <c r="A26" t="s">
        <v>18</v>
      </c>
    </row>
    <row r="27" spans="1:7" x14ac:dyDescent="0.25">
      <c r="A27" t="s">
        <v>85</v>
      </c>
      <c r="C27" s="9">
        <v>1.3875734139666667</v>
      </c>
      <c r="D27" s="9">
        <v>1.3875734139666667</v>
      </c>
      <c r="E27" s="9">
        <v>1.3875734139666667</v>
      </c>
      <c r="F27" s="9">
        <v>1.3875734139666667</v>
      </c>
      <c r="G27" s="9">
        <v>1.3875734139666667</v>
      </c>
    </row>
    <row r="28" spans="1:7" x14ac:dyDescent="0.25">
      <c r="A28" t="s">
        <v>86</v>
      </c>
      <c r="C28" s="9">
        <v>1.45394391315</v>
      </c>
      <c r="D28" s="9">
        <v>1.45394391315</v>
      </c>
      <c r="E28" s="9">
        <v>1.45394391315</v>
      </c>
      <c r="F28" s="9">
        <v>1.45394391315</v>
      </c>
      <c r="G28" s="9">
        <v>1.45394391315</v>
      </c>
    </row>
    <row r="29" spans="1:7" s="20" customFormat="1" x14ac:dyDescent="0.25">
      <c r="A29" s="20" t="s">
        <v>100</v>
      </c>
      <c r="C29" s="23">
        <f>+D29+E29</f>
        <v>97142</v>
      </c>
      <c r="D29" s="24">
        <v>36493</v>
      </c>
      <c r="E29" s="24">
        <v>60649</v>
      </c>
      <c r="F29" s="21"/>
      <c r="G29" s="21"/>
    </row>
    <row r="31" spans="1:7" x14ac:dyDescent="0.25">
      <c r="A31" t="s">
        <v>21</v>
      </c>
    </row>
    <row r="32" spans="1:7" x14ac:dyDescent="0.25">
      <c r="A32" t="s">
        <v>87</v>
      </c>
      <c r="C32" s="8">
        <f>C16/C27</f>
        <v>0</v>
      </c>
      <c r="D32" s="8">
        <f>D16/D27</f>
        <v>0</v>
      </c>
      <c r="E32" s="8">
        <f>E16/E27</f>
        <v>0</v>
      </c>
      <c r="F32" s="8">
        <f>F16/F27</f>
        <v>0</v>
      </c>
      <c r="G32" s="8">
        <f>G16/G27</f>
        <v>0</v>
      </c>
    </row>
    <row r="33" spans="1:7" x14ac:dyDescent="0.25">
      <c r="A33" t="s">
        <v>88</v>
      </c>
      <c r="C33" s="8">
        <f>C18/C28</f>
        <v>0</v>
      </c>
      <c r="D33" s="8">
        <f>D18/D28</f>
        <v>0</v>
      </c>
      <c r="E33" s="8">
        <f>E18/E28</f>
        <v>0</v>
      </c>
      <c r="F33" s="8">
        <f>F18/F28</f>
        <v>0</v>
      </c>
      <c r="G33" s="8">
        <f>G18/G28</f>
        <v>0</v>
      </c>
    </row>
    <row r="34" spans="1:7" x14ac:dyDescent="0.25">
      <c r="A34" t="s">
        <v>89</v>
      </c>
      <c r="C34" s="8" t="e">
        <f>C32/C10</f>
        <v>#DIV/0!</v>
      </c>
      <c r="D34" s="8" t="e">
        <f>D32/D10</f>
        <v>#DIV/0!</v>
      </c>
      <c r="E34" s="8" t="e">
        <f>E32/E10</f>
        <v>#DIV/0!</v>
      </c>
      <c r="F34" s="8" t="e">
        <f>F32/F10</f>
        <v>#DIV/0!</v>
      </c>
      <c r="G34" s="8" t="e">
        <f>G32/G10</f>
        <v>#DIV/0!</v>
      </c>
    </row>
    <row r="35" spans="1:7" x14ac:dyDescent="0.25">
      <c r="A35" t="s">
        <v>90</v>
      </c>
      <c r="C35" s="8">
        <f>C33/C12</f>
        <v>0</v>
      </c>
      <c r="D35" s="8">
        <f>D33/D12</f>
        <v>0</v>
      </c>
      <c r="E35" s="8">
        <f>E33/E12</f>
        <v>0</v>
      </c>
      <c r="F35" s="8">
        <f>F33/F12</f>
        <v>0</v>
      </c>
      <c r="G35" s="8">
        <f>G33/G12</f>
        <v>0</v>
      </c>
    </row>
    <row r="36" spans="1:7" x14ac:dyDescent="0.25">
      <c r="C36" s="8"/>
      <c r="D36" s="8"/>
      <c r="E36" s="8"/>
      <c r="F36" s="8"/>
      <c r="G36" s="8"/>
    </row>
    <row r="37" spans="1:7" x14ac:dyDescent="0.25">
      <c r="A37" t="s">
        <v>26</v>
      </c>
      <c r="C37" s="8"/>
      <c r="D37" s="8"/>
      <c r="E37" s="8"/>
      <c r="F37" s="8"/>
      <c r="G37" s="8"/>
    </row>
    <row r="38" spans="1:7" x14ac:dyDescent="0.25">
      <c r="C38" s="8"/>
      <c r="D38" s="8"/>
      <c r="E38" s="8"/>
      <c r="F38" s="8"/>
      <c r="G38" s="8"/>
    </row>
    <row r="39" spans="1:7" x14ac:dyDescent="0.25">
      <c r="A39" t="s">
        <v>27</v>
      </c>
      <c r="C39" s="8"/>
      <c r="D39" s="8"/>
      <c r="E39" s="8"/>
      <c r="F39" s="8"/>
      <c r="G39" s="8"/>
    </row>
    <row r="40" spans="1:7" x14ac:dyDescent="0.25">
      <c r="A40" t="s">
        <v>28</v>
      </c>
      <c r="C40" s="8">
        <f>C11/C29*100</f>
        <v>7.4118301043832741E-2</v>
      </c>
      <c r="D40" s="8">
        <f>D11/D29*100</f>
        <v>4.658427643657688E-2</v>
      </c>
      <c r="E40" s="8">
        <f>E11/E29*100</f>
        <v>1.1541822618674669E-2</v>
      </c>
      <c r="F40" s="8" t="e">
        <f>F11/F29*100</f>
        <v>#DIV/0!</v>
      </c>
      <c r="G40" s="8" t="e">
        <f>G11/G29*100</f>
        <v>#DIV/0!</v>
      </c>
    </row>
    <row r="41" spans="1:7" x14ac:dyDescent="0.25">
      <c r="A41" t="s">
        <v>29</v>
      </c>
      <c r="C41" s="8">
        <f>C12/C29*100</f>
        <v>2.3676679500113235E-2</v>
      </c>
      <c r="D41" s="8">
        <f>D12/D29*100</f>
        <v>1.9181760885649303E-2</v>
      </c>
      <c r="E41" s="8">
        <f>E12/E29*100</f>
        <v>1.6488318026678097E-3</v>
      </c>
      <c r="F41" s="8" t="e">
        <f>F12/F29*100</f>
        <v>#DIV/0!</v>
      </c>
      <c r="G41" s="8" t="e">
        <f>G12/G29*100</f>
        <v>#DIV/0!</v>
      </c>
    </row>
    <row r="42" spans="1:7" x14ac:dyDescent="0.25">
      <c r="C42" s="8"/>
      <c r="D42" s="8"/>
      <c r="E42" s="8"/>
      <c r="F42" s="8"/>
      <c r="G42" s="8"/>
    </row>
    <row r="43" spans="1:7" x14ac:dyDescent="0.25">
      <c r="A43" t="s">
        <v>30</v>
      </c>
      <c r="C43" s="8"/>
      <c r="D43" s="8"/>
      <c r="E43" s="8"/>
      <c r="F43" s="8"/>
      <c r="G43" s="8"/>
    </row>
    <row r="44" spans="1:7" x14ac:dyDescent="0.25">
      <c r="A44" t="s">
        <v>31</v>
      </c>
      <c r="C44" s="8">
        <f>C12/C11*100</f>
        <v>31.944444444444443</v>
      </c>
      <c r="D44" s="8">
        <f>D12/D11*100</f>
        <v>41.17647058823529</v>
      </c>
      <c r="E44" s="8">
        <f>E12/E11*100</f>
        <v>14.285714285714285</v>
      </c>
      <c r="F44" s="8">
        <f>F12/F11*100</f>
        <v>16.666666666666664</v>
      </c>
      <c r="G44" s="8" t="e">
        <f>G12/G11*100</f>
        <v>#DIV/0!</v>
      </c>
    </row>
    <row r="45" spans="1:7" x14ac:dyDescent="0.25">
      <c r="A45" t="s">
        <v>32</v>
      </c>
      <c r="C45" s="8" t="e">
        <f>C18/C17*100</f>
        <v>#DIV/0!</v>
      </c>
      <c r="D45" s="8" t="e">
        <f>D18/D17*100</f>
        <v>#DIV/0!</v>
      </c>
      <c r="E45" s="8" t="e">
        <f>E18/E17*100</f>
        <v>#DIV/0!</v>
      </c>
      <c r="F45" s="8" t="e">
        <f>F18/F17*100</f>
        <v>#DIV/0!</v>
      </c>
      <c r="G45" s="8" t="e">
        <f>G18/G17*100</f>
        <v>#DIV/0!</v>
      </c>
    </row>
    <row r="46" spans="1:7" x14ac:dyDescent="0.25">
      <c r="A46" t="s">
        <v>33</v>
      </c>
      <c r="C46" s="8" t="e">
        <f>AVERAGE(C44:C45)</f>
        <v>#DIV/0!</v>
      </c>
      <c r="D46" s="8" t="e">
        <f>AVERAGE(D44:D45)</f>
        <v>#DIV/0!</v>
      </c>
      <c r="E46" s="8" t="e">
        <f>AVERAGE(E44:E45)</f>
        <v>#DIV/0!</v>
      </c>
      <c r="F46" s="8" t="e">
        <f>AVERAGE(F44:F45)</f>
        <v>#DIV/0!</v>
      </c>
      <c r="G46" s="8" t="e">
        <f>AVERAGE(G44:G45)</f>
        <v>#DIV/0!</v>
      </c>
    </row>
    <row r="47" spans="1:7" x14ac:dyDescent="0.25">
      <c r="C47" s="8"/>
      <c r="D47" s="8"/>
      <c r="E47" s="8"/>
      <c r="F47" s="8"/>
      <c r="G47" s="8"/>
    </row>
    <row r="48" spans="1:7" x14ac:dyDescent="0.25">
      <c r="A48" t="s">
        <v>34</v>
      </c>
      <c r="C48" s="8"/>
      <c r="D48" s="8"/>
      <c r="E48" s="8"/>
      <c r="F48" s="8"/>
      <c r="G48" s="8"/>
    </row>
    <row r="49" spans="1:7" x14ac:dyDescent="0.25">
      <c r="A49" t="s">
        <v>35</v>
      </c>
      <c r="C49" s="8">
        <f>C12/C13*100</f>
        <v>31.944444444444443</v>
      </c>
      <c r="D49" s="8">
        <f>D12/D13*100</f>
        <v>41.17647058823529</v>
      </c>
      <c r="E49" s="8">
        <f>E12/E13*100</f>
        <v>14.285714285714285</v>
      </c>
      <c r="F49" s="8">
        <f>F12/F13*100</f>
        <v>16.666666666666664</v>
      </c>
      <c r="G49" s="8" t="e">
        <f>G12/G13*100</f>
        <v>#DIV/0!</v>
      </c>
    </row>
    <row r="50" spans="1:7" x14ac:dyDescent="0.25">
      <c r="A50" t="s">
        <v>36</v>
      </c>
      <c r="C50" s="8">
        <f>C18/C19*100</f>
        <v>0</v>
      </c>
      <c r="D50" s="8">
        <f>D18/D19*100</f>
        <v>0</v>
      </c>
      <c r="E50" s="8">
        <f>E18/E19*100</f>
        <v>0</v>
      </c>
      <c r="F50" s="8">
        <f>F18/F19*100</f>
        <v>0</v>
      </c>
      <c r="G50" s="8" t="e">
        <f>G18/G19*100</f>
        <v>#DIV/0!</v>
      </c>
    </row>
    <row r="51" spans="1:7" x14ac:dyDescent="0.25">
      <c r="A51" t="s">
        <v>37</v>
      </c>
      <c r="C51" s="8">
        <f>(C49+C50)/2</f>
        <v>15.972222222222221</v>
      </c>
      <c r="D51" s="8">
        <f>(D49+D50)/2</f>
        <v>20.588235294117645</v>
      </c>
      <c r="E51" s="8">
        <f>(E49+E50)/2</f>
        <v>7.1428571428571423</v>
      </c>
      <c r="F51" s="8">
        <f>(F49+F50)/2</f>
        <v>8.3333333333333321</v>
      </c>
      <c r="G51" s="8" t="e">
        <f>(G49+G50)/2</f>
        <v>#DIV/0!</v>
      </c>
    </row>
    <row r="52" spans="1:7" x14ac:dyDescent="0.25">
      <c r="C52" s="8"/>
      <c r="D52" s="8"/>
      <c r="E52" s="8"/>
      <c r="F52" s="8"/>
      <c r="G52" s="8"/>
    </row>
    <row r="53" spans="1:7" x14ac:dyDescent="0.25">
      <c r="A53" t="s">
        <v>92</v>
      </c>
      <c r="C53" s="8"/>
      <c r="D53" s="8"/>
      <c r="E53" s="8"/>
      <c r="F53" s="8"/>
      <c r="G53" s="8"/>
    </row>
    <row r="54" spans="1:7" x14ac:dyDescent="0.25">
      <c r="A54" t="s">
        <v>38</v>
      </c>
      <c r="C54" s="8" t="e">
        <f>C20/C18*100</f>
        <v>#DIV/0!</v>
      </c>
      <c r="D54" s="8" t="e">
        <f>D20/D18*100</f>
        <v>#DIV/0!</v>
      </c>
      <c r="E54" s="8" t="e">
        <f>E20/E18*100</f>
        <v>#DIV/0!</v>
      </c>
      <c r="F54" s="8" t="e">
        <f>F20/F18*100</f>
        <v>#DIV/0!</v>
      </c>
      <c r="G54" s="8" t="e">
        <f>G20/G18*100</f>
        <v>#DIV/0!</v>
      </c>
    </row>
    <row r="55" spans="1:7" x14ac:dyDescent="0.25">
      <c r="C55" s="8"/>
      <c r="D55" s="8"/>
      <c r="E55" s="8"/>
      <c r="F55" s="8"/>
      <c r="G55" s="8"/>
    </row>
    <row r="56" spans="1:7" x14ac:dyDescent="0.25">
      <c r="A56" t="s">
        <v>39</v>
      </c>
      <c r="C56" s="8"/>
      <c r="D56" s="8"/>
      <c r="E56" s="8"/>
      <c r="F56" s="8"/>
      <c r="G56" s="8"/>
    </row>
    <row r="57" spans="1:7" x14ac:dyDescent="0.25">
      <c r="A57" t="s">
        <v>40</v>
      </c>
      <c r="C57" s="8" t="e">
        <f>((C12/C10)-1)*100</f>
        <v>#DIV/0!</v>
      </c>
      <c r="D57" s="8" t="e">
        <f>((D12/D10)-1)*100</f>
        <v>#DIV/0!</v>
      </c>
      <c r="E57" s="8" t="e">
        <f>((E12/E10)-1)*100</f>
        <v>#DIV/0!</v>
      </c>
      <c r="F57" s="8" t="e">
        <f>((F12/F10)-1)*100</f>
        <v>#DIV/0!</v>
      </c>
      <c r="G57" s="8" t="e">
        <f>((G12/G10)-1)*100</f>
        <v>#DIV/0!</v>
      </c>
    </row>
    <row r="58" spans="1:7" x14ac:dyDescent="0.25">
      <c r="A58" t="s">
        <v>41</v>
      </c>
      <c r="C58" s="8" t="e">
        <f>((C33/C32)-1)*100</f>
        <v>#DIV/0!</v>
      </c>
      <c r="D58" s="8" t="e">
        <f t="shared" ref="D58:G58" si="2">((D33/D32)-1)*100</f>
        <v>#DIV/0!</v>
      </c>
      <c r="E58" s="8" t="e">
        <f t="shared" si="2"/>
        <v>#DIV/0!</v>
      </c>
      <c r="F58" s="8" t="e">
        <f t="shared" si="2"/>
        <v>#DIV/0!</v>
      </c>
      <c r="G58" s="8" t="e">
        <f t="shared" si="2"/>
        <v>#DIV/0!</v>
      </c>
    </row>
    <row r="59" spans="1:7" x14ac:dyDescent="0.25">
      <c r="A59" t="s">
        <v>42</v>
      </c>
      <c r="C59" s="8" t="e">
        <f>((C35/C34)-1)*100</f>
        <v>#DIV/0!</v>
      </c>
      <c r="D59" s="8" t="e">
        <f>((D35/D34)-1)*100</f>
        <v>#DIV/0!</v>
      </c>
      <c r="E59" s="8" t="e">
        <f>((E35/E34)-1)*100</f>
        <v>#DIV/0!</v>
      </c>
      <c r="F59" s="8" t="e">
        <f>((F35/F34)-1)*100</f>
        <v>#DIV/0!</v>
      </c>
      <c r="G59" s="8" t="e">
        <f>((G35/G34)-1)*100</f>
        <v>#DIV/0!</v>
      </c>
    </row>
    <row r="60" spans="1:7" x14ac:dyDescent="0.25">
      <c r="C60" s="8"/>
      <c r="D60" s="8"/>
      <c r="E60" s="8"/>
      <c r="F60" s="8"/>
      <c r="G60" s="8"/>
    </row>
    <row r="61" spans="1:7" x14ac:dyDescent="0.25">
      <c r="A61" t="s">
        <v>43</v>
      </c>
      <c r="C61" s="8"/>
      <c r="D61" s="8"/>
      <c r="E61" s="8"/>
      <c r="F61" s="8"/>
      <c r="G61" s="8"/>
    </row>
    <row r="62" spans="1:7" x14ac:dyDescent="0.25">
      <c r="A62" t="s">
        <v>44</v>
      </c>
      <c r="C62" s="8">
        <f t="shared" ref="C62:G63" si="3">C17/C11</f>
        <v>0</v>
      </c>
      <c r="D62" s="8">
        <f t="shared" si="3"/>
        <v>0</v>
      </c>
      <c r="E62" s="8">
        <f t="shared" si="3"/>
        <v>0</v>
      </c>
      <c r="F62" s="8">
        <f t="shared" si="3"/>
        <v>0</v>
      </c>
      <c r="G62" s="8" t="e">
        <f t="shared" si="3"/>
        <v>#DIV/0!</v>
      </c>
    </row>
    <row r="63" spans="1:7" x14ac:dyDescent="0.25">
      <c r="A63" t="s">
        <v>45</v>
      </c>
      <c r="C63" s="8">
        <f t="shared" si="3"/>
        <v>0</v>
      </c>
      <c r="D63" s="8">
        <f t="shared" si="3"/>
        <v>0</v>
      </c>
      <c r="E63" s="8">
        <f>E18/E12</f>
        <v>0</v>
      </c>
      <c r="F63" s="8">
        <f>F18/F12</f>
        <v>0</v>
      </c>
      <c r="G63" s="8">
        <f t="shared" si="3"/>
        <v>0</v>
      </c>
    </row>
    <row r="64" spans="1:7" x14ac:dyDescent="0.25">
      <c r="A64" t="s">
        <v>46</v>
      </c>
      <c r="C64" s="8" t="e">
        <f>(C62/C63)*C46</f>
        <v>#DIV/0!</v>
      </c>
      <c r="D64" s="8" t="e">
        <f>(D62/D63)*D46</f>
        <v>#DIV/0!</v>
      </c>
      <c r="E64" s="8" t="e">
        <f>(E62/E63)*E46</f>
        <v>#DIV/0!</v>
      </c>
      <c r="F64" s="8" t="e">
        <f>F62/F63*F46</f>
        <v>#DIV/0!</v>
      </c>
      <c r="G64" s="8" t="e">
        <f>G62/G63*G46</f>
        <v>#DIV/0!</v>
      </c>
    </row>
    <row r="65" spans="1:7" x14ac:dyDescent="0.25">
      <c r="C65" s="8"/>
      <c r="D65" s="8"/>
      <c r="E65" s="8"/>
      <c r="F65" s="8"/>
      <c r="G65" s="8"/>
    </row>
    <row r="66" spans="1:7" x14ac:dyDescent="0.25">
      <c r="A66" t="s">
        <v>47</v>
      </c>
      <c r="C66" s="8"/>
      <c r="D66" s="8"/>
      <c r="E66" s="8"/>
      <c r="F66" s="8"/>
      <c r="G66" s="8"/>
    </row>
    <row r="67" spans="1:7" x14ac:dyDescent="0.25">
      <c r="A67" t="s">
        <v>48</v>
      </c>
      <c r="C67" s="8" t="e">
        <f>(C24/C23)*100</f>
        <v>#DIV/0!</v>
      </c>
      <c r="D67" s="8"/>
      <c r="E67" s="8"/>
      <c r="F67" s="8"/>
      <c r="G67" s="8"/>
    </row>
    <row r="68" spans="1:7" x14ac:dyDescent="0.25">
      <c r="A68" t="s">
        <v>49</v>
      </c>
      <c r="C68" s="8">
        <f>(C18/C24)*100</f>
        <v>0</v>
      </c>
      <c r="D68" s="8"/>
      <c r="E68" s="8"/>
      <c r="F68" s="8"/>
      <c r="G68" s="8"/>
    </row>
    <row r="70" spans="1:7" ht="15.75" thickBot="1" x14ac:dyDescent="0.3">
      <c r="A70" s="14"/>
      <c r="B70" s="14"/>
      <c r="C70" s="14"/>
      <c r="D70" s="14"/>
      <c r="E70" s="14"/>
      <c r="F70" s="14"/>
      <c r="G70" s="14"/>
    </row>
    <row r="71" spans="1:7" ht="15.75" thickTop="1" x14ac:dyDescent="0.25"/>
    <row r="72" spans="1:7" x14ac:dyDescent="0.25">
      <c r="A72" t="s">
        <v>50</v>
      </c>
    </row>
    <row r="73" spans="1:7" x14ac:dyDescent="0.25">
      <c r="A73" t="s">
        <v>93</v>
      </c>
    </row>
    <row r="74" spans="1:7" x14ac:dyDescent="0.25">
      <c r="A74" t="s">
        <v>96</v>
      </c>
    </row>
    <row r="76" spans="1:7" x14ac:dyDescent="0.25">
      <c r="A76" t="s">
        <v>94</v>
      </c>
    </row>
    <row r="77" spans="1:7" x14ac:dyDescent="0.25">
      <c r="A77" t="s">
        <v>95</v>
      </c>
    </row>
    <row r="78" spans="1:7" x14ac:dyDescent="0.25">
      <c r="A78" t="s">
        <v>97</v>
      </c>
    </row>
    <row r="79" spans="1:7" x14ac:dyDescent="0.25">
      <c r="A79" t="s">
        <v>98</v>
      </c>
    </row>
    <row r="80" spans="1:7" x14ac:dyDescent="0.25">
      <c r="A80" t="s">
        <v>106</v>
      </c>
    </row>
    <row r="81" spans="1:1" x14ac:dyDescent="0.25">
      <c r="A81" s="22" t="s">
        <v>107</v>
      </c>
    </row>
    <row r="82" spans="1:1" x14ac:dyDescent="0.25">
      <c r="A82" s="22" t="s">
        <v>108</v>
      </c>
    </row>
  </sheetData>
  <mergeCells count="4">
    <mergeCell ref="A2:G2"/>
    <mergeCell ref="A4:A5"/>
    <mergeCell ref="C4:C5"/>
    <mergeCell ref="D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3"/>
  <sheetViews>
    <sheetView topLeftCell="A34" zoomScale="90" zoomScaleNormal="90" workbookViewId="0">
      <selection activeCell="A81" sqref="A81:A83"/>
    </sheetView>
  </sheetViews>
  <sheetFormatPr baseColWidth="10" defaultColWidth="11.42578125" defaultRowHeight="15" x14ac:dyDescent="0.25"/>
  <cols>
    <col min="1" max="1" width="58.140625" bestFit="1" customWidth="1"/>
    <col min="2" max="2" width="7.28515625" bestFit="1" customWidth="1"/>
    <col min="3" max="4" width="18.5703125" bestFit="1" customWidth="1"/>
    <col min="5" max="5" width="20.42578125" bestFit="1" customWidth="1"/>
    <col min="6" max="6" width="29.5703125" bestFit="1" customWidth="1"/>
    <col min="7" max="7" width="27.140625" bestFit="1" customWidth="1"/>
  </cols>
  <sheetData>
    <row r="2" spans="1:7" x14ac:dyDescent="0.25">
      <c r="A2" s="69" t="s">
        <v>105</v>
      </c>
      <c r="B2" s="69"/>
      <c r="C2" s="69"/>
      <c r="D2" s="69"/>
      <c r="E2" s="69"/>
      <c r="F2" s="69"/>
      <c r="G2" s="69"/>
    </row>
    <row r="4" spans="1:7" x14ac:dyDescent="0.25">
      <c r="A4" s="71" t="s">
        <v>0</v>
      </c>
      <c r="B4" s="1"/>
      <c r="C4" s="71" t="s">
        <v>1</v>
      </c>
      <c r="D4" s="77" t="s">
        <v>2</v>
      </c>
      <c r="E4" s="77"/>
      <c r="F4" s="77"/>
      <c r="G4" s="77"/>
    </row>
    <row r="5" spans="1:7" ht="15.75" thickBot="1" x14ac:dyDescent="0.3">
      <c r="A5" s="72"/>
      <c r="B5" s="3"/>
      <c r="C5" s="72"/>
      <c r="D5" s="3" t="s">
        <v>3</v>
      </c>
      <c r="E5" s="3" t="s">
        <v>4</v>
      </c>
      <c r="F5" s="3" t="s">
        <v>5</v>
      </c>
      <c r="G5" s="3" t="s">
        <v>6</v>
      </c>
    </row>
    <row r="6" spans="1:7" ht="15.75" thickTop="1" x14ac:dyDescent="0.25"/>
    <row r="7" spans="1:7" x14ac:dyDescent="0.25">
      <c r="A7" t="s">
        <v>7</v>
      </c>
    </row>
    <row r="8" spans="1:7" x14ac:dyDescent="0.25">
      <c r="B8" t="s">
        <v>8</v>
      </c>
    </row>
    <row r="9" spans="1:7" x14ac:dyDescent="0.25">
      <c r="A9" t="s">
        <v>9</v>
      </c>
      <c r="B9" t="s">
        <v>10</v>
      </c>
    </row>
    <row r="10" spans="1:7" x14ac:dyDescent="0.25">
      <c r="A10" t="s">
        <v>81</v>
      </c>
      <c r="C10" s="12">
        <f t="shared" ref="C10:C11" si="0">SUM(D10:G10)</f>
        <v>0</v>
      </c>
      <c r="D10" s="12">
        <f>+'I Trimestre'!D10+'II Trimestre'!D10+'III Trimestre'!D10</f>
        <v>0</v>
      </c>
      <c r="E10" s="12">
        <f>+'I Trimestre'!E10+'II Trimestre'!E10+'III Trimestre'!E10</f>
        <v>0</v>
      </c>
      <c r="F10" s="12">
        <f>+'I Trimestre'!F10+'II Trimestre'!F10+'III Trimestre'!F10</f>
        <v>0</v>
      </c>
      <c r="G10" s="12">
        <f>+'I Trimestre'!G10+'II Trimestre'!G10+'III Trimestre'!G10</f>
        <v>0</v>
      </c>
    </row>
    <row r="11" spans="1:7" x14ac:dyDescent="0.25">
      <c r="A11" t="s">
        <v>82</v>
      </c>
      <c r="C11" s="12">
        <f t="shared" si="0"/>
        <v>85</v>
      </c>
      <c r="D11" s="12">
        <v>25</v>
      </c>
      <c r="E11" s="12">
        <v>14</v>
      </c>
      <c r="F11" s="12">
        <v>46</v>
      </c>
      <c r="G11" s="12">
        <f>+'I Trimestre'!G11+'II Trimestre'!G11+'III Trimestre'!G11</f>
        <v>0</v>
      </c>
    </row>
    <row r="12" spans="1:7" x14ac:dyDescent="0.25">
      <c r="A12" t="s">
        <v>83</v>
      </c>
      <c r="C12" s="12">
        <f>SUM(D12:G12)</f>
        <v>32</v>
      </c>
      <c r="D12" s="12">
        <f>+'I Trimestre'!D12+'II Trimestre'!D12+'III Trimestre'!D12</f>
        <v>7</v>
      </c>
      <c r="E12" s="12">
        <f>+'I Trimestre'!E12+'II Trimestre'!E12+'III Trimestre'!E12</f>
        <v>1</v>
      </c>
      <c r="F12" s="12">
        <f>+'I Trimestre'!F12+'II Trimestre'!F12+'III Trimestre'!F12</f>
        <v>15</v>
      </c>
      <c r="G12" s="12">
        <f>+'I Trimestre'!G12+'II Trimestre'!G12+'III Trimestre'!G12</f>
        <v>9</v>
      </c>
    </row>
    <row r="13" spans="1:7" x14ac:dyDescent="0.25">
      <c r="A13" t="s">
        <v>14</v>
      </c>
      <c r="C13" s="12">
        <f>SUM(D13:G13)</f>
        <v>85</v>
      </c>
      <c r="D13" s="12">
        <v>25</v>
      </c>
      <c r="E13" s="12">
        <v>14</v>
      </c>
      <c r="F13" s="12">
        <v>46</v>
      </c>
      <c r="G13" s="12"/>
    </row>
    <row r="15" spans="1:7" x14ac:dyDescent="0.25">
      <c r="A15" t="s">
        <v>15</v>
      </c>
    </row>
    <row r="16" spans="1:7" x14ac:dyDescent="0.25">
      <c r="A16" t="s">
        <v>81</v>
      </c>
      <c r="C16" s="6">
        <f t="shared" ref="C16:C17" si="1">SUM(D16:G16)</f>
        <v>0</v>
      </c>
      <c r="D16" s="12">
        <f>+'I Trimestre'!D16+'II Trimestre'!D16+'III Trimestre'!D16</f>
        <v>0</v>
      </c>
      <c r="E16" s="12">
        <f>+'I Trimestre'!E16+'II Trimestre'!E16+'III Trimestre'!E16</f>
        <v>0</v>
      </c>
      <c r="F16" s="12">
        <f>+'I Trimestre'!F16+'II Trimestre'!F16+'III Trimestre'!F16</f>
        <v>0</v>
      </c>
      <c r="G16" s="12">
        <f>+'I Trimestre'!G16+'II Trimestre'!G16+'III Trimestre'!G16</f>
        <v>0</v>
      </c>
    </row>
    <row r="17" spans="1:7" x14ac:dyDescent="0.25">
      <c r="A17" t="s">
        <v>82</v>
      </c>
      <c r="C17" s="6">
        <f t="shared" si="1"/>
        <v>0</v>
      </c>
      <c r="D17" s="12">
        <f>+'I Trimestre'!D17+'II Trimestre'!D17+'III Trimestre'!D17</f>
        <v>0</v>
      </c>
      <c r="E17" s="12">
        <f>+'I Trimestre'!E17+'II Trimestre'!E17+'III Trimestre'!E17</f>
        <v>0</v>
      </c>
      <c r="F17" s="12">
        <f>+'I Trimestre'!F17+'II Trimestre'!F17+'III Trimestre'!F17</f>
        <v>0</v>
      </c>
      <c r="G17" s="12">
        <f>+'I Trimestre'!G17+'II Trimestre'!G17+'III Trimestre'!G17</f>
        <v>0</v>
      </c>
    </row>
    <row r="18" spans="1:7" x14ac:dyDescent="0.25">
      <c r="A18" t="s">
        <v>83</v>
      </c>
      <c r="C18" s="6">
        <f>SUM(D18:G18)</f>
        <v>146844097.84</v>
      </c>
      <c r="D18" s="12">
        <f>+'I Trimestre'!D18+'II Trimestre'!D18+'III Trimestre'!D18</f>
        <v>33839031.969999999</v>
      </c>
      <c r="E18" s="12">
        <f>+'I Trimestre'!E18+'II Trimestre'!E18+'III Trimestre'!E18</f>
        <v>39911892.969999999</v>
      </c>
      <c r="F18" s="12">
        <f>+'I Trimestre'!F18+'II Trimestre'!F18+'III Trimestre'!F18</f>
        <v>0</v>
      </c>
      <c r="G18" s="12">
        <f>+'I Trimestre'!G18+'II Trimestre'!G18+'III Trimestre'!G18</f>
        <v>73093172.900000006</v>
      </c>
    </row>
    <row r="19" spans="1:7" x14ac:dyDescent="0.25">
      <c r="A19" t="s">
        <v>14</v>
      </c>
      <c r="C19" s="18">
        <f>SUM(D19:G19)</f>
        <v>2736729142</v>
      </c>
      <c r="D19" s="18">
        <v>1169509142</v>
      </c>
      <c r="E19" s="18">
        <v>1224020000</v>
      </c>
      <c r="F19" s="18">
        <v>343200000</v>
      </c>
      <c r="G19" s="6"/>
    </row>
    <row r="20" spans="1:7" x14ac:dyDescent="0.25">
      <c r="A20" t="s">
        <v>84</v>
      </c>
      <c r="C20" s="6"/>
      <c r="D20" s="6">
        <v>0</v>
      </c>
      <c r="E20" s="6">
        <v>0</v>
      </c>
      <c r="F20" s="6">
        <v>0</v>
      </c>
      <c r="G20" s="6">
        <v>0</v>
      </c>
    </row>
    <row r="21" spans="1:7" x14ac:dyDescent="0.25">
      <c r="C21" s="6"/>
      <c r="D21" s="6"/>
      <c r="E21" s="6"/>
      <c r="F21" s="6"/>
      <c r="G21" s="6"/>
    </row>
    <row r="22" spans="1:7" x14ac:dyDescent="0.25">
      <c r="A22" t="s">
        <v>17</v>
      </c>
      <c r="C22" s="6"/>
    </row>
    <row r="23" spans="1:7" x14ac:dyDescent="0.25">
      <c r="A23" t="s">
        <v>82</v>
      </c>
      <c r="C23" s="6"/>
    </row>
    <row r="24" spans="1:7" x14ac:dyDescent="0.25">
      <c r="A24" t="s">
        <v>83</v>
      </c>
      <c r="C24" s="12">
        <f>+'I Trimestre'!C24+'II Trimestre'!C24+'III Trimestre'!C24</f>
        <v>277262895.75</v>
      </c>
    </row>
    <row r="26" spans="1:7" x14ac:dyDescent="0.25">
      <c r="A26" t="s">
        <v>18</v>
      </c>
    </row>
    <row r="27" spans="1:7" x14ac:dyDescent="0.25">
      <c r="A27" t="s">
        <v>85</v>
      </c>
      <c r="C27" s="9">
        <v>1.3931300646666669</v>
      </c>
      <c r="D27" s="9">
        <v>1.3931300646666669</v>
      </c>
      <c r="E27" s="9">
        <v>1.3931300646666669</v>
      </c>
      <c r="F27" s="9">
        <v>1.3931300646666669</v>
      </c>
      <c r="G27" s="9">
        <v>1.3931300646666669</v>
      </c>
    </row>
    <row r="28" spans="1:7" x14ac:dyDescent="0.25">
      <c r="A28" t="s">
        <v>86</v>
      </c>
      <c r="C28" s="9">
        <v>1.4617491794222224</v>
      </c>
      <c r="D28" s="9">
        <v>1.4617491794222224</v>
      </c>
      <c r="E28" s="9">
        <v>1.4617491794222224</v>
      </c>
      <c r="F28" s="9">
        <v>1.4617491794222224</v>
      </c>
      <c r="G28" s="9">
        <v>1.4617491794222224</v>
      </c>
    </row>
    <row r="29" spans="1:7" x14ac:dyDescent="0.25">
      <c r="A29" s="20" t="s">
        <v>100</v>
      </c>
      <c r="B29" s="20"/>
      <c r="C29" s="23">
        <f>+D29+E29</f>
        <v>97142</v>
      </c>
      <c r="D29" s="24">
        <v>36493</v>
      </c>
      <c r="E29" s="24">
        <v>60649</v>
      </c>
      <c r="F29" s="21"/>
      <c r="G29" s="21"/>
    </row>
    <row r="31" spans="1:7" x14ac:dyDescent="0.25">
      <c r="A31" t="s">
        <v>21</v>
      </c>
    </row>
    <row r="32" spans="1:7" x14ac:dyDescent="0.25">
      <c r="A32" t="s">
        <v>87</v>
      </c>
      <c r="C32" s="8">
        <f>C16/C27</f>
        <v>0</v>
      </c>
      <c r="D32" s="8">
        <f>D16/D27</f>
        <v>0</v>
      </c>
      <c r="E32" s="8">
        <f>E16/E27</f>
        <v>0</v>
      </c>
      <c r="F32" s="8">
        <f>F16/F27</f>
        <v>0</v>
      </c>
      <c r="G32" s="8">
        <f>G16/G27</f>
        <v>0</v>
      </c>
    </row>
    <row r="33" spans="1:7" x14ac:dyDescent="0.25">
      <c r="A33" t="s">
        <v>88</v>
      </c>
      <c r="C33" s="8">
        <f>C18/C28</f>
        <v>100457793.92743854</v>
      </c>
      <c r="D33" s="8">
        <f>D18/D28</f>
        <v>23149684.259357933</v>
      </c>
      <c r="E33" s="8">
        <f>E18/E28</f>
        <v>27304200.701365028</v>
      </c>
      <c r="F33" s="8">
        <f>F18/F28</f>
        <v>0</v>
      </c>
      <c r="G33" s="8">
        <f>G18/G28</f>
        <v>50003908.966715582</v>
      </c>
    </row>
    <row r="34" spans="1:7" x14ac:dyDescent="0.25">
      <c r="A34" t="s">
        <v>89</v>
      </c>
      <c r="C34" s="8" t="e">
        <f>C32/C10</f>
        <v>#DIV/0!</v>
      </c>
      <c r="D34" s="8" t="e">
        <f>D32/D10</f>
        <v>#DIV/0!</v>
      </c>
      <c r="E34" s="8" t="e">
        <f>E32/E10</f>
        <v>#DIV/0!</v>
      </c>
      <c r="F34" s="8" t="e">
        <f>F32/F10</f>
        <v>#DIV/0!</v>
      </c>
      <c r="G34" s="8" t="e">
        <f>G32/G10</f>
        <v>#DIV/0!</v>
      </c>
    </row>
    <row r="35" spans="1:7" x14ac:dyDescent="0.25">
      <c r="A35" t="s">
        <v>90</v>
      </c>
      <c r="C35" s="8">
        <f>C33/C12</f>
        <v>3139306.0602324544</v>
      </c>
      <c r="D35" s="8">
        <f>D33/D12</f>
        <v>3307097.7513368474</v>
      </c>
      <c r="E35" s="8">
        <f>E33/E12</f>
        <v>27304200.701365028</v>
      </c>
      <c r="F35" s="8">
        <f>F33/F12</f>
        <v>0</v>
      </c>
      <c r="G35" s="8">
        <f>G33/G12</f>
        <v>5555989.8851906201</v>
      </c>
    </row>
    <row r="36" spans="1:7" x14ac:dyDescent="0.25">
      <c r="C36" s="8"/>
      <c r="D36" s="8"/>
      <c r="E36" s="8"/>
      <c r="F36" s="8"/>
      <c r="G36" s="8"/>
    </row>
    <row r="37" spans="1:7" x14ac:dyDescent="0.25">
      <c r="A37" t="s">
        <v>26</v>
      </c>
      <c r="C37" s="8"/>
      <c r="D37" s="8"/>
      <c r="E37" s="8"/>
      <c r="F37" s="8"/>
      <c r="G37" s="8"/>
    </row>
    <row r="38" spans="1:7" x14ac:dyDescent="0.25">
      <c r="C38" s="8"/>
      <c r="D38" s="8"/>
      <c r="E38" s="8"/>
      <c r="F38" s="8"/>
      <c r="G38" s="8"/>
    </row>
    <row r="39" spans="1:7" x14ac:dyDescent="0.25">
      <c r="A39" t="s">
        <v>27</v>
      </c>
      <c r="C39" s="8"/>
      <c r="D39" s="8"/>
      <c r="E39" s="8"/>
      <c r="F39" s="8"/>
      <c r="G39" s="8"/>
    </row>
    <row r="40" spans="1:7" x14ac:dyDescent="0.25">
      <c r="A40" t="s">
        <v>28</v>
      </c>
      <c r="C40" s="8">
        <f>C11/C29*100</f>
        <v>8.7500772065635876E-2</v>
      </c>
      <c r="D40" s="8">
        <f>D11/D29*100</f>
        <v>6.8506288877318938E-2</v>
      </c>
      <c r="E40" s="8">
        <f>E11/E29*100</f>
        <v>2.3083645237349338E-2</v>
      </c>
      <c r="F40" s="8" t="e">
        <f>F11/F29*100</f>
        <v>#DIV/0!</v>
      </c>
      <c r="G40" s="8" t="e">
        <f>G11/G29*100</f>
        <v>#DIV/0!</v>
      </c>
    </row>
    <row r="41" spans="1:7" x14ac:dyDescent="0.25">
      <c r="A41" t="s">
        <v>29</v>
      </c>
      <c r="C41" s="8">
        <f>C12/C29*100</f>
        <v>3.2941467130592331E-2</v>
      </c>
      <c r="D41" s="8">
        <f>D12/D29*100</f>
        <v>1.9181760885649303E-2</v>
      </c>
      <c r="E41" s="8">
        <f>E12/E29*100</f>
        <v>1.6488318026678097E-3</v>
      </c>
      <c r="F41" s="8" t="e">
        <f>F12/F29*100</f>
        <v>#DIV/0!</v>
      </c>
      <c r="G41" s="8" t="e">
        <f>G12/G29*100</f>
        <v>#DIV/0!</v>
      </c>
    </row>
    <row r="42" spans="1:7" x14ac:dyDescent="0.25">
      <c r="C42" s="8"/>
      <c r="D42" s="8"/>
      <c r="E42" s="8"/>
      <c r="F42" s="8"/>
      <c r="G42" s="8"/>
    </row>
    <row r="43" spans="1:7" x14ac:dyDescent="0.25">
      <c r="A43" t="s">
        <v>30</v>
      </c>
      <c r="C43" s="8"/>
      <c r="D43" s="8"/>
      <c r="E43" s="8"/>
      <c r="F43" s="8"/>
      <c r="G43" s="8"/>
    </row>
    <row r="44" spans="1:7" x14ac:dyDescent="0.25">
      <c r="A44" t="s">
        <v>31</v>
      </c>
      <c r="C44" s="8">
        <f>C12/C11*100</f>
        <v>37.647058823529413</v>
      </c>
      <c r="D44" s="8">
        <f>D12/D11*100</f>
        <v>28.000000000000004</v>
      </c>
      <c r="E44" s="8">
        <f>E12/E11*100</f>
        <v>7.1428571428571423</v>
      </c>
      <c r="F44" s="8">
        <f>F12/F11*100</f>
        <v>32.608695652173914</v>
      </c>
      <c r="G44" s="8" t="e">
        <f>G12/G11*100</f>
        <v>#DIV/0!</v>
      </c>
    </row>
    <row r="45" spans="1:7" x14ac:dyDescent="0.25">
      <c r="A45" t="s">
        <v>32</v>
      </c>
      <c r="C45" s="8" t="e">
        <f>C18/C17*100</f>
        <v>#DIV/0!</v>
      </c>
      <c r="D45" s="8" t="e">
        <f>D18/D17*100</f>
        <v>#DIV/0!</v>
      </c>
      <c r="E45" s="8" t="e">
        <f>E18/E17*100</f>
        <v>#DIV/0!</v>
      </c>
      <c r="F45" s="8" t="e">
        <f>F18/F17*100</f>
        <v>#DIV/0!</v>
      </c>
      <c r="G45" s="8" t="e">
        <f>G18/G17*100</f>
        <v>#DIV/0!</v>
      </c>
    </row>
    <row r="46" spans="1:7" x14ac:dyDescent="0.25">
      <c r="A46" t="s">
        <v>33</v>
      </c>
      <c r="C46" s="8" t="e">
        <f>AVERAGE(C44:C45)</f>
        <v>#DIV/0!</v>
      </c>
      <c r="D46" s="8" t="e">
        <f>AVERAGE(D44:D45)</f>
        <v>#DIV/0!</v>
      </c>
      <c r="E46" s="8" t="e">
        <f>AVERAGE(E44:E45)</f>
        <v>#DIV/0!</v>
      </c>
      <c r="F46" s="8" t="e">
        <f>AVERAGE(F44:F45)</f>
        <v>#DIV/0!</v>
      </c>
      <c r="G46" s="8" t="e">
        <f>AVERAGE(G44:G45)</f>
        <v>#DIV/0!</v>
      </c>
    </row>
    <row r="47" spans="1:7" x14ac:dyDescent="0.25">
      <c r="C47" s="8"/>
      <c r="D47" s="8"/>
      <c r="E47" s="8"/>
      <c r="F47" s="8"/>
      <c r="G47" s="8"/>
    </row>
    <row r="48" spans="1:7" x14ac:dyDescent="0.25">
      <c r="A48" t="s">
        <v>34</v>
      </c>
      <c r="C48" s="8"/>
      <c r="D48" s="8"/>
      <c r="E48" s="8"/>
      <c r="F48" s="8"/>
      <c r="G48" s="8"/>
    </row>
    <row r="49" spans="1:7" x14ac:dyDescent="0.25">
      <c r="A49" t="s">
        <v>35</v>
      </c>
      <c r="C49" s="8">
        <f>C12/C13*100</f>
        <v>37.647058823529413</v>
      </c>
      <c r="D49" s="8">
        <f>D12/D13*100</f>
        <v>28.000000000000004</v>
      </c>
      <c r="E49" s="8">
        <f>E12/E13*100</f>
        <v>7.1428571428571423</v>
      </c>
      <c r="F49" s="8">
        <f>F12/F13*100</f>
        <v>32.608695652173914</v>
      </c>
      <c r="G49" s="8" t="e">
        <f>G12/G13*100</f>
        <v>#DIV/0!</v>
      </c>
    </row>
    <row r="50" spans="1:7" x14ac:dyDescent="0.25">
      <c r="A50" t="s">
        <v>36</v>
      </c>
      <c r="C50" s="8">
        <f>C18/C19*100</f>
        <v>5.3656788896794669</v>
      </c>
      <c r="D50" s="8">
        <f>D18/D19*100</f>
        <v>2.8934388586421158</v>
      </c>
      <c r="E50" s="8">
        <f>E18/E19*100</f>
        <v>3.2607222896684696</v>
      </c>
      <c r="F50" s="8">
        <f>F18/F19*100</f>
        <v>0</v>
      </c>
      <c r="G50" s="8" t="e">
        <f>G18/G19*100</f>
        <v>#DIV/0!</v>
      </c>
    </row>
    <row r="51" spans="1:7" x14ac:dyDescent="0.25">
      <c r="A51" t="s">
        <v>37</v>
      </c>
      <c r="C51" s="8">
        <f>(C49+C50)/2</f>
        <v>21.506368856604439</v>
      </c>
      <c r="D51" s="8">
        <f>(D49+D50)/2</f>
        <v>15.44671942932106</v>
      </c>
      <c r="E51" s="8">
        <f>(E49+E50)/2</f>
        <v>5.2017897162628062</v>
      </c>
      <c r="F51" s="8">
        <f>(F49+F50)/2</f>
        <v>16.304347826086957</v>
      </c>
      <c r="G51" s="8" t="e">
        <f>(G49+G50)/2</f>
        <v>#DIV/0!</v>
      </c>
    </row>
    <row r="52" spans="1:7" x14ac:dyDescent="0.25">
      <c r="C52" s="8"/>
      <c r="D52" s="8"/>
      <c r="E52" s="8"/>
      <c r="F52" s="8"/>
      <c r="G52" s="8"/>
    </row>
    <row r="53" spans="1:7" x14ac:dyDescent="0.25">
      <c r="A53" t="s">
        <v>92</v>
      </c>
      <c r="C53" s="8"/>
      <c r="D53" s="8"/>
      <c r="E53" s="8"/>
      <c r="F53" s="8"/>
      <c r="G53" s="8"/>
    </row>
    <row r="54" spans="1:7" x14ac:dyDescent="0.25">
      <c r="A54" t="s">
        <v>38</v>
      </c>
      <c r="C54" s="8">
        <f>C20/C18*100</f>
        <v>0</v>
      </c>
      <c r="D54" s="8">
        <f>D20/D18*100</f>
        <v>0</v>
      </c>
      <c r="E54" s="8">
        <f>E20/E18*100</f>
        <v>0</v>
      </c>
      <c r="F54" s="8" t="e">
        <f>F20/F18*100</f>
        <v>#DIV/0!</v>
      </c>
      <c r="G54" s="8">
        <f>G20/G18*100</f>
        <v>0</v>
      </c>
    </row>
    <row r="55" spans="1:7" x14ac:dyDescent="0.25">
      <c r="C55" s="8"/>
      <c r="D55" s="8"/>
      <c r="E55" s="8"/>
      <c r="F55" s="8"/>
      <c r="G55" s="8"/>
    </row>
    <row r="56" spans="1:7" x14ac:dyDescent="0.25">
      <c r="A56" t="s">
        <v>39</v>
      </c>
      <c r="C56" s="8"/>
      <c r="D56" s="8"/>
      <c r="E56" s="8"/>
      <c r="F56" s="8"/>
      <c r="G56" s="8"/>
    </row>
    <row r="57" spans="1:7" x14ac:dyDescent="0.25">
      <c r="A57" t="s">
        <v>40</v>
      </c>
      <c r="C57" s="8" t="e">
        <f>((C12/C10)-1)*100</f>
        <v>#DIV/0!</v>
      </c>
      <c r="D57" s="8" t="e">
        <f>((D12/D10)-1)*100</f>
        <v>#DIV/0!</v>
      </c>
      <c r="E57" s="8" t="e">
        <f>((E12/E10)-1)*100</f>
        <v>#DIV/0!</v>
      </c>
      <c r="F57" s="8" t="e">
        <f>((F12/F10)-1)*100</f>
        <v>#DIV/0!</v>
      </c>
      <c r="G57" s="8" t="e">
        <f>((G12/G10)-1)*100</f>
        <v>#DIV/0!</v>
      </c>
    </row>
    <row r="58" spans="1:7" x14ac:dyDescent="0.25">
      <c r="A58" t="s">
        <v>41</v>
      </c>
      <c r="C58" s="8" t="e">
        <f>((C33/C32)-1)*100</f>
        <v>#DIV/0!</v>
      </c>
      <c r="D58" s="8" t="e">
        <f t="shared" ref="D58:G58" si="2">((D33/D32)-1)*100</f>
        <v>#DIV/0!</v>
      </c>
      <c r="E58" s="8" t="e">
        <f t="shared" si="2"/>
        <v>#DIV/0!</v>
      </c>
      <c r="F58" s="8" t="e">
        <f t="shared" si="2"/>
        <v>#DIV/0!</v>
      </c>
      <c r="G58" s="8" t="e">
        <f t="shared" si="2"/>
        <v>#DIV/0!</v>
      </c>
    </row>
    <row r="59" spans="1:7" x14ac:dyDescent="0.25">
      <c r="A59" t="s">
        <v>42</v>
      </c>
      <c r="C59" s="8" t="e">
        <f>((C35/C34)-1)*100</f>
        <v>#DIV/0!</v>
      </c>
      <c r="D59" s="8" t="e">
        <f>((D35/D34)-1)*100</f>
        <v>#DIV/0!</v>
      </c>
      <c r="E59" s="8" t="e">
        <f>((E35/E34)-1)*100</f>
        <v>#DIV/0!</v>
      </c>
      <c r="F59" s="8" t="e">
        <f>((F35/F34)-1)*100</f>
        <v>#DIV/0!</v>
      </c>
      <c r="G59" s="8" t="e">
        <f>((G35/G34)-1)*100</f>
        <v>#DIV/0!</v>
      </c>
    </row>
    <row r="60" spans="1:7" x14ac:dyDescent="0.25">
      <c r="C60" s="8"/>
      <c r="D60" s="8"/>
      <c r="E60" s="8"/>
      <c r="F60" s="8"/>
      <c r="G60" s="8"/>
    </row>
    <row r="61" spans="1:7" x14ac:dyDescent="0.25">
      <c r="A61" t="s">
        <v>43</v>
      </c>
      <c r="C61" s="8"/>
      <c r="D61" s="8"/>
      <c r="E61" s="8"/>
      <c r="F61" s="8"/>
      <c r="G61" s="8"/>
    </row>
    <row r="62" spans="1:7" x14ac:dyDescent="0.25">
      <c r="A62" t="s">
        <v>44</v>
      </c>
      <c r="C62" s="8">
        <f t="shared" ref="C62:G63" si="3">C17/C11</f>
        <v>0</v>
      </c>
      <c r="D62" s="8">
        <f t="shared" si="3"/>
        <v>0</v>
      </c>
      <c r="E62" s="8">
        <f t="shared" si="3"/>
        <v>0</v>
      </c>
      <c r="F62" s="8">
        <f t="shared" si="3"/>
        <v>0</v>
      </c>
      <c r="G62" s="8" t="e">
        <f t="shared" si="3"/>
        <v>#DIV/0!</v>
      </c>
    </row>
    <row r="63" spans="1:7" x14ac:dyDescent="0.25">
      <c r="A63" t="s">
        <v>45</v>
      </c>
      <c r="C63" s="8">
        <f t="shared" si="3"/>
        <v>4588878.0575000001</v>
      </c>
      <c r="D63" s="8">
        <f t="shared" si="3"/>
        <v>4834147.4242857145</v>
      </c>
      <c r="E63" s="8">
        <f>E18/E12</f>
        <v>39911892.969999999</v>
      </c>
      <c r="F63" s="8">
        <f>F18/F12</f>
        <v>0</v>
      </c>
      <c r="G63" s="8">
        <f t="shared" si="3"/>
        <v>8121463.6555555565</v>
      </c>
    </row>
    <row r="64" spans="1:7" x14ac:dyDescent="0.25">
      <c r="A64" t="s">
        <v>46</v>
      </c>
      <c r="C64" s="8" t="e">
        <f>(C62/C63)*C46</f>
        <v>#DIV/0!</v>
      </c>
      <c r="D64" s="8" t="e">
        <f>(D62/D63)*D46</f>
        <v>#DIV/0!</v>
      </c>
      <c r="E64" s="8" t="e">
        <f>(E62/E63)*E46</f>
        <v>#DIV/0!</v>
      </c>
      <c r="F64" s="8" t="e">
        <f>F62/F63*F46</f>
        <v>#DIV/0!</v>
      </c>
      <c r="G64" s="8" t="e">
        <f>G62/G63*G46</f>
        <v>#DIV/0!</v>
      </c>
    </row>
    <row r="65" spans="1:7" x14ac:dyDescent="0.25">
      <c r="C65" s="8"/>
      <c r="D65" s="8"/>
      <c r="E65" s="8"/>
      <c r="F65" s="8"/>
      <c r="G65" s="8"/>
    </row>
    <row r="66" spans="1:7" x14ac:dyDescent="0.25">
      <c r="A66" t="s">
        <v>47</v>
      </c>
      <c r="C66" s="8"/>
      <c r="D66" s="8"/>
      <c r="E66" s="8"/>
      <c r="F66" s="8"/>
      <c r="G66" s="8"/>
    </row>
    <row r="67" spans="1:7" x14ac:dyDescent="0.25">
      <c r="A67" t="s">
        <v>48</v>
      </c>
      <c r="C67" s="8" t="e">
        <f>(C24/C23)*100</f>
        <v>#DIV/0!</v>
      </c>
      <c r="D67" s="8"/>
      <c r="E67" s="8"/>
      <c r="F67" s="8"/>
      <c r="G67" s="8"/>
    </row>
    <row r="68" spans="1:7" x14ac:dyDescent="0.25">
      <c r="A68" t="s">
        <v>49</v>
      </c>
      <c r="C68" s="8">
        <f>(C18/C24)*100</f>
        <v>52.962044359662578</v>
      </c>
      <c r="D68" s="8"/>
      <c r="E68" s="8"/>
      <c r="F68" s="8"/>
      <c r="G68" s="8"/>
    </row>
    <row r="70" spans="1:7" ht="15.75" thickBot="1" x14ac:dyDescent="0.3">
      <c r="A70" s="14"/>
      <c r="B70" s="14"/>
      <c r="C70" s="14"/>
      <c r="D70" s="14"/>
      <c r="E70" s="14"/>
      <c r="F70" s="14"/>
      <c r="G70" s="14"/>
    </row>
    <row r="71" spans="1:7" ht="15.75" thickTop="1" x14ac:dyDescent="0.25"/>
    <row r="72" spans="1:7" x14ac:dyDescent="0.25">
      <c r="A72" t="s">
        <v>50</v>
      </c>
    </row>
    <row r="73" spans="1:7" x14ac:dyDescent="0.25">
      <c r="A73" t="s">
        <v>93</v>
      </c>
    </row>
    <row r="74" spans="1:7" x14ac:dyDescent="0.25">
      <c r="A74" t="s">
        <v>96</v>
      </c>
    </row>
    <row r="76" spans="1:7" x14ac:dyDescent="0.25">
      <c r="A76" t="s">
        <v>94</v>
      </c>
    </row>
    <row r="77" spans="1:7" x14ac:dyDescent="0.25">
      <c r="A77" t="s">
        <v>95</v>
      </c>
    </row>
    <row r="78" spans="1:7" x14ac:dyDescent="0.25">
      <c r="A78" t="s">
        <v>97</v>
      </c>
    </row>
    <row r="79" spans="1:7" x14ac:dyDescent="0.25">
      <c r="A79" t="s">
        <v>98</v>
      </c>
    </row>
    <row r="80" spans="1:7" x14ac:dyDescent="0.25">
      <c r="A80" t="s">
        <v>99</v>
      </c>
    </row>
    <row r="81" spans="1:1" x14ac:dyDescent="0.25">
      <c r="A81" t="s">
        <v>106</v>
      </c>
    </row>
    <row r="82" spans="1:1" x14ac:dyDescent="0.25">
      <c r="A82" s="22" t="s">
        <v>107</v>
      </c>
    </row>
    <row r="83" spans="1:1" x14ac:dyDescent="0.25">
      <c r="A83" s="22" t="s">
        <v>108</v>
      </c>
    </row>
  </sheetData>
  <mergeCells count="4">
    <mergeCell ref="A2:G2"/>
    <mergeCell ref="A4:A5"/>
    <mergeCell ref="C4:C5"/>
    <mergeCell ref="D4:G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83"/>
  <sheetViews>
    <sheetView showGridLines="0" tabSelected="1"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5703125" style="38" customWidth="1"/>
    <col min="2" max="8" width="17.140625" style="38" customWidth="1"/>
    <col min="9" max="16384" width="11.42578125" style="38"/>
  </cols>
  <sheetData>
    <row r="8" spans="1:9" ht="17.25" customHeight="1" x14ac:dyDescent="0.25"/>
    <row r="9" spans="1:9" s="39" customFormat="1" ht="21.75" customHeight="1" x14ac:dyDescent="0.35">
      <c r="A9" s="79" t="s">
        <v>0</v>
      </c>
      <c r="B9" s="79" t="s">
        <v>1</v>
      </c>
      <c r="C9" s="82" t="s">
        <v>125</v>
      </c>
      <c r="D9" s="82"/>
      <c r="E9" s="82"/>
      <c r="F9" s="82"/>
      <c r="G9" s="82"/>
      <c r="H9" s="82"/>
      <c r="I9" s="46"/>
    </row>
    <row r="10" spans="1:9" s="39" customFormat="1" ht="31.5" customHeight="1" thickBot="1" x14ac:dyDescent="0.4">
      <c r="A10" s="80"/>
      <c r="B10" s="81"/>
      <c r="C10" s="83" t="s">
        <v>123</v>
      </c>
      <c r="D10" s="83"/>
      <c r="E10" s="83" t="s">
        <v>4</v>
      </c>
      <c r="F10" s="83"/>
      <c r="G10" s="83"/>
      <c r="H10" s="43" t="s">
        <v>124</v>
      </c>
      <c r="I10" s="46"/>
    </row>
    <row r="11" spans="1:9" ht="69.75" thickTop="1" x14ac:dyDescent="0.3">
      <c r="A11" s="42"/>
      <c r="B11" s="42"/>
      <c r="C11" s="44" t="s">
        <v>145</v>
      </c>
      <c r="D11" s="44" t="s">
        <v>121</v>
      </c>
      <c r="E11" s="44" t="s">
        <v>146</v>
      </c>
      <c r="F11" s="44" t="s">
        <v>121</v>
      </c>
      <c r="G11" s="44" t="s">
        <v>122</v>
      </c>
      <c r="H11" s="45" t="s">
        <v>120</v>
      </c>
      <c r="I11" s="47"/>
    </row>
    <row r="12" spans="1:9" ht="17.25" x14ac:dyDescent="0.35">
      <c r="A12" s="46" t="s">
        <v>7</v>
      </c>
      <c r="B12" s="47"/>
      <c r="C12" s="47"/>
      <c r="D12" s="47"/>
      <c r="E12" s="47"/>
      <c r="F12" s="47"/>
      <c r="G12" s="47"/>
      <c r="H12" s="48"/>
      <c r="I12" s="47"/>
    </row>
    <row r="13" spans="1:9" ht="16.5" x14ac:dyDescent="0.3">
      <c r="A13" s="47"/>
      <c r="B13" s="47"/>
      <c r="C13" s="47"/>
      <c r="D13" s="47"/>
      <c r="E13" s="47"/>
      <c r="F13" s="47"/>
      <c r="G13" s="47"/>
      <c r="H13" s="48"/>
      <c r="I13" s="47"/>
    </row>
    <row r="14" spans="1:9" ht="17.25" x14ac:dyDescent="0.35">
      <c r="A14" s="46" t="s">
        <v>113</v>
      </c>
      <c r="B14" s="47"/>
      <c r="C14" s="47"/>
      <c r="D14" s="47"/>
      <c r="E14" s="47"/>
      <c r="F14" s="47"/>
      <c r="G14" s="47"/>
      <c r="H14" s="48"/>
      <c r="I14" s="47"/>
    </row>
    <row r="15" spans="1:9" ht="16.5" x14ac:dyDescent="0.3">
      <c r="A15" s="47" t="s">
        <v>147</v>
      </c>
      <c r="B15" s="49">
        <f>SUM(C15:G15)</f>
        <v>9</v>
      </c>
      <c r="C15" s="49">
        <v>0</v>
      </c>
      <c r="D15" s="49">
        <v>2</v>
      </c>
      <c r="E15" s="49">
        <v>1</v>
      </c>
      <c r="F15" s="49">
        <v>3</v>
      </c>
      <c r="G15" s="49">
        <v>3</v>
      </c>
      <c r="H15" s="50">
        <v>12</v>
      </c>
      <c r="I15" s="47"/>
    </row>
    <row r="16" spans="1:9" ht="17.25" x14ac:dyDescent="0.35">
      <c r="A16" s="51" t="s">
        <v>114</v>
      </c>
      <c r="B16" s="49">
        <f t="shared" ref="B16:B22" si="0">SUM(C16:G16)</f>
        <v>750</v>
      </c>
      <c r="C16" s="49">
        <v>0</v>
      </c>
      <c r="D16" s="49">
        <v>0</v>
      </c>
      <c r="E16" s="49">
        <v>750</v>
      </c>
      <c r="F16" s="49">
        <v>0</v>
      </c>
      <c r="G16" s="49">
        <v>0</v>
      </c>
      <c r="H16" s="50">
        <v>8828</v>
      </c>
      <c r="I16" s="47"/>
    </row>
    <row r="17" spans="1:9" ht="16.5" x14ac:dyDescent="0.3">
      <c r="A17" s="47" t="s">
        <v>148</v>
      </c>
      <c r="B17" s="49">
        <f t="shared" si="0"/>
        <v>15</v>
      </c>
      <c r="C17" s="49">
        <v>2</v>
      </c>
      <c r="D17" s="49">
        <v>2</v>
      </c>
      <c r="E17" s="49">
        <v>4</v>
      </c>
      <c r="F17" s="49">
        <v>4</v>
      </c>
      <c r="G17" s="49">
        <v>3</v>
      </c>
      <c r="H17" s="50">
        <v>15</v>
      </c>
      <c r="I17" s="47"/>
    </row>
    <row r="18" spans="1:9" ht="17.25" x14ac:dyDescent="0.35">
      <c r="A18" s="51" t="s">
        <v>114</v>
      </c>
      <c r="B18" s="49">
        <f t="shared" si="0"/>
        <v>56205</v>
      </c>
      <c r="C18" s="49">
        <v>4893</v>
      </c>
      <c r="D18" s="49">
        <v>4390</v>
      </c>
      <c r="E18" s="49">
        <v>19133</v>
      </c>
      <c r="F18" s="49">
        <v>18505</v>
      </c>
      <c r="G18" s="49">
        <v>9284</v>
      </c>
      <c r="H18" s="50">
        <v>3500</v>
      </c>
      <c r="I18" s="47"/>
    </row>
    <row r="19" spans="1:9" ht="16.5" x14ac:dyDescent="0.3">
      <c r="A19" s="47" t="s">
        <v>149</v>
      </c>
      <c r="B19" s="49">
        <f t="shared" si="0"/>
        <v>9</v>
      </c>
      <c r="C19" s="49">
        <v>0</v>
      </c>
      <c r="D19" s="49">
        <v>2</v>
      </c>
      <c r="E19" s="49">
        <v>0</v>
      </c>
      <c r="F19" s="49">
        <v>4</v>
      </c>
      <c r="G19" s="49">
        <v>3</v>
      </c>
      <c r="H19" s="50">
        <v>3</v>
      </c>
      <c r="I19" s="47"/>
    </row>
    <row r="20" spans="1:9" ht="17.25" x14ac:dyDescent="0.35">
      <c r="A20" s="51" t="s">
        <v>114</v>
      </c>
      <c r="B20" s="49">
        <f t="shared" si="0"/>
        <v>0</v>
      </c>
      <c r="C20" s="49">
        <v>0</v>
      </c>
      <c r="D20" s="49">
        <v>0</v>
      </c>
      <c r="E20" s="49">
        <v>0</v>
      </c>
      <c r="F20" s="49">
        <v>0</v>
      </c>
      <c r="G20" s="49">
        <v>0</v>
      </c>
      <c r="H20" s="50">
        <v>2640</v>
      </c>
      <c r="I20" s="47"/>
    </row>
    <row r="21" spans="1:9" ht="16.5" x14ac:dyDescent="0.3">
      <c r="A21" s="47" t="s">
        <v>150</v>
      </c>
      <c r="B21" s="49">
        <f t="shared" si="0"/>
        <v>15</v>
      </c>
      <c r="C21" s="49">
        <v>2</v>
      </c>
      <c r="D21" s="49">
        <v>2</v>
      </c>
      <c r="E21" s="49">
        <v>4</v>
      </c>
      <c r="F21" s="49">
        <v>4</v>
      </c>
      <c r="G21" s="49">
        <v>3</v>
      </c>
      <c r="H21" s="50">
        <v>15</v>
      </c>
      <c r="I21" s="47"/>
    </row>
    <row r="22" spans="1:9" ht="17.25" x14ac:dyDescent="0.35">
      <c r="A22" s="51" t="s">
        <v>114</v>
      </c>
      <c r="B22" s="49">
        <f t="shared" si="0"/>
        <v>56205</v>
      </c>
      <c r="C22" s="49">
        <v>4893</v>
      </c>
      <c r="D22" s="49">
        <v>4390</v>
      </c>
      <c r="E22" s="49">
        <v>19133</v>
      </c>
      <c r="F22" s="49">
        <v>18505</v>
      </c>
      <c r="G22" s="49">
        <v>9284</v>
      </c>
      <c r="H22" s="50">
        <v>3500</v>
      </c>
      <c r="I22" s="47"/>
    </row>
    <row r="23" spans="1:9" ht="16.5" x14ac:dyDescent="0.3">
      <c r="A23" s="47"/>
      <c r="B23" s="49"/>
      <c r="C23" s="49"/>
      <c r="D23" s="49"/>
      <c r="E23" s="49"/>
      <c r="F23" s="49"/>
      <c r="G23" s="49"/>
      <c r="H23" s="50"/>
      <c r="I23" s="47"/>
    </row>
    <row r="24" spans="1:9" ht="17.25" x14ac:dyDescent="0.35">
      <c r="A24" s="46" t="s">
        <v>15</v>
      </c>
      <c r="B24" s="49"/>
      <c r="C24" s="49"/>
      <c r="D24" s="49"/>
      <c r="E24" s="49"/>
      <c r="F24" s="49"/>
      <c r="G24" s="49"/>
      <c r="H24" s="50"/>
      <c r="I24" s="47"/>
    </row>
    <row r="25" spans="1:9" ht="16.5" x14ac:dyDescent="0.3">
      <c r="A25" s="47" t="s">
        <v>151</v>
      </c>
      <c r="B25" s="49">
        <f>SUM(C25:G25)</f>
        <v>0</v>
      </c>
      <c r="C25" s="49">
        <v>0</v>
      </c>
      <c r="D25" s="49">
        <v>0</v>
      </c>
      <c r="E25" s="49">
        <v>0</v>
      </c>
      <c r="F25" s="49">
        <v>0</v>
      </c>
      <c r="G25" s="49">
        <v>0</v>
      </c>
      <c r="H25" s="50">
        <v>0</v>
      </c>
      <c r="I25" s="47"/>
    </row>
    <row r="26" spans="1:9" ht="16.5" x14ac:dyDescent="0.3">
      <c r="A26" s="47" t="s">
        <v>152</v>
      </c>
      <c r="B26" s="49">
        <f t="shared" ref="B26:B28" si="1">SUM(C26:G26)</f>
        <v>1927476000</v>
      </c>
      <c r="C26" s="49">
        <v>306000000</v>
      </c>
      <c r="D26" s="49">
        <v>853000000</v>
      </c>
      <c r="E26" s="49">
        <v>100000000</v>
      </c>
      <c r="F26" s="49">
        <v>230716000</v>
      </c>
      <c r="G26" s="49">
        <v>437760000</v>
      </c>
      <c r="H26" s="50">
        <v>0</v>
      </c>
      <c r="I26" s="47"/>
    </row>
    <row r="27" spans="1:9" ht="16.5" x14ac:dyDescent="0.3">
      <c r="A27" s="47" t="s">
        <v>153</v>
      </c>
      <c r="B27" s="49">
        <f t="shared" si="1"/>
        <v>0</v>
      </c>
      <c r="C27" s="49">
        <v>0</v>
      </c>
      <c r="D27" s="49">
        <v>0</v>
      </c>
      <c r="E27" s="49">
        <v>0</v>
      </c>
      <c r="F27" s="49">
        <v>0</v>
      </c>
      <c r="G27" s="49">
        <v>0</v>
      </c>
      <c r="H27" s="50">
        <v>0</v>
      </c>
      <c r="I27" s="47"/>
    </row>
    <row r="28" spans="1:9" ht="16.5" x14ac:dyDescent="0.3">
      <c r="A28" s="47" t="s">
        <v>154</v>
      </c>
      <c r="B28" s="49">
        <f t="shared" si="1"/>
        <v>1927476000</v>
      </c>
      <c r="C28" s="49">
        <v>306000000</v>
      </c>
      <c r="D28" s="49">
        <v>853000000</v>
      </c>
      <c r="E28" s="49">
        <v>100000000</v>
      </c>
      <c r="F28" s="49">
        <v>230716000</v>
      </c>
      <c r="G28" s="49">
        <v>437760000</v>
      </c>
      <c r="H28" s="50">
        <v>0</v>
      </c>
      <c r="I28" s="47"/>
    </row>
    <row r="29" spans="1:9" ht="16.5" x14ac:dyDescent="0.3">
      <c r="A29" s="47" t="s">
        <v>155</v>
      </c>
      <c r="B29" s="49">
        <f>B27</f>
        <v>0</v>
      </c>
      <c r="C29" s="49"/>
      <c r="D29" s="49"/>
      <c r="E29" s="49"/>
      <c r="F29" s="49"/>
      <c r="G29" s="49"/>
      <c r="H29" s="50"/>
      <c r="I29" s="47"/>
    </row>
    <row r="30" spans="1:9" ht="16.5" x14ac:dyDescent="0.3">
      <c r="A30" s="47"/>
      <c r="B30" s="49"/>
      <c r="C30" s="49"/>
      <c r="D30" s="49"/>
      <c r="E30" s="49"/>
      <c r="F30" s="49"/>
      <c r="G30" s="49"/>
      <c r="H30" s="50"/>
      <c r="I30" s="47"/>
    </row>
    <row r="31" spans="1:9" ht="17.25" x14ac:dyDescent="0.35">
      <c r="A31" s="46" t="s">
        <v>17</v>
      </c>
      <c r="B31" s="49"/>
      <c r="C31" s="49"/>
      <c r="D31" s="49"/>
      <c r="E31" s="49"/>
      <c r="F31" s="49"/>
      <c r="G31" s="49"/>
      <c r="H31" s="50"/>
      <c r="I31" s="47"/>
    </row>
    <row r="32" spans="1:9" ht="16.5" x14ac:dyDescent="0.3">
      <c r="A32" s="47" t="s">
        <v>152</v>
      </c>
      <c r="B32" s="49">
        <f>B26</f>
        <v>1927476000</v>
      </c>
      <c r="C32" s="49"/>
      <c r="D32" s="49"/>
      <c r="E32" s="49"/>
      <c r="F32" s="49"/>
      <c r="G32" s="49"/>
      <c r="H32" s="50"/>
      <c r="I32" s="47"/>
    </row>
    <row r="33" spans="1:9" ht="16.5" x14ac:dyDescent="0.3">
      <c r="A33" s="47" t="s">
        <v>156</v>
      </c>
      <c r="B33" s="49">
        <v>0</v>
      </c>
      <c r="C33" s="52"/>
      <c r="D33" s="52"/>
      <c r="E33" s="52"/>
      <c r="F33" s="49"/>
      <c r="G33" s="49"/>
      <c r="H33" s="50"/>
      <c r="I33" s="47"/>
    </row>
    <row r="34" spans="1:9" ht="16.5" x14ac:dyDescent="0.3">
      <c r="A34" s="47"/>
      <c r="B34" s="53"/>
      <c r="C34" s="53"/>
      <c r="D34" s="53"/>
      <c r="E34" s="53"/>
      <c r="F34" s="53"/>
      <c r="G34" s="53"/>
      <c r="H34" s="54"/>
      <c r="I34" s="47"/>
    </row>
    <row r="35" spans="1:9" ht="17.25" x14ac:dyDescent="0.35">
      <c r="A35" s="46" t="s">
        <v>18</v>
      </c>
      <c r="B35" s="53"/>
      <c r="C35" s="53"/>
      <c r="D35" s="53"/>
      <c r="E35" s="53"/>
      <c r="F35" s="53"/>
      <c r="G35" s="53"/>
      <c r="H35" s="54"/>
      <c r="I35" s="47"/>
    </row>
    <row r="36" spans="1:9" ht="16.5" x14ac:dyDescent="0.3">
      <c r="A36" s="47" t="s">
        <v>126</v>
      </c>
      <c r="B36" s="55">
        <v>1.0451016243</v>
      </c>
      <c r="C36" s="55">
        <v>1.0451016243</v>
      </c>
      <c r="D36" s="55">
        <v>1.0451016243</v>
      </c>
      <c r="E36" s="55">
        <v>1.0451016243</v>
      </c>
      <c r="F36" s="55">
        <v>1.0451016243</v>
      </c>
      <c r="G36" s="55">
        <v>1.0451016243</v>
      </c>
      <c r="H36" s="56">
        <v>1.0451016243</v>
      </c>
      <c r="I36" s="47"/>
    </row>
    <row r="37" spans="1:9" ht="16.5" x14ac:dyDescent="0.3">
      <c r="A37" s="47" t="s">
        <v>157</v>
      </c>
      <c r="B37" s="55">
        <v>1.0649999999999999</v>
      </c>
      <c r="C37" s="55">
        <v>1.0649999999999999</v>
      </c>
      <c r="D37" s="55">
        <v>1.0649999999999999</v>
      </c>
      <c r="E37" s="55">
        <v>1.0649999999999999</v>
      </c>
      <c r="F37" s="55">
        <v>1.0649999999999999</v>
      </c>
      <c r="G37" s="55">
        <v>1.0649999999999999</v>
      </c>
      <c r="H37" s="56">
        <v>1.0649999999999999</v>
      </c>
      <c r="I37" s="47"/>
    </row>
    <row r="38" spans="1:9" ht="16.5" x14ac:dyDescent="0.3">
      <c r="A38" s="47" t="s">
        <v>100</v>
      </c>
      <c r="B38" s="49">
        <f>C38+F38</f>
        <v>285392</v>
      </c>
      <c r="C38" s="52">
        <v>80283</v>
      </c>
      <c r="D38" s="52">
        <v>80283</v>
      </c>
      <c r="E38" s="52">
        <v>205109</v>
      </c>
      <c r="F38" s="49">
        <v>205109</v>
      </c>
      <c r="G38" s="49">
        <v>205109</v>
      </c>
      <c r="H38" s="50">
        <v>0</v>
      </c>
      <c r="I38" s="47"/>
    </row>
    <row r="39" spans="1:9" ht="16.5" x14ac:dyDescent="0.3">
      <c r="A39" s="47"/>
      <c r="B39" s="49"/>
      <c r="C39" s="49"/>
      <c r="D39" s="49"/>
      <c r="E39" s="49"/>
      <c r="F39" s="49"/>
      <c r="G39" s="49"/>
      <c r="H39" s="50"/>
      <c r="I39" s="47"/>
    </row>
    <row r="40" spans="1:9" ht="17.25" x14ac:dyDescent="0.35">
      <c r="A40" s="46" t="s">
        <v>21</v>
      </c>
      <c r="B40" s="49"/>
      <c r="C40" s="49"/>
      <c r="D40" s="49"/>
      <c r="E40" s="49"/>
      <c r="F40" s="49"/>
      <c r="G40" s="49"/>
      <c r="H40" s="50"/>
      <c r="I40" s="47"/>
    </row>
    <row r="41" spans="1:9" ht="16.5" x14ac:dyDescent="0.3">
      <c r="A41" s="47" t="s">
        <v>158</v>
      </c>
      <c r="B41" s="49">
        <f t="shared" ref="B41" si="2">B25/B36</f>
        <v>0</v>
      </c>
      <c r="C41" s="49">
        <f t="shared" ref="C41:H41" si="3">C25/C36</f>
        <v>0</v>
      </c>
      <c r="D41" s="49">
        <f t="shared" si="3"/>
        <v>0</v>
      </c>
      <c r="E41" s="49">
        <f t="shared" si="3"/>
        <v>0</v>
      </c>
      <c r="F41" s="49">
        <f t="shared" si="3"/>
        <v>0</v>
      </c>
      <c r="G41" s="49">
        <f t="shared" si="3"/>
        <v>0</v>
      </c>
      <c r="H41" s="50">
        <f t="shared" si="3"/>
        <v>0</v>
      </c>
      <c r="I41" s="47"/>
    </row>
    <row r="42" spans="1:9" ht="16.5" x14ac:dyDescent="0.3">
      <c r="A42" s="47" t="s">
        <v>159</v>
      </c>
      <c r="B42" s="49">
        <f t="shared" ref="B42" si="4">B27/B37</f>
        <v>0</v>
      </c>
      <c r="C42" s="49">
        <f t="shared" ref="C42:H42" si="5">C27/C37</f>
        <v>0</v>
      </c>
      <c r="D42" s="49">
        <f t="shared" si="5"/>
        <v>0</v>
      </c>
      <c r="E42" s="49">
        <f t="shared" si="5"/>
        <v>0</v>
      </c>
      <c r="F42" s="49">
        <f t="shared" si="5"/>
        <v>0</v>
      </c>
      <c r="G42" s="49">
        <f t="shared" si="5"/>
        <v>0</v>
      </c>
      <c r="H42" s="50">
        <f t="shared" si="5"/>
        <v>0</v>
      </c>
      <c r="I42" s="47"/>
    </row>
    <row r="43" spans="1:9" ht="16.5" x14ac:dyDescent="0.3">
      <c r="A43" s="47" t="s">
        <v>160</v>
      </c>
      <c r="B43" s="49">
        <f>B41/B16</f>
        <v>0</v>
      </c>
      <c r="C43" s="49" t="s">
        <v>144</v>
      </c>
      <c r="D43" s="49" t="s">
        <v>144</v>
      </c>
      <c r="E43" s="49">
        <f t="shared" ref="E43:H43" si="6">E41/E16</f>
        <v>0</v>
      </c>
      <c r="F43" s="49" t="s">
        <v>144</v>
      </c>
      <c r="G43" s="49" t="s">
        <v>144</v>
      </c>
      <c r="H43" s="50">
        <f t="shared" si="6"/>
        <v>0</v>
      </c>
      <c r="I43" s="47"/>
    </row>
    <row r="44" spans="1:9" ht="16.5" x14ac:dyDescent="0.3">
      <c r="A44" s="47" t="s">
        <v>161</v>
      </c>
      <c r="B44" s="49" t="s">
        <v>144</v>
      </c>
      <c r="C44" s="49" t="s">
        <v>144</v>
      </c>
      <c r="D44" s="49" t="s">
        <v>144</v>
      </c>
      <c r="E44" s="49" t="s">
        <v>144</v>
      </c>
      <c r="F44" s="49" t="s">
        <v>144</v>
      </c>
      <c r="G44" s="49" t="s">
        <v>144</v>
      </c>
      <c r="H44" s="50">
        <f t="shared" ref="H44" si="7">H42/H20</f>
        <v>0</v>
      </c>
      <c r="I44" s="47"/>
    </row>
    <row r="45" spans="1:9" ht="16.5" x14ac:dyDescent="0.3">
      <c r="A45" s="47"/>
      <c r="B45" s="53"/>
      <c r="C45" s="53"/>
      <c r="D45" s="53"/>
      <c r="E45" s="53"/>
      <c r="F45" s="53"/>
      <c r="G45" s="53"/>
      <c r="H45" s="54"/>
      <c r="I45" s="47"/>
    </row>
    <row r="46" spans="1:9" ht="17.25" x14ac:dyDescent="0.35">
      <c r="A46" s="46" t="s">
        <v>26</v>
      </c>
      <c r="B46" s="53"/>
      <c r="C46" s="53"/>
      <c r="D46" s="53"/>
      <c r="E46" s="53"/>
      <c r="F46" s="53"/>
      <c r="G46" s="53"/>
      <c r="H46" s="54"/>
      <c r="I46" s="47"/>
    </row>
    <row r="47" spans="1:9" ht="16.5" x14ac:dyDescent="0.3">
      <c r="A47" s="47"/>
      <c r="B47" s="53"/>
      <c r="C47" s="53"/>
      <c r="D47" s="53"/>
      <c r="E47" s="53"/>
      <c r="F47" s="53"/>
      <c r="G47" s="53"/>
      <c r="H47" s="54"/>
      <c r="I47" s="47"/>
    </row>
    <row r="48" spans="1:9" ht="17.25" x14ac:dyDescent="0.35">
      <c r="A48" s="46" t="s">
        <v>27</v>
      </c>
      <c r="B48" s="53"/>
      <c r="C48" s="53"/>
      <c r="D48" s="53"/>
      <c r="E48" s="53"/>
      <c r="F48" s="53"/>
      <c r="G48" s="53"/>
      <c r="H48" s="54"/>
      <c r="I48" s="47"/>
    </row>
    <row r="49" spans="1:9" ht="16.5" x14ac:dyDescent="0.3">
      <c r="A49" s="47" t="s">
        <v>28</v>
      </c>
      <c r="B49" s="57">
        <f>(B18/B38)*100</f>
        <v>19.693964792285698</v>
      </c>
      <c r="C49" s="57">
        <f t="shared" ref="C49:G49" si="8">(C18/C38)*100</f>
        <v>6.0946900340047083</v>
      </c>
      <c r="D49" s="57">
        <f t="shared" si="8"/>
        <v>5.468156396746509</v>
      </c>
      <c r="E49" s="57">
        <f t="shared" si="8"/>
        <v>9.3282108537411812</v>
      </c>
      <c r="F49" s="57">
        <f t="shared" si="8"/>
        <v>9.0220321877635783</v>
      </c>
      <c r="G49" s="57">
        <f t="shared" si="8"/>
        <v>4.526373781745316</v>
      </c>
      <c r="H49" s="50" t="s">
        <v>144</v>
      </c>
      <c r="I49" s="47"/>
    </row>
    <row r="50" spans="1:9" ht="16.5" x14ac:dyDescent="0.3">
      <c r="A50" s="47" t="s">
        <v>29</v>
      </c>
      <c r="B50" s="57">
        <f>(B20/B38)*100</f>
        <v>0</v>
      </c>
      <c r="C50" s="57">
        <f t="shared" ref="C50:G50" si="9">(C20/C38)*100</f>
        <v>0</v>
      </c>
      <c r="D50" s="57">
        <f t="shared" si="9"/>
        <v>0</v>
      </c>
      <c r="E50" s="57">
        <f t="shared" si="9"/>
        <v>0</v>
      </c>
      <c r="F50" s="57">
        <f t="shared" si="9"/>
        <v>0</v>
      </c>
      <c r="G50" s="57">
        <f t="shared" si="9"/>
        <v>0</v>
      </c>
      <c r="H50" s="50" t="s">
        <v>144</v>
      </c>
      <c r="I50" s="47"/>
    </row>
    <row r="51" spans="1:9" ht="16.5" x14ac:dyDescent="0.3">
      <c r="A51" s="47"/>
      <c r="B51" s="57"/>
      <c r="C51" s="57"/>
      <c r="D51" s="57"/>
      <c r="E51" s="57"/>
      <c r="F51" s="57"/>
      <c r="G51" s="57"/>
      <c r="H51" s="58"/>
      <c r="I51" s="47"/>
    </row>
    <row r="52" spans="1:9" ht="17.25" x14ac:dyDescent="0.35">
      <c r="A52" s="46" t="s">
        <v>30</v>
      </c>
      <c r="B52" s="57"/>
      <c r="C52" s="57"/>
      <c r="D52" s="57"/>
      <c r="E52" s="57"/>
      <c r="F52" s="57"/>
      <c r="G52" s="57"/>
      <c r="H52" s="58"/>
      <c r="I52" s="47"/>
    </row>
    <row r="53" spans="1:9" ht="16.5" x14ac:dyDescent="0.3">
      <c r="A53" s="47" t="s">
        <v>31</v>
      </c>
      <c r="B53" s="57">
        <f>B20/B18*100</f>
        <v>0</v>
      </c>
      <c r="C53" s="57">
        <f t="shared" ref="C53:H53" si="10">C20/C18*100</f>
        <v>0</v>
      </c>
      <c r="D53" s="57">
        <f t="shared" si="10"/>
        <v>0</v>
      </c>
      <c r="E53" s="57">
        <f t="shared" si="10"/>
        <v>0</v>
      </c>
      <c r="F53" s="57">
        <f t="shared" si="10"/>
        <v>0</v>
      </c>
      <c r="G53" s="57">
        <f t="shared" si="10"/>
        <v>0</v>
      </c>
      <c r="H53" s="58">
        <f t="shared" si="10"/>
        <v>75.428571428571431</v>
      </c>
      <c r="I53" s="47"/>
    </row>
    <row r="54" spans="1:9" ht="16.5" x14ac:dyDescent="0.3">
      <c r="A54" s="47" t="s">
        <v>32</v>
      </c>
      <c r="B54" s="57">
        <f>B27/B26*100</f>
        <v>0</v>
      </c>
      <c r="C54" s="57">
        <f t="shared" ref="C54:G54" si="11">C27/C26*100</f>
        <v>0</v>
      </c>
      <c r="D54" s="57">
        <f t="shared" si="11"/>
        <v>0</v>
      </c>
      <c r="E54" s="57">
        <f t="shared" si="11"/>
        <v>0</v>
      </c>
      <c r="F54" s="57">
        <f t="shared" si="11"/>
        <v>0</v>
      </c>
      <c r="G54" s="57">
        <f t="shared" si="11"/>
        <v>0</v>
      </c>
      <c r="H54" s="50" t="s">
        <v>144</v>
      </c>
      <c r="I54" s="47"/>
    </row>
    <row r="55" spans="1:9" ht="16.5" x14ac:dyDescent="0.3">
      <c r="A55" s="47" t="s">
        <v>33</v>
      </c>
      <c r="B55" s="57">
        <f t="shared" ref="B55" si="12">AVERAGE(B53:B54)</f>
        <v>0</v>
      </c>
      <c r="C55" s="57">
        <f t="shared" ref="C55:G55" si="13">AVERAGE(C53:C54)</f>
        <v>0</v>
      </c>
      <c r="D55" s="57">
        <f t="shared" si="13"/>
        <v>0</v>
      </c>
      <c r="E55" s="57">
        <f t="shared" si="13"/>
        <v>0</v>
      </c>
      <c r="F55" s="57">
        <f t="shared" si="13"/>
        <v>0</v>
      </c>
      <c r="G55" s="57">
        <f t="shared" si="13"/>
        <v>0</v>
      </c>
      <c r="H55" s="50" t="s">
        <v>144</v>
      </c>
      <c r="I55" s="47"/>
    </row>
    <row r="56" spans="1:9" ht="16.5" x14ac:dyDescent="0.3">
      <c r="A56" s="47"/>
      <c r="B56" s="57"/>
      <c r="C56" s="57"/>
      <c r="D56" s="57"/>
      <c r="E56" s="57"/>
      <c r="F56" s="57"/>
      <c r="G56" s="57"/>
      <c r="H56" s="58"/>
      <c r="I56" s="47"/>
    </row>
    <row r="57" spans="1:9" ht="17.25" x14ac:dyDescent="0.35">
      <c r="A57" s="46" t="s">
        <v>34</v>
      </c>
      <c r="B57" s="57"/>
      <c r="C57" s="57"/>
      <c r="D57" s="57"/>
      <c r="E57" s="57"/>
      <c r="F57" s="57"/>
      <c r="G57" s="57"/>
      <c r="H57" s="58"/>
      <c r="I57" s="47"/>
    </row>
    <row r="58" spans="1:9" ht="16.5" x14ac:dyDescent="0.3">
      <c r="A58" s="47" t="s">
        <v>35</v>
      </c>
      <c r="B58" s="57">
        <f>B20/B22*100</f>
        <v>0</v>
      </c>
      <c r="C58" s="57">
        <f t="shared" ref="C58:H58" si="14">C20/C22*100</f>
        <v>0</v>
      </c>
      <c r="D58" s="57">
        <f t="shared" si="14"/>
        <v>0</v>
      </c>
      <c r="E58" s="57">
        <f t="shared" si="14"/>
        <v>0</v>
      </c>
      <c r="F58" s="57">
        <f t="shared" si="14"/>
        <v>0</v>
      </c>
      <c r="G58" s="57">
        <f t="shared" si="14"/>
        <v>0</v>
      </c>
      <c r="H58" s="58">
        <f t="shared" si="14"/>
        <v>75.428571428571431</v>
      </c>
      <c r="I58" s="47"/>
    </row>
    <row r="59" spans="1:9" ht="16.5" x14ac:dyDescent="0.3">
      <c r="A59" s="47" t="s">
        <v>36</v>
      </c>
      <c r="B59" s="57">
        <f t="shared" ref="B59:G59" si="15">B27/B28*100</f>
        <v>0</v>
      </c>
      <c r="C59" s="57">
        <f t="shared" si="15"/>
        <v>0</v>
      </c>
      <c r="D59" s="57">
        <f t="shared" si="15"/>
        <v>0</v>
      </c>
      <c r="E59" s="57">
        <f t="shared" si="15"/>
        <v>0</v>
      </c>
      <c r="F59" s="57">
        <f t="shared" si="15"/>
        <v>0</v>
      </c>
      <c r="G59" s="57">
        <f t="shared" si="15"/>
        <v>0</v>
      </c>
      <c r="H59" s="50" t="s">
        <v>144</v>
      </c>
      <c r="I59" s="47"/>
    </row>
    <row r="60" spans="1:9" ht="16.5" x14ac:dyDescent="0.3">
      <c r="A60" s="47" t="s">
        <v>37</v>
      </c>
      <c r="B60" s="57">
        <f t="shared" ref="B60:G60" si="16">(B58+B59)/2</f>
        <v>0</v>
      </c>
      <c r="C60" s="57">
        <f t="shared" si="16"/>
        <v>0</v>
      </c>
      <c r="D60" s="57">
        <f t="shared" si="16"/>
        <v>0</v>
      </c>
      <c r="E60" s="57">
        <f t="shared" si="16"/>
        <v>0</v>
      </c>
      <c r="F60" s="57">
        <f t="shared" si="16"/>
        <v>0</v>
      </c>
      <c r="G60" s="57">
        <f t="shared" si="16"/>
        <v>0</v>
      </c>
      <c r="H60" s="50" t="s">
        <v>144</v>
      </c>
      <c r="I60" s="47"/>
    </row>
    <row r="61" spans="1:9" ht="16.5" x14ac:dyDescent="0.3">
      <c r="A61" s="47"/>
      <c r="B61" s="57"/>
      <c r="C61" s="57"/>
      <c r="D61" s="57"/>
      <c r="E61" s="57"/>
      <c r="F61" s="57"/>
      <c r="G61" s="57"/>
      <c r="H61" s="58"/>
      <c r="I61" s="47"/>
    </row>
    <row r="62" spans="1:9" ht="17.25" x14ac:dyDescent="0.35">
      <c r="A62" s="46" t="s">
        <v>92</v>
      </c>
      <c r="B62" s="57"/>
      <c r="C62" s="57"/>
      <c r="D62" s="57"/>
      <c r="E62" s="57"/>
      <c r="F62" s="57"/>
      <c r="G62" s="57"/>
      <c r="H62" s="58"/>
      <c r="I62" s="47"/>
    </row>
    <row r="63" spans="1:9" ht="16.5" x14ac:dyDescent="0.3">
      <c r="A63" s="47" t="s">
        <v>38</v>
      </c>
      <c r="B63" s="57" t="s">
        <v>144</v>
      </c>
      <c r="C63" s="57"/>
      <c r="D63" s="57"/>
      <c r="E63" s="57"/>
      <c r="F63" s="57"/>
      <c r="G63" s="57"/>
      <c r="H63" s="58"/>
      <c r="I63" s="47"/>
    </row>
    <row r="64" spans="1:9" ht="16.5" x14ac:dyDescent="0.3">
      <c r="A64" s="47"/>
      <c r="B64" s="57"/>
      <c r="C64" s="57"/>
      <c r="D64" s="57"/>
      <c r="E64" s="57"/>
      <c r="F64" s="57"/>
      <c r="G64" s="57"/>
      <c r="H64" s="58"/>
      <c r="I64" s="47"/>
    </row>
    <row r="65" spans="1:9" ht="17.25" x14ac:dyDescent="0.35">
      <c r="A65" s="46" t="s">
        <v>39</v>
      </c>
      <c r="B65" s="57"/>
      <c r="C65" s="57"/>
      <c r="D65" s="57"/>
      <c r="E65" s="57"/>
      <c r="F65" s="57"/>
      <c r="G65" s="57"/>
      <c r="H65" s="58"/>
      <c r="I65" s="47"/>
    </row>
    <row r="66" spans="1:9" ht="16.5" x14ac:dyDescent="0.3">
      <c r="A66" s="47" t="s">
        <v>115</v>
      </c>
      <c r="B66" s="57">
        <f>((B20/B16)-1)*100</f>
        <v>-100</v>
      </c>
      <c r="C66" s="57" t="s">
        <v>144</v>
      </c>
      <c r="D66" s="57" t="s">
        <v>144</v>
      </c>
      <c r="E66" s="57">
        <f t="shared" ref="E66:H66" si="17">((E20/E16)-1)*100</f>
        <v>-100</v>
      </c>
      <c r="F66" s="49" t="s">
        <v>144</v>
      </c>
      <c r="G66" s="49" t="s">
        <v>144</v>
      </c>
      <c r="H66" s="58">
        <f t="shared" si="17"/>
        <v>-70.095151789759854</v>
      </c>
      <c r="I66" s="47"/>
    </row>
    <row r="67" spans="1:9" ht="16.5" x14ac:dyDescent="0.3">
      <c r="A67" s="47" t="s">
        <v>41</v>
      </c>
      <c r="B67" s="57" t="s">
        <v>144</v>
      </c>
      <c r="C67" s="57" t="s">
        <v>144</v>
      </c>
      <c r="D67" s="57" t="s">
        <v>144</v>
      </c>
      <c r="E67" s="57" t="s">
        <v>144</v>
      </c>
      <c r="F67" s="57" t="s">
        <v>144</v>
      </c>
      <c r="G67" s="57" t="s">
        <v>144</v>
      </c>
      <c r="H67" s="58" t="s">
        <v>144</v>
      </c>
      <c r="I67" s="47"/>
    </row>
    <row r="68" spans="1:9" ht="16.5" x14ac:dyDescent="0.3">
      <c r="A68" s="47" t="s">
        <v>42</v>
      </c>
      <c r="B68" s="57" t="s">
        <v>144</v>
      </c>
      <c r="C68" s="57" t="s">
        <v>144</v>
      </c>
      <c r="D68" s="57" t="s">
        <v>144</v>
      </c>
      <c r="E68" s="57" t="s">
        <v>144</v>
      </c>
      <c r="F68" s="57" t="s">
        <v>144</v>
      </c>
      <c r="G68" s="57" t="s">
        <v>144</v>
      </c>
      <c r="H68" s="58" t="s">
        <v>144</v>
      </c>
      <c r="I68" s="47"/>
    </row>
    <row r="69" spans="1:9" ht="16.5" x14ac:dyDescent="0.3">
      <c r="A69" s="47"/>
      <c r="B69" s="57"/>
      <c r="C69" s="57"/>
      <c r="D69" s="57"/>
      <c r="E69" s="57"/>
      <c r="F69" s="57"/>
      <c r="G69" s="57"/>
      <c r="H69" s="58"/>
      <c r="I69" s="47"/>
    </row>
    <row r="70" spans="1:9" ht="17.25" x14ac:dyDescent="0.35">
      <c r="A70" s="46" t="s">
        <v>43</v>
      </c>
      <c r="B70" s="57"/>
      <c r="C70" s="57"/>
      <c r="D70" s="57"/>
      <c r="E70" s="57"/>
      <c r="F70" s="57"/>
      <c r="G70" s="57"/>
      <c r="H70" s="58"/>
      <c r="I70" s="47"/>
    </row>
    <row r="71" spans="1:9" ht="16.5" x14ac:dyDescent="0.3">
      <c r="A71" s="47" t="s">
        <v>116</v>
      </c>
      <c r="B71" s="57">
        <f t="shared" ref="B71:H71" si="18">B26/B18</f>
        <v>34293.674939951961</v>
      </c>
      <c r="C71" s="57">
        <f t="shared" si="18"/>
        <v>62538.32004904966</v>
      </c>
      <c r="D71" s="57">
        <f t="shared" si="18"/>
        <v>194305.23917995443</v>
      </c>
      <c r="E71" s="57">
        <f t="shared" si="18"/>
        <v>5226.5718914963672</v>
      </c>
      <c r="F71" s="57">
        <f t="shared" si="18"/>
        <v>12467.765468792219</v>
      </c>
      <c r="G71" s="57">
        <f t="shared" si="18"/>
        <v>47152.089616544596</v>
      </c>
      <c r="H71" s="58">
        <f t="shared" si="18"/>
        <v>0</v>
      </c>
      <c r="I71" s="47"/>
    </row>
    <row r="72" spans="1:9" ht="16.5" x14ac:dyDescent="0.3">
      <c r="A72" s="47" t="s">
        <v>117</v>
      </c>
      <c r="B72" s="49" t="s">
        <v>144</v>
      </c>
      <c r="C72" s="49" t="s">
        <v>144</v>
      </c>
      <c r="D72" s="49" t="s">
        <v>144</v>
      </c>
      <c r="E72" s="49" t="s">
        <v>144</v>
      </c>
      <c r="F72" s="49" t="s">
        <v>144</v>
      </c>
      <c r="G72" s="49" t="s">
        <v>144</v>
      </c>
      <c r="H72" s="58">
        <f>H27/H20</f>
        <v>0</v>
      </c>
      <c r="I72" s="47"/>
    </row>
    <row r="73" spans="1:9" ht="16.5" x14ac:dyDescent="0.3">
      <c r="A73" s="47" t="s">
        <v>46</v>
      </c>
      <c r="B73" s="49" t="s">
        <v>144</v>
      </c>
      <c r="C73" s="49" t="s">
        <v>144</v>
      </c>
      <c r="D73" s="49" t="s">
        <v>144</v>
      </c>
      <c r="E73" s="49" t="s">
        <v>144</v>
      </c>
      <c r="F73" s="49" t="s">
        <v>144</v>
      </c>
      <c r="G73" s="49" t="s">
        <v>144</v>
      </c>
      <c r="H73" s="50" t="s">
        <v>144</v>
      </c>
      <c r="I73" s="47"/>
    </row>
    <row r="74" spans="1:9" ht="16.5" x14ac:dyDescent="0.3">
      <c r="A74" s="47" t="s">
        <v>118</v>
      </c>
      <c r="B74" s="57">
        <f t="shared" ref="B74:H74" si="19">B26/B17</f>
        <v>128498400</v>
      </c>
      <c r="C74" s="57">
        <f t="shared" si="19"/>
        <v>153000000</v>
      </c>
      <c r="D74" s="57">
        <f t="shared" si="19"/>
        <v>426500000</v>
      </c>
      <c r="E74" s="57">
        <f t="shared" si="19"/>
        <v>25000000</v>
      </c>
      <c r="F74" s="57">
        <f t="shared" si="19"/>
        <v>57679000</v>
      </c>
      <c r="G74" s="57">
        <f t="shared" si="19"/>
        <v>145920000</v>
      </c>
      <c r="H74" s="58">
        <f t="shared" si="19"/>
        <v>0</v>
      </c>
      <c r="I74" s="47"/>
    </row>
    <row r="75" spans="1:9" ht="16.5" x14ac:dyDescent="0.3">
      <c r="A75" s="47" t="s">
        <v>119</v>
      </c>
      <c r="B75" s="57">
        <f>B27/B19</f>
        <v>0</v>
      </c>
      <c r="C75" s="49" t="s">
        <v>144</v>
      </c>
      <c r="D75" s="57">
        <f>D27/D19</f>
        <v>0</v>
      </c>
      <c r="E75" s="49" t="s">
        <v>144</v>
      </c>
      <c r="F75" s="57">
        <f>F27/F19</f>
        <v>0</v>
      </c>
      <c r="G75" s="57">
        <f>G27/G19</f>
        <v>0</v>
      </c>
      <c r="H75" s="58">
        <f>H27/H19</f>
        <v>0</v>
      </c>
      <c r="I75" s="47"/>
    </row>
    <row r="76" spans="1:9" ht="16.5" x14ac:dyDescent="0.3">
      <c r="A76" s="47"/>
      <c r="B76" s="57"/>
      <c r="C76" s="57"/>
      <c r="D76" s="57"/>
      <c r="E76" s="57"/>
      <c r="F76" s="57"/>
      <c r="G76" s="57"/>
      <c r="H76" s="58"/>
      <c r="I76" s="47"/>
    </row>
    <row r="77" spans="1:9" ht="17.25" x14ac:dyDescent="0.35">
      <c r="A77" s="46" t="s">
        <v>47</v>
      </c>
      <c r="B77" s="57"/>
      <c r="C77" s="57"/>
      <c r="D77" s="57"/>
      <c r="E77" s="57"/>
      <c r="F77" s="57"/>
      <c r="G77" s="57"/>
      <c r="H77" s="58"/>
      <c r="I77" s="47"/>
    </row>
    <row r="78" spans="1:9" ht="16.5" x14ac:dyDescent="0.3">
      <c r="A78" s="47" t="s">
        <v>48</v>
      </c>
      <c r="B78" s="57">
        <f>(B33/B32)*100</f>
        <v>0</v>
      </c>
      <c r="C78" s="57"/>
      <c r="D78" s="57"/>
      <c r="E78" s="57"/>
      <c r="F78" s="57"/>
      <c r="G78" s="57"/>
      <c r="H78" s="58"/>
      <c r="I78" s="47"/>
    </row>
    <row r="79" spans="1:9" ht="16.5" x14ac:dyDescent="0.3">
      <c r="A79" s="59" t="s">
        <v>49</v>
      </c>
      <c r="B79" s="49" t="s">
        <v>144</v>
      </c>
      <c r="C79" s="57"/>
      <c r="D79" s="57"/>
      <c r="E79" s="57"/>
      <c r="F79" s="57"/>
      <c r="G79" s="57"/>
      <c r="H79" s="58"/>
      <c r="I79" s="47"/>
    </row>
    <row r="80" spans="1:9" ht="17.25" thickBot="1" x14ac:dyDescent="0.35">
      <c r="A80" s="60"/>
      <c r="B80" s="60"/>
      <c r="C80" s="60"/>
      <c r="D80" s="60"/>
      <c r="E80" s="60"/>
      <c r="F80" s="60"/>
      <c r="G80" s="60"/>
      <c r="H80" s="61"/>
      <c r="I80" s="47"/>
    </row>
    <row r="81" spans="1:9" ht="15.75" customHeight="1" thickTop="1" x14ac:dyDescent="0.3">
      <c r="A81" s="84" t="s">
        <v>194</v>
      </c>
      <c r="B81" s="84"/>
      <c r="C81" s="84"/>
      <c r="D81" s="84"/>
      <c r="E81" s="84"/>
      <c r="F81" s="84"/>
      <c r="G81" s="84"/>
      <c r="H81" s="84"/>
      <c r="I81" s="47"/>
    </row>
    <row r="82" spans="1:9" ht="57" customHeight="1" x14ac:dyDescent="0.3">
      <c r="A82" s="78" t="s">
        <v>195</v>
      </c>
      <c r="B82" s="78"/>
      <c r="C82" s="78"/>
      <c r="D82" s="78"/>
      <c r="E82" s="78"/>
      <c r="F82" s="78"/>
      <c r="G82" s="78"/>
      <c r="H82" s="47"/>
      <c r="I82" s="47"/>
    </row>
    <row r="83" spans="1:9" ht="16.5" x14ac:dyDescent="0.3">
      <c r="A83" s="47"/>
      <c r="B83" s="47"/>
      <c r="C83" s="47"/>
      <c r="D83" s="47"/>
      <c r="E83" s="47"/>
      <c r="F83" s="47"/>
      <c r="G83" s="47"/>
      <c r="H83" s="47"/>
      <c r="I83" s="47"/>
    </row>
  </sheetData>
  <mergeCells count="7">
    <mergeCell ref="A82:G82"/>
    <mergeCell ref="A9:A10"/>
    <mergeCell ref="B9:B10"/>
    <mergeCell ref="C9:H9"/>
    <mergeCell ref="C10:D10"/>
    <mergeCell ref="E10:G10"/>
    <mergeCell ref="A81:H81"/>
  </mergeCells>
  <pageMargins left="0.7" right="0.7" top="0.75" bottom="0.75" header="0.3" footer="0.3"/>
  <pageSetup paperSize="9" orientation="portrait" r:id="rId1"/>
  <ignoredErrors>
    <ignoredError sqref="C79:H79 C45:C48 F77:H78 F45:F48 C76:C78 F76 C69:C70 F69:F70 C56:C57 C61:C62 F61:F62 F56:F57 F51:F52 C64:C65 F64:F65 C51:C52" evalError="1"/>
    <ignoredError sqref="B15:B22 B25:B2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I82"/>
  <sheetViews>
    <sheetView showGridLines="0"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7109375" style="38" customWidth="1"/>
    <col min="2" max="8" width="17.140625" style="38" customWidth="1"/>
    <col min="9" max="16384" width="11.42578125" style="38"/>
  </cols>
  <sheetData>
    <row r="8" spans="1:9" ht="17.25" customHeight="1" x14ac:dyDescent="0.25"/>
    <row r="9" spans="1:9" s="39" customFormat="1" ht="21.75" customHeight="1" x14ac:dyDescent="0.35">
      <c r="A9" s="79" t="s">
        <v>0</v>
      </c>
      <c r="B9" s="79" t="s">
        <v>1</v>
      </c>
      <c r="C9" s="82" t="s">
        <v>2</v>
      </c>
      <c r="D9" s="82"/>
      <c r="E9" s="82"/>
      <c r="F9" s="82"/>
      <c r="G9" s="82"/>
      <c r="H9" s="82"/>
      <c r="I9" s="46"/>
    </row>
    <row r="10" spans="1:9" s="39" customFormat="1" ht="31.5" customHeight="1" thickBot="1" x14ac:dyDescent="0.4">
      <c r="A10" s="80"/>
      <c r="B10" s="81"/>
      <c r="C10" s="83" t="s">
        <v>123</v>
      </c>
      <c r="D10" s="83"/>
      <c r="E10" s="83" t="s">
        <v>4</v>
      </c>
      <c r="F10" s="83"/>
      <c r="G10" s="83"/>
      <c r="H10" s="43" t="s">
        <v>124</v>
      </c>
      <c r="I10" s="46"/>
    </row>
    <row r="11" spans="1:9" ht="69.75" thickTop="1" x14ac:dyDescent="0.3">
      <c r="A11" s="42"/>
      <c r="B11" s="42"/>
      <c r="C11" s="44" t="s">
        <v>145</v>
      </c>
      <c r="D11" s="44" t="s">
        <v>121</v>
      </c>
      <c r="E11" s="44" t="s">
        <v>146</v>
      </c>
      <c r="F11" s="44" t="s">
        <v>121</v>
      </c>
      <c r="G11" s="44" t="s">
        <v>122</v>
      </c>
      <c r="H11" s="45" t="s">
        <v>120</v>
      </c>
      <c r="I11" s="47"/>
    </row>
    <row r="12" spans="1:9" ht="17.25" x14ac:dyDescent="0.35">
      <c r="A12" s="46" t="s">
        <v>7</v>
      </c>
      <c r="B12" s="47"/>
      <c r="C12" s="47"/>
      <c r="D12" s="47"/>
      <c r="E12" s="47"/>
      <c r="F12" s="47"/>
      <c r="G12" s="47"/>
      <c r="H12" s="48"/>
      <c r="I12" s="47"/>
    </row>
    <row r="13" spans="1:9" ht="16.5" x14ac:dyDescent="0.3">
      <c r="A13" s="47"/>
      <c r="B13" s="47"/>
      <c r="C13" s="47"/>
      <c r="D13" s="47"/>
      <c r="E13" s="47"/>
      <c r="F13" s="47"/>
      <c r="G13" s="47"/>
      <c r="H13" s="48"/>
      <c r="I13" s="47"/>
    </row>
    <row r="14" spans="1:9" ht="17.25" x14ac:dyDescent="0.35">
      <c r="A14" s="46" t="s">
        <v>113</v>
      </c>
      <c r="B14" s="47"/>
      <c r="C14" s="47"/>
      <c r="D14" s="47"/>
      <c r="E14" s="47"/>
      <c r="F14" s="47"/>
      <c r="G14" s="47"/>
      <c r="H14" s="48"/>
      <c r="I14" s="47"/>
    </row>
    <row r="15" spans="1:9" ht="17.25" x14ac:dyDescent="0.35">
      <c r="A15" s="47" t="s">
        <v>196</v>
      </c>
      <c r="B15" s="49">
        <f>SUM(C15:G15)</f>
        <v>3</v>
      </c>
      <c r="C15" s="49">
        <v>0</v>
      </c>
      <c r="D15" s="49">
        <v>0</v>
      </c>
      <c r="E15" s="49">
        <v>0</v>
      </c>
      <c r="F15" s="49">
        <v>0</v>
      </c>
      <c r="G15" s="49">
        <v>3</v>
      </c>
      <c r="H15" s="50">
        <v>4</v>
      </c>
      <c r="I15" s="47"/>
    </row>
    <row r="16" spans="1:9" ht="17.25" x14ac:dyDescent="0.35">
      <c r="A16" s="51" t="s">
        <v>114</v>
      </c>
      <c r="B16" s="49">
        <f t="shared" ref="B16:B22" si="0">SUM(C16:G16)</f>
        <v>0</v>
      </c>
      <c r="C16" s="49">
        <v>0</v>
      </c>
      <c r="D16" s="49">
        <v>0</v>
      </c>
      <c r="E16" s="49">
        <v>0</v>
      </c>
      <c r="F16" s="49">
        <v>0</v>
      </c>
      <c r="G16" s="49">
        <v>0</v>
      </c>
      <c r="H16" s="50">
        <v>1500</v>
      </c>
      <c r="I16" s="47"/>
    </row>
    <row r="17" spans="1:9" ht="16.5" x14ac:dyDescent="0.3">
      <c r="A17" s="47" t="s">
        <v>162</v>
      </c>
      <c r="B17" s="49">
        <f t="shared" si="0"/>
        <v>16</v>
      </c>
      <c r="C17" s="49">
        <v>2</v>
      </c>
      <c r="D17" s="49">
        <v>2</v>
      </c>
      <c r="E17" s="49">
        <v>5</v>
      </c>
      <c r="F17" s="49">
        <v>4</v>
      </c>
      <c r="G17" s="49">
        <v>3</v>
      </c>
      <c r="H17" s="50">
        <v>15</v>
      </c>
      <c r="I17" s="47"/>
    </row>
    <row r="18" spans="1:9" ht="17.25" x14ac:dyDescent="0.35">
      <c r="A18" s="51" t="s">
        <v>114</v>
      </c>
      <c r="B18" s="49">
        <f t="shared" si="0"/>
        <v>72009</v>
      </c>
      <c r="C18" s="49">
        <v>4893</v>
      </c>
      <c r="D18" s="49">
        <v>4390</v>
      </c>
      <c r="E18" s="49">
        <v>34937</v>
      </c>
      <c r="F18" s="49">
        <v>18505</v>
      </c>
      <c r="G18" s="49">
        <v>9284</v>
      </c>
      <c r="H18" s="50">
        <v>3500</v>
      </c>
      <c r="I18" s="47"/>
    </row>
    <row r="19" spans="1:9" ht="17.25" customHeight="1" x14ac:dyDescent="0.3">
      <c r="A19" s="47" t="s">
        <v>163</v>
      </c>
      <c r="B19" s="49">
        <f t="shared" si="0"/>
        <v>2</v>
      </c>
      <c r="C19" s="49">
        <v>0</v>
      </c>
      <c r="D19" s="49">
        <v>0</v>
      </c>
      <c r="E19" s="49">
        <v>2</v>
      </c>
      <c r="F19" s="49">
        <v>0</v>
      </c>
      <c r="G19" s="49">
        <v>0</v>
      </c>
      <c r="H19" s="50">
        <v>3</v>
      </c>
      <c r="I19" s="47"/>
    </row>
    <row r="20" spans="1:9" ht="17.25" x14ac:dyDescent="0.35">
      <c r="A20" s="51" t="s">
        <v>114</v>
      </c>
      <c r="B20" s="49">
        <f t="shared" si="0"/>
        <v>15923</v>
      </c>
      <c r="C20" s="49">
        <v>0</v>
      </c>
      <c r="D20" s="49">
        <v>0</v>
      </c>
      <c r="E20" s="49">
        <v>15923</v>
      </c>
      <c r="F20" s="49">
        <v>0</v>
      </c>
      <c r="G20" s="49">
        <v>0</v>
      </c>
      <c r="H20" s="50">
        <v>5390</v>
      </c>
      <c r="I20" s="47"/>
    </row>
    <row r="21" spans="1:9" ht="16.5" x14ac:dyDescent="0.3">
      <c r="A21" s="47" t="s">
        <v>150</v>
      </c>
      <c r="B21" s="49">
        <f t="shared" si="0"/>
        <v>16</v>
      </c>
      <c r="C21" s="49">
        <v>2</v>
      </c>
      <c r="D21" s="49">
        <v>2</v>
      </c>
      <c r="E21" s="49">
        <v>5</v>
      </c>
      <c r="F21" s="49">
        <v>4</v>
      </c>
      <c r="G21" s="49">
        <v>3</v>
      </c>
      <c r="H21" s="50">
        <v>15</v>
      </c>
      <c r="I21" s="47"/>
    </row>
    <row r="22" spans="1:9" ht="17.25" x14ac:dyDescent="0.35">
      <c r="A22" s="51" t="s">
        <v>114</v>
      </c>
      <c r="B22" s="49">
        <f t="shared" si="0"/>
        <v>72009</v>
      </c>
      <c r="C22" s="49">
        <v>4893</v>
      </c>
      <c r="D22" s="49">
        <v>4390</v>
      </c>
      <c r="E22" s="49">
        <v>34937</v>
      </c>
      <c r="F22" s="49">
        <v>18505</v>
      </c>
      <c r="G22" s="49">
        <v>9284</v>
      </c>
      <c r="H22" s="50">
        <v>3500</v>
      </c>
      <c r="I22" s="47"/>
    </row>
    <row r="23" spans="1:9" ht="16.5" x14ac:dyDescent="0.3">
      <c r="A23" s="47"/>
      <c r="B23" s="49"/>
      <c r="C23" s="49"/>
      <c r="D23" s="49"/>
      <c r="E23" s="49"/>
      <c r="F23" s="49"/>
      <c r="G23" s="49"/>
      <c r="H23" s="50"/>
      <c r="I23" s="47"/>
    </row>
    <row r="24" spans="1:9" ht="17.25" x14ac:dyDescent="0.35">
      <c r="A24" s="46" t="s">
        <v>15</v>
      </c>
      <c r="B24" s="49"/>
      <c r="C24" s="49"/>
      <c r="D24" s="49"/>
      <c r="E24" s="49"/>
      <c r="F24" s="49"/>
      <c r="G24" s="49"/>
      <c r="H24" s="50"/>
      <c r="I24" s="47"/>
    </row>
    <row r="25" spans="1:9" ht="16.5" x14ac:dyDescent="0.3">
      <c r="A25" s="47" t="s">
        <v>127</v>
      </c>
      <c r="B25" s="49">
        <f>SUM(C25:G25)</f>
        <v>248487414.63</v>
      </c>
      <c r="C25" s="49">
        <v>0</v>
      </c>
      <c r="D25" s="49">
        <v>4580534.7</v>
      </c>
      <c r="E25" s="49">
        <v>192472780.34</v>
      </c>
      <c r="F25" s="49">
        <v>25739317.740000013</v>
      </c>
      <c r="G25" s="49">
        <v>25694781.850000001</v>
      </c>
      <c r="H25" s="50">
        <v>0</v>
      </c>
      <c r="I25" s="47"/>
    </row>
    <row r="26" spans="1:9" ht="16.5" x14ac:dyDescent="0.3">
      <c r="A26" s="47" t="s">
        <v>164</v>
      </c>
      <c r="B26" s="49">
        <f t="shared" ref="B26:B28" si="1">SUM(C26:G26)</f>
        <v>1927476000</v>
      </c>
      <c r="C26" s="49">
        <v>358277000</v>
      </c>
      <c r="D26" s="49">
        <v>616365700</v>
      </c>
      <c r="E26" s="49">
        <v>247261600</v>
      </c>
      <c r="F26" s="49">
        <v>247498500</v>
      </c>
      <c r="G26" s="49">
        <v>458073200</v>
      </c>
      <c r="H26" s="50">
        <v>0</v>
      </c>
      <c r="I26" s="47"/>
    </row>
    <row r="27" spans="1:9" ht="16.5" x14ac:dyDescent="0.3">
      <c r="A27" s="47" t="s">
        <v>165</v>
      </c>
      <c r="B27" s="49">
        <f t="shared" si="1"/>
        <v>135740051.77000001</v>
      </c>
      <c r="C27" s="49">
        <v>116994150</v>
      </c>
      <c r="D27" s="49">
        <v>0</v>
      </c>
      <c r="E27" s="49">
        <v>18745901.77</v>
      </c>
      <c r="F27" s="49">
        <v>0</v>
      </c>
      <c r="G27" s="49">
        <v>0</v>
      </c>
      <c r="H27" s="50">
        <v>0</v>
      </c>
      <c r="I27" s="47"/>
    </row>
    <row r="28" spans="1:9" ht="16.5" x14ac:dyDescent="0.3">
      <c r="A28" s="47" t="s">
        <v>154</v>
      </c>
      <c r="B28" s="49">
        <f t="shared" si="1"/>
        <v>1927476000</v>
      </c>
      <c r="C28" s="49">
        <v>358277000</v>
      </c>
      <c r="D28" s="49">
        <v>616365700</v>
      </c>
      <c r="E28" s="49">
        <v>247261600</v>
      </c>
      <c r="F28" s="49">
        <v>247498500</v>
      </c>
      <c r="G28" s="49">
        <v>458073200</v>
      </c>
      <c r="H28" s="50">
        <v>0</v>
      </c>
      <c r="I28" s="47"/>
    </row>
    <row r="29" spans="1:9" ht="16.5" x14ac:dyDescent="0.3">
      <c r="A29" s="47" t="s">
        <v>166</v>
      </c>
      <c r="B29" s="49">
        <f>B27</f>
        <v>135740051.77000001</v>
      </c>
      <c r="C29" s="49"/>
      <c r="D29" s="49"/>
      <c r="E29" s="49"/>
      <c r="F29" s="49"/>
      <c r="G29" s="49"/>
      <c r="H29" s="50"/>
      <c r="I29" s="47"/>
    </row>
    <row r="30" spans="1:9" ht="16.5" x14ac:dyDescent="0.3">
      <c r="A30" s="47"/>
      <c r="B30" s="49"/>
      <c r="C30" s="49"/>
      <c r="D30" s="49"/>
      <c r="E30" s="49"/>
      <c r="F30" s="49"/>
      <c r="G30" s="49"/>
      <c r="H30" s="50"/>
      <c r="I30" s="47"/>
    </row>
    <row r="31" spans="1:9" ht="17.25" x14ac:dyDescent="0.35">
      <c r="A31" s="46" t="s">
        <v>17</v>
      </c>
      <c r="B31" s="49"/>
      <c r="C31" s="49"/>
      <c r="D31" s="49"/>
      <c r="E31" s="49"/>
      <c r="F31" s="49"/>
      <c r="G31" s="49"/>
      <c r="H31" s="50"/>
      <c r="I31" s="47"/>
    </row>
    <row r="32" spans="1:9" ht="16.5" x14ac:dyDescent="0.3">
      <c r="A32" s="47" t="s">
        <v>167</v>
      </c>
      <c r="B32" s="49">
        <f>B26</f>
        <v>1927476000</v>
      </c>
      <c r="C32" s="49"/>
      <c r="D32" s="49"/>
      <c r="E32" s="49"/>
      <c r="F32" s="49"/>
      <c r="G32" s="49"/>
      <c r="H32" s="50"/>
      <c r="I32" s="47"/>
    </row>
    <row r="33" spans="1:9" ht="16.5" x14ac:dyDescent="0.3">
      <c r="A33" s="47" t="s">
        <v>168</v>
      </c>
      <c r="B33" s="49">
        <v>681173500</v>
      </c>
      <c r="C33" s="49"/>
      <c r="D33" s="49"/>
      <c r="E33" s="49"/>
      <c r="F33" s="49"/>
      <c r="G33" s="49"/>
      <c r="H33" s="50"/>
      <c r="I33" s="47"/>
    </row>
    <row r="34" spans="1:9" ht="16.5" x14ac:dyDescent="0.3">
      <c r="A34" s="47"/>
      <c r="B34" s="53"/>
      <c r="C34" s="53"/>
      <c r="D34" s="53"/>
      <c r="E34" s="53"/>
      <c r="F34" s="53"/>
      <c r="G34" s="53"/>
      <c r="H34" s="54"/>
      <c r="I34" s="47"/>
    </row>
    <row r="35" spans="1:9" ht="17.25" x14ac:dyDescent="0.35">
      <c r="A35" s="46" t="s">
        <v>18</v>
      </c>
      <c r="B35" s="53"/>
      <c r="C35" s="53"/>
      <c r="D35" s="53"/>
      <c r="E35" s="53"/>
      <c r="F35" s="53"/>
      <c r="G35" s="53"/>
      <c r="H35" s="54"/>
      <c r="I35" s="47"/>
    </row>
    <row r="36" spans="1:9" ht="16.5" x14ac:dyDescent="0.3">
      <c r="A36" s="47" t="s">
        <v>128</v>
      </c>
      <c r="B36" s="55">
        <v>1.0552807376</v>
      </c>
      <c r="C36" s="55">
        <v>1.0552807376</v>
      </c>
      <c r="D36" s="55">
        <v>1.0552807376</v>
      </c>
      <c r="E36" s="55">
        <v>1.0552807376</v>
      </c>
      <c r="F36" s="55">
        <v>1.0552807376</v>
      </c>
      <c r="G36" s="55">
        <v>1.0552807376</v>
      </c>
      <c r="H36" s="56">
        <v>1.0552807376</v>
      </c>
      <c r="I36" s="47"/>
    </row>
    <row r="37" spans="1:9" ht="16.5" x14ac:dyDescent="0.3">
      <c r="A37" s="47" t="s">
        <v>169</v>
      </c>
      <c r="B37" s="55">
        <v>1.0586</v>
      </c>
      <c r="C37" s="55">
        <v>1.0586</v>
      </c>
      <c r="D37" s="55">
        <v>1.0586</v>
      </c>
      <c r="E37" s="55">
        <v>1.0586</v>
      </c>
      <c r="F37" s="55">
        <v>1.0586</v>
      </c>
      <c r="G37" s="55">
        <v>1.0586</v>
      </c>
      <c r="H37" s="56">
        <v>1.0586</v>
      </c>
      <c r="I37" s="47"/>
    </row>
    <row r="38" spans="1:9" ht="16.5" x14ac:dyDescent="0.3">
      <c r="A38" s="47" t="s">
        <v>100</v>
      </c>
      <c r="B38" s="49">
        <f>C38+F38</f>
        <v>285392</v>
      </c>
      <c r="C38" s="52">
        <v>80283</v>
      </c>
      <c r="D38" s="52">
        <v>80283</v>
      </c>
      <c r="E38" s="52">
        <v>205109</v>
      </c>
      <c r="F38" s="49">
        <v>205109</v>
      </c>
      <c r="G38" s="49">
        <v>205109</v>
      </c>
      <c r="H38" s="50">
        <v>0</v>
      </c>
      <c r="I38" s="47"/>
    </row>
    <row r="39" spans="1:9" ht="16.5" x14ac:dyDescent="0.3">
      <c r="A39" s="47"/>
      <c r="B39" s="49"/>
      <c r="C39" s="49"/>
      <c r="D39" s="49"/>
      <c r="E39" s="49"/>
      <c r="F39" s="49"/>
      <c r="G39" s="49"/>
      <c r="H39" s="50"/>
      <c r="I39" s="47"/>
    </row>
    <row r="40" spans="1:9" ht="17.25" x14ac:dyDescent="0.35">
      <c r="A40" s="46" t="s">
        <v>21</v>
      </c>
      <c r="B40" s="49"/>
      <c r="C40" s="49"/>
      <c r="D40" s="49"/>
      <c r="E40" s="49"/>
      <c r="F40" s="49"/>
      <c r="G40" s="49"/>
      <c r="H40" s="50"/>
      <c r="I40" s="47"/>
    </row>
    <row r="41" spans="1:9" ht="16.5" x14ac:dyDescent="0.3">
      <c r="A41" s="47" t="s">
        <v>170</v>
      </c>
      <c r="B41" s="49">
        <f t="shared" ref="B41" si="2">B25/B36</f>
        <v>235470435.28448084</v>
      </c>
      <c r="C41" s="49">
        <f t="shared" ref="C41:H41" si="3">C25/C36</f>
        <v>0</v>
      </c>
      <c r="D41" s="49">
        <f t="shared" si="3"/>
        <v>4340584.0140865287</v>
      </c>
      <c r="E41" s="49">
        <f t="shared" si="3"/>
        <v>182390119.97673368</v>
      </c>
      <c r="F41" s="49">
        <f t="shared" si="3"/>
        <v>24390967.08856672</v>
      </c>
      <c r="G41" s="49">
        <f t="shared" si="3"/>
        <v>24348764.205093931</v>
      </c>
      <c r="H41" s="50">
        <f t="shared" si="3"/>
        <v>0</v>
      </c>
      <c r="I41" s="47"/>
    </row>
    <row r="42" spans="1:9" ht="16.5" x14ac:dyDescent="0.3">
      <c r="A42" s="47" t="s">
        <v>171</v>
      </c>
      <c r="B42" s="49">
        <f t="shared" ref="B42" si="4">B27/B37</f>
        <v>128226007.71774042</v>
      </c>
      <c r="C42" s="49">
        <f t="shared" ref="C42:H42" si="5">C27/C37</f>
        <v>110517806.53693558</v>
      </c>
      <c r="D42" s="49">
        <f t="shared" si="5"/>
        <v>0</v>
      </c>
      <c r="E42" s="49">
        <f t="shared" si="5"/>
        <v>17708201.180804837</v>
      </c>
      <c r="F42" s="49">
        <f t="shared" si="5"/>
        <v>0</v>
      </c>
      <c r="G42" s="49">
        <f t="shared" si="5"/>
        <v>0</v>
      </c>
      <c r="H42" s="50">
        <f t="shared" si="5"/>
        <v>0</v>
      </c>
      <c r="I42" s="47"/>
    </row>
    <row r="43" spans="1:9" ht="16.5" x14ac:dyDescent="0.3">
      <c r="A43" s="47" t="s">
        <v>129</v>
      </c>
      <c r="B43" s="49" t="s">
        <v>144</v>
      </c>
      <c r="C43" s="49" t="s">
        <v>144</v>
      </c>
      <c r="D43" s="49" t="s">
        <v>144</v>
      </c>
      <c r="E43" s="49" t="s">
        <v>144</v>
      </c>
      <c r="F43" s="49" t="s">
        <v>144</v>
      </c>
      <c r="G43" s="49" t="s">
        <v>144</v>
      </c>
      <c r="H43" s="50">
        <f t="shared" ref="H43" si="6">H41/H16</f>
        <v>0</v>
      </c>
      <c r="I43" s="47"/>
    </row>
    <row r="44" spans="1:9" ht="16.5" x14ac:dyDescent="0.3">
      <c r="A44" s="47" t="s">
        <v>172</v>
      </c>
      <c r="B44" s="49">
        <f>B42/B20</f>
        <v>8052.8799672009309</v>
      </c>
      <c r="C44" s="49" t="s">
        <v>144</v>
      </c>
      <c r="D44" s="49" t="s">
        <v>144</v>
      </c>
      <c r="E44" s="49">
        <f t="shared" ref="E44:H44" si="7">E42/E20</f>
        <v>1112.1146254352093</v>
      </c>
      <c r="F44" s="49" t="s">
        <v>144</v>
      </c>
      <c r="G44" s="49" t="s">
        <v>144</v>
      </c>
      <c r="H44" s="50">
        <f t="shared" si="7"/>
        <v>0</v>
      </c>
      <c r="I44" s="47"/>
    </row>
    <row r="45" spans="1:9" ht="16.5" x14ac:dyDescent="0.3">
      <c r="A45" s="47"/>
      <c r="B45" s="53"/>
      <c r="C45" s="53"/>
      <c r="D45" s="53"/>
      <c r="E45" s="53"/>
      <c r="F45" s="53"/>
      <c r="G45" s="53"/>
      <c r="H45" s="54"/>
      <c r="I45" s="47"/>
    </row>
    <row r="46" spans="1:9" ht="17.25" x14ac:dyDescent="0.35">
      <c r="A46" s="46" t="s">
        <v>26</v>
      </c>
      <c r="B46" s="53"/>
      <c r="C46" s="53"/>
      <c r="D46" s="53"/>
      <c r="E46" s="53"/>
      <c r="F46" s="53"/>
      <c r="G46" s="53"/>
      <c r="H46" s="54"/>
      <c r="I46" s="47"/>
    </row>
    <row r="47" spans="1:9" ht="16.5" x14ac:dyDescent="0.3">
      <c r="A47" s="47"/>
      <c r="B47" s="53"/>
      <c r="C47" s="53"/>
      <c r="D47" s="53"/>
      <c r="E47" s="53"/>
      <c r="F47" s="53"/>
      <c r="G47" s="53"/>
      <c r="H47" s="54"/>
      <c r="I47" s="47"/>
    </row>
    <row r="48" spans="1:9" ht="17.25" x14ac:dyDescent="0.35">
      <c r="A48" s="46" t="s">
        <v>27</v>
      </c>
      <c r="B48" s="53"/>
      <c r="C48" s="53"/>
      <c r="D48" s="53"/>
      <c r="E48" s="53"/>
      <c r="F48" s="53"/>
      <c r="G48" s="53"/>
      <c r="H48" s="54"/>
      <c r="I48" s="47"/>
    </row>
    <row r="49" spans="1:9" ht="16.5" x14ac:dyDescent="0.3">
      <c r="A49" s="47" t="s">
        <v>28</v>
      </c>
      <c r="B49" s="57">
        <f>(B18/B38)*100</f>
        <v>25.231611257498461</v>
      </c>
      <c r="C49" s="57">
        <f t="shared" ref="C49:G49" si="8">(C18/C38)*100</f>
        <v>6.0946900340047083</v>
      </c>
      <c r="D49" s="57">
        <f t="shared" si="8"/>
        <v>5.468156396746509</v>
      </c>
      <c r="E49" s="57">
        <f t="shared" si="8"/>
        <v>17.033382250413194</v>
      </c>
      <c r="F49" s="57">
        <f t="shared" si="8"/>
        <v>9.0220321877635783</v>
      </c>
      <c r="G49" s="57">
        <f t="shared" si="8"/>
        <v>4.526373781745316</v>
      </c>
      <c r="H49" s="50" t="s">
        <v>144</v>
      </c>
      <c r="I49" s="47"/>
    </row>
    <row r="50" spans="1:9" ht="16.5" x14ac:dyDescent="0.3">
      <c r="A50" s="47" t="s">
        <v>29</v>
      </c>
      <c r="B50" s="57">
        <f>(B20/B38)*100</f>
        <v>5.5793434994673996</v>
      </c>
      <c r="C50" s="57">
        <f t="shared" ref="C50:G50" si="9">(C20/C38)*100</f>
        <v>0</v>
      </c>
      <c r="D50" s="57">
        <f t="shared" si="9"/>
        <v>0</v>
      </c>
      <c r="E50" s="57">
        <f t="shared" si="9"/>
        <v>7.7631893286008902</v>
      </c>
      <c r="F50" s="57">
        <f t="shared" si="9"/>
        <v>0</v>
      </c>
      <c r="G50" s="57">
        <f t="shared" si="9"/>
        <v>0</v>
      </c>
      <c r="H50" s="50" t="s">
        <v>144</v>
      </c>
      <c r="I50" s="47"/>
    </row>
    <row r="51" spans="1:9" ht="16.5" x14ac:dyDescent="0.3">
      <c r="A51" s="47"/>
      <c r="B51" s="57"/>
      <c r="C51" s="57"/>
      <c r="D51" s="57"/>
      <c r="E51" s="57"/>
      <c r="F51" s="57"/>
      <c r="G51" s="57"/>
      <c r="H51" s="58"/>
      <c r="I51" s="47"/>
    </row>
    <row r="52" spans="1:9" ht="17.25" x14ac:dyDescent="0.35">
      <c r="A52" s="46" t="s">
        <v>30</v>
      </c>
      <c r="B52" s="57"/>
      <c r="C52" s="57"/>
      <c r="D52" s="57"/>
      <c r="E52" s="57"/>
      <c r="F52" s="57"/>
      <c r="G52" s="57"/>
      <c r="H52" s="58"/>
      <c r="I52" s="47"/>
    </row>
    <row r="53" spans="1:9" ht="16.5" x14ac:dyDescent="0.3">
      <c r="A53" s="47" t="s">
        <v>31</v>
      </c>
      <c r="B53" s="57">
        <f>B20/B18*100</f>
        <v>22.112513713563583</v>
      </c>
      <c r="C53" s="57">
        <f t="shared" ref="C53:H53" si="10">C20/C18*100</f>
        <v>0</v>
      </c>
      <c r="D53" s="57">
        <f t="shared" si="10"/>
        <v>0</v>
      </c>
      <c r="E53" s="57">
        <f t="shared" si="10"/>
        <v>45.576323095858257</v>
      </c>
      <c r="F53" s="57">
        <f t="shared" si="10"/>
        <v>0</v>
      </c>
      <c r="G53" s="57">
        <f t="shared" si="10"/>
        <v>0</v>
      </c>
      <c r="H53" s="58">
        <f t="shared" si="10"/>
        <v>154</v>
      </c>
      <c r="I53" s="47"/>
    </row>
    <row r="54" spans="1:9" ht="16.5" x14ac:dyDescent="0.3">
      <c r="A54" s="47" t="s">
        <v>32</v>
      </c>
      <c r="B54" s="57">
        <f>B27/B26*100</f>
        <v>7.0423731226744213</v>
      </c>
      <c r="C54" s="57">
        <f t="shared" ref="C54:G54" si="11">C27/C26*100</f>
        <v>32.65466384947959</v>
      </c>
      <c r="D54" s="57">
        <f t="shared" si="11"/>
        <v>0</v>
      </c>
      <c r="E54" s="57">
        <f t="shared" si="11"/>
        <v>7.5814043790058783</v>
      </c>
      <c r="F54" s="57">
        <f t="shared" si="11"/>
        <v>0</v>
      </c>
      <c r="G54" s="57">
        <f t="shared" si="11"/>
        <v>0</v>
      </c>
      <c r="H54" s="50" t="s">
        <v>144</v>
      </c>
      <c r="I54" s="47"/>
    </row>
    <row r="55" spans="1:9" ht="16.5" x14ac:dyDescent="0.3">
      <c r="A55" s="47" t="s">
        <v>33</v>
      </c>
      <c r="B55" s="57">
        <f t="shared" ref="B55" si="12">AVERAGE(B53:B54)</f>
        <v>14.577443418119003</v>
      </c>
      <c r="C55" s="57">
        <f t="shared" ref="C55:G55" si="13">AVERAGE(C53:C54)</f>
        <v>16.327331924739795</v>
      </c>
      <c r="D55" s="57">
        <f t="shared" si="13"/>
        <v>0</v>
      </c>
      <c r="E55" s="57">
        <f t="shared" si="13"/>
        <v>26.578863737432066</v>
      </c>
      <c r="F55" s="57">
        <f t="shared" si="13"/>
        <v>0</v>
      </c>
      <c r="G55" s="57">
        <f t="shared" si="13"/>
        <v>0</v>
      </c>
      <c r="H55" s="50" t="s">
        <v>144</v>
      </c>
      <c r="I55" s="47"/>
    </row>
    <row r="56" spans="1:9" ht="16.5" x14ac:dyDescent="0.3">
      <c r="A56" s="47"/>
      <c r="B56" s="57"/>
      <c r="C56" s="57"/>
      <c r="D56" s="57"/>
      <c r="E56" s="57"/>
      <c r="F56" s="57"/>
      <c r="G56" s="57"/>
      <c r="H56" s="58"/>
      <c r="I56" s="47"/>
    </row>
    <row r="57" spans="1:9" ht="17.25" x14ac:dyDescent="0.35">
      <c r="A57" s="46" t="s">
        <v>34</v>
      </c>
      <c r="B57" s="57"/>
      <c r="C57" s="57"/>
      <c r="D57" s="57"/>
      <c r="E57" s="57"/>
      <c r="F57" s="57"/>
      <c r="G57" s="57"/>
      <c r="H57" s="58"/>
      <c r="I57" s="47"/>
    </row>
    <row r="58" spans="1:9" ht="16.5" x14ac:dyDescent="0.3">
      <c r="A58" s="47" t="s">
        <v>35</v>
      </c>
      <c r="B58" s="57">
        <f>B20/B22*100</f>
        <v>22.112513713563583</v>
      </c>
      <c r="C58" s="57">
        <f t="shared" ref="C58:H58" si="14">C20/C22*100</f>
        <v>0</v>
      </c>
      <c r="D58" s="57">
        <f t="shared" si="14"/>
        <v>0</v>
      </c>
      <c r="E58" s="57">
        <f t="shared" si="14"/>
        <v>45.576323095858257</v>
      </c>
      <c r="F58" s="57">
        <f t="shared" si="14"/>
        <v>0</v>
      </c>
      <c r="G58" s="57">
        <f t="shared" si="14"/>
        <v>0</v>
      </c>
      <c r="H58" s="58">
        <f t="shared" si="14"/>
        <v>154</v>
      </c>
      <c r="I58" s="47"/>
    </row>
    <row r="59" spans="1:9" ht="16.5" x14ac:dyDescent="0.3">
      <c r="A59" s="47" t="s">
        <v>36</v>
      </c>
      <c r="B59" s="57">
        <f t="shared" ref="B59" si="15">B27/B28*100</f>
        <v>7.0423731226744213</v>
      </c>
      <c r="C59" s="57">
        <f t="shared" ref="C59:G59" si="16">C27/C28*100</f>
        <v>32.65466384947959</v>
      </c>
      <c r="D59" s="57">
        <f t="shared" si="16"/>
        <v>0</v>
      </c>
      <c r="E59" s="57">
        <f t="shared" si="16"/>
        <v>7.5814043790058783</v>
      </c>
      <c r="F59" s="57">
        <f t="shared" si="16"/>
        <v>0</v>
      </c>
      <c r="G59" s="57">
        <f t="shared" si="16"/>
        <v>0</v>
      </c>
      <c r="H59" s="50" t="s">
        <v>144</v>
      </c>
      <c r="I59" s="47"/>
    </row>
    <row r="60" spans="1:9" ht="16.5" x14ac:dyDescent="0.3">
      <c r="A60" s="47" t="s">
        <v>37</v>
      </c>
      <c r="B60" s="57">
        <f t="shared" ref="B60" si="17">(B58+B59)/2</f>
        <v>14.577443418119003</v>
      </c>
      <c r="C60" s="57">
        <f t="shared" ref="C60:G60" si="18">(C58+C59)/2</f>
        <v>16.327331924739795</v>
      </c>
      <c r="D60" s="57">
        <f t="shared" si="18"/>
        <v>0</v>
      </c>
      <c r="E60" s="57">
        <f t="shared" si="18"/>
        <v>26.578863737432066</v>
      </c>
      <c r="F60" s="57">
        <f t="shared" si="18"/>
        <v>0</v>
      </c>
      <c r="G60" s="57">
        <f t="shared" si="18"/>
        <v>0</v>
      </c>
      <c r="H60" s="50" t="s">
        <v>144</v>
      </c>
      <c r="I60" s="47"/>
    </row>
    <row r="61" spans="1:9" ht="16.5" x14ac:dyDescent="0.3">
      <c r="A61" s="47"/>
      <c r="B61" s="57"/>
      <c r="C61" s="57"/>
      <c r="D61" s="57"/>
      <c r="E61" s="57"/>
      <c r="F61" s="57"/>
      <c r="G61" s="57"/>
      <c r="H61" s="58"/>
      <c r="I61" s="47"/>
    </row>
    <row r="62" spans="1:9" ht="17.25" x14ac:dyDescent="0.35">
      <c r="A62" s="46" t="s">
        <v>92</v>
      </c>
      <c r="B62" s="57"/>
      <c r="C62" s="57"/>
      <c r="D62" s="57"/>
      <c r="E62" s="57"/>
      <c r="F62" s="57"/>
      <c r="G62" s="57"/>
      <c r="H62" s="58"/>
      <c r="I62" s="47"/>
    </row>
    <row r="63" spans="1:9" ht="16.5" x14ac:dyDescent="0.3">
      <c r="A63" s="47" t="s">
        <v>38</v>
      </c>
      <c r="B63" s="57">
        <f>B29/B27*100</f>
        <v>100</v>
      </c>
      <c r="C63" s="57"/>
      <c r="D63" s="57"/>
      <c r="E63" s="57"/>
      <c r="F63" s="57"/>
      <c r="G63" s="57"/>
      <c r="H63" s="58"/>
      <c r="I63" s="47"/>
    </row>
    <row r="64" spans="1:9" ht="16.5" x14ac:dyDescent="0.3">
      <c r="A64" s="47"/>
      <c r="B64" s="57"/>
      <c r="C64" s="57"/>
      <c r="D64" s="57"/>
      <c r="E64" s="57"/>
      <c r="F64" s="57"/>
      <c r="G64" s="57"/>
      <c r="H64" s="58"/>
      <c r="I64" s="47"/>
    </row>
    <row r="65" spans="1:9" ht="17.25" x14ac:dyDescent="0.35">
      <c r="A65" s="46" t="s">
        <v>39</v>
      </c>
      <c r="B65" s="57"/>
      <c r="C65" s="57"/>
      <c r="D65" s="57"/>
      <c r="E65" s="57"/>
      <c r="F65" s="57"/>
      <c r="G65" s="57"/>
      <c r="H65" s="58"/>
      <c r="I65" s="47"/>
    </row>
    <row r="66" spans="1:9" ht="16.5" x14ac:dyDescent="0.3">
      <c r="A66" s="47" t="s">
        <v>115</v>
      </c>
      <c r="B66" s="49" t="s">
        <v>144</v>
      </c>
      <c r="C66" s="49" t="s">
        <v>144</v>
      </c>
      <c r="D66" s="49" t="s">
        <v>144</v>
      </c>
      <c r="E66" s="49" t="s">
        <v>144</v>
      </c>
      <c r="F66" s="49" t="s">
        <v>144</v>
      </c>
      <c r="G66" s="49" t="s">
        <v>144</v>
      </c>
      <c r="H66" s="58">
        <f t="shared" ref="H66" si="19">((H20/H16)-1)*100</f>
        <v>259.33333333333331</v>
      </c>
      <c r="I66" s="47"/>
    </row>
    <row r="67" spans="1:9" ht="16.5" x14ac:dyDescent="0.3">
      <c r="A67" s="47" t="s">
        <v>41</v>
      </c>
      <c r="B67" s="57">
        <f>((B42/B41)-1)*100</f>
        <v>-45.544752757251381</v>
      </c>
      <c r="C67" s="49" t="s">
        <v>144</v>
      </c>
      <c r="D67" s="57">
        <f t="shared" ref="D67:G67" si="20">((D42/D41)-1)*100</f>
        <v>-100</v>
      </c>
      <c r="E67" s="57">
        <f t="shared" si="20"/>
        <v>-90.291030466417936</v>
      </c>
      <c r="F67" s="57">
        <f t="shared" si="20"/>
        <v>-100</v>
      </c>
      <c r="G67" s="57">
        <f t="shared" si="20"/>
        <v>-100</v>
      </c>
      <c r="H67" s="50" t="s">
        <v>144</v>
      </c>
      <c r="I67" s="47"/>
    </row>
    <row r="68" spans="1:9" ht="16.5" x14ac:dyDescent="0.3">
      <c r="A68" s="47" t="s">
        <v>42</v>
      </c>
      <c r="B68" s="49" t="s">
        <v>144</v>
      </c>
      <c r="C68" s="49" t="s">
        <v>144</v>
      </c>
      <c r="D68" s="49" t="s">
        <v>144</v>
      </c>
      <c r="E68" s="49" t="s">
        <v>144</v>
      </c>
      <c r="F68" s="49" t="s">
        <v>144</v>
      </c>
      <c r="G68" s="49" t="s">
        <v>144</v>
      </c>
      <c r="H68" s="50" t="s">
        <v>144</v>
      </c>
      <c r="I68" s="47"/>
    </row>
    <row r="69" spans="1:9" ht="16.5" x14ac:dyDescent="0.3">
      <c r="A69" s="47"/>
      <c r="B69" s="57"/>
      <c r="C69" s="57"/>
      <c r="D69" s="57"/>
      <c r="E69" s="57"/>
      <c r="F69" s="57"/>
      <c r="G69" s="57"/>
      <c r="H69" s="58"/>
      <c r="I69" s="47"/>
    </row>
    <row r="70" spans="1:9" ht="17.25" x14ac:dyDescent="0.35">
      <c r="A70" s="46" t="s">
        <v>43</v>
      </c>
      <c r="B70" s="57"/>
      <c r="C70" s="57"/>
      <c r="D70" s="57"/>
      <c r="E70" s="57"/>
      <c r="F70" s="57"/>
      <c r="G70" s="57"/>
      <c r="H70" s="58"/>
      <c r="I70" s="47"/>
    </row>
    <row r="71" spans="1:9" ht="16.5" x14ac:dyDescent="0.3">
      <c r="A71" s="47" t="s">
        <v>116</v>
      </c>
      <c r="B71" s="57">
        <f>B26/B18</f>
        <v>26767.154105736783</v>
      </c>
      <c r="C71" s="57">
        <f t="shared" ref="C71:H71" si="21">C26/C18</f>
        <v>73222.358471285508</v>
      </c>
      <c r="D71" s="57">
        <f t="shared" si="21"/>
        <v>140402.20956719818</v>
      </c>
      <c r="E71" s="57">
        <f t="shared" si="21"/>
        <v>7077.356384348971</v>
      </c>
      <c r="F71" s="57">
        <f t="shared" si="21"/>
        <v>13374.682518238315</v>
      </c>
      <c r="G71" s="57">
        <f t="shared" si="21"/>
        <v>49340.068935803531</v>
      </c>
      <c r="H71" s="58">
        <f t="shared" si="21"/>
        <v>0</v>
      </c>
      <c r="I71" s="47"/>
    </row>
    <row r="72" spans="1:9" ht="16.5" x14ac:dyDescent="0.3">
      <c r="A72" s="47" t="s">
        <v>117</v>
      </c>
      <c r="B72" s="57">
        <f>B27/B20</f>
        <v>8524.7787332789048</v>
      </c>
      <c r="C72" s="49" t="s">
        <v>144</v>
      </c>
      <c r="D72" s="49" t="s">
        <v>144</v>
      </c>
      <c r="E72" s="57">
        <f t="shared" ref="E72:H72" si="22">E27/E20</f>
        <v>1177.2845424857126</v>
      </c>
      <c r="F72" s="49" t="s">
        <v>144</v>
      </c>
      <c r="G72" s="49" t="s">
        <v>144</v>
      </c>
      <c r="H72" s="58">
        <f t="shared" si="22"/>
        <v>0</v>
      </c>
      <c r="I72" s="47"/>
    </row>
    <row r="73" spans="1:9" ht="16.5" x14ac:dyDescent="0.3">
      <c r="A73" s="47" t="s">
        <v>46</v>
      </c>
      <c r="B73" s="57">
        <f>(B72/B71)*B55</f>
        <v>4.6426108336158078</v>
      </c>
      <c r="C73" s="49" t="s">
        <v>144</v>
      </c>
      <c r="D73" s="49" t="s">
        <v>144</v>
      </c>
      <c r="E73" s="57">
        <f t="shared" ref="E73" si="23">(E72/E71)*E55</f>
        <v>4.4212674529306151</v>
      </c>
      <c r="F73" s="49" t="s">
        <v>144</v>
      </c>
      <c r="G73" s="49" t="s">
        <v>144</v>
      </c>
      <c r="H73" s="50" t="s">
        <v>144</v>
      </c>
      <c r="I73" s="47"/>
    </row>
    <row r="74" spans="1:9" ht="16.5" x14ac:dyDescent="0.3">
      <c r="A74" s="47" t="s">
        <v>118</v>
      </c>
      <c r="B74" s="57">
        <f>B26/B17</f>
        <v>120467250</v>
      </c>
      <c r="C74" s="57">
        <f t="shared" ref="C74:H74" si="24">C26/C17</f>
        <v>179138500</v>
      </c>
      <c r="D74" s="57">
        <f t="shared" si="24"/>
        <v>308182850</v>
      </c>
      <c r="E74" s="57">
        <f t="shared" si="24"/>
        <v>49452320</v>
      </c>
      <c r="F74" s="57">
        <f t="shared" si="24"/>
        <v>61874625</v>
      </c>
      <c r="G74" s="57">
        <f t="shared" si="24"/>
        <v>152691066.66666666</v>
      </c>
      <c r="H74" s="58">
        <f t="shared" si="24"/>
        <v>0</v>
      </c>
      <c r="I74" s="47"/>
    </row>
    <row r="75" spans="1:9" ht="16.5" x14ac:dyDescent="0.3">
      <c r="A75" s="47" t="s">
        <v>119</v>
      </c>
      <c r="B75" s="57">
        <f>B27/B19</f>
        <v>67870025.885000005</v>
      </c>
      <c r="C75" s="49" t="s">
        <v>144</v>
      </c>
      <c r="D75" s="49" t="s">
        <v>144</v>
      </c>
      <c r="E75" s="57">
        <f t="shared" ref="E75:H75" si="25">E27/E19</f>
        <v>9372950.8849999998</v>
      </c>
      <c r="F75" s="49" t="s">
        <v>144</v>
      </c>
      <c r="G75" s="49" t="s">
        <v>144</v>
      </c>
      <c r="H75" s="58">
        <f t="shared" si="25"/>
        <v>0</v>
      </c>
      <c r="I75" s="47"/>
    </row>
    <row r="76" spans="1:9" ht="16.5" x14ac:dyDescent="0.3">
      <c r="A76" s="47"/>
      <c r="B76" s="57"/>
      <c r="C76" s="57"/>
      <c r="D76" s="57"/>
      <c r="E76" s="57"/>
      <c r="F76" s="57"/>
      <c r="G76" s="57"/>
      <c r="H76" s="58"/>
      <c r="I76" s="47"/>
    </row>
    <row r="77" spans="1:9" ht="17.25" x14ac:dyDescent="0.35">
      <c r="A77" s="62" t="s">
        <v>47</v>
      </c>
      <c r="B77" s="57"/>
      <c r="C77" s="57"/>
      <c r="D77" s="57"/>
      <c r="E77" s="57"/>
      <c r="F77" s="57"/>
      <c r="G77" s="57"/>
      <c r="H77" s="58"/>
      <c r="I77" s="47"/>
    </row>
    <row r="78" spans="1:9" ht="16.5" x14ac:dyDescent="0.3">
      <c r="A78" s="59" t="s">
        <v>48</v>
      </c>
      <c r="B78" s="57">
        <f>(B33/B32)*100</f>
        <v>35.34018063000525</v>
      </c>
      <c r="C78" s="57"/>
      <c r="D78" s="57"/>
      <c r="E78" s="57"/>
      <c r="F78" s="57"/>
      <c r="G78" s="57"/>
      <c r="H78" s="58"/>
      <c r="I78" s="47"/>
    </row>
    <row r="79" spans="1:9" ht="16.5" x14ac:dyDescent="0.3">
      <c r="A79" s="59" t="s">
        <v>49</v>
      </c>
      <c r="B79" s="57">
        <f>(B27/B33)*100</f>
        <v>19.927382931074096</v>
      </c>
      <c r="C79" s="57"/>
      <c r="D79" s="57"/>
      <c r="E79" s="57"/>
      <c r="F79" s="57"/>
      <c r="G79" s="57"/>
      <c r="H79" s="58"/>
      <c r="I79" s="47"/>
    </row>
    <row r="80" spans="1:9" ht="17.25" thickBot="1" x14ac:dyDescent="0.35">
      <c r="A80" s="60"/>
      <c r="B80" s="60"/>
      <c r="C80" s="60"/>
      <c r="D80" s="60"/>
      <c r="E80" s="60"/>
      <c r="F80" s="60"/>
      <c r="G80" s="60"/>
      <c r="H80" s="61"/>
      <c r="I80" s="47"/>
    </row>
    <row r="81" spans="1:9" ht="15.75" customHeight="1" thickTop="1" x14ac:dyDescent="0.3">
      <c r="A81" s="84" t="s">
        <v>194</v>
      </c>
      <c r="B81" s="84"/>
      <c r="C81" s="84"/>
      <c r="D81" s="84"/>
      <c r="E81" s="84"/>
      <c r="F81" s="84"/>
      <c r="G81" s="84"/>
      <c r="H81" s="84"/>
      <c r="I81" s="47"/>
    </row>
    <row r="82" spans="1:9" ht="56.25" customHeight="1" x14ac:dyDescent="0.3">
      <c r="A82" s="78" t="s">
        <v>195</v>
      </c>
      <c r="B82" s="78"/>
      <c r="C82" s="78"/>
      <c r="D82" s="78"/>
      <c r="E82" s="78"/>
      <c r="F82" s="78"/>
      <c r="G82" s="78"/>
      <c r="H82" s="47"/>
      <c r="I82" s="47"/>
    </row>
  </sheetData>
  <mergeCells count="7">
    <mergeCell ref="A82:G82"/>
    <mergeCell ref="A9:A10"/>
    <mergeCell ref="B9:B10"/>
    <mergeCell ref="C9:H9"/>
    <mergeCell ref="C10:D10"/>
    <mergeCell ref="E10:G10"/>
    <mergeCell ref="A81:H81"/>
  </mergeCells>
  <pageMargins left="0.7" right="0.7" top="0.75" bottom="0.75" header="0.3" footer="0.3"/>
  <pageSetup paperSize="9" orientation="portrait" r:id="rId1"/>
  <ignoredErrors>
    <ignoredError sqref="G77:H79" formula="1"/>
    <ignoredError sqref="C45:C48" evalError="1"/>
    <ignoredError sqref="B15:B22 B25:B28"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H124"/>
  <sheetViews>
    <sheetView showGridLines="0" zoomScale="80" zoomScaleNormal="80" workbookViewId="0">
      <pane ySplit="11" topLeftCell="A12" activePane="bottomLeft" state="frozen"/>
      <selection pane="bottomLeft" activeCell="A9" sqref="A9:A10"/>
    </sheetView>
  </sheetViews>
  <sheetFormatPr baseColWidth="10" defaultColWidth="11.42578125" defaultRowHeight="15" x14ac:dyDescent="0.25"/>
  <cols>
    <col min="1" max="1" width="62.7109375" style="38" customWidth="1"/>
    <col min="2" max="8" width="17.140625" style="38" customWidth="1"/>
    <col min="9" max="16384" width="11.42578125" style="38"/>
  </cols>
  <sheetData>
    <row r="9" spans="1:8" s="39" customFormat="1" ht="21.75" customHeight="1" x14ac:dyDescent="0.25">
      <c r="A9" s="79" t="s">
        <v>0</v>
      </c>
      <c r="B9" s="79" t="s">
        <v>1</v>
      </c>
      <c r="C9" s="82" t="s">
        <v>2</v>
      </c>
      <c r="D9" s="82"/>
      <c r="E9" s="82"/>
      <c r="F9" s="82"/>
      <c r="G9" s="82"/>
      <c r="H9" s="82"/>
    </row>
    <row r="10" spans="1:8" s="39" customFormat="1" ht="31.5" customHeight="1" thickBot="1" x14ac:dyDescent="0.3">
      <c r="A10" s="80"/>
      <c r="B10" s="81"/>
      <c r="C10" s="83" t="s">
        <v>123</v>
      </c>
      <c r="D10" s="83"/>
      <c r="E10" s="83" t="s">
        <v>4</v>
      </c>
      <c r="F10" s="83"/>
      <c r="G10" s="83"/>
      <c r="H10" s="43" t="s">
        <v>124</v>
      </c>
    </row>
    <row r="11" spans="1:8" ht="69.75" thickTop="1" x14ac:dyDescent="0.25">
      <c r="A11" s="42"/>
      <c r="B11" s="42"/>
      <c r="C11" s="44" t="s">
        <v>145</v>
      </c>
      <c r="D11" s="44" t="s">
        <v>121</v>
      </c>
      <c r="E11" s="44" t="s">
        <v>146</v>
      </c>
      <c r="F11" s="44" t="s">
        <v>121</v>
      </c>
      <c r="G11" s="44" t="s">
        <v>122</v>
      </c>
      <c r="H11" s="45" t="s">
        <v>120</v>
      </c>
    </row>
    <row r="12" spans="1:8" ht="17.25" x14ac:dyDescent="0.35">
      <c r="A12" s="46" t="s">
        <v>7</v>
      </c>
      <c r="B12" s="47"/>
      <c r="C12" s="47"/>
      <c r="D12" s="47"/>
      <c r="E12" s="47"/>
      <c r="F12" s="47"/>
      <c r="G12" s="47"/>
      <c r="H12" s="48"/>
    </row>
    <row r="13" spans="1:8" ht="16.5" x14ac:dyDescent="0.3">
      <c r="A13" s="47"/>
      <c r="B13" s="47"/>
      <c r="C13" s="47"/>
      <c r="D13" s="47"/>
      <c r="E13" s="47"/>
      <c r="F13" s="47"/>
      <c r="G13" s="47"/>
      <c r="H13" s="48"/>
    </row>
    <row r="14" spans="1:8" ht="17.25" x14ac:dyDescent="0.35">
      <c r="A14" s="46" t="s">
        <v>113</v>
      </c>
      <c r="B14" s="47"/>
      <c r="C14" s="47"/>
      <c r="D14" s="47"/>
      <c r="E14" s="47"/>
      <c r="F14" s="47"/>
      <c r="G14" s="47"/>
      <c r="H14" s="48"/>
    </row>
    <row r="15" spans="1:8" ht="16.5" x14ac:dyDescent="0.3">
      <c r="A15" s="47" t="s">
        <v>130</v>
      </c>
      <c r="B15" s="49">
        <f>SUM(C15:G15)</f>
        <v>12</v>
      </c>
      <c r="C15" s="49">
        <f>'1 Trimestre'!C15+'2 Trimestre'!C15</f>
        <v>0</v>
      </c>
      <c r="D15" s="49">
        <f>'1 Trimestre'!D15+'2 Trimestre'!D15</f>
        <v>2</v>
      </c>
      <c r="E15" s="49">
        <f>'1 Trimestre'!E15+'2 Trimestre'!E15</f>
        <v>1</v>
      </c>
      <c r="F15" s="49">
        <f>'1 Trimestre'!F15+'2 Trimestre'!F15</f>
        <v>3</v>
      </c>
      <c r="G15" s="49">
        <f>'1 Trimestre'!G15+'2 Trimestre'!G15</f>
        <v>6</v>
      </c>
      <c r="H15" s="50">
        <f>'1 Trimestre'!H15+'2 Trimestre'!H15</f>
        <v>16</v>
      </c>
    </row>
    <row r="16" spans="1:8" ht="17.25" x14ac:dyDescent="0.35">
      <c r="A16" s="51" t="s">
        <v>114</v>
      </c>
      <c r="B16" s="49">
        <f t="shared" ref="B16:B22" si="0">SUM(C16:G16)</f>
        <v>750</v>
      </c>
      <c r="C16" s="49">
        <f>'1 Trimestre'!C16+'2 Trimestre'!C16</f>
        <v>0</v>
      </c>
      <c r="D16" s="49">
        <f>'1 Trimestre'!D16+'2 Trimestre'!D16</f>
        <v>0</v>
      </c>
      <c r="E16" s="49">
        <f>'1 Trimestre'!E16+'2 Trimestre'!E16</f>
        <v>750</v>
      </c>
      <c r="F16" s="49">
        <f>'1 Trimestre'!F16+'2 Trimestre'!F16</f>
        <v>0</v>
      </c>
      <c r="G16" s="49">
        <f>'1 Trimestre'!G16+'2 Trimestre'!G16</f>
        <v>0</v>
      </c>
      <c r="H16" s="50">
        <f>'1 Trimestre'!H16+'2 Trimestre'!H16</f>
        <v>10328</v>
      </c>
    </row>
    <row r="17" spans="1:8" ht="16.5" x14ac:dyDescent="0.3">
      <c r="A17" s="47" t="s">
        <v>197</v>
      </c>
      <c r="B17" s="49">
        <f t="shared" si="0"/>
        <v>16</v>
      </c>
      <c r="C17" s="49">
        <f>'2 Trimestre'!C17</f>
        <v>2</v>
      </c>
      <c r="D17" s="49">
        <f>'2 Trimestre'!D17</f>
        <v>2</v>
      </c>
      <c r="E17" s="49">
        <f>'2 Trimestre'!E17</f>
        <v>5</v>
      </c>
      <c r="F17" s="49">
        <f>'2 Trimestre'!F17</f>
        <v>4</v>
      </c>
      <c r="G17" s="49">
        <f>'2 Trimestre'!G17</f>
        <v>3</v>
      </c>
      <c r="H17" s="50">
        <f>'2 Trimestre'!H17</f>
        <v>15</v>
      </c>
    </row>
    <row r="18" spans="1:8" ht="17.25" x14ac:dyDescent="0.35">
      <c r="A18" s="51" t="s">
        <v>114</v>
      </c>
      <c r="B18" s="49">
        <f t="shared" si="0"/>
        <v>72009</v>
      </c>
      <c r="C18" s="49">
        <f>'2 Trimestre'!C18</f>
        <v>4893</v>
      </c>
      <c r="D18" s="49">
        <f>'2 Trimestre'!D18</f>
        <v>4390</v>
      </c>
      <c r="E18" s="49">
        <f>'2 Trimestre'!E18</f>
        <v>34937</v>
      </c>
      <c r="F18" s="49">
        <f>'2 Trimestre'!F18</f>
        <v>18505</v>
      </c>
      <c r="G18" s="49">
        <f>'2 Trimestre'!G18</f>
        <v>9284</v>
      </c>
      <c r="H18" s="50">
        <f>'2 Trimestre'!H18</f>
        <v>3500</v>
      </c>
    </row>
    <row r="19" spans="1:8" ht="16.5" x14ac:dyDescent="0.3">
      <c r="A19" s="47" t="s">
        <v>198</v>
      </c>
      <c r="B19" s="49">
        <f t="shared" si="0"/>
        <v>11</v>
      </c>
      <c r="C19" s="49">
        <f>'1 Trimestre'!C19+'2 Trimestre'!C19</f>
        <v>0</v>
      </c>
      <c r="D19" s="49">
        <f>'1 Trimestre'!D19+'2 Trimestre'!D19</f>
        <v>2</v>
      </c>
      <c r="E19" s="49">
        <f>'1 Trimestre'!E19+'2 Trimestre'!E19</f>
        <v>2</v>
      </c>
      <c r="F19" s="49">
        <f>'1 Trimestre'!F19+'2 Trimestre'!F19</f>
        <v>4</v>
      </c>
      <c r="G19" s="49">
        <f>'1 Trimestre'!G19+'2 Trimestre'!G19</f>
        <v>3</v>
      </c>
      <c r="H19" s="50">
        <f>'1 Trimestre'!H19+'2 Trimestre'!H19</f>
        <v>6</v>
      </c>
    </row>
    <row r="20" spans="1:8" ht="17.25" x14ac:dyDescent="0.35">
      <c r="A20" s="51" t="s">
        <v>114</v>
      </c>
      <c r="B20" s="49">
        <f t="shared" si="0"/>
        <v>15923</v>
      </c>
      <c r="C20" s="49">
        <f>'1 Trimestre'!C20+'2 Trimestre'!C20</f>
        <v>0</v>
      </c>
      <c r="D20" s="49">
        <f>'1 Trimestre'!D20+'2 Trimestre'!D20</f>
        <v>0</v>
      </c>
      <c r="E20" s="49">
        <f>'1 Trimestre'!E20+'2 Trimestre'!E20</f>
        <v>15923</v>
      </c>
      <c r="F20" s="49">
        <f>'1 Trimestre'!F20+'2 Trimestre'!F20</f>
        <v>0</v>
      </c>
      <c r="G20" s="49">
        <f>'1 Trimestre'!G20+'2 Trimestre'!G20</f>
        <v>0</v>
      </c>
      <c r="H20" s="50">
        <f>'1 Trimestre'!H20+'2 Trimestre'!H20</f>
        <v>8030</v>
      </c>
    </row>
    <row r="21" spans="1:8" ht="16.5" x14ac:dyDescent="0.3">
      <c r="A21" s="47" t="s">
        <v>150</v>
      </c>
      <c r="B21" s="49">
        <f t="shared" si="0"/>
        <v>16</v>
      </c>
      <c r="C21" s="49">
        <f>'2 Trimestre'!C21</f>
        <v>2</v>
      </c>
      <c r="D21" s="49">
        <f>'2 Trimestre'!D21</f>
        <v>2</v>
      </c>
      <c r="E21" s="49">
        <f>'2 Trimestre'!E21</f>
        <v>5</v>
      </c>
      <c r="F21" s="49">
        <f>'2 Trimestre'!F21</f>
        <v>4</v>
      </c>
      <c r="G21" s="49">
        <f>'2 Trimestre'!G21</f>
        <v>3</v>
      </c>
      <c r="H21" s="50">
        <f>'2 Trimestre'!H21</f>
        <v>15</v>
      </c>
    </row>
    <row r="22" spans="1:8" ht="17.25" x14ac:dyDescent="0.35">
      <c r="A22" s="51" t="s">
        <v>114</v>
      </c>
      <c r="B22" s="49">
        <f t="shared" si="0"/>
        <v>72009</v>
      </c>
      <c r="C22" s="49">
        <f>'2 Trimestre'!C22</f>
        <v>4893</v>
      </c>
      <c r="D22" s="49">
        <f>'2 Trimestre'!D22</f>
        <v>4390</v>
      </c>
      <c r="E22" s="49">
        <f>'2 Trimestre'!E22</f>
        <v>34937</v>
      </c>
      <c r="F22" s="49">
        <f>'2 Trimestre'!F22</f>
        <v>18505</v>
      </c>
      <c r="G22" s="49">
        <f>'2 Trimestre'!G22</f>
        <v>9284</v>
      </c>
      <c r="H22" s="50">
        <f>'2 Trimestre'!H22</f>
        <v>3500</v>
      </c>
    </row>
    <row r="23" spans="1:8" ht="16.5" x14ac:dyDescent="0.3">
      <c r="A23" s="47"/>
      <c r="B23" s="49"/>
      <c r="C23" s="49"/>
      <c r="D23" s="49"/>
      <c r="E23" s="49"/>
      <c r="F23" s="49"/>
      <c r="G23" s="49"/>
      <c r="H23" s="50"/>
    </row>
    <row r="24" spans="1:8" ht="17.25" x14ac:dyDescent="0.35">
      <c r="A24" s="46" t="s">
        <v>15</v>
      </c>
      <c r="B24" s="49"/>
      <c r="C24" s="49"/>
      <c r="D24" s="49"/>
      <c r="E24" s="49"/>
      <c r="F24" s="49"/>
      <c r="G24" s="49"/>
      <c r="H24" s="50"/>
    </row>
    <row r="25" spans="1:8" ht="16.5" x14ac:dyDescent="0.3">
      <c r="A25" s="47" t="s">
        <v>131</v>
      </c>
      <c r="B25" s="49">
        <f>SUM(C25:G25)</f>
        <v>248487414.63</v>
      </c>
      <c r="C25" s="49">
        <f>'1 Trimestre'!C25+'2 Trimestre'!C25</f>
        <v>0</v>
      </c>
      <c r="D25" s="49">
        <f>'1 Trimestre'!D25+'2 Trimestre'!D25</f>
        <v>4580534.7</v>
      </c>
      <c r="E25" s="49">
        <f>'1 Trimestre'!E25+'2 Trimestre'!E25</f>
        <v>192472780.34</v>
      </c>
      <c r="F25" s="49">
        <f>'1 Trimestre'!F25+'2 Trimestre'!F25</f>
        <v>25739317.740000013</v>
      </c>
      <c r="G25" s="49">
        <f>'1 Trimestre'!G25+'2 Trimestre'!G25</f>
        <v>25694781.850000001</v>
      </c>
      <c r="H25" s="50">
        <f>'1 Trimestre'!H25+'2 Trimestre'!H25</f>
        <v>0</v>
      </c>
    </row>
    <row r="26" spans="1:8" ht="16.5" x14ac:dyDescent="0.3">
      <c r="A26" s="47" t="s">
        <v>199</v>
      </c>
      <c r="B26" s="49">
        <f t="shared" ref="B26:B28" si="1">SUM(C26:G26)</f>
        <v>1927476000</v>
      </c>
      <c r="C26" s="49">
        <f>'2 Trimestre'!C26</f>
        <v>358277000</v>
      </c>
      <c r="D26" s="49">
        <f>'2 Trimestre'!D26</f>
        <v>616365700</v>
      </c>
      <c r="E26" s="49">
        <f>'2 Trimestre'!E26</f>
        <v>247261600</v>
      </c>
      <c r="F26" s="49">
        <f>'2 Trimestre'!F26</f>
        <v>247498500</v>
      </c>
      <c r="G26" s="49">
        <f>'2 Trimestre'!G26</f>
        <v>458073200</v>
      </c>
      <c r="H26" s="50">
        <f>'2 Trimestre'!H26</f>
        <v>0</v>
      </c>
    </row>
    <row r="27" spans="1:8" ht="16.5" x14ac:dyDescent="0.3">
      <c r="A27" s="47" t="s">
        <v>200</v>
      </c>
      <c r="B27" s="49">
        <f t="shared" si="1"/>
        <v>135740051.77000001</v>
      </c>
      <c r="C27" s="49">
        <f>'1 Trimestre'!C27+'2 Trimestre'!C27</f>
        <v>116994150</v>
      </c>
      <c r="D27" s="49">
        <f>'1 Trimestre'!D27+'2 Trimestre'!D27</f>
        <v>0</v>
      </c>
      <c r="E27" s="49">
        <f>'1 Trimestre'!E27+'2 Trimestre'!E27</f>
        <v>18745901.77</v>
      </c>
      <c r="F27" s="49">
        <f>'1 Trimestre'!F27+'2 Trimestre'!F27</f>
        <v>0</v>
      </c>
      <c r="G27" s="49">
        <f>'1 Trimestre'!G27+'2 Trimestre'!G27</f>
        <v>0</v>
      </c>
      <c r="H27" s="50">
        <f>'1 Trimestre'!H27+'2 Trimestre'!H27</f>
        <v>0</v>
      </c>
    </row>
    <row r="28" spans="1:8" ht="16.5" x14ac:dyDescent="0.3">
      <c r="A28" s="47" t="s">
        <v>154</v>
      </c>
      <c r="B28" s="49">
        <f t="shared" si="1"/>
        <v>1927476000</v>
      </c>
      <c r="C28" s="49">
        <f>+'2 Trimestre'!C28</f>
        <v>358277000</v>
      </c>
      <c r="D28" s="49">
        <f>+'2 Trimestre'!D28</f>
        <v>616365700</v>
      </c>
      <c r="E28" s="49">
        <f>+'2 Trimestre'!E28</f>
        <v>247261600</v>
      </c>
      <c r="F28" s="49">
        <f>+'2 Trimestre'!F28</f>
        <v>247498500</v>
      </c>
      <c r="G28" s="49">
        <f>+'2 Trimestre'!G28</f>
        <v>458073200</v>
      </c>
      <c r="H28" s="50">
        <f>+'2 Trimestre'!H28</f>
        <v>0</v>
      </c>
    </row>
    <row r="29" spans="1:8" ht="16.5" x14ac:dyDescent="0.3">
      <c r="A29" s="47" t="s">
        <v>201</v>
      </c>
      <c r="B29" s="49">
        <f>B27</f>
        <v>135740051.77000001</v>
      </c>
      <c r="C29" s="49"/>
      <c r="D29" s="49"/>
      <c r="E29" s="49"/>
      <c r="F29" s="49"/>
      <c r="G29" s="49"/>
      <c r="H29" s="50"/>
    </row>
    <row r="30" spans="1:8" ht="16.5" x14ac:dyDescent="0.3">
      <c r="A30" s="47"/>
      <c r="B30" s="49"/>
      <c r="C30" s="49"/>
      <c r="D30" s="49"/>
      <c r="E30" s="49"/>
      <c r="F30" s="49"/>
      <c r="G30" s="49"/>
      <c r="H30" s="50"/>
    </row>
    <row r="31" spans="1:8" ht="17.25" x14ac:dyDescent="0.35">
      <c r="A31" s="46" t="s">
        <v>17</v>
      </c>
      <c r="B31" s="49"/>
      <c r="C31" s="49"/>
      <c r="D31" s="49"/>
      <c r="E31" s="49"/>
      <c r="F31" s="49"/>
      <c r="G31" s="49"/>
      <c r="H31" s="50"/>
    </row>
    <row r="32" spans="1:8" ht="16.5" x14ac:dyDescent="0.3">
      <c r="A32" s="47" t="s">
        <v>199</v>
      </c>
      <c r="B32" s="49">
        <f>B26</f>
        <v>1927476000</v>
      </c>
      <c r="C32" s="49"/>
      <c r="D32" s="49"/>
      <c r="E32" s="49"/>
      <c r="F32" s="49"/>
      <c r="G32" s="49"/>
      <c r="H32" s="50"/>
    </row>
    <row r="33" spans="1:8" ht="16.5" x14ac:dyDescent="0.3">
      <c r="A33" s="47" t="s">
        <v>200</v>
      </c>
      <c r="B33" s="49">
        <f>+'1 Trimestre'!B33+'2 Trimestre'!B33</f>
        <v>681173500</v>
      </c>
      <c r="C33" s="49"/>
      <c r="D33" s="49"/>
      <c r="E33" s="49"/>
      <c r="F33" s="49"/>
      <c r="G33" s="49"/>
      <c r="H33" s="50"/>
    </row>
    <row r="34" spans="1:8" ht="16.5" x14ac:dyDescent="0.3">
      <c r="A34" s="47"/>
      <c r="B34" s="53"/>
      <c r="C34" s="53"/>
      <c r="D34" s="53"/>
      <c r="E34" s="53"/>
      <c r="F34" s="53"/>
      <c r="G34" s="53"/>
      <c r="H34" s="54"/>
    </row>
    <row r="35" spans="1:8" ht="17.25" x14ac:dyDescent="0.35">
      <c r="A35" s="46" t="s">
        <v>18</v>
      </c>
      <c r="B35" s="53"/>
      <c r="C35" s="53"/>
      <c r="D35" s="53"/>
      <c r="E35" s="53"/>
      <c r="F35" s="53"/>
      <c r="G35" s="53"/>
      <c r="H35" s="54"/>
    </row>
    <row r="36" spans="1:8" ht="16.5" x14ac:dyDescent="0.3">
      <c r="A36" s="47" t="s">
        <v>132</v>
      </c>
      <c r="B36" s="55">
        <v>1.0552807376</v>
      </c>
      <c r="C36" s="55">
        <v>1.0552807376</v>
      </c>
      <c r="D36" s="55">
        <v>1.0552807376</v>
      </c>
      <c r="E36" s="55">
        <v>1.0552807376</v>
      </c>
      <c r="F36" s="55">
        <v>1.0552807376</v>
      </c>
      <c r="G36" s="55">
        <v>1.0552807376</v>
      </c>
      <c r="H36" s="56">
        <v>1.0552807376</v>
      </c>
    </row>
    <row r="37" spans="1:8" ht="16.5" x14ac:dyDescent="0.3">
      <c r="A37" s="47" t="s">
        <v>202</v>
      </c>
      <c r="B37" s="55">
        <v>1.0586</v>
      </c>
      <c r="C37" s="55">
        <v>1.0586</v>
      </c>
      <c r="D37" s="55">
        <v>1.0586</v>
      </c>
      <c r="E37" s="55">
        <v>1.0586</v>
      </c>
      <c r="F37" s="55">
        <v>1.0586</v>
      </c>
      <c r="G37" s="55">
        <v>1.0586</v>
      </c>
      <c r="H37" s="56">
        <v>1.0586</v>
      </c>
    </row>
    <row r="38" spans="1:8" ht="16.5" x14ac:dyDescent="0.3">
      <c r="A38" s="47" t="s">
        <v>100</v>
      </c>
      <c r="B38" s="49">
        <f>C38+F38</f>
        <v>285392</v>
      </c>
      <c r="C38" s="52">
        <v>80283</v>
      </c>
      <c r="D38" s="52">
        <v>80283</v>
      </c>
      <c r="E38" s="49">
        <v>205109</v>
      </c>
      <c r="F38" s="49">
        <v>205109</v>
      </c>
      <c r="G38" s="49">
        <v>205109</v>
      </c>
      <c r="H38" s="50">
        <v>0</v>
      </c>
    </row>
    <row r="39" spans="1:8" ht="16.5" x14ac:dyDescent="0.3">
      <c r="A39" s="47"/>
      <c r="B39" s="49"/>
      <c r="C39" s="49"/>
      <c r="D39" s="49"/>
      <c r="E39" s="49"/>
      <c r="F39" s="49"/>
      <c r="G39" s="49"/>
      <c r="H39" s="50"/>
    </row>
    <row r="40" spans="1:8" ht="17.25" x14ac:dyDescent="0.35">
      <c r="A40" s="46" t="s">
        <v>21</v>
      </c>
      <c r="B40" s="49"/>
      <c r="C40" s="49"/>
      <c r="D40" s="49"/>
      <c r="E40" s="49"/>
      <c r="F40" s="49"/>
      <c r="G40" s="49"/>
      <c r="H40" s="50"/>
    </row>
    <row r="41" spans="1:8" ht="16.5" x14ac:dyDescent="0.3">
      <c r="A41" s="47" t="s">
        <v>133</v>
      </c>
      <c r="B41" s="49">
        <f>B25/B36</f>
        <v>235470435.28448084</v>
      </c>
      <c r="C41" s="49">
        <f t="shared" ref="C41:H41" si="2">C25/C36</f>
        <v>0</v>
      </c>
      <c r="D41" s="49">
        <f t="shared" si="2"/>
        <v>4340584.0140865287</v>
      </c>
      <c r="E41" s="49">
        <f t="shared" si="2"/>
        <v>182390119.97673368</v>
      </c>
      <c r="F41" s="49">
        <f t="shared" si="2"/>
        <v>24390967.08856672</v>
      </c>
      <c r="G41" s="49">
        <f t="shared" si="2"/>
        <v>24348764.205093931</v>
      </c>
      <c r="H41" s="50">
        <f t="shared" si="2"/>
        <v>0</v>
      </c>
    </row>
    <row r="42" spans="1:8" ht="16.5" x14ac:dyDescent="0.3">
      <c r="A42" s="47" t="s">
        <v>203</v>
      </c>
      <c r="B42" s="49">
        <f t="shared" ref="B42:H42" si="3">B27/B37</f>
        <v>128226007.71774042</v>
      </c>
      <c r="C42" s="49">
        <f t="shared" si="3"/>
        <v>110517806.53693558</v>
      </c>
      <c r="D42" s="49">
        <f t="shared" si="3"/>
        <v>0</v>
      </c>
      <c r="E42" s="49">
        <f t="shared" si="3"/>
        <v>17708201.180804837</v>
      </c>
      <c r="F42" s="49">
        <f t="shared" si="3"/>
        <v>0</v>
      </c>
      <c r="G42" s="49">
        <f t="shared" si="3"/>
        <v>0</v>
      </c>
      <c r="H42" s="50">
        <f t="shared" si="3"/>
        <v>0</v>
      </c>
    </row>
    <row r="43" spans="1:8" ht="16.5" x14ac:dyDescent="0.3">
      <c r="A43" s="47" t="s">
        <v>134</v>
      </c>
      <c r="B43" s="49">
        <f>B41/B16</f>
        <v>313960.58037930779</v>
      </c>
      <c r="C43" s="49" t="s">
        <v>144</v>
      </c>
      <c r="D43" s="49" t="s">
        <v>144</v>
      </c>
      <c r="E43" s="49">
        <f t="shared" ref="E43:H43" si="4">E41/E16</f>
        <v>243186.82663564492</v>
      </c>
      <c r="F43" s="49" t="s">
        <v>144</v>
      </c>
      <c r="G43" s="49" t="s">
        <v>144</v>
      </c>
      <c r="H43" s="50">
        <f t="shared" si="4"/>
        <v>0</v>
      </c>
    </row>
    <row r="44" spans="1:8" ht="16.5" x14ac:dyDescent="0.3">
      <c r="A44" s="47" t="s">
        <v>204</v>
      </c>
      <c r="B44" s="49">
        <f>B42/B20</f>
        <v>8052.8799672009309</v>
      </c>
      <c r="C44" s="49" t="s">
        <v>144</v>
      </c>
      <c r="D44" s="49" t="s">
        <v>144</v>
      </c>
      <c r="E44" s="49">
        <f t="shared" ref="E44:H44" si="5">E42/E20</f>
        <v>1112.1146254352093</v>
      </c>
      <c r="F44" s="49" t="s">
        <v>144</v>
      </c>
      <c r="G44" s="49" t="s">
        <v>144</v>
      </c>
      <c r="H44" s="50">
        <f t="shared" si="5"/>
        <v>0</v>
      </c>
    </row>
    <row r="45" spans="1:8" ht="16.5" x14ac:dyDescent="0.3">
      <c r="A45" s="47"/>
      <c r="B45" s="53"/>
      <c r="C45" s="53"/>
      <c r="D45" s="53"/>
      <c r="E45" s="53"/>
      <c r="F45" s="53"/>
      <c r="G45" s="53"/>
      <c r="H45" s="54"/>
    </row>
    <row r="46" spans="1:8" ht="17.25" x14ac:dyDescent="0.35">
      <c r="A46" s="46" t="s">
        <v>26</v>
      </c>
      <c r="B46" s="53"/>
      <c r="C46" s="53"/>
      <c r="D46" s="53"/>
      <c r="E46" s="53"/>
      <c r="F46" s="53"/>
      <c r="G46" s="53"/>
      <c r="H46" s="54"/>
    </row>
    <row r="47" spans="1:8" ht="16.5" x14ac:dyDescent="0.3">
      <c r="A47" s="47"/>
      <c r="B47" s="53"/>
      <c r="C47" s="53"/>
      <c r="D47" s="53"/>
      <c r="E47" s="53"/>
      <c r="F47" s="53"/>
      <c r="G47" s="53"/>
      <c r="H47" s="54"/>
    </row>
    <row r="48" spans="1:8" ht="17.25" x14ac:dyDescent="0.35">
      <c r="A48" s="46" t="s">
        <v>27</v>
      </c>
      <c r="B48" s="53"/>
      <c r="C48" s="53"/>
      <c r="D48" s="53"/>
      <c r="E48" s="53"/>
      <c r="F48" s="53"/>
      <c r="G48" s="53"/>
      <c r="H48" s="54"/>
    </row>
    <row r="49" spans="1:8" ht="16.5" x14ac:dyDescent="0.3">
      <c r="A49" s="47" t="s">
        <v>28</v>
      </c>
      <c r="B49" s="57">
        <f>(B18/B38)*100</f>
        <v>25.231611257498461</v>
      </c>
      <c r="C49" s="57">
        <f t="shared" ref="C49:G49" si="6">(C18/C38)*100</f>
        <v>6.0946900340047083</v>
      </c>
      <c r="D49" s="57">
        <f t="shared" si="6"/>
        <v>5.468156396746509</v>
      </c>
      <c r="E49" s="57">
        <f t="shared" si="6"/>
        <v>17.033382250413194</v>
      </c>
      <c r="F49" s="57">
        <f t="shared" si="6"/>
        <v>9.0220321877635783</v>
      </c>
      <c r="G49" s="57">
        <f t="shared" si="6"/>
        <v>4.526373781745316</v>
      </c>
      <c r="H49" s="50" t="s">
        <v>144</v>
      </c>
    </row>
    <row r="50" spans="1:8" ht="16.5" x14ac:dyDescent="0.3">
      <c r="A50" s="47" t="s">
        <v>29</v>
      </c>
      <c r="B50" s="57">
        <f>(B20/B38)*100</f>
        <v>5.5793434994673996</v>
      </c>
      <c r="C50" s="57">
        <f t="shared" ref="C50:G50" si="7">(C20/C38)*100</f>
        <v>0</v>
      </c>
      <c r="D50" s="57">
        <f t="shared" si="7"/>
        <v>0</v>
      </c>
      <c r="E50" s="57">
        <f t="shared" si="7"/>
        <v>7.7631893286008902</v>
      </c>
      <c r="F50" s="57">
        <f t="shared" si="7"/>
        <v>0</v>
      </c>
      <c r="G50" s="57">
        <f t="shared" si="7"/>
        <v>0</v>
      </c>
      <c r="H50" s="50" t="s">
        <v>144</v>
      </c>
    </row>
    <row r="51" spans="1:8" ht="17.25" x14ac:dyDescent="0.35">
      <c r="A51" s="46"/>
      <c r="B51" s="57"/>
      <c r="C51" s="57"/>
      <c r="D51" s="57"/>
      <c r="E51" s="57"/>
      <c r="F51" s="57"/>
      <c r="G51" s="57"/>
      <c r="H51" s="58"/>
    </row>
    <row r="52" spans="1:8" ht="17.25" x14ac:dyDescent="0.35">
      <c r="A52" s="46" t="s">
        <v>30</v>
      </c>
      <c r="B52" s="57"/>
      <c r="C52" s="57"/>
      <c r="D52" s="57"/>
      <c r="E52" s="57"/>
      <c r="F52" s="57"/>
      <c r="G52" s="57"/>
      <c r="H52" s="58"/>
    </row>
    <row r="53" spans="1:8" ht="16.5" x14ac:dyDescent="0.3">
      <c r="A53" s="47" t="s">
        <v>31</v>
      </c>
      <c r="B53" s="57">
        <f>B20/B18*100</f>
        <v>22.112513713563583</v>
      </c>
      <c r="C53" s="57">
        <f t="shared" ref="C53:H53" si="8">C20/C18*100</f>
        <v>0</v>
      </c>
      <c r="D53" s="57">
        <f t="shared" si="8"/>
        <v>0</v>
      </c>
      <c r="E53" s="57">
        <f t="shared" si="8"/>
        <v>45.576323095858257</v>
      </c>
      <c r="F53" s="57">
        <f t="shared" si="8"/>
        <v>0</v>
      </c>
      <c r="G53" s="57">
        <f t="shared" si="8"/>
        <v>0</v>
      </c>
      <c r="H53" s="58">
        <f t="shared" si="8"/>
        <v>229.42857142857144</v>
      </c>
    </row>
    <row r="54" spans="1:8" ht="16.5" x14ac:dyDescent="0.3">
      <c r="A54" s="47" t="s">
        <v>32</v>
      </c>
      <c r="B54" s="57">
        <f t="shared" ref="B54" si="9">B27/B26*100</f>
        <v>7.0423731226744213</v>
      </c>
      <c r="C54" s="57">
        <f t="shared" ref="C54:G54" si="10">C27/C26*100</f>
        <v>32.65466384947959</v>
      </c>
      <c r="D54" s="57">
        <f t="shared" si="10"/>
        <v>0</v>
      </c>
      <c r="E54" s="57">
        <f t="shared" si="10"/>
        <v>7.5814043790058783</v>
      </c>
      <c r="F54" s="57">
        <f t="shared" si="10"/>
        <v>0</v>
      </c>
      <c r="G54" s="57">
        <f t="shared" si="10"/>
        <v>0</v>
      </c>
      <c r="H54" s="50" t="s">
        <v>144</v>
      </c>
    </row>
    <row r="55" spans="1:8" ht="16.5" x14ac:dyDescent="0.3">
      <c r="A55" s="47" t="s">
        <v>33</v>
      </c>
      <c r="B55" s="57">
        <f t="shared" ref="B55" si="11">AVERAGE(B53:B54)</f>
        <v>14.577443418119003</v>
      </c>
      <c r="C55" s="57">
        <f t="shared" ref="C55:G55" si="12">AVERAGE(C53:C54)</f>
        <v>16.327331924739795</v>
      </c>
      <c r="D55" s="57">
        <f t="shared" si="12"/>
        <v>0</v>
      </c>
      <c r="E55" s="57">
        <f t="shared" si="12"/>
        <v>26.578863737432066</v>
      </c>
      <c r="F55" s="57">
        <f t="shared" si="12"/>
        <v>0</v>
      </c>
      <c r="G55" s="57">
        <f t="shared" si="12"/>
        <v>0</v>
      </c>
      <c r="H55" s="50" t="s">
        <v>144</v>
      </c>
    </row>
    <row r="56" spans="1:8" ht="16.5" x14ac:dyDescent="0.3">
      <c r="A56" s="47"/>
      <c r="B56" s="57"/>
      <c r="C56" s="57"/>
      <c r="D56" s="57"/>
      <c r="E56" s="57"/>
      <c r="F56" s="57"/>
      <c r="G56" s="57"/>
      <c r="H56" s="58"/>
    </row>
    <row r="57" spans="1:8" ht="17.25" x14ac:dyDescent="0.35">
      <c r="A57" s="46" t="s">
        <v>34</v>
      </c>
      <c r="B57" s="57"/>
      <c r="C57" s="57"/>
      <c r="D57" s="57"/>
      <c r="E57" s="57"/>
      <c r="F57" s="57"/>
      <c r="G57" s="57"/>
      <c r="H57" s="58"/>
    </row>
    <row r="58" spans="1:8" ht="16.5" x14ac:dyDescent="0.3">
      <c r="A58" s="47" t="s">
        <v>35</v>
      </c>
      <c r="B58" s="57">
        <f>B20/B22*100</f>
        <v>22.112513713563583</v>
      </c>
      <c r="C58" s="57">
        <f t="shared" ref="C58:H58" si="13">C20/C22*100</f>
        <v>0</v>
      </c>
      <c r="D58" s="57">
        <f t="shared" si="13"/>
        <v>0</v>
      </c>
      <c r="E58" s="57">
        <f t="shared" si="13"/>
        <v>45.576323095858257</v>
      </c>
      <c r="F58" s="57">
        <f t="shared" si="13"/>
        <v>0</v>
      </c>
      <c r="G58" s="57">
        <f t="shared" si="13"/>
        <v>0</v>
      </c>
      <c r="H58" s="58">
        <f t="shared" si="13"/>
        <v>229.42857142857144</v>
      </c>
    </row>
    <row r="59" spans="1:8" ht="16.5" x14ac:dyDescent="0.3">
      <c r="A59" s="47" t="s">
        <v>36</v>
      </c>
      <c r="B59" s="57">
        <f t="shared" ref="B59" si="14">B27/B28*100</f>
        <v>7.0423731226744213</v>
      </c>
      <c r="C59" s="57">
        <f t="shared" ref="C59:G59" si="15">C27/C28*100</f>
        <v>32.65466384947959</v>
      </c>
      <c r="D59" s="57">
        <f t="shared" si="15"/>
        <v>0</v>
      </c>
      <c r="E59" s="57">
        <f t="shared" si="15"/>
        <v>7.5814043790058783</v>
      </c>
      <c r="F59" s="57">
        <f t="shared" si="15"/>
        <v>0</v>
      </c>
      <c r="G59" s="57">
        <f t="shared" si="15"/>
        <v>0</v>
      </c>
      <c r="H59" s="50" t="s">
        <v>144</v>
      </c>
    </row>
    <row r="60" spans="1:8" ht="16.5" x14ac:dyDescent="0.3">
      <c r="A60" s="47" t="s">
        <v>37</v>
      </c>
      <c r="B60" s="57">
        <f t="shared" ref="B60" si="16">(B58+B59)/2</f>
        <v>14.577443418119003</v>
      </c>
      <c r="C60" s="57">
        <f t="shared" ref="C60:G60" si="17">(C58+C59)/2</f>
        <v>16.327331924739795</v>
      </c>
      <c r="D60" s="57">
        <f t="shared" si="17"/>
        <v>0</v>
      </c>
      <c r="E60" s="57">
        <f t="shared" si="17"/>
        <v>26.578863737432066</v>
      </c>
      <c r="F60" s="57">
        <f t="shared" si="17"/>
        <v>0</v>
      </c>
      <c r="G60" s="57">
        <f t="shared" si="17"/>
        <v>0</v>
      </c>
      <c r="H60" s="50" t="s">
        <v>144</v>
      </c>
    </row>
    <row r="61" spans="1:8" ht="16.5" x14ac:dyDescent="0.3">
      <c r="A61" s="47"/>
      <c r="B61" s="57"/>
      <c r="C61" s="57"/>
      <c r="D61" s="57"/>
      <c r="E61" s="57"/>
      <c r="F61" s="57"/>
      <c r="G61" s="57"/>
      <c r="H61" s="58"/>
    </row>
    <row r="62" spans="1:8" ht="17.25" x14ac:dyDescent="0.35">
      <c r="A62" s="46" t="s">
        <v>92</v>
      </c>
      <c r="B62" s="57"/>
      <c r="C62" s="57"/>
      <c r="D62" s="57"/>
      <c r="E62" s="57"/>
      <c r="F62" s="57"/>
      <c r="G62" s="57"/>
      <c r="H62" s="58"/>
    </row>
    <row r="63" spans="1:8" ht="16.5" x14ac:dyDescent="0.3">
      <c r="A63" s="47" t="s">
        <v>38</v>
      </c>
      <c r="B63" s="57">
        <f t="shared" ref="B63" si="18">B29/B27*100</f>
        <v>100</v>
      </c>
      <c r="C63" s="57"/>
      <c r="D63" s="57"/>
      <c r="E63" s="57"/>
      <c r="F63" s="57"/>
      <c r="G63" s="57"/>
      <c r="H63" s="58"/>
    </row>
    <row r="64" spans="1:8" ht="16.5" x14ac:dyDescent="0.3">
      <c r="A64" s="47"/>
      <c r="B64" s="57"/>
      <c r="C64" s="57"/>
      <c r="D64" s="57"/>
      <c r="E64" s="57"/>
      <c r="F64" s="57"/>
      <c r="G64" s="57"/>
      <c r="H64" s="58"/>
    </row>
    <row r="65" spans="1:8" ht="17.25" x14ac:dyDescent="0.35">
      <c r="A65" s="46" t="s">
        <v>39</v>
      </c>
      <c r="B65" s="57"/>
      <c r="C65" s="57"/>
      <c r="D65" s="57"/>
      <c r="E65" s="57"/>
      <c r="F65" s="57"/>
      <c r="G65" s="57"/>
      <c r="H65" s="58"/>
    </row>
    <row r="66" spans="1:8" ht="16.5" x14ac:dyDescent="0.3">
      <c r="A66" s="47" t="s">
        <v>115</v>
      </c>
      <c r="B66" s="57">
        <f>((B20/B16)-1)*100</f>
        <v>2023.0666666666668</v>
      </c>
      <c r="C66" s="49" t="s">
        <v>144</v>
      </c>
      <c r="D66" s="49" t="s">
        <v>144</v>
      </c>
      <c r="E66" s="49" t="s">
        <v>144</v>
      </c>
      <c r="F66" s="49" t="s">
        <v>144</v>
      </c>
      <c r="G66" s="49" t="s">
        <v>144</v>
      </c>
      <c r="H66" s="58">
        <f t="shared" ref="H66" si="19">((H20/H16)-1)*100</f>
        <v>-22.250193648334626</v>
      </c>
    </row>
    <row r="67" spans="1:8" ht="16.5" x14ac:dyDescent="0.3">
      <c r="A67" s="47" t="s">
        <v>41</v>
      </c>
      <c r="B67" s="57">
        <f>((B42/B41)-1)*100</f>
        <v>-45.544752757251381</v>
      </c>
      <c r="C67" s="49" t="s">
        <v>144</v>
      </c>
      <c r="D67" s="57">
        <f t="shared" ref="D67:G67" si="20">((D42/D41)-1)*100</f>
        <v>-100</v>
      </c>
      <c r="E67" s="57">
        <f t="shared" si="20"/>
        <v>-90.291030466417936</v>
      </c>
      <c r="F67" s="57">
        <f t="shared" si="20"/>
        <v>-100</v>
      </c>
      <c r="G67" s="57">
        <f t="shared" si="20"/>
        <v>-100</v>
      </c>
      <c r="H67" s="50" t="s">
        <v>144</v>
      </c>
    </row>
    <row r="68" spans="1:8" ht="16.5" x14ac:dyDescent="0.3">
      <c r="A68" s="47" t="s">
        <v>42</v>
      </c>
      <c r="B68" s="57">
        <f t="shared" ref="B68" si="21">((B44/B43)-1)*100</f>
        <v>-97.435066543235479</v>
      </c>
      <c r="C68" s="49" t="s">
        <v>144</v>
      </c>
      <c r="D68" s="49" t="s">
        <v>144</v>
      </c>
      <c r="E68" s="57">
        <f t="shared" ref="E68" si="22">((E44/E43)-1)*100</f>
        <v>-99.542691254776955</v>
      </c>
      <c r="F68" s="49" t="s">
        <v>144</v>
      </c>
      <c r="G68" s="49" t="s">
        <v>144</v>
      </c>
      <c r="H68" s="50" t="s">
        <v>144</v>
      </c>
    </row>
    <row r="69" spans="1:8" ht="16.5" x14ac:dyDescent="0.3">
      <c r="A69" s="47"/>
      <c r="B69" s="57"/>
      <c r="C69" s="57"/>
      <c r="D69" s="57"/>
      <c r="E69" s="57"/>
      <c r="F69" s="57"/>
      <c r="G69" s="57"/>
      <c r="H69" s="58"/>
    </row>
    <row r="70" spans="1:8" ht="17.25" x14ac:dyDescent="0.35">
      <c r="A70" s="46" t="s">
        <v>43</v>
      </c>
      <c r="B70" s="57"/>
      <c r="C70" s="57"/>
      <c r="D70" s="57"/>
      <c r="E70" s="57"/>
      <c r="F70" s="57"/>
      <c r="G70" s="57"/>
      <c r="H70" s="58"/>
    </row>
    <row r="71" spans="1:8" ht="16.5" x14ac:dyDescent="0.3">
      <c r="A71" s="47" t="s">
        <v>116</v>
      </c>
      <c r="B71" s="57">
        <f>B26/B18</f>
        <v>26767.154105736783</v>
      </c>
      <c r="C71" s="57">
        <f t="shared" ref="C71:H71" si="23">C26/C18</f>
        <v>73222.358471285508</v>
      </c>
      <c r="D71" s="57">
        <f t="shared" si="23"/>
        <v>140402.20956719818</v>
      </c>
      <c r="E71" s="57">
        <f t="shared" si="23"/>
        <v>7077.356384348971</v>
      </c>
      <c r="F71" s="57">
        <f t="shared" si="23"/>
        <v>13374.682518238315</v>
      </c>
      <c r="G71" s="57">
        <f t="shared" si="23"/>
        <v>49340.068935803531</v>
      </c>
      <c r="H71" s="58">
        <f t="shared" si="23"/>
        <v>0</v>
      </c>
    </row>
    <row r="72" spans="1:8" ht="16.5" x14ac:dyDescent="0.3">
      <c r="A72" s="47" t="s">
        <v>117</v>
      </c>
      <c r="B72" s="57">
        <f>B27/B20</f>
        <v>8524.7787332789048</v>
      </c>
      <c r="C72" s="49" t="s">
        <v>144</v>
      </c>
      <c r="D72" s="49" t="s">
        <v>144</v>
      </c>
      <c r="E72" s="57">
        <f t="shared" ref="E72:H72" si="24">E27/E20</f>
        <v>1177.2845424857126</v>
      </c>
      <c r="F72" s="49" t="s">
        <v>144</v>
      </c>
      <c r="G72" s="49" t="s">
        <v>144</v>
      </c>
      <c r="H72" s="58">
        <f t="shared" si="24"/>
        <v>0</v>
      </c>
    </row>
    <row r="73" spans="1:8" ht="16.5" x14ac:dyDescent="0.3">
      <c r="A73" s="47" t="s">
        <v>46</v>
      </c>
      <c r="B73" s="57">
        <f>(B72/B71)*B55</f>
        <v>4.6426108336158078</v>
      </c>
      <c r="C73" s="49" t="s">
        <v>144</v>
      </c>
      <c r="D73" s="49" t="s">
        <v>144</v>
      </c>
      <c r="E73" s="57">
        <f t="shared" ref="E73" si="25">(E72/E71)*E55</f>
        <v>4.4212674529306151</v>
      </c>
      <c r="F73" s="49" t="s">
        <v>144</v>
      </c>
      <c r="G73" s="49" t="s">
        <v>144</v>
      </c>
      <c r="H73" s="50" t="s">
        <v>144</v>
      </c>
    </row>
    <row r="74" spans="1:8" ht="16.5" x14ac:dyDescent="0.3">
      <c r="A74" s="47" t="s">
        <v>118</v>
      </c>
      <c r="B74" s="57">
        <f>B26/B17</f>
        <v>120467250</v>
      </c>
      <c r="C74" s="57">
        <f t="shared" ref="C74:H74" si="26">C26/C17</f>
        <v>179138500</v>
      </c>
      <c r="D74" s="57">
        <f t="shared" si="26"/>
        <v>308182850</v>
      </c>
      <c r="E74" s="57">
        <f t="shared" si="26"/>
        <v>49452320</v>
      </c>
      <c r="F74" s="57">
        <f t="shared" si="26"/>
        <v>61874625</v>
      </c>
      <c r="G74" s="57">
        <f t="shared" si="26"/>
        <v>152691066.66666666</v>
      </c>
      <c r="H74" s="58">
        <f t="shared" si="26"/>
        <v>0</v>
      </c>
    </row>
    <row r="75" spans="1:8" ht="16.5" x14ac:dyDescent="0.3">
      <c r="A75" s="47" t="s">
        <v>119</v>
      </c>
      <c r="B75" s="57">
        <f>B27/B19</f>
        <v>12340004.706363637</v>
      </c>
      <c r="C75" s="49" t="s">
        <v>144</v>
      </c>
      <c r="D75" s="57">
        <f t="shared" ref="D75:H75" si="27">D27/D19</f>
        <v>0</v>
      </c>
      <c r="E75" s="57">
        <f t="shared" si="27"/>
        <v>9372950.8849999998</v>
      </c>
      <c r="F75" s="57">
        <f t="shared" si="27"/>
        <v>0</v>
      </c>
      <c r="G75" s="57">
        <f t="shared" si="27"/>
        <v>0</v>
      </c>
      <c r="H75" s="58">
        <f t="shared" si="27"/>
        <v>0</v>
      </c>
    </row>
    <row r="76" spans="1:8" ht="16.5" x14ac:dyDescent="0.3">
      <c r="A76" s="59"/>
      <c r="B76" s="57"/>
      <c r="C76" s="57"/>
      <c r="D76" s="57"/>
      <c r="E76" s="57"/>
      <c r="F76" s="57"/>
      <c r="G76" s="57"/>
      <c r="H76" s="58"/>
    </row>
    <row r="77" spans="1:8" ht="17.25" x14ac:dyDescent="0.35">
      <c r="A77" s="62" t="s">
        <v>47</v>
      </c>
      <c r="B77" s="57"/>
      <c r="C77" s="57"/>
      <c r="D77" s="57"/>
      <c r="E77" s="57"/>
      <c r="F77" s="57"/>
      <c r="G77" s="57"/>
      <c r="H77" s="58"/>
    </row>
    <row r="78" spans="1:8" ht="16.5" x14ac:dyDescent="0.3">
      <c r="A78" s="59" t="s">
        <v>48</v>
      </c>
      <c r="B78" s="57">
        <f>(B33/B32)*100</f>
        <v>35.34018063000525</v>
      </c>
      <c r="C78" s="57"/>
      <c r="D78" s="57"/>
      <c r="E78" s="57"/>
      <c r="F78" s="57"/>
      <c r="G78" s="57"/>
      <c r="H78" s="58"/>
    </row>
    <row r="79" spans="1:8" ht="16.5" x14ac:dyDescent="0.3">
      <c r="A79" s="59" t="s">
        <v>49</v>
      </c>
      <c r="B79" s="57">
        <f>(B27/B33)*100</f>
        <v>19.927382931074096</v>
      </c>
      <c r="C79" s="57"/>
      <c r="D79" s="57"/>
      <c r="E79" s="57"/>
      <c r="F79" s="57"/>
      <c r="G79" s="57"/>
      <c r="H79" s="58"/>
    </row>
    <row r="80" spans="1:8" ht="17.25" thickBot="1" x14ac:dyDescent="0.35">
      <c r="A80" s="60"/>
      <c r="B80" s="60"/>
      <c r="C80" s="60"/>
      <c r="D80" s="60"/>
      <c r="E80" s="60"/>
      <c r="F80" s="60"/>
      <c r="G80" s="60"/>
      <c r="H80" s="61"/>
    </row>
    <row r="81" spans="1:8" ht="15.75" customHeight="1" thickTop="1" x14ac:dyDescent="0.25">
      <c r="A81" s="84" t="s">
        <v>194</v>
      </c>
      <c r="B81" s="84"/>
      <c r="C81" s="84"/>
      <c r="D81" s="84"/>
      <c r="E81" s="84"/>
      <c r="F81" s="84"/>
      <c r="G81" s="84"/>
      <c r="H81" s="84"/>
    </row>
    <row r="82" spans="1:8" ht="63" customHeight="1" x14ac:dyDescent="0.3">
      <c r="A82" s="78" t="s">
        <v>195</v>
      </c>
      <c r="B82" s="78"/>
      <c r="C82" s="78"/>
      <c r="D82" s="78"/>
      <c r="E82" s="78"/>
      <c r="F82" s="78"/>
      <c r="G82" s="78"/>
      <c r="H82" s="47"/>
    </row>
    <row r="83" spans="1:8" ht="16.5" x14ac:dyDescent="0.3">
      <c r="A83" s="47"/>
      <c r="B83" s="47"/>
      <c r="C83" s="47"/>
      <c r="D83" s="47"/>
      <c r="E83" s="47"/>
      <c r="F83" s="47"/>
      <c r="G83" s="47"/>
      <c r="H83" s="47"/>
    </row>
    <row r="84" spans="1:8" ht="16.5" x14ac:dyDescent="0.3">
      <c r="A84" s="47"/>
      <c r="B84" s="47"/>
      <c r="C84" s="47"/>
      <c r="D84" s="47"/>
      <c r="E84" s="47"/>
      <c r="F84" s="47"/>
      <c r="G84" s="47"/>
      <c r="H84" s="47"/>
    </row>
    <row r="85" spans="1:8" ht="16.5" x14ac:dyDescent="0.3">
      <c r="A85" s="47"/>
      <c r="B85" s="47"/>
      <c r="C85" s="47"/>
      <c r="D85" s="47"/>
      <c r="E85" s="47"/>
      <c r="F85" s="47"/>
      <c r="G85" s="47"/>
      <c r="H85" s="47"/>
    </row>
    <row r="86" spans="1:8" ht="16.5" x14ac:dyDescent="0.3">
      <c r="A86" s="47"/>
      <c r="B86" s="47"/>
      <c r="C86" s="47"/>
      <c r="D86" s="47"/>
      <c r="E86" s="47"/>
      <c r="F86" s="47"/>
      <c r="G86" s="47"/>
      <c r="H86" s="47"/>
    </row>
    <row r="87" spans="1:8" ht="16.5" x14ac:dyDescent="0.3">
      <c r="A87" s="47"/>
      <c r="B87" s="47"/>
      <c r="C87" s="47"/>
      <c r="D87" s="47"/>
      <c r="E87" s="47"/>
      <c r="F87" s="47"/>
      <c r="G87" s="47"/>
      <c r="H87" s="47"/>
    </row>
    <row r="88" spans="1:8" ht="16.5" x14ac:dyDescent="0.3">
      <c r="A88" s="47"/>
      <c r="B88" s="47"/>
      <c r="C88" s="47"/>
      <c r="D88" s="47"/>
      <c r="E88" s="47"/>
      <c r="F88" s="47"/>
      <c r="G88" s="47"/>
      <c r="H88" s="47"/>
    </row>
    <row r="89" spans="1:8" ht="16.5" x14ac:dyDescent="0.3">
      <c r="A89" s="47"/>
      <c r="B89" s="47"/>
      <c r="C89" s="47"/>
      <c r="D89" s="47"/>
      <c r="E89" s="47"/>
      <c r="F89" s="47"/>
      <c r="G89" s="47"/>
      <c r="H89" s="47"/>
    </row>
    <row r="90" spans="1:8" ht="16.5" x14ac:dyDescent="0.3">
      <c r="A90" s="47"/>
      <c r="B90" s="47"/>
      <c r="C90" s="47"/>
      <c r="D90" s="47"/>
      <c r="E90" s="47"/>
      <c r="F90" s="47"/>
      <c r="G90" s="47"/>
      <c r="H90" s="47"/>
    </row>
    <row r="91" spans="1:8" ht="16.5" x14ac:dyDescent="0.3">
      <c r="A91" s="47"/>
      <c r="B91" s="47"/>
      <c r="C91" s="47"/>
      <c r="D91" s="47"/>
      <c r="E91" s="47"/>
      <c r="F91" s="47"/>
      <c r="G91" s="47"/>
      <c r="H91" s="47"/>
    </row>
    <row r="92" spans="1:8" ht="16.5" x14ac:dyDescent="0.3">
      <c r="A92" s="47"/>
      <c r="B92" s="47"/>
      <c r="C92" s="47"/>
      <c r="D92" s="47"/>
      <c r="E92" s="47"/>
      <c r="F92" s="47"/>
      <c r="G92" s="47"/>
      <c r="H92" s="47"/>
    </row>
    <row r="93" spans="1:8" ht="16.5" x14ac:dyDescent="0.3">
      <c r="A93" s="47"/>
      <c r="B93" s="47"/>
      <c r="C93" s="47"/>
      <c r="D93" s="47"/>
      <c r="E93" s="47"/>
      <c r="F93" s="47"/>
      <c r="G93" s="47"/>
      <c r="H93" s="47"/>
    </row>
    <row r="94" spans="1:8" ht="16.5" x14ac:dyDescent="0.3">
      <c r="A94" s="47"/>
      <c r="B94" s="47"/>
      <c r="C94" s="47"/>
      <c r="D94" s="47"/>
      <c r="E94" s="47"/>
      <c r="F94" s="47"/>
      <c r="G94" s="47"/>
      <c r="H94" s="47"/>
    </row>
    <row r="95" spans="1:8" ht="16.5" x14ac:dyDescent="0.3">
      <c r="A95" s="47"/>
      <c r="B95" s="47"/>
      <c r="C95" s="47"/>
      <c r="D95" s="47"/>
      <c r="E95" s="47"/>
      <c r="F95" s="47"/>
      <c r="G95" s="47"/>
      <c r="H95" s="47"/>
    </row>
    <row r="96" spans="1:8" ht="16.5" x14ac:dyDescent="0.3">
      <c r="A96" s="47"/>
      <c r="B96" s="47"/>
      <c r="C96" s="47"/>
      <c r="D96" s="47"/>
      <c r="E96" s="47"/>
      <c r="F96" s="47"/>
      <c r="G96" s="47"/>
      <c r="H96" s="47"/>
    </row>
    <row r="97" spans="1:8" ht="16.5" x14ac:dyDescent="0.3">
      <c r="A97" s="47"/>
      <c r="B97" s="47"/>
      <c r="C97" s="47"/>
      <c r="D97" s="47"/>
      <c r="E97" s="47"/>
      <c r="F97" s="47"/>
      <c r="G97" s="47"/>
      <c r="H97" s="47"/>
    </row>
    <row r="98" spans="1:8" ht="16.5" x14ac:dyDescent="0.3">
      <c r="A98" s="47"/>
      <c r="B98" s="47"/>
      <c r="C98" s="47"/>
      <c r="D98" s="47"/>
      <c r="E98" s="47"/>
      <c r="F98" s="47"/>
      <c r="G98" s="47"/>
      <c r="H98" s="47"/>
    </row>
    <row r="99" spans="1:8" ht="16.5" x14ac:dyDescent="0.3">
      <c r="A99" s="47"/>
      <c r="B99" s="47"/>
      <c r="C99" s="47"/>
      <c r="D99" s="47"/>
      <c r="E99" s="47"/>
      <c r="F99" s="47"/>
      <c r="G99" s="47"/>
      <c r="H99" s="47"/>
    </row>
    <row r="100" spans="1:8" ht="16.5" x14ac:dyDescent="0.3">
      <c r="A100" s="47"/>
      <c r="B100" s="47"/>
      <c r="C100" s="47"/>
      <c r="D100" s="47"/>
      <c r="E100" s="47"/>
      <c r="F100" s="47"/>
      <c r="G100" s="47"/>
      <c r="H100" s="47"/>
    </row>
    <row r="101" spans="1:8" ht="16.5" x14ac:dyDescent="0.3">
      <c r="A101" s="47"/>
      <c r="B101" s="47"/>
      <c r="C101" s="47"/>
      <c r="D101" s="47"/>
      <c r="E101" s="47"/>
      <c r="F101" s="47"/>
      <c r="G101" s="47"/>
      <c r="H101" s="47"/>
    </row>
    <row r="102" spans="1:8" ht="16.5" x14ac:dyDescent="0.3">
      <c r="A102" s="47"/>
      <c r="B102" s="47"/>
      <c r="C102" s="47"/>
      <c r="D102" s="47"/>
      <c r="E102" s="47"/>
      <c r="F102" s="47"/>
      <c r="G102" s="47"/>
      <c r="H102" s="47"/>
    </row>
    <row r="103" spans="1:8" ht="16.5" x14ac:dyDescent="0.3">
      <c r="A103" s="47"/>
      <c r="B103" s="47"/>
      <c r="C103" s="47"/>
      <c r="D103" s="47"/>
      <c r="E103" s="47"/>
      <c r="F103" s="47"/>
      <c r="G103" s="47"/>
      <c r="H103" s="47"/>
    </row>
    <row r="104" spans="1:8" ht="16.5" x14ac:dyDescent="0.3">
      <c r="A104" s="47"/>
      <c r="B104" s="47"/>
      <c r="C104" s="47"/>
      <c r="D104" s="47"/>
      <c r="E104" s="47"/>
      <c r="F104" s="47"/>
      <c r="G104" s="47"/>
      <c r="H104" s="47"/>
    </row>
    <row r="105" spans="1:8" ht="16.5" x14ac:dyDescent="0.3">
      <c r="A105" s="47"/>
      <c r="B105" s="47"/>
      <c r="C105" s="47"/>
      <c r="D105" s="47"/>
      <c r="E105" s="47"/>
      <c r="F105" s="47"/>
      <c r="G105" s="47"/>
      <c r="H105" s="47"/>
    </row>
    <row r="106" spans="1:8" ht="16.5" x14ac:dyDescent="0.3">
      <c r="A106" s="47"/>
      <c r="B106" s="47"/>
      <c r="C106" s="47"/>
      <c r="D106" s="47"/>
      <c r="E106" s="47"/>
      <c r="F106" s="47"/>
      <c r="G106" s="47"/>
      <c r="H106" s="47"/>
    </row>
    <row r="107" spans="1:8" ht="16.5" x14ac:dyDescent="0.3">
      <c r="A107" s="47"/>
      <c r="B107" s="47"/>
      <c r="C107" s="47"/>
      <c r="D107" s="47"/>
      <c r="E107" s="47"/>
      <c r="F107" s="47"/>
      <c r="G107" s="47"/>
      <c r="H107" s="47"/>
    </row>
    <row r="108" spans="1:8" ht="16.5" x14ac:dyDescent="0.3">
      <c r="A108" s="47"/>
      <c r="B108" s="47"/>
      <c r="C108" s="47"/>
      <c r="D108" s="47"/>
      <c r="E108" s="47"/>
      <c r="F108" s="47"/>
      <c r="G108" s="47"/>
      <c r="H108" s="47"/>
    </row>
    <row r="109" spans="1:8" ht="16.5" x14ac:dyDescent="0.3">
      <c r="A109" s="47"/>
      <c r="B109" s="47"/>
      <c r="C109" s="47"/>
      <c r="D109" s="47"/>
      <c r="E109" s="47"/>
      <c r="F109" s="47"/>
      <c r="G109" s="47"/>
      <c r="H109" s="47"/>
    </row>
    <row r="110" spans="1:8" ht="16.5" x14ac:dyDescent="0.3">
      <c r="A110" s="47"/>
      <c r="B110" s="47"/>
      <c r="C110" s="47"/>
      <c r="D110" s="47"/>
      <c r="E110" s="47"/>
      <c r="F110" s="47"/>
      <c r="G110" s="47"/>
      <c r="H110" s="47"/>
    </row>
    <row r="111" spans="1:8" ht="16.5" x14ac:dyDescent="0.3">
      <c r="A111" s="47"/>
      <c r="B111" s="47"/>
      <c r="C111" s="47"/>
      <c r="D111" s="47"/>
      <c r="E111" s="47"/>
      <c r="F111" s="47"/>
      <c r="G111" s="47"/>
      <c r="H111" s="47"/>
    </row>
    <row r="112" spans="1:8" ht="16.5" x14ac:dyDescent="0.3">
      <c r="A112" s="47"/>
      <c r="B112" s="47"/>
      <c r="C112" s="47"/>
      <c r="D112" s="47"/>
      <c r="E112" s="47"/>
      <c r="F112" s="47"/>
      <c r="G112" s="47"/>
      <c r="H112" s="47"/>
    </row>
    <row r="113" spans="1:8" ht="16.5" x14ac:dyDescent="0.3">
      <c r="A113" s="47"/>
      <c r="B113" s="47"/>
      <c r="C113" s="47"/>
      <c r="D113" s="47"/>
      <c r="E113" s="47"/>
      <c r="F113" s="47"/>
      <c r="G113" s="47"/>
      <c r="H113" s="47"/>
    </row>
    <row r="114" spans="1:8" ht="16.5" x14ac:dyDescent="0.3">
      <c r="A114" s="47"/>
      <c r="B114" s="47"/>
      <c r="C114" s="47"/>
      <c r="D114" s="47"/>
      <c r="E114" s="47"/>
      <c r="F114" s="47"/>
      <c r="G114" s="47"/>
      <c r="H114" s="47"/>
    </row>
    <row r="115" spans="1:8" ht="16.5" x14ac:dyDescent="0.3">
      <c r="A115" s="47"/>
      <c r="B115" s="47"/>
      <c r="C115" s="47"/>
      <c r="D115" s="47"/>
      <c r="E115" s="47"/>
      <c r="F115" s="47"/>
      <c r="G115" s="47"/>
      <c r="H115" s="47"/>
    </row>
    <row r="116" spans="1:8" ht="16.5" x14ac:dyDescent="0.3">
      <c r="A116" s="47"/>
      <c r="B116" s="47"/>
      <c r="C116" s="47"/>
      <c r="D116" s="47"/>
      <c r="E116" s="47"/>
      <c r="F116" s="47"/>
      <c r="G116" s="47"/>
      <c r="H116" s="47"/>
    </row>
    <row r="117" spans="1:8" ht="16.5" x14ac:dyDescent="0.3">
      <c r="A117" s="47"/>
      <c r="B117" s="47"/>
      <c r="C117" s="47"/>
      <c r="D117" s="47"/>
      <c r="E117" s="47"/>
      <c r="F117" s="47"/>
      <c r="G117" s="47"/>
      <c r="H117" s="47"/>
    </row>
    <row r="118" spans="1:8" ht="16.5" x14ac:dyDescent="0.3">
      <c r="A118" s="47"/>
      <c r="B118" s="47"/>
      <c r="C118" s="47"/>
      <c r="D118" s="47"/>
      <c r="E118" s="47"/>
      <c r="F118" s="47"/>
      <c r="G118" s="47"/>
      <c r="H118" s="47"/>
    </row>
    <row r="119" spans="1:8" ht="16.5" x14ac:dyDescent="0.3">
      <c r="A119" s="47"/>
      <c r="B119" s="47"/>
      <c r="C119" s="47"/>
      <c r="D119" s="47"/>
      <c r="E119" s="47"/>
      <c r="F119" s="47"/>
      <c r="G119" s="47"/>
      <c r="H119" s="47"/>
    </row>
    <row r="120" spans="1:8" ht="16.5" x14ac:dyDescent="0.3">
      <c r="A120" s="47"/>
      <c r="B120" s="47"/>
      <c r="C120" s="47"/>
      <c r="D120" s="47"/>
      <c r="E120" s="47"/>
      <c r="F120" s="47"/>
      <c r="G120" s="47"/>
      <c r="H120" s="47"/>
    </row>
    <row r="121" spans="1:8" ht="16.5" x14ac:dyDescent="0.3">
      <c r="A121" s="47"/>
      <c r="B121" s="47"/>
      <c r="C121" s="47"/>
      <c r="D121" s="47"/>
      <c r="E121" s="47"/>
      <c r="F121" s="47"/>
      <c r="G121" s="47"/>
      <c r="H121" s="47"/>
    </row>
    <row r="122" spans="1:8" ht="16.5" x14ac:dyDescent="0.3">
      <c r="A122" s="47"/>
      <c r="B122" s="47"/>
      <c r="C122" s="47"/>
      <c r="D122" s="47"/>
      <c r="E122" s="47"/>
      <c r="F122" s="47"/>
      <c r="G122" s="47"/>
      <c r="H122" s="47"/>
    </row>
    <row r="123" spans="1:8" ht="16.5" x14ac:dyDescent="0.3">
      <c r="A123" s="47"/>
      <c r="B123" s="47"/>
      <c r="C123" s="47"/>
      <c r="D123" s="47"/>
      <c r="E123" s="47"/>
      <c r="F123" s="47"/>
      <c r="G123" s="47"/>
      <c r="H123" s="47"/>
    </row>
    <row r="124" spans="1:8" ht="16.5" x14ac:dyDescent="0.3">
      <c r="A124" s="47"/>
      <c r="B124" s="47"/>
      <c r="C124" s="47"/>
      <c r="D124" s="47"/>
      <c r="E124" s="47"/>
      <c r="F124" s="47"/>
      <c r="G124" s="47"/>
      <c r="H124" s="47"/>
    </row>
  </sheetData>
  <mergeCells count="7">
    <mergeCell ref="A82:G82"/>
    <mergeCell ref="A9:A10"/>
    <mergeCell ref="B9:B10"/>
    <mergeCell ref="C9:H9"/>
    <mergeCell ref="C10:D10"/>
    <mergeCell ref="E10:G10"/>
    <mergeCell ref="A81:H81"/>
  </mergeCells>
  <pageMargins left="0.7" right="0.7" top="0.75" bottom="0.75" header="0.3" footer="0.3"/>
  <pageSetup paperSize="9" orientation="portrait" r:id="rId1"/>
  <ignoredErrors>
    <ignoredError sqref="C77:H79 C45:C48 F45:F48 C76:F76"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 Trimestre</vt:lpstr>
      <vt:lpstr>II Trimestre</vt:lpstr>
      <vt:lpstr>III Trimestre</vt:lpstr>
      <vt:lpstr>IV Trimestre</vt:lpstr>
      <vt:lpstr>Semestral</vt:lpstr>
      <vt:lpstr>Tercer Trimestre Acumulado</vt:lpstr>
      <vt:lpstr>1 Trimestre</vt:lpstr>
      <vt:lpstr>2 Trimestre</vt:lpstr>
      <vt:lpstr>1 Semestre</vt:lpstr>
      <vt:lpstr>3 Trimestre</vt:lpstr>
      <vt:lpstr>3T Acumulado</vt:lpstr>
      <vt:lpstr>4 Trimestre</vt:lpstr>
      <vt:lpstr>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Horacio Rodríguez C.</dc:creator>
  <cp:lastModifiedBy>Stephanie Tatiana Salas Soto</cp:lastModifiedBy>
  <dcterms:created xsi:type="dcterms:W3CDTF">2012-02-13T20:20:09Z</dcterms:created>
  <dcterms:modified xsi:type="dcterms:W3CDTF">2021-03-10T21:29:15Z</dcterms:modified>
</cp:coreProperties>
</file>