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ágina Web\Año 2018\SANEBAR\"/>
    </mc:Choice>
  </mc:AlternateContent>
  <bookViews>
    <workbookView xWindow="0" yWindow="0" windowWidth="10335" windowHeight="8295" tabRatio="709"/>
  </bookViews>
  <sheets>
    <sheet name="I Trimestre" sheetId="1" r:id="rId1"/>
    <sheet name="II Trimestre" sheetId="2" r:id="rId2"/>
    <sheet name="III Trimestre" sheetId="3" r:id="rId3"/>
    <sheet name="IV Trimestre" sheetId="4" r:id="rId4"/>
    <sheet name="Primer Semestre" sheetId="5" r:id="rId5"/>
    <sheet name="III Trimestre Acumulado" sheetId="6" r:id="rId6"/>
    <sheet name="Anual" sheetId="7" r:id="rId7"/>
  </sheets>
  <calcPr calcId="162913"/>
</workbook>
</file>

<file path=xl/calcChain.xml><?xml version="1.0" encoding="utf-8"?>
<calcChain xmlns="http://schemas.openxmlformats.org/spreadsheetml/2006/main">
  <c r="C69" i="7" l="1"/>
  <c r="C70" i="7"/>
  <c r="B65" i="7"/>
  <c r="B64" i="7"/>
  <c r="C26" i="7"/>
  <c r="C25" i="7"/>
  <c r="C26" i="6"/>
  <c r="C70" i="6" s="1"/>
  <c r="C25" i="6"/>
  <c r="D64" i="5"/>
  <c r="D59" i="5"/>
  <c r="B59" i="5"/>
  <c r="D53" i="5"/>
  <c r="C53" i="5"/>
  <c r="D52" i="5"/>
  <c r="C52" i="5"/>
  <c r="B52" i="5"/>
  <c r="D51" i="5"/>
  <c r="C51" i="5"/>
  <c r="B51" i="5"/>
  <c r="B53" i="5" s="1"/>
  <c r="D48" i="5"/>
  <c r="D47" i="5"/>
  <c r="D46" i="5"/>
  <c r="B46" i="5"/>
  <c r="D43" i="5"/>
  <c r="C43" i="5"/>
  <c r="B43" i="5"/>
  <c r="D42" i="5"/>
  <c r="C42" i="5"/>
  <c r="B42" i="5"/>
  <c r="D35" i="5"/>
  <c r="C35" i="5"/>
  <c r="B35" i="5"/>
  <c r="D34" i="5"/>
  <c r="D36" i="5" s="1"/>
  <c r="C34" i="5"/>
  <c r="B34" i="5"/>
  <c r="C26" i="5"/>
  <c r="C25" i="5"/>
  <c r="C70" i="4"/>
  <c r="B70" i="4"/>
  <c r="C69" i="4"/>
  <c r="B69" i="4"/>
  <c r="C65" i="4"/>
  <c r="B65" i="4"/>
  <c r="B66" i="4" s="1"/>
  <c r="D64" i="4"/>
  <c r="C64" i="4"/>
  <c r="B64" i="4"/>
  <c r="D59" i="4"/>
  <c r="B59" i="4"/>
  <c r="C56" i="4"/>
  <c r="D53" i="4"/>
  <c r="D52" i="4"/>
  <c r="C52" i="4"/>
  <c r="B52" i="4"/>
  <c r="D51" i="4"/>
  <c r="C51" i="4"/>
  <c r="C53" i="4" s="1"/>
  <c r="B51" i="4"/>
  <c r="B53" i="4" s="1"/>
  <c r="D47" i="4"/>
  <c r="C47" i="4"/>
  <c r="B47" i="4"/>
  <c r="B48" i="4" s="1"/>
  <c r="D46" i="4"/>
  <c r="D48" i="4" s="1"/>
  <c r="C46" i="4"/>
  <c r="C48" i="4" s="1"/>
  <c r="B46" i="4"/>
  <c r="D43" i="4"/>
  <c r="C43" i="4"/>
  <c r="B43" i="4"/>
  <c r="D42" i="4"/>
  <c r="C42" i="4"/>
  <c r="B42" i="4"/>
  <c r="D36" i="4"/>
  <c r="D35" i="4"/>
  <c r="C35" i="4"/>
  <c r="C37" i="4" s="1"/>
  <c r="B35" i="4"/>
  <c r="D34" i="4"/>
  <c r="C34" i="4"/>
  <c r="B34" i="4"/>
  <c r="C70" i="3"/>
  <c r="B70" i="3"/>
  <c r="C69" i="3"/>
  <c r="B69" i="3"/>
  <c r="B66" i="3"/>
  <c r="C65" i="3"/>
  <c r="B65" i="3"/>
  <c r="D64" i="3"/>
  <c r="C64" i="3"/>
  <c r="B64" i="3"/>
  <c r="D59" i="3"/>
  <c r="B59" i="3"/>
  <c r="D53" i="3"/>
  <c r="D52" i="3"/>
  <c r="C52" i="3"/>
  <c r="B52" i="3"/>
  <c r="D51" i="3"/>
  <c r="C51" i="3"/>
  <c r="C53" i="3" s="1"/>
  <c r="B51" i="3"/>
  <c r="B53" i="3" s="1"/>
  <c r="B48" i="3"/>
  <c r="D47" i="3"/>
  <c r="C47" i="3"/>
  <c r="B47" i="3"/>
  <c r="D46" i="3"/>
  <c r="D48" i="3" s="1"/>
  <c r="C46" i="3"/>
  <c r="C48" i="3" s="1"/>
  <c r="C66" i="3" s="1"/>
  <c r="B46" i="3"/>
  <c r="D43" i="3"/>
  <c r="C43" i="3"/>
  <c r="B43" i="3"/>
  <c r="D42" i="3"/>
  <c r="C42" i="3"/>
  <c r="B42" i="3"/>
  <c r="D36" i="3"/>
  <c r="D35" i="3"/>
  <c r="C35" i="3"/>
  <c r="C37" i="3" s="1"/>
  <c r="B35" i="3"/>
  <c r="D34" i="3"/>
  <c r="C34" i="3"/>
  <c r="B34" i="3"/>
  <c r="D64" i="2"/>
  <c r="D59" i="2"/>
  <c r="B59" i="2"/>
  <c r="D53" i="2"/>
  <c r="D52" i="2"/>
  <c r="C52" i="2"/>
  <c r="B52" i="2"/>
  <c r="D51" i="2"/>
  <c r="C51" i="2"/>
  <c r="C53" i="2" s="1"/>
  <c r="B51" i="2"/>
  <c r="B53" i="2" s="1"/>
  <c r="D47" i="2"/>
  <c r="D46" i="2"/>
  <c r="D48" i="2" s="1"/>
  <c r="B46" i="2"/>
  <c r="D43" i="2"/>
  <c r="C43" i="2"/>
  <c r="B43" i="2"/>
  <c r="D42" i="2"/>
  <c r="C42" i="2"/>
  <c r="B42" i="2"/>
  <c r="D35" i="2"/>
  <c r="C35" i="2"/>
  <c r="B35" i="2"/>
  <c r="D34" i="2"/>
  <c r="D36" i="2" s="1"/>
  <c r="C34" i="2"/>
  <c r="B34" i="2"/>
  <c r="C25" i="4"/>
  <c r="C25" i="3"/>
  <c r="C25" i="2"/>
  <c r="C25" i="1"/>
  <c r="D22" i="1"/>
  <c r="B37" i="7"/>
  <c r="C69" i="6" l="1"/>
  <c r="C66" i="4"/>
  <c r="B37" i="4"/>
  <c r="B37" i="3"/>
  <c r="D16" i="7" l="1"/>
  <c r="B25" i="1"/>
  <c r="B19" i="7" l="1"/>
  <c r="B20" i="7"/>
  <c r="B21" i="7"/>
  <c r="B18" i="7"/>
  <c r="B11" i="7"/>
  <c r="B12" i="7"/>
  <c r="B13" i="7"/>
  <c r="B19" i="6"/>
  <c r="B20" i="6"/>
  <c r="B21" i="6"/>
  <c r="B18" i="6"/>
  <c r="D17" i="6"/>
  <c r="D16" i="6"/>
  <c r="B11" i="6"/>
  <c r="B12" i="6"/>
  <c r="B13" i="6"/>
  <c r="B19" i="5"/>
  <c r="B20" i="5"/>
  <c r="B21" i="5"/>
  <c r="B18" i="5"/>
  <c r="B17" i="5"/>
  <c r="B16" i="5"/>
  <c r="B11" i="5"/>
  <c r="B12" i="5"/>
  <c r="B13" i="5"/>
  <c r="B10" i="5"/>
  <c r="D21" i="4"/>
  <c r="D18" i="4"/>
  <c r="B10" i="4"/>
  <c r="B11" i="4"/>
  <c r="B12" i="4"/>
  <c r="B13" i="4"/>
  <c r="B16" i="4"/>
  <c r="B17" i="4"/>
  <c r="B18" i="4"/>
  <c r="B19" i="4"/>
  <c r="B22" i="4" s="1"/>
  <c r="D19" i="4"/>
  <c r="B20" i="4"/>
  <c r="C20" i="4"/>
  <c r="B21" i="4"/>
  <c r="B25" i="4"/>
  <c r="B25" i="3"/>
  <c r="B22" i="3" l="1"/>
  <c r="B19" i="3"/>
  <c r="B21" i="3"/>
  <c r="B18" i="3"/>
  <c r="B17" i="3"/>
  <c r="B16" i="3"/>
  <c r="B11" i="3"/>
  <c r="B12" i="3"/>
  <c r="B13" i="3"/>
  <c r="B10" i="3"/>
  <c r="B21" i="1"/>
  <c r="B11" i="2"/>
  <c r="B12" i="2"/>
  <c r="B13" i="2"/>
  <c r="B21" i="2"/>
  <c r="B18" i="2"/>
  <c r="B16" i="2"/>
  <c r="B10" i="2"/>
  <c r="B11" i="1" l="1"/>
  <c r="B19" i="1" l="1"/>
  <c r="B18" i="1"/>
  <c r="B17" i="1"/>
  <c r="B16" i="1"/>
  <c r="B12" i="1"/>
  <c r="B13" i="1"/>
  <c r="B10" i="1"/>
  <c r="C17" i="1"/>
  <c r="D34" i="1" l="1"/>
  <c r="D17" i="7"/>
  <c r="D34" i="7" s="1"/>
  <c r="D34" i="6"/>
  <c r="D17" i="5"/>
  <c r="C17" i="2"/>
  <c r="C17" i="5" l="1"/>
  <c r="B17" i="2"/>
  <c r="C17" i="6"/>
  <c r="C34" i="1"/>
  <c r="C17" i="7"/>
  <c r="C34" i="7" l="1"/>
  <c r="B17" i="7"/>
  <c r="C34" i="6"/>
  <c r="B17" i="6"/>
  <c r="D20" i="7"/>
  <c r="D20" i="6"/>
  <c r="D35" i="6" s="1"/>
  <c r="D20" i="5"/>
  <c r="D35" i="1"/>
  <c r="B34" i="1" l="1"/>
  <c r="B34" i="7"/>
  <c r="D35" i="7"/>
  <c r="C20" i="3"/>
  <c r="B20" i="3" s="1"/>
  <c r="C20" i="2"/>
  <c r="B20" i="2" s="1"/>
  <c r="C20" i="1"/>
  <c r="B20" i="1" s="1"/>
  <c r="B34" i="6" l="1"/>
  <c r="C20" i="6"/>
  <c r="C20" i="5"/>
  <c r="C20" i="7"/>
  <c r="C35" i="1"/>
  <c r="B35" i="1" l="1"/>
  <c r="C35" i="6"/>
  <c r="C35" i="7"/>
  <c r="D19" i="3" l="1"/>
  <c r="D22" i="3" s="1"/>
  <c r="B35" i="6" l="1"/>
  <c r="B35" i="7"/>
  <c r="D10" i="7" l="1"/>
  <c r="D36" i="7" s="1"/>
  <c r="D18" i="1" l="1"/>
  <c r="C21" i="7" l="1"/>
  <c r="D13" i="7"/>
  <c r="C13" i="7"/>
  <c r="C11" i="7"/>
  <c r="C42" i="7" s="1"/>
  <c r="C12" i="7"/>
  <c r="C65" i="7" s="1"/>
  <c r="C10" i="7"/>
  <c r="C16" i="7"/>
  <c r="B16" i="7" s="1"/>
  <c r="C18" i="7"/>
  <c r="B26" i="6"/>
  <c r="C21" i="6"/>
  <c r="C16" i="6"/>
  <c r="B16" i="6" s="1"/>
  <c r="C18" i="6"/>
  <c r="D13" i="6"/>
  <c r="C13" i="6"/>
  <c r="C11" i="6"/>
  <c r="C42" i="6" s="1"/>
  <c r="C12" i="6"/>
  <c r="C10" i="6"/>
  <c r="B10" i="6" s="1"/>
  <c r="B26" i="5"/>
  <c r="C21" i="5"/>
  <c r="C16" i="5"/>
  <c r="C18" i="5"/>
  <c r="D13" i="5"/>
  <c r="C10" i="5"/>
  <c r="C11" i="5"/>
  <c r="C12" i="5"/>
  <c r="C13" i="5"/>
  <c r="B10" i="7" l="1"/>
  <c r="C43" i="6"/>
  <c r="C65" i="6"/>
  <c r="C37" i="6"/>
  <c r="C43" i="7"/>
  <c r="C64" i="7"/>
  <c r="C46" i="7"/>
  <c r="C64" i="6"/>
  <c r="C46" i="6"/>
  <c r="C51" i="7"/>
  <c r="C51" i="6"/>
  <c r="C19" i="2" l="1"/>
  <c r="B19" i="2" s="1"/>
  <c r="C51" i="1"/>
  <c r="C52" i="1"/>
  <c r="C42" i="1"/>
  <c r="C43" i="1"/>
  <c r="C53" i="1" l="1"/>
  <c r="C19" i="5"/>
  <c r="C19" i="6"/>
  <c r="C19" i="7"/>
  <c r="D21" i="7"/>
  <c r="C47" i="7" l="1"/>
  <c r="C48" i="7" s="1"/>
  <c r="C52" i="7"/>
  <c r="C53" i="7" s="1"/>
  <c r="C47" i="6"/>
  <c r="C48" i="6" s="1"/>
  <c r="C52" i="6"/>
  <c r="C53" i="6" s="1"/>
  <c r="C66" i="6" l="1"/>
  <c r="C66" i="7"/>
  <c r="C37" i="7"/>
  <c r="B22" i="1" l="1"/>
  <c r="D18" i="3"/>
  <c r="D19" i="2"/>
  <c r="D16" i="5" l="1"/>
  <c r="D18" i="2"/>
  <c r="D18" i="7" s="1"/>
  <c r="D21" i="3" l="1"/>
  <c r="D21" i="6" s="1"/>
  <c r="D21" i="2"/>
  <c r="D21" i="5" s="1"/>
  <c r="D19" i="1" l="1"/>
  <c r="D21" i="1"/>
  <c r="D18" i="5" l="1"/>
  <c r="D19" i="5"/>
  <c r="D19" i="7"/>
  <c r="B26" i="7"/>
  <c r="D11" i="7"/>
  <c r="D12" i="7"/>
  <c r="D10" i="6"/>
  <c r="D11" i="6"/>
  <c r="D12" i="6"/>
  <c r="D10" i="5"/>
  <c r="D11" i="5"/>
  <c r="D12" i="5"/>
  <c r="D42" i="1"/>
  <c r="D43" i="1"/>
  <c r="D51" i="1"/>
  <c r="D59" i="1"/>
  <c r="D51" i="6" l="1"/>
  <c r="D51" i="7"/>
  <c r="D43" i="6"/>
  <c r="D59" i="6"/>
  <c r="D36" i="6"/>
  <c r="D46" i="7"/>
  <c r="D59" i="7"/>
  <c r="D43" i="7"/>
  <c r="D46" i="6"/>
  <c r="D42" i="7"/>
  <c r="D42" i="6"/>
  <c r="D36" i="1"/>
  <c r="B42" i="1"/>
  <c r="B22" i="5" l="1"/>
  <c r="B22" i="2"/>
  <c r="D19" i="6"/>
  <c r="D52" i="1"/>
  <c r="D53" i="1" s="1"/>
  <c r="D18" i="6"/>
  <c r="D64" i="6" s="1"/>
  <c r="D64" i="7"/>
  <c r="B22" i="7" l="1"/>
  <c r="B42" i="6"/>
  <c r="B25" i="2"/>
  <c r="B52" i="1"/>
  <c r="D47" i="6"/>
  <c r="D48" i="6" s="1"/>
  <c r="D52" i="6"/>
  <c r="D53" i="6" s="1"/>
  <c r="D52" i="7"/>
  <c r="D53" i="7" s="1"/>
  <c r="D47" i="7"/>
  <c r="D48" i="7" s="1"/>
  <c r="B43" i="1"/>
  <c r="B59" i="1"/>
  <c r="B51" i="1"/>
  <c r="B42" i="7"/>
  <c r="B52" i="6" l="1"/>
  <c r="B22" i="6"/>
  <c r="B53" i="1"/>
  <c r="B25" i="7"/>
  <c r="B69" i="7" s="1"/>
  <c r="B25" i="6"/>
  <c r="B69" i="6" s="1"/>
  <c r="B25" i="5"/>
  <c r="B70" i="6"/>
  <c r="B70" i="7"/>
  <c r="B47" i="7"/>
  <c r="B52" i="7"/>
  <c r="B43" i="7"/>
  <c r="B46" i="7"/>
  <c r="B51" i="7"/>
  <c r="B59" i="7"/>
  <c r="B43" i="6"/>
  <c r="B59" i="6"/>
  <c r="B46" i="6"/>
  <c r="B51" i="6"/>
  <c r="B53" i="6" l="1"/>
  <c r="B47" i="6"/>
  <c r="B48" i="6" s="1"/>
  <c r="B48" i="7"/>
  <c r="B66" i="7" s="1"/>
  <c r="B53" i="7"/>
  <c r="B56" i="7"/>
</calcChain>
</file>

<file path=xl/sharedStrings.xml><?xml version="1.0" encoding="utf-8"?>
<sst xmlns="http://schemas.openxmlformats.org/spreadsheetml/2006/main" count="630" uniqueCount="139">
  <si>
    <t>Indicador</t>
  </si>
  <si>
    <t>Total Programa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</si>
  <si>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</si>
  <si>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</si>
  <si>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</si>
  <si>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</si>
  <si>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</si>
  <si>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</si>
  <si>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</si>
  <si>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</si>
  <si>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</si>
  <si>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</si>
  <si>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</si>
  <si>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</si>
  <si>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</si>
  <si>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</si>
  <si>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</si>
  <si>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</si>
  <si>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</si>
  <si>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</si>
  <si>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</si>
  <si>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</si>
  <si>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</si>
  <si>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</si>
  <si>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</si>
  <si>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</si>
  <si>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</si>
  <si>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</si>
  <si>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</si>
  <si>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</si>
  <si>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</si>
  <si>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</si>
  <si>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</si>
  <si>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Fuentes:</t>
  </si>
  <si>
    <r>
      <t xml:space="preserve">Beneficiarios </t>
    </r>
    <r>
      <rPr>
        <sz val="11"/>
        <color theme="1"/>
        <rFont val="Calibri"/>
        <family val="2"/>
      </rPr>
      <t>¹</t>
    </r>
  </si>
  <si>
    <t>1/ Los beneficiarios se miden a través de la cantidad de sistemas instalados, un sistema por familia, todas diferentes.</t>
  </si>
  <si>
    <t>Población objetivo:</t>
  </si>
  <si>
    <t>Hogares pobres de las zonas rurales sin sistema de eliminación de excretas adecuado (de hueco, pozo negro, letrina, otro sistema o no tiene)</t>
  </si>
  <si>
    <t>Nota:</t>
  </si>
  <si>
    <t>Efectivos 1T 2017</t>
  </si>
  <si>
    <t xml:space="preserve">   Instalados 1T 2017</t>
  </si>
  <si>
    <t>IPC (1T 2017)</t>
  </si>
  <si>
    <t>Gasto efectivo real 1T 2017</t>
  </si>
  <si>
    <t>Gasto efectivo real por beneficiario 1T 2017</t>
  </si>
  <si>
    <t>Efectivos 2T 2017</t>
  </si>
  <si>
    <t xml:space="preserve">   Instalados 2T 2017</t>
  </si>
  <si>
    <t>IPC (2T 2017)</t>
  </si>
  <si>
    <t>Gasto efectivo real 2T 2017</t>
  </si>
  <si>
    <t>Gasto efectivo real por beneficiario 2T 2017</t>
  </si>
  <si>
    <t>Efectivos 3T 2017</t>
  </si>
  <si>
    <t xml:space="preserve">   Instalados 3T 2017</t>
  </si>
  <si>
    <t>IPC (3T 2017)</t>
  </si>
  <si>
    <t>Gasto efectivo real 3T 2017</t>
  </si>
  <si>
    <t>Gasto efectivo real por beneficiario 3T 2017</t>
  </si>
  <si>
    <t>Efectivos 4T 2017</t>
  </si>
  <si>
    <t xml:space="preserve">   Instalados 4T 2017</t>
  </si>
  <si>
    <t>IPC (4T 2017)</t>
  </si>
  <si>
    <t>Gasto efectivo real 4T 2017</t>
  </si>
  <si>
    <t>Gasto efectivo real por beneficiario 4T 2017</t>
  </si>
  <si>
    <t>Efectivos 1S 2017</t>
  </si>
  <si>
    <t xml:space="preserve">   Instalados 1S 2017</t>
  </si>
  <si>
    <t>IPC (1S 2017)</t>
  </si>
  <si>
    <t>Gasto efectivo real 1S 2017</t>
  </si>
  <si>
    <t>Gasto efectivo real por beneficiario 1S 2017</t>
  </si>
  <si>
    <t>Efectivos 3TA 2017</t>
  </si>
  <si>
    <t xml:space="preserve">   Instalados 3TA 2017</t>
  </si>
  <si>
    <t>IPC (3TA 2017)</t>
  </si>
  <si>
    <t>Gasto efectivo real 3TA 2017</t>
  </si>
  <si>
    <t>Gasto efectivo real por beneficiario 3TA 2017</t>
  </si>
  <si>
    <t>Efectivos  2017</t>
  </si>
  <si>
    <t xml:space="preserve">   Instalados 2017</t>
  </si>
  <si>
    <t>IPC ( 2017)</t>
  </si>
  <si>
    <t>Gasto efectivo real  2017</t>
  </si>
  <si>
    <t>Gasto efectivo real por beneficiario  2017</t>
  </si>
  <si>
    <t>Indicadores propuestos aplicado a SANEBAR Primer Trimestre 2018</t>
  </si>
  <si>
    <t>Programados 1T 2018</t>
  </si>
  <si>
    <t>Efectivos 1T 2018</t>
  </si>
  <si>
    <t>Programados año 2018</t>
  </si>
  <si>
    <t xml:space="preserve">   Instalados 1T 2018</t>
  </si>
  <si>
    <t>En transferencias 1T 2018</t>
  </si>
  <si>
    <t>IPC (1T 2018)</t>
  </si>
  <si>
    <t>Gasto efectivo real 1T 2018</t>
  </si>
  <si>
    <t>Gasto efectivo real por beneficiario 1T 2018</t>
  </si>
  <si>
    <t xml:space="preserve">Producto del Período </t>
  </si>
  <si>
    <t xml:space="preserve">Producto período previo </t>
  </si>
  <si>
    <t xml:space="preserve">Instalación de Sistema de Tratamiento Aguas Residuales </t>
  </si>
  <si>
    <t xml:space="preserve">Precios del Sistema: </t>
  </si>
  <si>
    <t>Informes Trimestrales SANEBAR 2017 y 2018</t>
  </si>
  <si>
    <t>Metas y Modificaciones SANEBAR 2018, DESAF</t>
  </si>
  <si>
    <t>Fecha de actualización: 21/05/2019</t>
  </si>
  <si>
    <t>Indicadores propuestos aplicado a SANEBAR Segundo Trimestre 2018</t>
  </si>
  <si>
    <t>Programados 2T 2018</t>
  </si>
  <si>
    <t>Efectivos 2T 2018</t>
  </si>
  <si>
    <t xml:space="preserve">   Instalados 2T 2018</t>
  </si>
  <si>
    <t>En transferencias 2T 2018</t>
  </si>
  <si>
    <t>IPC (2T 2018)</t>
  </si>
  <si>
    <t>Gasto efectivo real 2T 2018</t>
  </si>
  <si>
    <t>Gasto efectivo real por beneficiario 2T 2018</t>
  </si>
  <si>
    <t>Indicadores propuestos aplicado a SANEBAR Tercer trimestre 2018</t>
  </si>
  <si>
    <t>Programados 3T 2018</t>
  </si>
  <si>
    <t>Efectivos 3T 2018</t>
  </si>
  <si>
    <t xml:space="preserve">   Instalados 3T 2018</t>
  </si>
  <si>
    <t>En transferencias 3T 2018</t>
  </si>
  <si>
    <t>IPC (3T 2018)</t>
  </si>
  <si>
    <t>Gasto efectivo real 3T 2018</t>
  </si>
  <si>
    <t>Gasto efectivo real por beneficiario 3T 2018</t>
  </si>
  <si>
    <t>Indicadores propuestos aplicado a SANEBAR Cuarto Trimestre 2018</t>
  </si>
  <si>
    <t>Programados 4T 2018</t>
  </si>
  <si>
    <t>Efectivos 4T 2018</t>
  </si>
  <si>
    <t xml:space="preserve">   Instalados 4T 2018</t>
  </si>
  <si>
    <t>En transferencias 4T 2018</t>
  </si>
  <si>
    <t>IPC (4T 2018)</t>
  </si>
  <si>
    <t>Gasto efectivo real 4T 2018</t>
  </si>
  <si>
    <t>Gasto efectivo real por beneficiario 4T 2018</t>
  </si>
  <si>
    <t>Indicadores aplicados a SANEBAR Primer Semestre 2018</t>
  </si>
  <si>
    <t>Programados 1S 2018</t>
  </si>
  <si>
    <t>Efectivos 1S 2018</t>
  </si>
  <si>
    <t xml:space="preserve">   Instalados 1S 2018</t>
  </si>
  <si>
    <t>En transferencias 1S 2018</t>
  </si>
  <si>
    <t>IPC (1S 2018)</t>
  </si>
  <si>
    <t>Gasto efectivo real 1S 2018</t>
  </si>
  <si>
    <t>Gasto efectivo real por beneficiario 1S 2018</t>
  </si>
  <si>
    <t>Indicadores aplicados a SANEBAR Tercer Trimestre Acumulado 2018</t>
  </si>
  <si>
    <t>Programados 3TA 2018</t>
  </si>
  <si>
    <t>Efectivos 3TA 2018</t>
  </si>
  <si>
    <t xml:space="preserve">   Instalados 3TA 2018</t>
  </si>
  <si>
    <t>En transferencias 3TA 2018</t>
  </si>
  <si>
    <t>IPC (3TA 2018)</t>
  </si>
  <si>
    <t>Gasto efectivo real 3TA 2018</t>
  </si>
  <si>
    <t>Gasto efectivo real por beneficiario 3TA 2018</t>
  </si>
  <si>
    <t>Indicadores aplicados a SANEBAR 2018</t>
  </si>
  <si>
    <t>Programados  2018</t>
  </si>
  <si>
    <t>Efectivos  2018</t>
  </si>
  <si>
    <t xml:space="preserve">   Instalados 2018</t>
  </si>
  <si>
    <t>En transferencias  2018</t>
  </si>
  <si>
    <t>IPC ( 2018)</t>
  </si>
  <si>
    <t>Gasto efectivo real  2018</t>
  </si>
  <si>
    <t>Gasto efectivo real por beneficiario  2018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</si>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</sst>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.00____"/>
    <numFmt numFmtId="166" formatCode="_(* #,##0_);_(* \(#,##0\);_(* &quot;-&quot;??_);_(@_)"/>
    <numFmt numFmtId="167" formatCode="#,##0.0000"/>
    <numFmt numFmtId="168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C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7">
    <xf numFmtId="0" fontId="0" fillId="0" borderId="0" xfId="0"/>
    <xf numFmtId="166" fontId="0" fillId="0" borderId="0" xfId="1" applyNumberFormat="1" applyFont="1" applyFill="1" applyAlignment="1">
      <alignment horizontal="left" indent="1"/>
    </xf>
    <xf numFmtId="166" fontId="0" fillId="0" borderId="0" xfId="1" applyNumberFormat="1" applyFont="1" applyFill="1"/>
    <xf numFmtId="166" fontId="2" fillId="0" borderId="0" xfId="1" applyNumberFormat="1" applyFont="1" applyFill="1" applyBorder="1"/>
    <xf numFmtId="166" fontId="6" fillId="0" borderId="0" xfId="1" applyNumberFormat="1" applyFont="1" applyFill="1"/>
    <xf numFmtId="166" fontId="0" fillId="0" borderId="3" xfId="1" applyNumberFormat="1" applyFont="1" applyFill="1" applyBorder="1"/>
    <xf numFmtId="0" fontId="0" fillId="0" borderId="0" xfId="0" applyFill="1"/>
    <xf numFmtId="165" fontId="0" fillId="0" borderId="0" xfId="0" applyNumberFormat="1" applyFill="1"/>
    <xf numFmtId="166" fontId="8" fillId="0" borderId="0" xfId="1" applyNumberFormat="1" applyFont="1" applyFill="1"/>
    <xf numFmtId="4" fontId="0" fillId="0" borderId="0" xfId="1" applyNumberFormat="1" applyFont="1" applyFill="1"/>
    <xf numFmtId="0" fontId="1" fillId="0" borderId="0" xfId="0" applyFont="1" applyFill="1"/>
    <xf numFmtId="166" fontId="1" fillId="0" borderId="0" xfId="1" applyNumberFormat="1" applyFont="1" applyFill="1"/>
    <xf numFmtId="166" fontId="5" fillId="0" borderId="0" xfId="1" applyNumberFormat="1" applyFont="1" applyFill="1"/>
    <xf numFmtId="4" fontId="5" fillId="0" borderId="0" xfId="1" applyNumberFormat="1" applyFont="1" applyFill="1"/>
    <xf numFmtId="166" fontId="5" fillId="0" borderId="0" xfId="1" applyNumberFormat="1" applyFont="1" applyFill="1" applyAlignment="1">
      <alignment horizontal="left"/>
    </xf>
    <xf numFmtId="166" fontId="5" fillId="0" borderId="3" xfId="1" applyNumberFormat="1" applyFont="1" applyFill="1" applyBorder="1"/>
    <xf numFmtId="0" fontId="0" fillId="0" borderId="0" xfId="0" applyFont="1" applyFill="1"/>
    <xf numFmtId="0" fontId="0" fillId="0" borderId="0" xfId="0" applyFont="1" applyFill="1" applyAlignment="1">
      <alignment horizontal="left" indent="1"/>
    </xf>
    <xf numFmtId="3" fontId="0" fillId="0" borderId="0" xfId="0" applyNumberFormat="1" applyFont="1" applyFill="1"/>
    <xf numFmtId="0" fontId="0" fillId="0" borderId="0" xfId="0" applyFont="1" applyFill="1" applyAlignment="1">
      <alignment horizontal="left"/>
    </xf>
    <xf numFmtId="0" fontId="0" fillId="0" borderId="3" xfId="0" applyFont="1" applyFill="1" applyBorder="1"/>
    <xf numFmtId="4" fontId="5" fillId="0" borderId="3" xfId="1" applyNumberFormat="1" applyFont="1" applyFill="1" applyBorder="1"/>
    <xf numFmtId="4" fontId="0" fillId="0" borderId="0" xfId="0" applyNumberFormat="1" applyFont="1" applyFill="1"/>
    <xf numFmtId="4" fontId="0" fillId="0" borderId="3" xfId="0" applyNumberFormat="1" applyFont="1" applyFill="1" applyBorder="1"/>
    <xf numFmtId="4" fontId="0" fillId="0" borderId="3" xfId="1" applyNumberFormat="1" applyFont="1" applyFill="1" applyBorder="1"/>
    <xf numFmtId="3" fontId="5" fillId="0" borderId="0" xfId="1" applyNumberFormat="1" applyFont="1" applyFill="1"/>
    <xf numFmtId="0" fontId="0" fillId="0" borderId="3" xfId="0" applyFill="1" applyBorder="1" applyAlignment="1">
      <alignment horizontal="center" vertical="center" wrapText="1"/>
    </xf>
    <xf numFmtId="166" fontId="0" fillId="0" borderId="2" xfId="1" applyNumberFormat="1" applyFont="1" applyFill="1" applyBorder="1" applyAlignment="1">
      <alignment horizontal="center" vertical="center"/>
    </xf>
    <xf numFmtId="166" fontId="0" fillId="0" borderId="0" xfId="1" applyNumberFormat="1" applyFont="1" applyFill="1" applyAlignment="1">
      <alignment horizontal="left"/>
    </xf>
    <xf numFmtId="166" fontId="7" fillId="0" borderId="0" xfId="1" applyNumberFormat="1" applyFont="1" applyFill="1" applyAlignment="1">
      <alignment horizontal="left" indent="1"/>
    </xf>
    <xf numFmtId="166" fontId="7" fillId="0" borderId="0" xfId="1" applyNumberFormat="1" applyFont="1" applyFill="1"/>
    <xf numFmtId="166" fontId="0" fillId="0" borderId="0" xfId="1" applyNumberFormat="1" applyFont="1" applyFill="1" applyAlignment="1">
      <alignment horizontal="left" indent="3"/>
    </xf>
    <xf numFmtId="14" fontId="0" fillId="0" borderId="0" xfId="1" applyNumberFormat="1" applyFont="1" applyFill="1"/>
    <xf numFmtId="166" fontId="5" fillId="0" borderId="0" xfId="1" applyNumberFormat="1" applyFont="1" applyFill="1" applyAlignment="1">
      <alignment horizontal="left" indent="1"/>
    </xf>
    <xf numFmtId="0" fontId="6" fillId="0" borderId="0" xfId="0" applyFont="1" applyFill="1"/>
    <xf numFmtId="0" fontId="9" fillId="0" borderId="0" xfId="0" applyFont="1" applyFill="1"/>
    <xf numFmtId="3" fontId="0" fillId="0" borderId="0" xfId="1" applyNumberFormat="1" applyFont="1" applyFill="1" applyAlignment="1">
      <alignment horizontal="right"/>
    </xf>
    <xf numFmtId="3" fontId="7" fillId="0" borderId="0" xfId="1" applyNumberFormat="1" applyFont="1" applyFill="1" applyAlignment="1">
      <alignment horizontal="right"/>
    </xf>
    <xf numFmtId="4" fontId="0" fillId="0" borderId="0" xfId="1" applyNumberFormat="1" applyFont="1" applyFill="1" applyAlignment="1">
      <alignment horizontal="right"/>
    </xf>
    <xf numFmtId="167" fontId="0" fillId="0" borderId="0" xfId="1" applyNumberFormat="1" applyFont="1" applyFill="1" applyAlignment="1">
      <alignment horizontal="right"/>
    </xf>
    <xf numFmtId="168" fontId="0" fillId="0" borderId="0" xfId="1" applyNumberFormat="1" applyFont="1" applyFill="1" applyAlignment="1">
      <alignment horizontal="right"/>
    </xf>
    <xf numFmtId="3" fontId="5" fillId="0" borderId="0" xfId="1" applyNumberFormat="1" applyFont="1" applyFill="1" applyAlignment="1">
      <alignment horizontal="right"/>
    </xf>
    <xf numFmtId="4" fontId="5" fillId="0" borderId="0" xfId="1" applyNumberFormat="1" applyFont="1" applyFill="1" applyAlignment="1">
      <alignment horizontal="right"/>
    </xf>
    <xf numFmtId="167" fontId="5" fillId="0" borderId="0" xfId="1" applyNumberFormat="1" applyFont="1" applyFill="1" applyAlignment="1">
      <alignment horizontal="right"/>
    </xf>
    <xf numFmtId="168" fontId="5" fillId="0" borderId="0" xfId="1" applyNumberFormat="1" applyFont="1" applyFill="1" applyAlignment="1">
      <alignment horizontal="right"/>
    </xf>
    <xf numFmtId="3" fontId="0" fillId="0" borderId="0" xfId="0" applyNumberFormat="1" applyFont="1" applyFill="1" applyAlignment="1">
      <alignment horizontal="right"/>
    </xf>
    <xf numFmtId="4" fontId="0" fillId="0" borderId="0" xfId="0" applyNumberFormat="1" applyFont="1" applyFill="1" applyAlignment="1">
      <alignment horizontal="right"/>
    </xf>
    <xf numFmtId="167" fontId="0" fillId="0" borderId="0" xfId="0" applyNumberFormat="1" applyFont="1" applyFill="1" applyAlignment="1">
      <alignment horizontal="right"/>
    </xf>
    <xf numFmtId="168" fontId="0" fillId="0" borderId="0" xfId="0" applyNumberFormat="1" applyFont="1" applyFill="1" applyAlignment="1">
      <alignment horizontal="right"/>
    </xf>
    <xf numFmtId="166" fontId="0" fillId="0" borderId="0" xfId="1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right"/>
    </xf>
    <xf numFmtId="166" fontId="0" fillId="0" borderId="1" xfId="1" applyNumberFormat="1" applyFont="1" applyFill="1" applyBorder="1" applyAlignment="1">
      <alignment horizontal="center" vertical="center" wrapText="1"/>
    </xf>
    <xf numFmtId="166" fontId="0" fillId="0" borderId="3" xfId="1" applyNumberFormat="1" applyFont="1" applyFill="1" applyBorder="1" applyAlignment="1">
      <alignment horizontal="center" vertical="center" wrapText="1"/>
    </xf>
    <xf numFmtId="166" fontId="0" fillId="0" borderId="1" xfId="1" applyNumberFormat="1" applyFont="1" applyFill="1" applyBorder="1" applyAlignment="1">
      <alignment horizontal="center" vertical="center"/>
    </xf>
    <xf numFmtId="166" fontId="0" fillId="0" borderId="3" xfId="1" applyNumberFormat="1" applyFont="1" applyFill="1" applyBorder="1" applyAlignment="1">
      <alignment horizontal="center" vertical="center"/>
    </xf>
    <xf numFmtId="166" fontId="3" fillId="0" borderId="0" xfId="1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102D7C"/>
      <color rgb="FF4071B9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>
                    <a:lumMod val="65000"/>
                    <a:lumOff val="35000"/>
                  </a:schemeClr>
                </a:solidFill>
              </a:rPr>
              <a:t>SANEBAR: Indicadores de giro de recursos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4071B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8B8-4EAF-BD38-A78A4A4D7642}"/>
              </c:ext>
            </c:extLst>
          </c:dPt>
          <c:dLbls>
            <c:dLbl>
              <c:idx val="0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BB8-4245-9AAD-E0D8B23F47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Anual!$A$69:$A$70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Anual!$B$69:$B$70</c:f>
              <c:numCache>
                <c:formatCode>#\ ##0.0</c:formatCode>
                <c:ptCount val="2"/>
                <c:pt idx="0">
                  <c:v>46.666671333333795</c:v>
                </c:pt>
                <c:pt idx="1">
                  <c:v>114.28570285714285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B8-4EAF-BD38-A78A4A4D7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69093432"/>
        <c:axId val="569092648"/>
        <c:axId val="0"/>
      </c:bar3DChart>
      <c:catAx>
        <c:axId val="569093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9092648"/>
        <c:crosses val="autoZero"/>
        <c:auto val="1"/>
        <c:lblAlgn val="ctr"/>
        <c:lblOffset val="100"/>
        <c:noMultiLvlLbl val="0"/>
      </c:catAx>
      <c:valAx>
        <c:axId val="569092648"/>
        <c:scaling>
          <c:orientation val="minMax"/>
          <c:max val="1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909343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>
                <a:solidFill>
                  <a:schemeClr val="tx1">
                    <a:lumMod val="65000"/>
                    <a:lumOff val="35000"/>
                  </a:schemeClr>
                </a:solidFill>
              </a:rPr>
              <a:t>SANEBAR: Indicadores de cobertura potencial- Período 2018</a:t>
            </a:r>
          </a:p>
        </c:rich>
      </c:tx>
      <c:layout/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102D7C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4071B9"/>
              </a:solidFill>
            </c:spPr>
            <c:extLst>
              <c:ext xmlns:c16="http://schemas.microsoft.com/office/drawing/2014/chart" uri="{C3380CC4-5D6E-409C-BE32-E72D297353CC}">
                <c16:uniqueId val="{00000001-A9D1-48E8-8ADA-092570E9E748}"/>
              </c:ext>
            </c:extLst>
          </c:dPt>
          <c:dLbls>
            <c:dLbl>
              <c:idx val="1"/>
              <c:layout>
                <c:manualLayout>
                  <c:x val="-1.0185067526415994E-16"/>
                  <c:y val="-4.6376803126453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9D1-48E8-8ADA-092570E9E7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Anual!$A$42:$A$43</c:f>
              <c:strCache>
                <c:ptCount val="2"/>
                <c:pt idx="0">
                  <c:v>Cobertura Programada</c:v>
                </c:pt>
                <c:pt idx="1">
                  <c:v>Cobertura Efectiva</c:v>
                </c:pt>
              </c:strCache>
            </c:strRef>
          </c:cat>
          <c:val>
            <c:numRef>
              <c:f>Anual!$B$42:$B$43</c:f>
              <c:numCache>
                <c:formatCode>#\ ##0.0</c:formatCode>
                <c:ptCount val="2"/>
                <c:pt idx="0">
                  <c:v>13.425725422260721</c:v>
                </c:pt>
                <c:pt idx="1">
                  <c:v>3.8977912516240796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D1-48E8-8ADA-092570E9E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70544840"/>
        <c:axId val="306207192"/>
        <c:axId val="0"/>
      </c:bar3DChart>
      <c:catAx>
        <c:axId val="570544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306207192"/>
        <c:crosses val="autoZero"/>
        <c:auto val="1"/>
        <c:lblAlgn val="ctr"/>
        <c:lblOffset val="100"/>
        <c:noMultiLvlLbl val="0"/>
      </c:catAx>
      <c:valAx>
        <c:axId val="306207192"/>
        <c:scaling>
          <c:orientation val="minMax"/>
          <c:max val="16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7054484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>
                <a:solidFill>
                  <a:schemeClr val="tx1">
                    <a:lumMod val="65000"/>
                    <a:lumOff val="35000"/>
                  </a:schemeClr>
                </a:solidFill>
              </a:rPr>
              <a:t>SANEBAR: Indicadores de resultado-Período 2018</a:t>
            </a:r>
          </a:p>
        </c:rich>
      </c:tx>
      <c:layout/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102D7C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4071B9"/>
              </a:solidFill>
            </c:spPr>
            <c:extLst>
              <c:ext xmlns:c16="http://schemas.microsoft.com/office/drawing/2014/chart" uri="{C3380CC4-5D6E-409C-BE32-E72D297353CC}">
                <c16:uniqueId val="{00000001-F0B7-4BB2-B16B-EE0BEB6DB219}"/>
              </c:ext>
            </c:extLst>
          </c:dPt>
          <c:dPt>
            <c:idx val="2"/>
            <c:invertIfNegative val="0"/>
            <c:bubble3D val="0"/>
            <c:spPr>
              <a:solidFill>
                <a:srgbClr val="A2BFE6"/>
              </a:solidFill>
            </c:spPr>
            <c:extLst>
              <c:ext xmlns:c16="http://schemas.microsoft.com/office/drawing/2014/chart" uri="{C3380CC4-5D6E-409C-BE32-E72D297353CC}">
                <c16:uniqueId val="{00000003-F0B7-4BB2-B16B-EE0BEB6DB21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Anual!$A$46:$A$48</c:f>
              <c:strCache>
                <c:ptCount val="3"/>
                <c:pt idx="0">
                  <c:v>Índice efectividad en beneficiarios (IEB)</c:v>
                </c:pt>
                <c:pt idx="1">
                  <c:v>Índice efectividad en gasto (IEG) </c:v>
                </c:pt>
                <c:pt idx="2">
                  <c:v>Índice efectividad total (IET)</c:v>
                </c:pt>
              </c:strCache>
            </c:strRef>
          </c:cat>
          <c:val>
            <c:numRef>
              <c:f>Anual!$B$46:$B$48</c:f>
              <c:numCache>
                <c:formatCode>#\ ##0.0</c:formatCode>
                <c:ptCount val="3"/>
                <c:pt idx="0">
                  <c:v>29.032258064516132</c:v>
                </c:pt>
                <c:pt idx="1">
                  <c:v>53.333333333333336</c:v>
                </c:pt>
                <c:pt idx="2">
                  <c:v>41.182795698924735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B7-4BB2-B16B-EE0BEB6DB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80816768"/>
        <c:axId val="580817160"/>
        <c:axId val="0"/>
      </c:bar3DChart>
      <c:catAx>
        <c:axId val="580816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80817160"/>
        <c:crosses val="autoZero"/>
        <c:auto val="1"/>
        <c:lblAlgn val="ctr"/>
        <c:lblOffset val="100"/>
        <c:noMultiLvlLbl val="0"/>
      </c:catAx>
      <c:valAx>
        <c:axId val="580817160"/>
        <c:scaling>
          <c:orientation val="minMax"/>
          <c:max val="7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8081676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s-ES" sz="1400">
                <a:solidFill>
                  <a:schemeClr val="tx1">
                    <a:lumMod val="65000"/>
                    <a:lumOff val="35000"/>
                  </a:schemeClr>
                </a:solidFill>
              </a:rPr>
              <a:t>SANEBAR: Indicadores de avance-Período</a:t>
            </a:r>
            <a:r>
              <a:rPr lang="es-ES" sz="140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2018</a:t>
            </a:r>
            <a:endParaRPr lang="es-ES" sz="1400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layout/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102D7C"/>
              </a:solidFill>
            </c:spPr>
            <c:extLst>
              <c:ext xmlns:c16="http://schemas.microsoft.com/office/drawing/2014/chart" uri="{C3380CC4-5D6E-409C-BE32-E72D297353CC}">
                <c16:uniqueId val="{00000004-EA0B-4648-89F2-1E2BB9824442}"/>
              </c:ext>
            </c:extLst>
          </c:dPt>
          <c:dPt>
            <c:idx val="1"/>
            <c:invertIfNegative val="0"/>
            <c:bubble3D val="0"/>
            <c:spPr>
              <a:solidFill>
                <a:srgbClr val="4071B9"/>
              </a:solidFill>
            </c:spPr>
            <c:extLst>
              <c:ext xmlns:c16="http://schemas.microsoft.com/office/drawing/2014/chart" uri="{C3380CC4-5D6E-409C-BE32-E72D297353CC}">
                <c16:uniqueId val="{00000001-9BDF-4CF1-A3CC-8A398EC4EA79}"/>
              </c:ext>
            </c:extLst>
          </c:dPt>
          <c:dPt>
            <c:idx val="2"/>
            <c:invertIfNegative val="0"/>
            <c:bubble3D val="0"/>
            <c:spPr>
              <a:solidFill>
                <a:srgbClr val="A2BFE6"/>
              </a:solidFill>
            </c:spPr>
            <c:extLst>
              <c:ext xmlns:c16="http://schemas.microsoft.com/office/drawing/2014/chart" uri="{C3380CC4-5D6E-409C-BE32-E72D297353CC}">
                <c16:uniqueId val="{00000003-9BDF-4CF1-A3CC-8A398EC4EA7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Anual!$A$51:$A$53</c:f>
              <c:strCache>
                <c:ptCount val="3"/>
                <c:pt idx="0">
                  <c:v>Índice avance beneficiarios (IAB) </c:v>
                </c:pt>
                <c:pt idx="1">
                  <c:v>Índice avance gasto (IAG)</c:v>
                </c:pt>
                <c:pt idx="2">
                  <c:v>Índice avance total (IAT) </c:v>
                </c:pt>
              </c:strCache>
            </c:strRef>
          </c:cat>
          <c:val>
            <c:numRef>
              <c:f>Anual!$B$51:$B$53</c:f>
              <c:numCache>
                <c:formatCode>#\ ##0.0</c:formatCode>
                <c:ptCount val="3"/>
                <c:pt idx="0">
                  <c:v>29.032258064516132</c:v>
                </c:pt>
                <c:pt idx="1">
                  <c:v>53.333333333333336</c:v>
                </c:pt>
                <c:pt idx="2">
                  <c:v>41.182795698924735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DF-4CF1-A3CC-8A398EC4E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80817944"/>
        <c:axId val="580818336"/>
        <c:axId val="0"/>
      </c:bar3DChart>
      <c:catAx>
        <c:axId val="580817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80818336"/>
        <c:crosses val="autoZero"/>
        <c:auto val="1"/>
        <c:lblAlgn val="ctr"/>
        <c:lblOffset val="100"/>
        <c:noMultiLvlLbl val="0"/>
      </c:catAx>
      <c:valAx>
        <c:axId val="580818336"/>
        <c:scaling>
          <c:orientation val="minMax"/>
          <c:max val="7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8081794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>
                <a:solidFill>
                  <a:schemeClr val="tx1">
                    <a:lumMod val="65000"/>
                    <a:lumOff val="35000"/>
                  </a:schemeClr>
                </a:solidFill>
              </a:rPr>
              <a:t>SANEBAR: Indicadores</a:t>
            </a:r>
            <a:r>
              <a:rPr lang="es-ES" sz="140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de expansión-Período 2018</a:t>
            </a:r>
            <a:endParaRPr lang="es-ES" sz="1400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205180960933015E-2"/>
          <c:y val="0.25539633243889959"/>
          <c:w val="0.88934678393991473"/>
          <c:h val="0.488364149495774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102D7C"/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D36-41FB-973B-2D07577B59E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D36-41FB-973B-2D07577B59E7}"/>
              </c:ext>
            </c:extLst>
          </c:dPt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59C-4479-82D7-C82C8C9C10F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Anual!$A$59:$A$61</c:f>
              <c:strCache>
                <c:ptCount val="3"/>
                <c:pt idx="0">
                  <c:v>Índice de crecimiento beneficiarios (ICB) </c:v>
                </c:pt>
                <c:pt idx="1">
                  <c:v>Índice de crecimiento del gasto real (ICGR) </c:v>
                </c:pt>
                <c:pt idx="2">
                  <c:v>Índice de crecimiento del gasto real por beneficiario (ICGRB) </c:v>
                </c:pt>
              </c:strCache>
            </c:strRef>
          </c:cat>
          <c:val>
            <c:numRef>
              <c:f>Anual!$B$59:$B$61</c:f>
              <c:numCache>
                <c:formatCode>#\ ##0.0</c:formatCode>
                <c:ptCount val="3"/>
                <c:pt idx="0">
                  <c:v>-28.75989445910291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36-41FB-973B-2D07577B5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74655072"/>
        <c:axId val="574655464"/>
      </c:barChart>
      <c:catAx>
        <c:axId val="574655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74655464"/>
        <c:crosses val="autoZero"/>
        <c:auto val="1"/>
        <c:lblAlgn val="ctr"/>
        <c:lblOffset val="100"/>
        <c:noMultiLvlLbl val="0"/>
      </c:catAx>
      <c:valAx>
        <c:axId val="574655464"/>
        <c:scaling>
          <c:orientation val="minMax"/>
          <c:max val="4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7465507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>
          <a:lumMod val="15000"/>
          <a:lumOff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>
                <a:solidFill>
                  <a:schemeClr val="tx1">
                    <a:lumMod val="65000"/>
                    <a:lumOff val="35000"/>
                  </a:schemeClr>
                </a:solidFill>
              </a:rPr>
              <a:t>SANEBAR: Indicadores de gasto</a:t>
            </a:r>
            <a:r>
              <a:rPr lang="es-ES" sz="140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medio-Período 2018</a:t>
            </a:r>
            <a:endParaRPr lang="es-ES" sz="1400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layout/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071B9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102D7C"/>
              </a:solidFill>
            </c:spPr>
            <c:extLst>
              <c:ext xmlns:c16="http://schemas.microsoft.com/office/drawing/2014/chart" uri="{C3380CC4-5D6E-409C-BE32-E72D297353CC}">
                <c16:uniqueId val="{0000000A-CB33-411C-B79C-F59A4B3E76C4}"/>
              </c:ext>
            </c:extLst>
          </c:dPt>
          <c:dPt>
            <c:idx val="1"/>
            <c:invertIfNegative val="0"/>
            <c:bubble3D val="0"/>
            <c:spPr>
              <a:solidFill>
                <a:srgbClr val="4071B9"/>
              </a:solidFill>
            </c:spPr>
            <c:extLst>
              <c:ext xmlns:c16="http://schemas.microsoft.com/office/drawing/2014/chart" uri="{C3380CC4-5D6E-409C-BE32-E72D297353CC}">
                <c16:uniqueId val="{00000001-7309-4F0D-A408-9313A367C72C}"/>
              </c:ext>
            </c:extLst>
          </c:dPt>
          <c:cat>
            <c:strRef>
              <c:f>Anual!$A$64:$A$65</c:f>
              <c:strCache>
                <c:ptCount val="2"/>
                <c:pt idx="0">
                  <c:v>Gasto programado por beneficiario (GPB) </c:v>
                </c:pt>
                <c:pt idx="1">
                  <c:v>Gasto efectivo por beneficiario (GEB) </c:v>
                </c:pt>
              </c:strCache>
            </c:strRef>
          </c:cat>
          <c:val>
            <c:numRef>
              <c:f>Anual!$B$64:$B$65</c:f>
              <c:numCache>
                <c:formatCode>#\ ##0.0</c:formatCode>
                <c:ptCount val="2"/>
                <c:pt idx="0">
                  <c:v>2222222</c:v>
                </c:pt>
                <c:pt idx="1">
                  <c:v>2222222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09-4F0D-A408-9313A367C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74656248"/>
        <c:axId val="574656640"/>
        <c:axId val="0"/>
      </c:bar3DChart>
      <c:catAx>
        <c:axId val="574656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74656640"/>
        <c:crosses val="autoZero"/>
        <c:auto val="1"/>
        <c:lblAlgn val="ctr"/>
        <c:lblOffset val="100"/>
        <c:noMultiLvlLbl val="0"/>
      </c:catAx>
      <c:valAx>
        <c:axId val="57465664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57465624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>
          <a:lumMod val="15000"/>
          <a:lumOff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</a:rPr>
              <a:t>SANEBAR:  Índice de eficiencia (IE)-Período</a:t>
            </a:r>
            <a:r>
              <a:rPr lang="en-US" sz="140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2018</a:t>
            </a: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Anual!$A$66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Anual!$B$66</c:f>
              <c:numCache>
                <c:formatCode>#\ ##0.0</c:formatCode>
                <c:ptCount val="1"/>
                <c:pt idx="0">
                  <c:v>41.182795698924735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A-4C22-9A14-C4A10EFA1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74657424"/>
        <c:axId val="574657816"/>
        <c:axId val="0"/>
      </c:bar3DChart>
      <c:catAx>
        <c:axId val="574657424"/>
        <c:scaling>
          <c:orientation val="minMax"/>
        </c:scaling>
        <c:delete val="1"/>
        <c:axPos val="b"/>
        <c:majorTickMark val="none"/>
        <c:minorTickMark val="none"/>
        <c:tickLblPos val="none"/>
        <c:crossAx val="574657816"/>
        <c:crosses val="autoZero"/>
        <c:auto val="1"/>
        <c:lblAlgn val="ctr"/>
        <c:lblOffset val="100"/>
        <c:noMultiLvlLbl val="0"/>
      </c:catAx>
      <c:valAx>
        <c:axId val="574657816"/>
        <c:scaling>
          <c:orientation val="minMax"/>
          <c:max val="55"/>
          <c:min val="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57465742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>
          <a:lumMod val="15000"/>
          <a:lumOff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107155</xdr:colOff>
      <xdr:row>16</xdr:row>
      <xdr:rowOff>151076</xdr:rowOff>
    </xdr:from>
    <xdr:to>
      <xdr:col>18</xdr:col>
      <xdr:colOff>154780</xdr:colOff>
      <xdr:row>31</xdr:row>
      <xdr:rowOff>36776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583406</xdr:colOff>
      <xdr:row>3</xdr:row>
      <xdr:rowOff>238125</xdr:rowOff>
    </xdr:from>
    <xdr:to>
      <xdr:col>11</xdr:col>
      <xdr:colOff>535781</xdr:colOff>
      <xdr:row>15</xdr:row>
      <xdr:rowOff>71438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95251</xdr:colOff>
      <xdr:row>3</xdr:row>
      <xdr:rowOff>214313</xdr:rowOff>
    </xdr:from>
    <xdr:to>
      <xdr:col>18</xdr:col>
      <xdr:colOff>95251</xdr:colOff>
      <xdr:row>15</xdr:row>
      <xdr:rowOff>47626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619126</xdr:colOff>
      <xdr:row>16</xdr:row>
      <xdr:rowOff>119063</xdr:rowOff>
    </xdr:from>
    <xdr:to>
      <xdr:col>11</xdr:col>
      <xdr:colOff>619126</xdr:colOff>
      <xdr:row>30</xdr:row>
      <xdr:rowOff>166689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657670</xdr:colOff>
      <xdr:row>31</xdr:row>
      <xdr:rowOff>148728</xdr:rowOff>
    </xdr:from>
    <xdr:to>
      <xdr:col>11</xdr:col>
      <xdr:colOff>642938</xdr:colOff>
      <xdr:row>45</xdr:row>
      <xdr:rowOff>181015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130967</xdr:colOff>
      <xdr:row>31</xdr:row>
      <xdr:rowOff>139443</xdr:rowOff>
    </xdr:from>
    <xdr:to>
      <xdr:col>18</xdr:col>
      <xdr:colOff>202406</xdr:colOff>
      <xdr:row>45</xdr:row>
      <xdr:rowOff>171731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343263</xdr:colOff>
      <xdr:row>47</xdr:row>
      <xdr:rowOff>9281</xdr:rowOff>
    </xdr:from>
    <xdr:to>
      <xdr:col>14</xdr:col>
      <xdr:colOff>464343</xdr:colOff>
      <xdr:row>61</xdr:row>
      <xdr:rowOff>41570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5"/>
  <sheetViews>
    <sheetView tabSelected="1"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1.28515625" style="2" customWidth="1"/>
    <col min="2" max="2" width="23.7109375" style="2" customWidth="1"/>
    <col min="3" max="4" width="25.7109375" style="2" customWidth="1"/>
    <col min="5" max="16384" width="11.42578125" style="2"/>
  </cols>
  <sheetData>
    <row r="2" spans="1:5" ht="15.75" x14ac:dyDescent="0.25">
      <c r="A2" s="55" t="s">
        <v>74</v>
      </c>
      <c r="B2" s="55"/>
      <c r="C2" s="55"/>
      <c r="D2" s="55"/>
    </row>
    <row r="4" spans="1:5" ht="24.75" customHeight="1" x14ac:dyDescent="0.25">
      <c r="A4" s="53" t="s">
        <v>0</v>
      </c>
      <c r="B4" s="51" t="s">
        <v>1</v>
      </c>
      <c r="C4" s="27" t="s">
        <v>83</v>
      </c>
      <c r="D4" s="27" t="s">
        <v>84</v>
      </c>
    </row>
    <row r="5" spans="1:5" ht="53.25" customHeight="1" thickBot="1" x14ac:dyDescent="0.3">
      <c r="A5" s="54"/>
      <c r="B5" s="52"/>
      <c r="C5" s="26" t="s">
        <v>85</v>
      </c>
      <c r="D5" s="26" t="s">
        <v>85</v>
      </c>
    </row>
    <row r="6" spans="1:5" ht="15.75" thickTop="1" x14ac:dyDescent="0.25"/>
    <row r="7" spans="1:5" x14ac:dyDescent="0.25">
      <c r="A7" s="11" t="s">
        <v>2</v>
      </c>
      <c r="B7" s="2" t="s">
        <v>86</v>
      </c>
      <c r="C7" s="25">
        <v>2222222</v>
      </c>
      <c r="D7" s="25">
        <v>1000000</v>
      </c>
    </row>
    <row r="8" spans="1:5" x14ac:dyDescent="0.25">
      <c r="B8" s="9"/>
      <c r="C8" s="9"/>
      <c r="D8" s="9"/>
    </row>
    <row r="9" spans="1:5" x14ac:dyDescent="0.25">
      <c r="A9" s="2" t="s">
        <v>34</v>
      </c>
      <c r="B9" s="9"/>
      <c r="C9" s="9"/>
      <c r="D9" s="9"/>
    </row>
    <row r="10" spans="1:5" x14ac:dyDescent="0.25">
      <c r="A10" s="1" t="s">
        <v>39</v>
      </c>
      <c r="B10" s="36">
        <f>+SUM(C10:D10)</f>
        <v>326</v>
      </c>
      <c r="C10" s="36">
        <v>0</v>
      </c>
      <c r="D10" s="36">
        <v>326</v>
      </c>
      <c r="E10" s="4"/>
    </row>
    <row r="11" spans="1:5" x14ac:dyDescent="0.25">
      <c r="A11" s="1" t="s">
        <v>75</v>
      </c>
      <c r="B11" s="36">
        <f>+SUM(C11:D11)</f>
        <v>0</v>
      </c>
      <c r="C11" s="36">
        <v>0</v>
      </c>
      <c r="D11" s="36">
        <v>0</v>
      </c>
      <c r="E11" s="4"/>
    </row>
    <row r="12" spans="1:5" x14ac:dyDescent="0.25">
      <c r="A12" s="1" t="s">
        <v>76</v>
      </c>
      <c r="B12" s="36">
        <f t="shared" ref="B12:B13" si="0">+SUM(C12:D12)</f>
        <v>0</v>
      </c>
      <c r="C12" s="36">
        <v>0</v>
      </c>
      <c r="D12" s="36">
        <v>0</v>
      </c>
      <c r="E12" s="4"/>
    </row>
    <row r="13" spans="1:5" x14ac:dyDescent="0.25">
      <c r="A13" s="1" t="s">
        <v>77</v>
      </c>
      <c r="B13" s="36">
        <f t="shared" si="0"/>
        <v>1240</v>
      </c>
      <c r="C13" s="36">
        <v>675</v>
      </c>
      <c r="D13" s="36">
        <v>565</v>
      </c>
      <c r="E13" s="4"/>
    </row>
    <row r="14" spans="1:5" x14ac:dyDescent="0.25">
      <c r="B14" s="36"/>
      <c r="C14" s="36"/>
      <c r="D14" s="36"/>
    </row>
    <row r="15" spans="1:5" x14ac:dyDescent="0.25">
      <c r="A15" s="28" t="s">
        <v>3</v>
      </c>
      <c r="B15" s="36"/>
      <c r="C15" s="36"/>
      <c r="D15" s="36"/>
    </row>
    <row r="16" spans="1:5" x14ac:dyDescent="0.25">
      <c r="A16" s="1" t="s">
        <v>39</v>
      </c>
      <c r="B16" s="36">
        <f>C16</f>
        <v>0</v>
      </c>
      <c r="C16" s="36">
        <v>0</v>
      </c>
      <c r="D16" s="36">
        <v>87286500</v>
      </c>
    </row>
    <row r="17" spans="1:4" x14ac:dyDescent="0.25">
      <c r="A17" s="1" t="s">
        <v>40</v>
      </c>
      <c r="B17" s="36">
        <f>+SUM(C17:D17)</f>
        <v>0</v>
      </c>
      <c r="C17" s="36">
        <f>C10*D7</f>
        <v>0</v>
      </c>
      <c r="D17" s="36">
        <v>0</v>
      </c>
    </row>
    <row r="18" spans="1:4" x14ac:dyDescent="0.25">
      <c r="A18" s="1" t="s">
        <v>75</v>
      </c>
      <c r="B18" s="36">
        <f>C18</f>
        <v>0</v>
      </c>
      <c r="C18" s="36">
        <v>0</v>
      </c>
      <c r="D18" s="37">
        <f>D11*D7</f>
        <v>0</v>
      </c>
    </row>
    <row r="19" spans="1:4" x14ac:dyDescent="0.25">
      <c r="A19" s="1" t="s">
        <v>76</v>
      </c>
      <c r="B19" s="36">
        <f t="shared" ref="B19:B20" si="1">C19</f>
        <v>0</v>
      </c>
      <c r="C19" s="36">
        <v>0</v>
      </c>
      <c r="D19" s="36">
        <f>D12*D7</f>
        <v>0</v>
      </c>
    </row>
    <row r="20" spans="1:4" x14ac:dyDescent="0.25">
      <c r="A20" s="1" t="s">
        <v>78</v>
      </c>
      <c r="B20" s="36">
        <f t="shared" si="1"/>
        <v>0</v>
      </c>
      <c r="C20" s="36">
        <f>C12*C7</f>
        <v>0</v>
      </c>
      <c r="D20" s="36">
        <v>0</v>
      </c>
    </row>
    <row r="21" spans="1:4" x14ac:dyDescent="0.25">
      <c r="A21" s="1" t="s">
        <v>77</v>
      </c>
      <c r="B21" s="36">
        <f>C21</f>
        <v>1499999850</v>
      </c>
      <c r="C21" s="36">
        <v>1499999850</v>
      </c>
      <c r="D21" s="36">
        <f>D13*D7</f>
        <v>565000000</v>
      </c>
    </row>
    <row r="22" spans="1:4" x14ac:dyDescent="0.25">
      <c r="A22" s="1" t="s">
        <v>79</v>
      </c>
      <c r="B22" s="36">
        <f>B19</f>
        <v>0</v>
      </c>
      <c r="C22" s="36"/>
      <c r="D22" s="36">
        <f>D19</f>
        <v>0</v>
      </c>
    </row>
    <row r="23" spans="1:4" x14ac:dyDescent="0.25">
      <c r="B23" s="36"/>
      <c r="C23" s="36"/>
      <c r="D23" s="36"/>
    </row>
    <row r="24" spans="1:4" x14ac:dyDescent="0.25">
      <c r="A24" s="28" t="s">
        <v>4</v>
      </c>
      <c r="B24" s="36"/>
      <c r="C24" s="36"/>
      <c r="D24" s="36"/>
    </row>
    <row r="25" spans="1:4" x14ac:dyDescent="0.25">
      <c r="A25" s="1" t="s">
        <v>75</v>
      </c>
      <c r="B25" s="36">
        <f>B18</f>
        <v>0</v>
      </c>
      <c r="C25" s="36">
        <f>C18</f>
        <v>0</v>
      </c>
      <c r="D25" s="36"/>
    </row>
    <row r="26" spans="1:4" x14ac:dyDescent="0.25">
      <c r="A26" s="1" t="s">
        <v>76</v>
      </c>
      <c r="B26" s="36">
        <v>0</v>
      </c>
      <c r="C26" s="36">
        <v>0</v>
      </c>
      <c r="D26" s="36"/>
    </row>
    <row r="27" spans="1:4" x14ac:dyDescent="0.25">
      <c r="B27" s="38"/>
      <c r="C27" s="38"/>
      <c r="D27" s="38"/>
    </row>
    <row r="28" spans="1:4" x14ac:dyDescent="0.25">
      <c r="A28" s="2" t="s">
        <v>5</v>
      </c>
      <c r="B28" s="38"/>
      <c r="C28" s="38"/>
      <c r="D28" s="38"/>
    </row>
    <row r="29" spans="1:4" x14ac:dyDescent="0.25">
      <c r="A29" s="1" t="s">
        <v>41</v>
      </c>
      <c r="B29" s="39">
        <v>1.0042274323</v>
      </c>
      <c r="C29" s="39">
        <v>1.0042274323</v>
      </c>
      <c r="D29" s="39">
        <v>1.0042274323</v>
      </c>
    </row>
    <row r="30" spans="1:4" x14ac:dyDescent="0.25">
      <c r="A30" s="1" t="s">
        <v>80</v>
      </c>
      <c r="B30" s="39">
        <v>1.0304675706999999</v>
      </c>
      <c r="C30" s="39">
        <v>1.0304675706999999</v>
      </c>
      <c r="D30" s="39">
        <v>1.0304675706999999</v>
      </c>
    </row>
    <row r="31" spans="1:4" s="30" customFormat="1" x14ac:dyDescent="0.25">
      <c r="A31" s="29" t="s">
        <v>6</v>
      </c>
      <c r="B31" s="37">
        <v>9236</v>
      </c>
      <c r="C31" s="37">
        <v>9236</v>
      </c>
      <c r="D31" s="37">
        <v>9236</v>
      </c>
    </row>
    <row r="32" spans="1:4" x14ac:dyDescent="0.25">
      <c r="B32" s="38"/>
      <c r="C32" s="38"/>
      <c r="D32" s="38"/>
    </row>
    <row r="33" spans="1:4" x14ac:dyDescent="0.25">
      <c r="A33" s="11" t="s">
        <v>7</v>
      </c>
      <c r="B33" s="38"/>
      <c r="C33" s="38"/>
      <c r="D33" s="38"/>
    </row>
    <row r="34" spans="1:4" x14ac:dyDescent="0.25">
      <c r="A34" s="2" t="s">
        <v>42</v>
      </c>
      <c r="B34" s="40">
        <f>B17/B29</f>
        <v>0</v>
      </c>
      <c r="C34" s="40">
        <f t="shared" ref="C34:D34" si="2">C17/C29</f>
        <v>0</v>
      </c>
      <c r="D34" s="40">
        <f t="shared" si="2"/>
        <v>0</v>
      </c>
    </row>
    <row r="35" spans="1:4" x14ac:dyDescent="0.25">
      <c r="A35" s="2" t="s">
        <v>81</v>
      </c>
      <c r="B35" s="40">
        <f>B20/B30</f>
        <v>0</v>
      </c>
      <c r="C35" s="40">
        <f t="shared" ref="C35:D35" si="3">C20/C30</f>
        <v>0</v>
      </c>
      <c r="D35" s="40">
        <f t="shared" si="3"/>
        <v>0</v>
      </c>
    </row>
    <row r="36" spans="1:4" x14ac:dyDescent="0.25">
      <c r="A36" s="2" t="s">
        <v>43</v>
      </c>
      <c r="B36" s="40" t="s">
        <v>138</v>
      </c>
      <c r="C36" s="40" t="s">
        <v>138</v>
      </c>
      <c r="D36" s="40">
        <f t="shared" ref="D36" si="4">D34/D10</f>
        <v>0</v>
      </c>
    </row>
    <row r="37" spans="1:4" x14ac:dyDescent="0.25">
      <c r="A37" s="2" t="s">
        <v>82</v>
      </c>
      <c r="B37" s="40" t="s">
        <v>138</v>
      </c>
      <c r="C37" s="40" t="s">
        <v>138</v>
      </c>
      <c r="D37" s="40" t="s">
        <v>138</v>
      </c>
    </row>
    <row r="38" spans="1:4" x14ac:dyDescent="0.25">
      <c r="B38" s="40"/>
      <c r="C38" s="40"/>
      <c r="D38" s="40"/>
    </row>
    <row r="39" spans="1:4" x14ac:dyDescent="0.25">
      <c r="A39" s="11" t="s">
        <v>8</v>
      </c>
      <c r="B39" s="40"/>
      <c r="C39" s="40"/>
      <c r="D39" s="40"/>
    </row>
    <row r="40" spans="1:4" x14ac:dyDescent="0.25">
      <c r="B40" s="40"/>
      <c r="C40" s="40"/>
      <c r="D40" s="40"/>
    </row>
    <row r="41" spans="1:4" x14ac:dyDescent="0.25">
      <c r="A41" s="2" t="s">
        <v>9</v>
      </c>
      <c r="B41" s="40"/>
      <c r="C41" s="40"/>
      <c r="D41" s="40"/>
    </row>
    <row r="42" spans="1:4" x14ac:dyDescent="0.25">
      <c r="A42" s="2" t="s">
        <v>10</v>
      </c>
      <c r="B42" s="40">
        <f>B11/B31*100</f>
        <v>0</v>
      </c>
      <c r="C42" s="40">
        <f t="shared" ref="C42" si="5">C11/C31*100</f>
        <v>0</v>
      </c>
      <c r="D42" s="40">
        <f t="shared" ref="D42" si="6">D11/D31*100</f>
        <v>0</v>
      </c>
    </row>
    <row r="43" spans="1:4" x14ac:dyDescent="0.25">
      <c r="A43" s="2" t="s">
        <v>11</v>
      </c>
      <c r="B43" s="40">
        <f>B12/B31*100</f>
        <v>0</v>
      </c>
      <c r="C43" s="40">
        <f t="shared" ref="C43" si="7">C12/C31*100</f>
        <v>0</v>
      </c>
      <c r="D43" s="40">
        <f t="shared" ref="D43" si="8">D12/D31*100</f>
        <v>0</v>
      </c>
    </row>
    <row r="44" spans="1:4" x14ac:dyDescent="0.25">
      <c r="B44" s="40"/>
      <c r="C44" s="40"/>
      <c r="D44" s="40"/>
    </row>
    <row r="45" spans="1:4" x14ac:dyDescent="0.25">
      <c r="A45" s="2" t="s">
        <v>12</v>
      </c>
      <c r="B45" s="40"/>
      <c r="C45" s="40"/>
      <c r="D45" s="40"/>
    </row>
    <row r="46" spans="1:4" x14ac:dyDescent="0.25">
      <c r="A46" s="2" t="s">
        <v>13</v>
      </c>
      <c r="B46" s="40" t="s">
        <v>138</v>
      </c>
      <c r="C46" s="40" t="s">
        <v>138</v>
      </c>
      <c r="D46" s="40" t="s">
        <v>138</v>
      </c>
    </row>
    <row r="47" spans="1:4" x14ac:dyDescent="0.25">
      <c r="A47" s="2" t="s">
        <v>14</v>
      </c>
      <c r="B47" s="40" t="s">
        <v>138</v>
      </c>
      <c r="C47" s="40" t="s">
        <v>138</v>
      </c>
      <c r="D47" s="40" t="s">
        <v>138</v>
      </c>
    </row>
    <row r="48" spans="1:4" x14ac:dyDescent="0.25">
      <c r="A48" s="2" t="s">
        <v>15</v>
      </c>
      <c r="B48" s="40" t="s">
        <v>138</v>
      </c>
      <c r="C48" s="40" t="s">
        <v>138</v>
      </c>
      <c r="D48" s="40" t="s">
        <v>138</v>
      </c>
    </row>
    <row r="49" spans="1:4" x14ac:dyDescent="0.25">
      <c r="B49" s="40"/>
      <c r="C49" s="40"/>
      <c r="D49" s="40"/>
    </row>
    <row r="50" spans="1:4" x14ac:dyDescent="0.25">
      <c r="A50" s="2" t="s">
        <v>16</v>
      </c>
      <c r="B50" s="40"/>
      <c r="C50" s="40"/>
      <c r="D50" s="40"/>
    </row>
    <row r="51" spans="1:4" x14ac:dyDescent="0.25">
      <c r="A51" s="2" t="s">
        <v>17</v>
      </c>
      <c r="B51" s="40">
        <f>B12/B13*100</f>
        <v>0</v>
      </c>
      <c r="C51" s="40">
        <f t="shared" ref="C51" si="9">C12/C13*100</f>
        <v>0</v>
      </c>
      <c r="D51" s="40">
        <f t="shared" ref="D51" si="10">D12/D13*100</f>
        <v>0</v>
      </c>
    </row>
    <row r="52" spans="1:4" x14ac:dyDescent="0.25">
      <c r="A52" s="2" t="s">
        <v>18</v>
      </c>
      <c r="B52" s="40">
        <f>B19/B21*100</f>
        <v>0</v>
      </c>
      <c r="C52" s="40">
        <f t="shared" ref="C52" si="11">C19/C21*100</f>
        <v>0</v>
      </c>
      <c r="D52" s="40">
        <f t="shared" ref="D52" si="12">D19/D21*100</f>
        <v>0</v>
      </c>
    </row>
    <row r="53" spans="1:4" x14ac:dyDescent="0.25">
      <c r="A53" s="2" t="s">
        <v>19</v>
      </c>
      <c r="B53" s="40">
        <f>(B51+B52)/2</f>
        <v>0</v>
      </c>
      <c r="C53" s="40">
        <f t="shared" ref="C53" si="13">(C51+C52)/2</f>
        <v>0</v>
      </c>
      <c r="D53" s="40">
        <f t="shared" ref="D53" si="14">(D51+D52)/2</f>
        <v>0</v>
      </c>
    </row>
    <row r="54" spans="1:4" x14ac:dyDescent="0.25">
      <c r="B54" s="40"/>
      <c r="C54" s="40"/>
      <c r="D54" s="40"/>
    </row>
    <row r="55" spans="1:4" x14ac:dyDescent="0.25">
      <c r="A55" s="2" t="s">
        <v>32</v>
      </c>
      <c r="B55" s="40"/>
      <c r="C55" s="40"/>
      <c r="D55" s="40"/>
    </row>
    <row r="56" spans="1:4" x14ac:dyDescent="0.25">
      <c r="A56" s="2" t="s">
        <v>20</v>
      </c>
      <c r="B56" s="40" t="s">
        <v>138</v>
      </c>
      <c r="C56" s="40" t="s">
        <v>138</v>
      </c>
      <c r="D56" s="40" t="s">
        <v>138</v>
      </c>
    </row>
    <row r="57" spans="1:4" x14ac:dyDescent="0.25">
      <c r="B57" s="40"/>
      <c r="C57" s="40"/>
      <c r="D57" s="40"/>
    </row>
    <row r="58" spans="1:4" x14ac:dyDescent="0.25">
      <c r="A58" s="2" t="s">
        <v>21</v>
      </c>
      <c r="B58" s="40"/>
      <c r="C58" s="40"/>
      <c r="D58" s="40"/>
    </row>
    <row r="59" spans="1:4" x14ac:dyDescent="0.25">
      <c r="A59" s="2" t="s">
        <v>22</v>
      </c>
      <c r="B59" s="40">
        <f>((B12/B10)-1)*100</f>
        <v>-100</v>
      </c>
      <c r="C59" s="40" t="s">
        <v>138</v>
      </c>
      <c r="D59" s="40">
        <f t="shared" ref="D59" si="15">((D12/D10)-1)*100</f>
        <v>-100</v>
      </c>
    </row>
    <row r="60" spans="1:4" x14ac:dyDescent="0.25">
      <c r="A60" s="2" t="s">
        <v>23</v>
      </c>
      <c r="B60" s="40" t="s">
        <v>138</v>
      </c>
      <c r="C60" s="40" t="s">
        <v>138</v>
      </c>
      <c r="D60" s="40" t="s">
        <v>138</v>
      </c>
    </row>
    <row r="61" spans="1:4" x14ac:dyDescent="0.25">
      <c r="A61" s="2" t="s">
        <v>24</v>
      </c>
      <c r="B61" s="40" t="s">
        <v>138</v>
      </c>
      <c r="C61" s="40" t="s">
        <v>138</v>
      </c>
      <c r="D61" s="40" t="s">
        <v>138</v>
      </c>
    </row>
    <row r="62" spans="1:4" x14ac:dyDescent="0.25">
      <c r="B62" s="40"/>
      <c r="C62" s="40"/>
      <c r="D62" s="40"/>
    </row>
    <row r="63" spans="1:4" x14ac:dyDescent="0.25">
      <c r="A63" s="2" t="s">
        <v>25</v>
      </c>
      <c r="B63" s="40"/>
      <c r="C63" s="40"/>
      <c r="D63" s="40"/>
    </row>
    <row r="64" spans="1:4" x14ac:dyDescent="0.25">
      <c r="A64" s="2" t="s">
        <v>26</v>
      </c>
      <c r="B64" s="40" t="s">
        <v>138</v>
      </c>
      <c r="C64" s="40" t="s">
        <v>138</v>
      </c>
      <c r="D64" s="40" t="s">
        <v>138</v>
      </c>
    </row>
    <row r="65" spans="1:4" x14ac:dyDescent="0.25">
      <c r="A65" s="2" t="s">
        <v>27</v>
      </c>
      <c r="B65" s="40" t="s">
        <v>138</v>
      </c>
      <c r="C65" s="40" t="s">
        <v>138</v>
      </c>
      <c r="D65" s="40" t="s">
        <v>138</v>
      </c>
    </row>
    <row r="66" spans="1:4" x14ac:dyDescent="0.25">
      <c r="A66" s="2" t="s">
        <v>28</v>
      </c>
      <c r="B66" s="40" t="s">
        <v>138</v>
      </c>
      <c r="C66" s="40" t="s">
        <v>138</v>
      </c>
      <c r="D66" s="40" t="s">
        <v>138</v>
      </c>
    </row>
    <row r="67" spans="1:4" x14ac:dyDescent="0.25">
      <c r="B67" s="40"/>
      <c r="C67" s="40"/>
      <c r="D67" s="40"/>
    </row>
    <row r="68" spans="1:4" x14ac:dyDescent="0.25">
      <c r="A68" s="2" t="s">
        <v>29</v>
      </c>
      <c r="B68" s="40"/>
      <c r="C68" s="40"/>
      <c r="D68" s="40"/>
    </row>
    <row r="69" spans="1:4" x14ac:dyDescent="0.25">
      <c r="A69" s="2" t="s">
        <v>30</v>
      </c>
      <c r="B69" s="40" t="s">
        <v>138</v>
      </c>
      <c r="C69" s="40" t="s">
        <v>138</v>
      </c>
      <c r="D69" s="40"/>
    </row>
    <row r="70" spans="1:4" x14ac:dyDescent="0.25">
      <c r="A70" s="2" t="s">
        <v>31</v>
      </c>
      <c r="B70" s="40" t="s">
        <v>138</v>
      </c>
      <c r="C70" s="40" t="s">
        <v>138</v>
      </c>
      <c r="D70" s="40"/>
    </row>
    <row r="71" spans="1:4" ht="15.75" thickBot="1" x14ac:dyDescent="0.3">
      <c r="A71" s="5"/>
      <c r="B71" s="24"/>
      <c r="C71" s="24"/>
      <c r="D71" s="24"/>
    </row>
    <row r="72" spans="1:4" ht="15.75" thickTop="1" x14ac:dyDescent="0.25">
      <c r="A72" s="3" t="s">
        <v>35</v>
      </c>
    </row>
    <row r="73" spans="1:4" x14ac:dyDescent="0.25">
      <c r="A73" s="2" t="s">
        <v>33</v>
      </c>
    </row>
    <row r="74" spans="1:4" x14ac:dyDescent="0.25">
      <c r="A74" s="2" t="s">
        <v>87</v>
      </c>
    </row>
    <row r="75" spans="1:4" x14ac:dyDescent="0.25">
      <c r="A75" s="2" t="s">
        <v>88</v>
      </c>
    </row>
    <row r="77" spans="1:4" x14ac:dyDescent="0.25">
      <c r="A77" s="2" t="s">
        <v>38</v>
      </c>
    </row>
    <row r="78" spans="1:4" x14ac:dyDescent="0.25">
      <c r="A78" s="2" t="s">
        <v>36</v>
      </c>
    </row>
    <row r="79" spans="1:4" x14ac:dyDescent="0.25">
      <c r="A79" s="31" t="s">
        <v>37</v>
      </c>
    </row>
    <row r="81" spans="1:1" x14ac:dyDescent="0.25">
      <c r="A81" s="8" t="s">
        <v>89</v>
      </c>
    </row>
    <row r="85" spans="1:1" x14ac:dyDescent="0.25">
      <c r="A85" s="32"/>
    </row>
  </sheetData>
  <mergeCells count="3">
    <mergeCell ref="B4:B5"/>
    <mergeCell ref="A4:A5"/>
    <mergeCell ref="A2:D2"/>
  </mergeCells>
  <pageMargins left="0.7" right="0.7" top="0.75" bottom="0.75" header="0.3" footer="0.3"/>
  <pageSetup scale="61" orientation="portrait" horizontalDpi="360" verticalDpi="360" r:id="rId1"/>
  <ignoredErrors>
    <ignoredError sqref="B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1.140625" style="2" customWidth="1"/>
    <col min="2" max="2" width="23.7109375" style="2" customWidth="1"/>
    <col min="3" max="4" width="25.7109375" style="2" customWidth="1"/>
    <col min="5" max="16384" width="11.42578125" style="2"/>
  </cols>
  <sheetData>
    <row r="1" spans="1:5" x14ac:dyDescent="0.25">
      <c r="B1" s="4"/>
    </row>
    <row r="2" spans="1:5" ht="15.75" x14ac:dyDescent="0.25">
      <c r="A2" s="55" t="s">
        <v>90</v>
      </c>
      <c r="B2" s="55"/>
      <c r="C2" s="55"/>
      <c r="D2" s="55"/>
    </row>
    <row r="4" spans="1:5" ht="24.75" customHeight="1" x14ac:dyDescent="0.25">
      <c r="A4" s="53" t="s">
        <v>0</v>
      </c>
      <c r="B4" s="51" t="s">
        <v>1</v>
      </c>
      <c r="C4" s="27" t="s">
        <v>83</v>
      </c>
      <c r="D4" s="27" t="s">
        <v>84</v>
      </c>
    </row>
    <row r="5" spans="1:5" ht="53.25" customHeight="1" thickBot="1" x14ac:dyDescent="0.3">
      <c r="A5" s="54"/>
      <c r="B5" s="52"/>
      <c r="C5" s="26" t="s">
        <v>85</v>
      </c>
      <c r="D5" s="26" t="s">
        <v>85</v>
      </c>
    </row>
    <row r="6" spans="1:5" ht="15.75" thickTop="1" x14ac:dyDescent="0.25"/>
    <row r="7" spans="1:5" x14ac:dyDescent="0.25">
      <c r="A7" s="11" t="s">
        <v>2</v>
      </c>
      <c r="B7" s="2" t="s">
        <v>86</v>
      </c>
      <c r="C7" s="25">
        <v>2222222</v>
      </c>
      <c r="D7" s="25">
        <v>1000000</v>
      </c>
      <c r="E7" s="12"/>
    </row>
    <row r="8" spans="1:5" x14ac:dyDescent="0.25">
      <c r="A8" s="12"/>
      <c r="B8" s="13"/>
      <c r="C8" s="13"/>
      <c r="D8" s="13"/>
      <c r="E8" s="12"/>
    </row>
    <row r="9" spans="1:5" x14ac:dyDescent="0.25">
      <c r="A9" s="12" t="s">
        <v>34</v>
      </c>
      <c r="B9" s="13"/>
      <c r="C9" s="13"/>
      <c r="D9" s="13"/>
      <c r="E9" s="12"/>
    </row>
    <row r="10" spans="1:5" x14ac:dyDescent="0.25">
      <c r="A10" s="1" t="s">
        <v>44</v>
      </c>
      <c r="B10" s="41">
        <f>+SUM(C10:D10)</f>
        <v>69</v>
      </c>
      <c r="C10" s="41">
        <v>0</v>
      </c>
      <c r="D10" s="41">
        <v>69</v>
      </c>
      <c r="E10" s="12"/>
    </row>
    <row r="11" spans="1:5" x14ac:dyDescent="0.25">
      <c r="A11" s="1" t="s">
        <v>91</v>
      </c>
      <c r="B11" s="41">
        <f t="shared" ref="B11:B13" si="0">+SUM(C11:D11)</f>
        <v>212</v>
      </c>
      <c r="C11" s="41">
        <v>0</v>
      </c>
      <c r="D11" s="41">
        <v>212</v>
      </c>
      <c r="E11" s="12"/>
    </row>
    <row r="12" spans="1:5" x14ac:dyDescent="0.25">
      <c r="A12" s="1" t="s">
        <v>92</v>
      </c>
      <c r="B12" s="41">
        <f t="shared" si="0"/>
        <v>0</v>
      </c>
      <c r="C12" s="41">
        <v>0</v>
      </c>
      <c r="D12" s="41">
        <v>0</v>
      </c>
      <c r="E12" s="12"/>
    </row>
    <row r="13" spans="1:5" x14ac:dyDescent="0.25">
      <c r="A13" s="1" t="s">
        <v>77</v>
      </c>
      <c r="B13" s="41">
        <f t="shared" si="0"/>
        <v>1240</v>
      </c>
      <c r="C13" s="36">
        <v>675</v>
      </c>
      <c r="D13" s="36">
        <v>565</v>
      </c>
      <c r="E13" s="12"/>
    </row>
    <row r="14" spans="1:5" x14ac:dyDescent="0.25">
      <c r="A14" s="12"/>
      <c r="B14" s="42"/>
      <c r="C14" s="42"/>
      <c r="D14" s="42"/>
      <c r="E14" s="12"/>
    </row>
    <row r="15" spans="1:5" x14ac:dyDescent="0.25">
      <c r="A15" s="14" t="s">
        <v>3</v>
      </c>
      <c r="B15" s="42"/>
      <c r="C15" s="42"/>
      <c r="D15" s="42"/>
      <c r="E15" s="12"/>
    </row>
    <row r="16" spans="1:5" x14ac:dyDescent="0.25">
      <c r="A16" s="1" t="s">
        <v>44</v>
      </c>
      <c r="B16" s="41">
        <f>C16</f>
        <v>0</v>
      </c>
      <c r="C16" s="41">
        <v>0</v>
      </c>
      <c r="D16" s="41">
        <v>18474750</v>
      </c>
      <c r="E16" s="12"/>
    </row>
    <row r="17" spans="1:5" x14ac:dyDescent="0.25">
      <c r="A17" s="1" t="s">
        <v>45</v>
      </c>
      <c r="B17" s="41">
        <f>+SUM(C17:D17)</f>
        <v>0</v>
      </c>
      <c r="C17" s="41">
        <f>C10*D7</f>
        <v>0</v>
      </c>
      <c r="D17" s="41">
        <v>0</v>
      </c>
      <c r="E17" s="12"/>
    </row>
    <row r="18" spans="1:5" x14ac:dyDescent="0.25">
      <c r="A18" s="1" t="s">
        <v>91</v>
      </c>
      <c r="B18" s="41">
        <f>C18</f>
        <v>0</v>
      </c>
      <c r="C18" s="41">
        <v>0</v>
      </c>
      <c r="D18" s="41">
        <f>D11*D7</f>
        <v>212000000</v>
      </c>
      <c r="E18" s="12"/>
    </row>
    <row r="19" spans="1:5" x14ac:dyDescent="0.25">
      <c r="A19" s="1" t="s">
        <v>92</v>
      </c>
      <c r="B19" s="41">
        <f t="shared" ref="B19:B21" si="1">C19</f>
        <v>0</v>
      </c>
      <c r="C19" s="41">
        <f>C12*C7</f>
        <v>0</v>
      </c>
      <c r="D19" s="41">
        <f>D12*D7</f>
        <v>0</v>
      </c>
      <c r="E19" s="12"/>
    </row>
    <row r="20" spans="1:5" x14ac:dyDescent="0.25">
      <c r="A20" s="1" t="s">
        <v>93</v>
      </c>
      <c r="B20" s="41">
        <f t="shared" si="1"/>
        <v>0</v>
      </c>
      <c r="C20" s="41">
        <f>C12*C7</f>
        <v>0</v>
      </c>
      <c r="D20" s="41">
        <v>0</v>
      </c>
      <c r="E20" s="12"/>
    </row>
    <row r="21" spans="1:5" x14ac:dyDescent="0.25">
      <c r="A21" s="1" t="s">
        <v>77</v>
      </c>
      <c r="B21" s="41">
        <f t="shared" si="1"/>
        <v>1499999850</v>
      </c>
      <c r="C21" s="36">
        <v>1499999850</v>
      </c>
      <c r="D21" s="41">
        <f>D13*D7</f>
        <v>565000000</v>
      </c>
      <c r="E21" s="12"/>
    </row>
    <row r="22" spans="1:5" x14ac:dyDescent="0.25">
      <c r="A22" s="1" t="s">
        <v>94</v>
      </c>
      <c r="B22" s="41">
        <f>B19</f>
        <v>0</v>
      </c>
      <c r="C22" s="41"/>
      <c r="D22" s="41"/>
      <c r="E22" s="12"/>
    </row>
    <row r="23" spans="1:5" x14ac:dyDescent="0.25">
      <c r="A23" s="12"/>
      <c r="B23" s="42"/>
      <c r="C23" s="42"/>
      <c r="D23" s="42"/>
      <c r="E23" s="12"/>
    </row>
    <row r="24" spans="1:5" x14ac:dyDescent="0.25">
      <c r="A24" s="14" t="s">
        <v>4</v>
      </c>
      <c r="B24" s="42"/>
      <c r="C24" s="42"/>
      <c r="D24" s="42"/>
      <c r="E24" s="12"/>
    </row>
    <row r="25" spans="1:5" x14ac:dyDescent="0.25">
      <c r="A25" s="1" t="s">
        <v>91</v>
      </c>
      <c r="B25" s="41">
        <f>B18</f>
        <v>0</v>
      </c>
      <c r="C25" s="41">
        <f>C18</f>
        <v>0</v>
      </c>
      <c r="D25" s="42"/>
      <c r="E25" s="12"/>
    </row>
    <row r="26" spans="1:5" x14ac:dyDescent="0.25">
      <c r="A26" s="1" t="s">
        <v>92</v>
      </c>
      <c r="B26" s="41">
        <v>0</v>
      </c>
      <c r="C26" s="41">
        <v>0</v>
      </c>
      <c r="D26" s="42"/>
      <c r="E26" s="12"/>
    </row>
    <row r="27" spans="1:5" x14ac:dyDescent="0.25">
      <c r="A27" s="12"/>
      <c r="B27" s="42"/>
      <c r="C27" s="42"/>
      <c r="D27" s="42"/>
      <c r="E27" s="12"/>
    </row>
    <row r="28" spans="1:5" x14ac:dyDescent="0.25">
      <c r="A28" s="12" t="s">
        <v>5</v>
      </c>
      <c r="B28" s="42"/>
      <c r="C28" s="42"/>
      <c r="D28" s="42"/>
      <c r="E28" s="12"/>
    </row>
    <row r="29" spans="1:5" x14ac:dyDescent="0.25">
      <c r="A29" s="1" t="s">
        <v>46</v>
      </c>
      <c r="B29" s="43">
        <v>1.0088033727000001</v>
      </c>
      <c r="C29" s="43">
        <v>1.0088033727000001</v>
      </c>
      <c r="D29" s="43">
        <v>1.0088033727000001</v>
      </c>
      <c r="E29" s="12"/>
    </row>
    <row r="30" spans="1:5" x14ac:dyDescent="0.25">
      <c r="A30" s="1" t="s">
        <v>95</v>
      </c>
      <c r="B30" s="43">
        <v>1.0303325644000001</v>
      </c>
      <c r="C30" s="43">
        <v>1.0303325644000001</v>
      </c>
      <c r="D30" s="43">
        <v>1.0303325644000001</v>
      </c>
      <c r="E30" s="12"/>
    </row>
    <row r="31" spans="1:5" x14ac:dyDescent="0.25">
      <c r="A31" s="33" t="s">
        <v>6</v>
      </c>
      <c r="B31" s="37">
        <v>9236</v>
      </c>
      <c r="C31" s="37">
        <v>9236</v>
      </c>
      <c r="D31" s="37">
        <v>9236</v>
      </c>
      <c r="E31" s="12"/>
    </row>
    <row r="32" spans="1:5" x14ac:dyDescent="0.25">
      <c r="A32" s="12"/>
      <c r="B32" s="42"/>
      <c r="C32" s="42"/>
      <c r="D32" s="42"/>
      <c r="E32" s="12"/>
    </row>
    <row r="33" spans="1:5" x14ac:dyDescent="0.25">
      <c r="A33" s="11" t="s">
        <v>7</v>
      </c>
      <c r="B33" s="42"/>
      <c r="C33" s="42"/>
      <c r="D33" s="42"/>
      <c r="E33" s="12"/>
    </row>
    <row r="34" spans="1:5" x14ac:dyDescent="0.25">
      <c r="A34" s="2" t="s">
        <v>47</v>
      </c>
      <c r="B34" s="44">
        <f>B17/B29</f>
        <v>0</v>
      </c>
      <c r="C34" s="44">
        <f t="shared" ref="C34:D34" si="2">C17/C29</f>
        <v>0</v>
      </c>
      <c r="D34" s="44">
        <f t="shared" si="2"/>
        <v>0</v>
      </c>
      <c r="E34" s="12"/>
    </row>
    <row r="35" spans="1:5" x14ac:dyDescent="0.25">
      <c r="A35" s="2" t="s">
        <v>96</v>
      </c>
      <c r="B35" s="44">
        <f>B20/B30</f>
        <v>0</v>
      </c>
      <c r="C35" s="44">
        <f t="shared" ref="C35:D35" si="3">C20/C30</f>
        <v>0</v>
      </c>
      <c r="D35" s="44">
        <f t="shared" si="3"/>
        <v>0</v>
      </c>
      <c r="E35" s="12"/>
    </row>
    <row r="36" spans="1:5" x14ac:dyDescent="0.25">
      <c r="A36" s="2" t="s">
        <v>48</v>
      </c>
      <c r="B36" s="40" t="s">
        <v>138</v>
      </c>
      <c r="C36" s="40" t="s">
        <v>138</v>
      </c>
      <c r="D36" s="44">
        <f t="shared" ref="D36" si="4">D34/D10</f>
        <v>0</v>
      </c>
      <c r="E36" s="12"/>
    </row>
    <row r="37" spans="1:5" x14ac:dyDescent="0.25">
      <c r="A37" s="2" t="s">
        <v>97</v>
      </c>
      <c r="B37" s="40" t="s">
        <v>138</v>
      </c>
      <c r="C37" s="40" t="s">
        <v>138</v>
      </c>
      <c r="D37" s="40" t="s">
        <v>138</v>
      </c>
      <c r="E37" s="12"/>
    </row>
    <row r="38" spans="1:5" x14ac:dyDescent="0.25">
      <c r="A38" s="12"/>
      <c r="B38" s="44"/>
      <c r="C38" s="44"/>
      <c r="D38" s="44"/>
      <c r="E38" s="12"/>
    </row>
    <row r="39" spans="1:5" x14ac:dyDescent="0.25">
      <c r="A39" s="11" t="s">
        <v>8</v>
      </c>
      <c r="B39" s="44"/>
      <c r="C39" s="44"/>
      <c r="D39" s="44"/>
      <c r="E39" s="12"/>
    </row>
    <row r="40" spans="1:5" x14ac:dyDescent="0.25">
      <c r="A40" s="12"/>
      <c r="B40" s="44"/>
      <c r="C40" s="44"/>
      <c r="D40" s="44"/>
      <c r="E40" s="12"/>
    </row>
    <row r="41" spans="1:5" x14ac:dyDescent="0.25">
      <c r="A41" s="12" t="s">
        <v>9</v>
      </c>
      <c r="B41" s="44"/>
      <c r="C41" s="44"/>
      <c r="D41" s="44"/>
      <c r="E41" s="12"/>
    </row>
    <row r="42" spans="1:5" x14ac:dyDescent="0.25">
      <c r="A42" s="12" t="s">
        <v>10</v>
      </c>
      <c r="B42" s="44">
        <f>B11/B31*100</f>
        <v>2.295365959289736</v>
      </c>
      <c r="C42" s="44">
        <f t="shared" ref="C42:D42" si="5">C11/C31*100</f>
        <v>0</v>
      </c>
      <c r="D42" s="44">
        <f t="shared" si="5"/>
        <v>2.295365959289736</v>
      </c>
      <c r="E42" s="12"/>
    </row>
    <row r="43" spans="1:5" x14ac:dyDescent="0.25">
      <c r="A43" s="12" t="s">
        <v>11</v>
      </c>
      <c r="B43" s="44">
        <f>B12/B31*100</f>
        <v>0</v>
      </c>
      <c r="C43" s="44">
        <f t="shared" ref="C43:D43" si="6">C12/C31*100</f>
        <v>0</v>
      </c>
      <c r="D43" s="44">
        <f t="shared" si="6"/>
        <v>0</v>
      </c>
      <c r="E43" s="12"/>
    </row>
    <row r="44" spans="1:5" x14ac:dyDescent="0.25">
      <c r="A44" s="12"/>
      <c r="B44" s="44"/>
      <c r="C44" s="44"/>
      <c r="D44" s="44"/>
      <c r="E44" s="12"/>
    </row>
    <row r="45" spans="1:5" x14ac:dyDescent="0.25">
      <c r="A45" s="12" t="s">
        <v>12</v>
      </c>
      <c r="B45" s="44"/>
      <c r="C45" s="44"/>
      <c r="D45" s="44"/>
      <c r="E45" s="12"/>
    </row>
    <row r="46" spans="1:5" x14ac:dyDescent="0.25">
      <c r="A46" s="12" t="s">
        <v>13</v>
      </c>
      <c r="B46" s="44">
        <f>B12/B11*100</f>
        <v>0</v>
      </c>
      <c r="C46" s="40" t="s">
        <v>138</v>
      </c>
      <c r="D46" s="44">
        <f t="shared" ref="D46" si="7">D12/D11*100</f>
        <v>0</v>
      </c>
      <c r="E46" s="12"/>
    </row>
    <row r="47" spans="1:5" x14ac:dyDescent="0.25">
      <c r="A47" s="12" t="s">
        <v>14</v>
      </c>
      <c r="B47" s="40" t="s">
        <v>138</v>
      </c>
      <c r="C47" s="40" t="s">
        <v>138</v>
      </c>
      <c r="D47" s="44">
        <f t="shared" ref="D47" si="8">D19/D18*100</f>
        <v>0</v>
      </c>
      <c r="E47" s="12"/>
    </row>
    <row r="48" spans="1:5" x14ac:dyDescent="0.25">
      <c r="A48" s="12" t="s">
        <v>15</v>
      </c>
      <c r="B48" s="40" t="s">
        <v>138</v>
      </c>
      <c r="C48" s="40" t="s">
        <v>138</v>
      </c>
      <c r="D48" s="44">
        <f t="shared" ref="D48" si="9">AVERAGE(D46:D47)</f>
        <v>0</v>
      </c>
      <c r="E48" s="12"/>
    </row>
    <row r="49" spans="1:5" x14ac:dyDescent="0.25">
      <c r="A49" s="12"/>
      <c r="B49" s="44"/>
      <c r="C49" s="44"/>
      <c r="D49" s="44"/>
      <c r="E49" s="12"/>
    </row>
    <row r="50" spans="1:5" x14ac:dyDescent="0.25">
      <c r="A50" s="12" t="s">
        <v>16</v>
      </c>
      <c r="B50" s="44"/>
      <c r="C50" s="44"/>
      <c r="D50" s="44"/>
      <c r="E50" s="12"/>
    </row>
    <row r="51" spans="1:5" x14ac:dyDescent="0.25">
      <c r="A51" s="12" t="s">
        <v>17</v>
      </c>
      <c r="B51" s="44">
        <f>B12/B13*100</f>
        <v>0</v>
      </c>
      <c r="C51" s="44">
        <f t="shared" ref="C51:D51" si="10">C12/C13*100</f>
        <v>0</v>
      </c>
      <c r="D51" s="44">
        <f t="shared" si="10"/>
        <v>0</v>
      </c>
      <c r="E51" s="12"/>
    </row>
    <row r="52" spans="1:5" x14ac:dyDescent="0.25">
      <c r="A52" s="12" t="s">
        <v>18</v>
      </c>
      <c r="B52" s="44">
        <f>B19/B21*100</f>
        <v>0</v>
      </c>
      <c r="C52" s="44">
        <f t="shared" ref="C52:D52" si="11">C19/C21*100</f>
        <v>0</v>
      </c>
      <c r="D52" s="44">
        <f t="shared" si="11"/>
        <v>0</v>
      </c>
      <c r="E52" s="12"/>
    </row>
    <row r="53" spans="1:5" x14ac:dyDescent="0.25">
      <c r="A53" s="12" t="s">
        <v>19</v>
      </c>
      <c r="B53" s="44">
        <f>(B51+B52)/2</f>
        <v>0</v>
      </c>
      <c r="C53" s="44">
        <f t="shared" ref="C53:D53" si="12">(C51+C52)/2</f>
        <v>0</v>
      </c>
      <c r="D53" s="44">
        <f t="shared" si="12"/>
        <v>0</v>
      </c>
      <c r="E53" s="12"/>
    </row>
    <row r="54" spans="1:5" x14ac:dyDescent="0.25">
      <c r="A54" s="12"/>
      <c r="B54" s="44"/>
      <c r="C54" s="44"/>
      <c r="D54" s="44"/>
      <c r="E54" s="12"/>
    </row>
    <row r="55" spans="1:5" x14ac:dyDescent="0.25">
      <c r="A55" s="12" t="s">
        <v>32</v>
      </c>
      <c r="B55" s="44"/>
      <c r="C55" s="44"/>
      <c r="D55" s="44"/>
      <c r="E55" s="12"/>
    </row>
    <row r="56" spans="1:5" x14ac:dyDescent="0.25">
      <c r="A56" s="12" t="s">
        <v>20</v>
      </c>
      <c r="B56" s="40" t="s">
        <v>138</v>
      </c>
      <c r="C56" s="40" t="s">
        <v>138</v>
      </c>
      <c r="D56" s="40" t="s">
        <v>138</v>
      </c>
      <c r="E56" s="12"/>
    </row>
    <row r="57" spans="1:5" x14ac:dyDescent="0.25">
      <c r="A57" s="12"/>
      <c r="B57" s="44"/>
      <c r="C57" s="44"/>
      <c r="D57" s="44"/>
      <c r="E57" s="12"/>
    </row>
    <row r="58" spans="1:5" x14ac:dyDescent="0.25">
      <c r="A58" s="12" t="s">
        <v>21</v>
      </c>
      <c r="B58" s="44"/>
      <c r="C58" s="44"/>
      <c r="D58" s="44"/>
      <c r="E58" s="12"/>
    </row>
    <row r="59" spans="1:5" x14ac:dyDescent="0.25">
      <c r="A59" s="12" t="s">
        <v>22</v>
      </c>
      <c r="B59" s="44">
        <f>((B12/B10)-1)*100</f>
        <v>-100</v>
      </c>
      <c r="C59" s="40" t="s">
        <v>138</v>
      </c>
      <c r="D59" s="44">
        <f t="shared" ref="D59" si="13">((D12/D10)-1)*100</f>
        <v>-100</v>
      </c>
      <c r="E59" s="12"/>
    </row>
    <row r="60" spans="1:5" x14ac:dyDescent="0.25">
      <c r="A60" s="12" t="s">
        <v>23</v>
      </c>
      <c r="B60" s="40" t="s">
        <v>138</v>
      </c>
      <c r="C60" s="40" t="s">
        <v>138</v>
      </c>
      <c r="D60" s="40" t="s">
        <v>138</v>
      </c>
      <c r="E60" s="12"/>
    </row>
    <row r="61" spans="1:5" x14ac:dyDescent="0.25">
      <c r="A61" s="12" t="s">
        <v>24</v>
      </c>
      <c r="B61" s="40" t="s">
        <v>138</v>
      </c>
      <c r="C61" s="40" t="s">
        <v>138</v>
      </c>
      <c r="D61" s="40" t="s">
        <v>138</v>
      </c>
      <c r="E61" s="12"/>
    </row>
    <row r="62" spans="1:5" x14ac:dyDescent="0.25">
      <c r="A62" s="12"/>
      <c r="B62" s="44"/>
      <c r="C62" s="44"/>
      <c r="D62" s="44"/>
      <c r="E62" s="12"/>
    </row>
    <row r="63" spans="1:5" x14ac:dyDescent="0.25">
      <c r="A63" s="12" t="s">
        <v>25</v>
      </c>
      <c r="B63" s="44"/>
      <c r="C63" s="44"/>
      <c r="D63" s="44"/>
      <c r="E63" s="12"/>
    </row>
    <row r="64" spans="1:5" x14ac:dyDescent="0.25">
      <c r="A64" s="12" t="s">
        <v>26</v>
      </c>
      <c r="B64" s="40" t="s">
        <v>138</v>
      </c>
      <c r="C64" s="40" t="s">
        <v>138</v>
      </c>
      <c r="D64" s="44">
        <f t="shared" ref="D64" si="14">D18/D11</f>
        <v>1000000</v>
      </c>
      <c r="E64" s="12"/>
    </row>
    <row r="65" spans="1:5" x14ac:dyDescent="0.25">
      <c r="A65" s="12" t="s">
        <v>27</v>
      </c>
      <c r="B65" s="40" t="s">
        <v>138</v>
      </c>
      <c r="C65" s="40" t="s">
        <v>138</v>
      </c>
      <c r="D65" s="40" t="s">
        <v>138</v>
      </c>
      <c r="E65" s="12"/>
    </row>
    <row r="66" spans="1:5" x14ac:dyDescent="0.25">
      <c r="A66" s="12" t="s">
        <v>28</v>
      </c>
      <c r="B66" s="40" t="s">
        <v>138</v>
      </c>
      <c r="C66" s="40" t="s">
        <v>138</v>
      </c>
      <c r="D66" s="40" t="s">
        <v>138</v>
      </c>
      <c r="E66" s="12"/>
    </row>
    <row r="67" spans="1:5" x14ac:dyDescent="0.25">
      <c r="A67" s="12"/>
      <c r="B67" s="44"/>
      <c r="C67" s="44"/>
      <c r="D67" s="44"/>
      <c r="E67" s="12"/>
    </row>
    <row r="68" spans="1:5" x14ac:dyDescent="0.25">
      <c r="A68" s="12" t="s">
        <v>29</v>
      </c>
      <c r="B68" s="44"/>
      <c r="C68" s="44"/>
      <c r="D68" s="44"/>
      <c r="E68" s="12"/>
    </row>
    <row r="69" spans="1:5" x14ac:dyDescent="0.25">
      <c r="A69" s="12" t="s">
        <v>30</v>
      </c>
      <c r="B69" s="40" t="s">
        <v>138</v>
      </c>
      <c r="C69" s="40" t="s">
        <v>138</v>
      </c>
      <c r="D69" s="44"/>
      <c r="E69" s="12"/>
    </row>
    <row r="70" spans="1:5" x14ac:dyDescent="0.25">
      <c r="A70" s="12" t="s">
        <v>31</v>
      </c>
      <c r="B70" s="40" t="s">
        <v>138</v>
      </c>
      <c r="C70" s="40" t="s">
        <v>138</v>
      </c>
      <c r="D70" s="44"/>
      <c r="E70" s="12"/>
    </row>
    <row r="71" spans="1:5" ht="15.75" thickBot="1" x14ac:dyDescent="0.3">
      <c r="A71" s="15"/>
      <c r="B71" s="21"/>
      <c r="C71" s="21"/>
      <c r="D71" s="21"/>
      <c r="E71" s="12"/>
    </row>
    <row r="72" spans="1:5" ht="15.75" thickTop="1" x14ac:dyDescent="0.25">
      <c r="A72" s="3" t="s">
        <v>35</v>
      </c>
      <c r="B72" s="12"/>
      <c r="C72" s="12"/>
      <c r="D72" s="12"/>
      <c r="E72" s="12"/>
    </row>
    <row r="73" spans="1:5" x14ac:dyDescent="0.25">
      <c r="A73" s="2" t="s">
        <v>33</v>
      </c>
      <c r="B73" s="12"/>
      <c r="C73" s="12"/>
      <c r="D73" s="12"/>
      <c r="E73" s="12"/>
    </row>
    <row r="74" spans="1:5" x14ac:dyDescent="0.25">
      <c r="A74" s="2" t="s">
        <v>87</v>
      </c>
      <c r="B74" s="12"/>
      <c r="C74" s="12"/>
      <c r="D74" s="12"/>
      <c r="E74" s="12"/>
    </row>
    <row r="75" spans="1:5" x14ac:dyDescent="0.25">
      <c r="A75" s="2" t="s">
        <v>88</v>
      </c>
      <c r="B75" s="12"/>
      <c r="C75" s="12"/>
      <c r="D75" s="12"/>
      <c r="E75" s="12"/>
    </row>
    <row r="77" spans="1:5" x14ac:dyDescent="0.25">
      <c r="A77" s="2" t="s">
        <v>38</v>
      </c>
    </row>
    <row r="78" spans="1:5" x14ac:dyDescent="0.25">
      <c r="A78" s="2" t="s">
        <v>36</v>
      </c>
    </row>
    <row r="79" spans="1:5" x14ac:dyDescent="0.25">
      <c r="A79" s="31" t="s">
        <v>37</v>
      </c>
    </row>
    <row r="81" spans="1:1" x14ac:dyDescent="0.25">
      <c r="A81" s="8" t="s">
        <v>89</v>
      </c>
    </row>
    <row r="83" spans="1:1" x14ac:dyDescent="0.25">
      <c r="A83" s="8"/>
    </row>
  </sheetData>
  <mergeCells count="3">
    <mergeCell ref="B4:B5"/>
    <mergeCell ref="A4:A5"/>
    <mergeCell ref="A2:D2"/>
  </mergeCells>
  <pageMargins left="0.7" right="0.7" top="0.75" bottom="0.75" header="0.3" footer="0.3"/>
  <pageSetup scale="61" orientation="portrait" r:id="rId1"/>
  <ignoredErrors>
    <ignoredError sqref="B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4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1.5703125" style="6" customWidth="1"/>
    <col min="2" max="2" width="23.7109375" style="6" customWidth="1"/>
    <col min="3" max="4" width="25.7109375" style="6" customWidth="1"/>
    <col min="5" max="16384" width="11.42578125" style="6"/>
  </cols>
  <sheetData>
    <row r="2" spans="1:5" ht="15.75" x14ac:dyDescent="0.25">
      <c r="A2" s="56" t="s">
        <v>98</v>
      </c>
      <c r="B2" s="56"/>
      <c r="C2" s="56"/>
      <c r="D2" s="56"/>
    </row>
    <row r="4" spans="1:5" s="2" customFormat="1" ht="24.75" customHeight="1" x14ac:dyDescent="0.25">
      <c r="A4" s="53" t="s">
        <v>0</v>
      </c>
      <c r="B4" s="51" t="s">
        <v>1</v>
      </c>
      <c r="C4" s="27" t="s">
        <v>83</v>
      </c>
      <c r="D4" s="27" t="s">
        <v>84</v>
      </c>
    </row>
    <row r="5" spans="1:5" s="2" customFormat="1" ht="53.25" customHeight="1" thickBot="1" x14ac:dyDescent="0.3">
      <c r="A5" s="54"/>
      <c r="B5" s="52"/>
      <c r="C5" s="26" t="s">
        <v>85</v>
      </c>
      <c r="D5" s="26" t="s">
        <v>85</v>
      </c>
    </row>
    <row r="6" spans="1:5" ht="15.75" thickTop="1" x14ac:dyDescent="0.25"/>
    <row r="7" spans="1:5" x14ac:dyDescent="0.25">
      <c r="A7" s="10" t="s">
        <v>2</v>
      </c>
      <c r="B7" s="2" t="s">
        <v>86</v>
      </c>
      <c r="C7" s="25">
        <v>2222222</v>
      </c>
      <c r="D7" s="25">
        <v>1000000</v>
      </c>
      <c r="E7" s="2"/>
    </row>
    <row r="8" spans="1:5" x14ac:dyDescent="0.25">
      <c r="A8" s="16"/>
      <c r="B8" s="22"/>
      <c r="C8" s="22"/>
      <c r="D8" s="22"/>
      <c r="E8" s="16"/>
    </row>
    <row r="9" spans="1:5" x14ac:dyDescent="0.25">
      <c r="A9" s="16" t="s">
        <v>34</v>
      </c>
      <c r="B9" s="22"/>
      <c r="C9" s="22"/>
      <c r="D9" s="22"/>
      <c r="E9" s="16"/>
    </row>
    <row r="10" spans="1:5" x14ac:dyDescent="0.25">
      <c r="A10" s="17" t="s">
        <v>49</v>
      </c>
      <c r="B10" s="45">
        <f>+SUM(C10:D10)</f>
        <v>46</v>
      </c>
      <c r="C10" s="45">
        <v>0</v>
      </c>
      <c r="D10" s="45">
        <v>46</v>
      </c>
      <c r="E10" s="16"/>
    </row>
    <row r="11" spans="1:5" x14ac:dyDescent="0.25">
      <c r="A11" s="17" t="s">
        <v>99</v>
      </c>
      <c r="B11" s="45">
        <f t="shared" ref="B11:B13" si="0">+SUM(C11:D11)</f>
        <v>760</v>
      </c>
      <c r="C11" s="45">
        <v>550</v>
      </c>
      <c r="D11" s="45">
        <v>210</v>
      </c>
      <c r="E11" s="16"/>
    </row>
    <row r="12" spans="1:5" x14ac:dyDescent="0.25">
      <c r="A12" s="17" t="s">
        <v>100</v>
      </c>
      <c r="B12" s="45">
        <f t="shared" si="0"/>
        <v>60</v>
      </c>
      <c r="C12" s="45">
        <v>60</v>
      </c>
      <c r="D12" s="45">
        <v>0</v>
      </c>
      <c r="E12" s="16"/>
    </row>
    <row r="13" spans="1:5" x14ac:dyDescent="0.25">
      <c r="A13" s="17" t="s">
        <v>77</v>
      </c>
      <c r="B13" s="45">
        <f t="shared" si="0"/>
        <v>1240</v>
      </c>
      <c r="C13" s="36">
        <v>675</v>
      </c>
      <c r="D13" s="36">
        <v>565</v>
      </c>
      <c r="E13" s="16"/>
    </row>
    <row r="14" spans="1:5" x14ac:dyDescent="0.25">
      <c r="A14" s="16"/>
      <c r="B14" s="46"/>
      <c r="C14" s="46"/>
      <c r="D14" s="46"/>
      <c r="E14" s="16"/>
    </row>
    <row r="15" spans="1:5" x14ac:dyDescent="0.25">
      <c r="A15" s="19" t="s">
        <v>3</v>
      </c>
      <c r="B15" s="46"/>
      <c r="C15" s="46"/>
      <c r="D15" s="46"/>
      <c r="E15" s="16"/>
    </row>
    <row r="16" spans="1:5" x14ac:dyDescent="0.25">
      <c r="A16" s="17" t="s">
        <v>49</v>
      </c>
      <c r="B16" s="45">
        <f>C16</f>
        <v>0</v>
      </c>
      <c r="C16" s="45">
        <v>0</v>
      </c>
      <c r="D16" s="45">
        <v>12316500</v>
      </c>
      <c r="E16" s="16"/>
    </row>
    <row r="17" spans="1:5" x14ac:dyDescent="0.25">
      <c r="A17" s="1" t="s">
        <v>50</v>
      </c>
      <c r="B17" s="45">
        <f>+SUM(C17:D17)</f>
        <v>0</v>
      </c>
      <c r="C17" s="45">
        <v>0</v>
      </c>
      <c r="D17" s="45">
        <v>0</v>
      </c>
      <c r="E17" s="16"/>
    </row>
    <row r="18" spans="1:5" x14ac:dyDescent="0.25">
      <c r="A18" s="17" t="s">
        <v>99</v>
      </c>
      <c r="B18" s="45">
        <f>C18</f>
        <v>1222222100</v>
      </c>
      <c r="C18" s="45">
        <v>1222222100</v>
      </c>
      <c r="D18" s="45">
        <f>D11*D7</f>
        <v>210000000</v>
      </c>
      <c r="E18" s="18"/>
    </row>
    <row r="19" spans="1:5" x14ac:dyDescent="0.25">
      <c r="A19" s="17" t="s">
        <v>100</v>
      </c>
      <c r="B19" s="45">
        <f t="shared" ref="B19:B21" si="1">C19</f>
        <v>0</v>
      </c>
      <c r="C19" s="45">
        <v>0</v>
      </c>
      <c r="D19" s="45">
        <f>D12*D7</f>
        <v>0</v>
      </c>
      <c r="E19" s="16"/>
    </row>
    <row r="20" spans="1:5" x14ac:dyDescent="0.25">
      <c r="A20" s="1" t="s">
        <v>101</v>
      </c>
      <c r="B20" s="45">
        <f t="shared" si="1"/>
        <v>133333320</v>
      </c>
      <c r="C20" s="45">
        <f>C12*C7</f>
        <v>133333320</v>
      </c>
      <c r="D20" s="45">
        <v>0</v>
      </c>
      <c r="E20" s="16"/>
    </row>
    <row r="21" spans="1:5" x14ac:dyDescent="0.25">
      <c r="A21" s="17" t="s">
        <v>77</v>
      </c>
      <c r="B21" s="45">
        <f t="shared" si="1"/>
        <v>1499999850</v>
      </c>
      <c r="C21" s="36">
        <v>1499999850</v>
      </c>
      <c r="D21" s="45">
        <f>D13*D7</f>
        <v>565000000</v>
      </c>
      <c r="E21" s="2"/>
    </row>
    <row r="22" spans="1:5" x14ac:dyDescent="0.25">
      <c r="A22" s="17" t="s">
        <v>102</v>
      </c>
      <c r="B22" s="45">
        <f>B19</f>
        <v>0</v>
      </c>
      <c r="C22" s="45"/>
      <c r="D22" s="45">
        <f>D19</f>
        <v>0</v>
      </c>
      <c r="E22" s="16"/>
    </row>
    <row r="23" spans="1:5" x14ac:dyDescent="0.25">
      <c r="A23" s="16"/>
      <c r="B23" s="46"/>
      <c r="C23" s="46"/>
      <c r="D23" s="46"/>
      <c r="E23" s="16"/>
    </row>
    <row r="24" spans="1:5" x14ac:dyDescent="0.25">
      <c r="A24" s="19" t="s">
        <v>4</v>
      </c>
      <c r="B24" s="46"/>
      <c r="C24" s="46"/>
      <c r="D24" s="46"/>
      <c r="E24" s="16"/>
    </row>
    <row r="25" spans="1:5" x14ac:dyDescent="0.25">
      <c r="A25" s="17" t="s">
        <v>99</v>
      </c>
      <c r="B25" s="45">
        <f>B18</f>
        <v>1222222100</v>
      </c>
      <c r="C25" s="45">
        <f>C18</f>
        <v>1222222100</v>
      </c>
      <c r="D25" s="46"/>
      <c r="E25" s="16"/>
    </row>
    <row r="26" spans="1:5" x14ac:dyDescent="0.25">
      <c r="A26" s="17" t="s">
        <v>100</v>
      </c>
      <c r="B26" s="36">
        <v>300000000</v>
      </c>
      <c r="C26" s="36">
        <v>300000000</v>
      </c>
      <c r="D26" s="46"/>
      <c r="E26" s="16"/>
    </row>
    <row r="27" spans="1:5" x14ac:dyDescent="0.25">
      <c r="A27" s="16"/>
      <c r="B27" s="46"/>
      <c r="C27" s="46"/>
      <c r="D27" s="46"/>
      <c r="E27" s="16"/>
    </row>
    <row r="28" spans="1:5" x14ac:dyDescent="0.25">
      <c r="A28" s="16" t="s">
        <v>5</v>
      </c>
      <c r="B28" s="46"/>
      <c r="C28" s="46"/>
      <c r="D28" s="46"/>
      <c r="E28" s="16"/>
    </row>
    <row r="29" spans="1:5" x14ac:dyDescent="0.25">
      <c r="A29" s="17" t="s">
        <v>51</v>
      </c>
      <c r="B29" s="47">
        <v>1.0123857379999999</v>
      </c>
      <c r="C29" s="47">
        <v>1.0123857379999999</v>
      </c>
      <c r="D29" s="47">
        <v>1.0123857379999999</v>
      </c>
      <c r="E29" s="16"/>
    </row>
    <row r="30" spans="1:5" x14ac:dyDescent="0.25">
      <c r="A30" s="17" t="s">
        <v>103</v>
      </c>
      <c r="B30" s="47">
        <v>1.0303325644000001</v>
      </c>
      <c r="C30" s="47">
        <v>1.0303325644000001</v>
      </c>
      <c r="D30" s="47">
        <v>1.0303325644000001</v>
      </c>
      <c r="E30" s="16"/>
    </row>
    <row r="31" spans="1:5" x14ac:dyDescent="0.25">
      <c r="A31" s="17" t="s">
        <v>6</v>
      </c>
      <c r="B31" s="37">
        <v>9236</v>
      </c>
      <c r="C31" s="37">
        <v>9236</v>
      </c>
      <c r="D31" s="37">
        <v>9236</v>
      </c>
      <c r="E31" s="16"/>
    </row>
    <row r="32" spans="1:5" x14ac:dyDescent="0.25">
      <c r="A32" s="16"/>
      <c r="B32" s="46"/>
      <c r="C32" s="46"/>
      <c r="D32" s="46"/>
      <c r="E32" s="16"/>
    </row>
    <row r="33" spans="1:5" x14ac:dyDescent="0.25">
      <c r="A33" s="10" t="s">
        <v>7</v>
      </c>
      <c r="B33" s="46"/>
      <c r="C33" s="46"/>
      <c r="D33" s="46"/>
      <c r="E33" s="16"/>
    </row>
    <row r="34" spans="1:5" x14ac:dyDescent="0.25">
      <c r="A34" s="16" t="s">
        <v>52</v>
      </c>
      <c r="B34" s="48">
        <f>B17/B29</f>
        <v>0</v>
      </c>
      <c r="C34" s="48">
        <f t="shared" ref="C34:D34" si="2">C17/C29</f>
        <v>0</v>
      </c>
      <c r="D34" s="48">
        <f t="shared" si="2"/>
        <v>0</v>
      </c>
      <c r="E34" s="16"/>
    </row>
    <row r="35" spans="1:5" x14ac:dyDescent="0.25">
      <c r="A35" s="16" t="s">
        <v>104</v>
      </c>
      <c r="B35" s="48">
        <f>B20/B30</f>
        <v>129408042.22532247</v>
      </c>
      <c r="C35" s="48">
        <f t="shared" ref="C35:D35" si="3">C20/C30</f>
        <v>129408042.22532247</v>
      </c>
      <c r="D35" s="48">
        <f t="shared" si="3"/>
        <v>0</v>
      </c>
      <c r="E35" s="16"/>
    </row>
    <row r="36" spans="1:5" x14ac:dyDescent="0.25">
      <c r="A36" s="16" t="s">
        <v>53</v>
      </c>
      <c r="B36" s="48" t="s">
        <v>138</v>
      </c>
      <c r="C36" s="48" t="s">
        <v>138</v>
      </c>
      <c r="D36" s="48">
        <f t="shared" ref="D36" si="4">D34/D10</f>
        <v>0</v>
      </c>
      <c r="E36" s="16"/>
    </row>
    <row r="37" spans="1:5" x14ac:dyDescent="0.25">
      <c r="A37" s="16" t="s">
        <v>105</v>
      </c>
      <c r="B37" s="48">
        <f>B35/C12</f>
        <v>2156800.7037553745</v>
      </c>
      <c r="C37" s="48">
        <f t="shared" ref="C37" si="5">C35/C12</f>
        <v>2156800.7037553745</v>
      </c>
      <c r="D37" s="48" t="s">
        <v>138</v>
      </c>
      <c r="E37" s="16"/>
    </row>
    <row r="38" spans="1:5" x14ac:dyDescent="0.25">
      <c r="A38" s="16"/>
      <c r="B38" s="48"/>
      <c r="C38" s="48"/>
      <c r="D38" s="48"/>
      <c r="E38" s="16"/>
    </row>
    <row r="39" spans="1:5" x14ac:dyDescent="0.25">
      <c r="A39" s="10" t="s">
        <v>8</v>
      </c>
      <c r="B39" s="48"/>
      <c r="C39" s="48"/>
      <c r="D39" s="48"/>
      <c r="E39" s="16"/>
    </row>
    <row r="40" spans="1:5" x14ac:dyDescent="0.25">
      <c r="A40" s="16"/>
      <c r="B40" s="48"/>
      <c r="C40" s="48"/>
      <c r="D40" s="48"/>
      <c r="E40" s="16"/>
    </row>
    <row r="41" spans="1:5" x14ac:dyDescent="0.25">
      <c r="A41" s="16" t="s">
        <v>9</v>
      </c>
      <c r="B41" s="48"/>
      <c r="C41" s="48"/>
      <c r="D41" s="48"/>
      <c r="E41" s="16"/>
    </row>
    <row r="42" spans="1:5" x14ac:dyDescent="0.25">
      <c r="A42" s="16" t="s">
        <v>10</v>
      </c>
      <c r="B42" s="48">
        <f>B11/B31*100</f>
        <v>8.2286704200952805</v>
      </c>
      <c r="C42" s="48">
        <f t="shared" ref="C42:D42" si="6">C11/C31*100</f>
        <v>5.9549588566478997</v>
      </c>
      <c r="D42" s="48">
        <f t="shared" si="6"/>
        <v>2.2737115634473799</v>
      </c>
      <c r="E42" s="16"/>
    </row>
    <row r="43" spans="1:5" x14ac:dyDescent="0.25">
      <c r="A43" s="16" t="s">
        <v>11</v>
      </c>
      <c r="B43" s="48">
        <f>B12/B31*100</f>
        <v>0.64963187527068</v>
      </c>
      <c r="C43" s="48">
        <f t="shared" ref="C43:D43" si="7">C12/C31*100</f>
        <v>0.64963187527068</v>
      </c>
      <c r="D43" s="48">
        <f t="shared" si="7"/>
        <v>0</v>
      </c>
      <c r="E43" s="16"/>
    </row>
    <row r="44" spans="1:5" x14ac:dyDescent="0.25">
      <c r="A44" s="16"/>
      <c r="B44" s="48"/>
      <c r="C44" s="48"/>
      <c r="D44" s="48"/>
      <c r="E44" s="16"/>
    </row>
    <row r="45" spans="1:5" x14ac:dyDescent="0.25">
      <c r="A45" s="16" t="s">
        <v>12</v>
      </c>
      <c r="B45" s="48"/>
      <c r="C45" s="48"/>
      <c r="D45" s="48"/>
      <c r="E45" s="16"/>
    </row>
    <row r="46" spans="1:5" x14ac:dyDescent="0.25">
      <c r="A46" s="16" t="s">
        <v>13</v>
      </c>
      <c r="B46" s="48">
        <f>B12/B11*100</f>
        <v>7.8947368421052628</v>
      </c>
      <c r="C46" s="48">
        <f t="shared" ref="C46:D46" si="8">C12/C11*100</f>
        <v>10.909090909090908</v>
      </c>
      <c r="D46" s="48">
        <f t="shared" si="8"/>
        <v>0</v>
      </c>
      <c r="E46" s="16"/>
    </row>
    <row r="47" spans="1:5" x14ac:dyDescent="0.25">
      <c r="A47" s="16" t="s">
        <v>14</v>
      </c>
      <c r="B47" s="48">
        <f>B19/B18*100</f>
        <v>0</v>
      </c>
      <c r="C47" s="48">
        <f t="shared" ref="C47:D47" si="9">C19/C18*100</f>
        <v>0</v>
      </c>
      <c r="D47" s="48">
        <f t="shared" si="9"/>
        <v>0</v>
      </c>
      <c r="E47" s="16"/>
    </row>
    <row r="48" spans="1:5" x14ac:dyDescent="0.25">
      <c r="A48" s="16" t="s">
        <v>15</v>
      </c>
      <c r="B48" s="48">
        <f>AVERAGE(B46:B47)</f>
        <v>3.9473684210526314</v>
      </c>
      <c r="C48" s="48">
        <f t="shared" ref="C48:D48" si="10">AVERAGE(C46:C47)</f>
        <v>5.4545454545454541</v>
      </c>
      <c r="D48" s="48">
        <f t="shared" si="10"/>
        <v>0</v>
      </c>
      <c r="E48" s="16"/>
    </row>
    <row r="49" spans="1:5" x14ac:dyDescent="0.25">
      <c r="A49" s="16"/>
      <c r="B49" s="48"/>
      <c r="C49" s="48"/>
      <c r="D49" s="48"/>
      <c r="E49" s="16"/>
    </row>
    <row r="50" spans="1:5" x14ac:dyDescent="0.25">
      <c r="A50" s="16" t="s">
        <v>16</v>
      </c>
      <c r="B50" s="48"/>
      <c r="C50" s="48"/>
      <c r="D50" s="48"/>
      <c r="E50" s="16"/>
    </row>
    <row r="51" spans="1:5" x14ac:dyDescent="0.25">
      <c r="A51" s="16" t="s">
        <v>17</v>
      </c>
      <c r="B51" s="48">
        <f>B12/B13*100</f>
        <v>4.838709677419355</v>
      </c>
      <c r="C51" s="48">
        <f t="shared" ref="C51:D51" si="11">C12/C13*100</f>
        <v>8.8888888888888893</v>
      </c>
      <c r="D51" s="48">
        <f t="shared" si="11"/>
        <v>0</v>
      </c>
      <c r="E51" s="16"/>
    </row>
    <row r="52" spans="1:5" x14ac:dyDescent="0.25">
      <c r="A52" s="16" t="s">
        <v>18</v>
      </c>
      <c r="B52" s="48">
        <f>B19/B21*100</f>
        <v>0</v>
      </c>
      <c r="C52" s="48">
        <f t="shared" ref="C52:D52" si="12">C19/C21*100</f>
        <v>0</v>
      </c>
      <c r="D52" s="48">
        <f t="shared" si="12"/>
        <v>0</v>
      </c>
      <c r="E52" s="16"/>
    </row>
    <row r="53" spans="1:5" x14ac:dyDescent="0.25">
      <c r="A53" s="16" t="s">
        <v>19</v>
      </c>
      <c r="B53" s="48">
        <f>(B51+B52)/2</f>
        <v>2.4193548387096775</v>
      </c>
      <c r="C53" s="48">
        <f t="shared" ref="C53:D53" si="13">(C51+C52)/2</f>
        <v>4.4444444444444446</v>
      </c>
      <c r="D53" s="48">
        <f t="shared" si="13"/>
        <v>0</v>
      </c>
      <c r="E53" s="16"/>
    </row>
    <row r="54" spans="1:5" x14ac:dyDescent="0.25">
      <c r="A54" s="16"/>
      <c r="B54" s="48"/>
      <c r="C54" s="48"/>
      <c r="D54" s="48"/>
      <c r="E54" s="16"/>
    </row>
    <row r="55" spans="1:5" x14ac:dyDescent="0.25">
      <c r="A55" s="16" t="s">
        <v>32</v>
      </c>
      <c r="B55" s="48"/>
      <c r="C55" s="48"/>
      <c r="D55" s="48"/>
      <c r="E55" s="16"/>
    </row>
    <row r="56" spans="1:5" x14ac:dyDescent="0.25">
      <c r="A56" s="16" t="s">
        <v>20</v>
      </c>
      <c r="B56" s="48" t="s">
        <v>138</v>
      </c>
      <c r="C56" s="48" t="s">
        <v>138</v>
      </c>
      <c r="D56" s="48" t="s">
        <v>138</v>
      </c>
      <c r="E56" s="16"/>
    </row>
    <row r="57" spans="1:5" x14ac:dyDescent="0.25">
      <c r="A57" s="16"/>
      <c r="B57" s="48"/>
      <c r="C57" s="48"/>
      <c r="D57" s="48"/>
      <c r="E57" s="16"/>
    </row>
    <row r="58" spans="1:5" x14ac:dyDescent="0.25">
      <c r="A58" s="16" t="s">
        <v>21</v>
      </c>
      <c r="B58" s="48"/>
      <c r="C58" s="48"/>
      <c r="D58" s="48"/>
      <c r="E58" s="16"/>
    </row>
    <row r="59" spans="1:5" x14ac:dyDescent="0.25">
      <c r="A59" s="16" t="s">
        <v>22</v>
      </c>
      <c r="B59" s="48">
        <f>((B12/B10)-1)*100</f>
        <v>30.434782608695656</v>
      </c>
      <c r="C59" s="48" t="s">
        <v>138</v>
      </c>
      <c r="D59" s="48">
        <f t="shared" ref="D59" si="14">((D12/D10)-1)*100</f>
        <v>-100</v>
      </c>
      <c r="E59" s="16"/>
    </row>
    <row r="60" spans="1:5" x14ac:dyDescent="0.25">
      <c r="A60" s="16" t="s">
        <v>23</v>
      </c>
      <c r="B60" s="48" t="s">
        <v>138</v>
      </c>
      <c r="C60" s="48" t="s">
        <v>138</v>
      </c>
      <c r="D60" s="48" t="s">
        <v>138</v>
      </c>
      <c r="E60" s="16"/>
    </row>
    <row r="61" spans="1:5" x14ac:dyDescent="0.25">
      <c r="A61" s="16" t="s">
        <v>24</v>
      </c>
      <c r="B61" s="48" t="s">
        <v>138</v>
      </c>
      <c r="C61" s="48" t="s">
        <v>138</v>
      </c>
      <c r="D61" s="48" t="s">
        <v>138</v>
      </c>
      <c r="E61" s="16"/>
    </row>
    <row r="62" spans="1:5" x14ac:dyDescent="0.25">
      <c r="A62" s="16"/>
      <c r="B62" s="48"/>
      <c r="C62" s="48"/>
      <c r="D62" s="48"/>
      <c r="E62" s="16"/>
    </row>
    <row r="63" spans="1:5" x14ac:dyDescent="0.25">
      <c r="A63" s="16" t="s">
        <v>25</v>
      </c>
      <c r="B63" s="48"/>
      <c r="C63" s="48"/>
      <c r="D63" s="48"/>
      <c r="E63" s="16"/>
    </row>
    <row r="64" spans="1:5" x14ac:dyDescent="0.25">
      <c r="A64" s="16" t="s">
        <v>26</v>
      </c>
      <c r="B64" s="48">
        <f>B18/C11</f>
        <v>2222222</v>
      </c>
      <c r="C64" s="48">
        <f t="shared" ref="C64:D64" si="15">C18/C11</f>
        <v>2222222</v>
      </c>
      <c r="D64" s="48">
        <f t="shared" si="15"/>
        <v>1000000</v>
      </c>
      <c r="E64" s="16"/>
    </row>
    <row r="65" spans="1:5" x14ac:dyDescent="0.25">
      <c r="A65" s="16" t="s">
        <v>27</v>
      </c>
      <c r="B65" s="48">
        <f>B20/C12</f>
        <v>2222222</v>
      </c>
      <c r="C65" s="48">
        <f t="shared" ref="C65" si="16">C20/C12</f>
        <v>2222222</v>
      </c>
      <c r="D65" s="48" t="s">
        <v>138</v>
      </c>
      <c r="E65" s="16"/>
    </row>
    <row r="66" spans="1:5" x14ac:dyDescent="0.25">
      <c r="A66" s="16" t="s">
        <v>28</v>
      </c>
      <c r="B66" s="48">
        <f>(B65/B64)*B48</f>
        <v>3.9473684210526314</v>
      </c>
      <c r="C66" s="48">
        <f t="shared" ref="C66" si="17">(C65/C64)*C48</f>
        <v>5.4545454545454541</v>
      </c>
      <c r="D66" s="48" t="s">
        <v>138</v>
      </c>
      <c r="E66" s="16"/>
    </row>
    <row r="67" spans="1:5" x14ac:dyDescent="0.25">
      <c r="A67" s="16"/>
      <c r="B67" s="48"/>
      <c r="C67" s="48"/>
      <c r="D67" s="48"/>
      <c r="E67" s="16"/>
    </row>
    <row r="68" spans="1:5" x14ac:dyDescent="0.25">
      <c r="A68" s="16" t="s">
        <v>29</v>
      </c>
      <c r="B68" s="48"/>
      <c r="C68" s="48"/>
      <c r="D68" s="48"/>
      <c r="E68" s="16"/>
    </row>
    <row r="69" spans="1:5" x14ac:dyDescent="0.25">
      <c r="A69" s="16" t="s">
        <v>30</v>
      </c>
      <c r="B69" s="48">
        <f>(B26/B25)*100</f>
        <v>24.545457000000244</v>
      </c>
      <c r="C69" s="48">
        <f>(C26/C25)*100</f>
        <v>24.545457000000244</v>
      </c>
      <c r="D69" s="48"/>
      <c r="E69" s="16"/>
    </row>
    <row r="70" spans="1:5" x14ac:dyDescent="0.25">
      <c r="A70" s="16" t="s">
        <v>31</v>
      </c>
      <c r="B70" s="48">
        <f>(B19/B26)*100</f>
        <v>0</v>
      </c>
      <c r="C70" s="48">
        <f>(C19/C26)*100</f>
        <v>0</v>
      </c>
      <c r="D70" s="48"/>
      <c r="E70" s="16"/>
    </row>
    <row r="71" spans="1:5" ht="15.75" thickBot="1" x14ac:dyDescent="0.3">
      <c r="A71" s="20"/>
      <c r="B71" s="23"/>
      <c r="C71" s="23"/>
      <c r="D71" s="23"/>
      <c r="E71" s="16"/>
    </row>
    <row r="72" spans="1:5" ht="15.75" thickTop="1" x14ac:dyDescent="0.25">
      <c r="A72" s="3" t="s">
        <v>35</v>
      </c>
      <c r="B72" s="16"/>
      <c r="C72" s="16"/>
      <c r="D72" s="16"/>
      <c r="E72" s="16"/>
    </row>
    <row r="73" spans="1:5" x14ac:dyDescent="0.25">
      <c r="A73" s="2" t="s">
        <v>33</v>
      </c>
      <c r="B73" s="16"/>
      <c r="C73" s="16"/>
      <c r="D73" s="16"/>
      <c r="E73" s="16"/>
    </row>
    <row r="74" spans="1:5" x14ac:dyDescent="0.25">
      <c r="A74" s="2" t="s">
        <v>87</v>
      </c>
    </row>
    <row r="75" spans="1:5" x14ac:dyDescent="0.25">
      <c r="A75" s="2" t="s">
        <v>88</v>
      </c>
    </row>
    <row r="76" spans="1:5" x14ac:dyDescent="0.25">
      <c r="A76" s="2"/>
    </row>
    <row r="77" spans="1:5" x14ac:dyDescent="0.25">
      <c r="A77" s="2" t="s">
        <v>38</v>
      </c>
    </row>
    <row r="78" spans="1:5" x14ac:dyDescent="0.25">
      <c r="A78" s="2" t="s">
        <v>36</v>
      </c>
    </row>
    <row r="79" spans="1:5" x14ac:dyDescent="0.25">
      <c r="A79" s="31" t="s">
        <v>37</v>
      </c>
    </row>
    <row r="80" spans="1:5" x14ac:dyDescent="0.25">
      <c r="A80" s="2"/>
    </row>
    <row r="81" spans="1:1" x14ac:dyDescent="0.25">
      <c r="A81" s="8" t="s">
        <v>89</v>
      </c>
    </row>
    <row r="84" spans="1:1" x14ac:dyDescent="0.25">
      <c r="A84" s="8"/>
    </row>
  </sheetData>
  <mergeCells count="3">
    <mergeCell ref="B4:B5"/>
    <mergeCell ref="A4:A5"/>
    <mergeCell ref="A2:D2"/>
  </mergeCells>
  <pageMargins left="0.7" right="0.7" top="0.75" bottom="0.75" header="0.3" footer="0.3"/>
  <pageSetup scale="61" orientation="portrait" r:id="rId1"/>
  <ignoredErrors>
    <ignoredError sqref="B1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3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5703125" style="6" customWidth="1"/>
    <col min="2" max="2" width="23.85546875" style="6" customWidth="1"/>
    <col min="3" max="4" width="25.7109375" style="6" customWidth="1"/>
    <col min="5" max="5" width="24.7109375" style="6" customWidth="1"/>
    <col min="6" max="16384" width="11.42578125" style="6"/>
  </cols>
  <sheetData>
    <row r="2" spans="1:6" ht="15.75" x14ac:dyDescent="0.25">
      <c r="A2" s="56" t="s">
        <v>106</v>
      </c>
      <c r="B2" s="56"/>
      <c r="C2" s="56"/>
      <c r="D2" s="56"/>
    </row>
    <row r="4" spans="1:6" s="2" customFormat="1" ht="24.75" customHeight="1" x14ac:dyDescent="0.25">
      <c r="A4" s="53" t="s">
        <v>0</v>
      </c>
      <c r="B4" s="51" t="s">
        <v>1</v>
      </c>
      <c r="C4" s="27" t="s">
        <v>83</v>
      </c>
      <c r="D4" s="27" t="s">
        <v>84</v>
      </c>
    </row>
    <row r="5" spans="1:6" s="2" customFormat="1" ht="53.25" customHeight="1" thickBot="1" x14ac:dyDescent="0.3">
      <c r="A5" s="54"/>
      <c r="B5" s="52"/>
      <c r="C5" s="26" t="s">
        <v>85</v>
      </c>
      <c r="D5" s="26" t="s">
        <v>85</v>
      </c>
    </row>
    <row r="6" spans="1:6" ht="15.75" thickTop="1" x14ac:dyDescent="0.25"/>
    <row r="7" spans="1:6" x14ac:dyDescent="0.25">
      <c r="A7" s="10" t="s">
        <v>2</v>
      </c>
      <c r="B7" s="2" t="s">
        <v>86</v>
      </c>
      <c r="C7" s="25">
        <v>2222222</v>
      </c>
      <c r="D7" s="25">
        <v>1000000</v>
      </c>
      <c r="F7" s="34"/>
    </row>
    <row r="8" spans="1:6" x14ac:dyDescent="0.25">
      <c r="A8" s="16"/>
      <c r="B8" s="22"/>
      <c r="C8" s="22"/>
      <c r="D8" s="22"/>
    </row>
    <row r="9" spans="1:6" x14ac:dyDescent="0.25">
      <c r="A9" s="16" t="s">
        <v>34</v>
      </c>
      <c r="B9" s="22"/>
      <c r="C9" s="22"/>
      <c r="D9" s="22"/>
    </row>
    <row r="10" spans="1:6" x14ac:dyDescent="0.25">
      <c r="A10" s="17" t="s">
        <v>54</v>
      </c>
      <c r="B10" s="45">
        <f>+SUM(C10:D10)</f>
        <v>64.333333333333343</v>
      </c>
      <c r="C10" s="45">
        <v>0</v>
      </c>
      <c r="D10" s="45">
        <v>64.333333333333343</v>
      </c>
      <c r="E10" s="34"/>
      <c r="F10" s="35"/>
    </row>
    <row r="11" spans="1:6" x14ac:dyDescent="0.25">
      <c r="A11" s="17" t="s">
        <v>107</v>
      </c>
      <c r="B11" s="45">
        <f t="shared" ref="B11:B13" si="0">+SUM(C11:D11)</f>
        <v>268</v>
      </c>
      <c r="C11" s="45">
        <v>125</v>
      </c>
      <c r="D11" s="45">
        <v>143</v>
      </c>
      <c r="E11" s="34"/>
      <c r="F11" s="34"/>
    </row>
    <row r="12" spans="1:6" x14ac:dyDescent="0.25">
      <c r="A12" s="17" t="s">
        <v>108</v>
      </c>
      <c r="B12" s="45">
        <f t="shared" si="0"/>
        <v>300</v>
      </c>
      <c r="C12" s="45">
        <v>300</v>
      </c>
      <c r="D12" s="45">
        <v>0</v>
      </c>
      <c r="E12" s="34"/>
      <c r="F12" s="35"/>
    </row>
    <row r="13" spans="1:6" x14ac:dyDescent="0.25">
      <c r="A13" s="17" t="s">
        <v>77</v>
      </c>
      <c r="B13" s="45">
        <f t="shared" si="0"/>
        <v>1240</v>
      </c>
      <c r="C13" s="36">
        <v>675</v>
      </c>
      <c r="D13" s="36">
        <v>565</v>
      </c>
      <c r="E13" s="34"/>
    </row>
    <row r="14" spans="1:6" x14ac:dyDescent="0.25">
      <c r="A14" s="16"/>
      <c r="B14" s="46"/>
      <c r="C14" s="46"/>
      <c r="D14" s="46"/>
    </row>
    <row r="15" spans="1:6" x14ac:dyDescent="0.25">
      <c r="A15" s="19" t="s">
        <v>3</v>
      </c>
      <c r="B15" s="46"/>
      <c r="C15" s="46"/>
      <c r="D15" s="46"/>
    </row>
    <row r="16" spans="1:6" x14ac:dyDescent="0.25">
      <c r="A16" s="17" t="s">
        <v>54</v>
      </c>
      <c r="B16" s="45">
        <f>C16</f>
        <v>0</v>
      </c>
      <c r="C16" s="45">
        <v>0</v>
      </c>
      <c r="D16" s="45">
        <v>17225250.000000004</v>
      </c>
      <c r="F16" s="35"/>
    </row>
    <row r="17" spans="1:6" x14ac:dyDescent="0.25">
      <c r="A17" s="1" t="s">
        <v>55</v>
      </c>
      <c r="B17" s="45">
        <f>C17+D17</f>
        <v>0</v>
      </c>
      <c r="C17" s="45">
        <v>0</v>
      </c>
      <c r="D17" s="45">
        <v>0</v>
      </c>
      <c r="F17" s="35"/>
    </row>
    <row r="18" spans="1:6" x14ac:dyDescent="0.25">
      <c r="A18" s="17" t="s">
        <v>107</v>
      </c>
      <c r="B18" s="45">
        <f>C18</f>
        <v>277777750</v>
      </c>
      <c r="C18" s="45">
        <v>277777750</v>
      </c>
      <c r="D18" s="45">
        <f>+D11*D7</f>
        <v>143000000</v>
      </c>
    </row>
    <row r="19" spans="1:6" x14ac:dyDescent="0.25">
      <c r="A19" s="17" t="s">
        <v>108</v>
      </c>
      <c r="B19" s="45">
        <f t="shared" ref="B19:B21" si="1">C19</f>
        <v>799999920</v>
      </c>
      <c r="C19" s="45">
        <v>799999920</v>
      </c>
      <c r="D19" s="45">
        <f>D12*D7</f>
        <v>0</v>
      </c>
    </row>
    <row r="20" spans="1:6" x14ac:dyDescent="0.25">
      <c r="A20" s="1" t="s">
        <v>109</v>
      </c>
      <c r="B20" s="45">
        <f t="shared" si="1"/>
        <v>666666600</v>
      </c>
      <c r="C20" s="45">
        <f>C12*C7</f>
        <v>666666600</v>
      </c>
      <c r="D20" s="45">
        <v>0</v>
      </c>
    </row>
    <row r="21" spans="1:6" x14ac:dyDescent="0.25">
      <c r="A21" s="17" t="s">
        <v>77</v>
      </c>
      <c r="B21" s="45">
        <f t="shared" si="1"/>
        <v>1499999850</v>
      </c>
      <c r="C21" s="36">
        <v>1499999850</v>
      </c>
      <c r="D21" s="45">
        <f>+D13*D7</f>
        <v>565000000</v>
      </c>
      <c r="E21" s="4"/>
    </row>
    <row r="22" spans="1:6" x14ac:dyDescent="0.25">
      <c r="A22" s="17" t="s">
        <v>110</v>
      </c>
      <c r="B22" s="45">
        <f>B19</f>
        <v>799999920</v>
      </c>
      <c r="C22" s="45"/>
      <c r="D22" s="45"/>
    </row>
    <row r="23" spans="1:6" x14ac:dyDescent="0.25">
      <c r="A23" s="16"/>
      <c r="B23" s="45"/>
      <c r="C23" s="45"/>
      <c r="D23" s="45"/>
    </row>
    <row r="24" spans="1:6" x14ac:dyDescent="0.25">
      <c r="A24" s="19" t="s">
        <v>4</v>
      </c>
      <c r="B24" s="45"/>
      <c r="C24" s="45"/>
      <c r="D24" s="45"/>
    </row>
    <row r="25" spans="1:6" x14ac:dyDescent="0.25">
      <c r="A25" s="17" t="s">
        <v>107</v>
      </c>
      <c r="B25" s="45">
        <f>B18</f>
        <v>277777750</v>
      </c>
      <c r="C25" s="45">
        <f>C18</f>
        <v>277777750</v>
      </c>
      <c r="D25" s="45"/>
    </row>
    <row r="26" spans="1:6" x14ac:dyDescent="0.25">
      <c r="A26" s="17" t="s">
        <v>108</v>
      </c>
      <c r="B26" s="45">
        <v>400000000</v>
      </c>
      <c r="C26" s="45">
        <v>400000000</v>
      </c>
      <c r="D26" s="46"/>
    </row>
    <row r="27" spans="1:6" x14ac:dyDescent="0.25">
      <c r="A27" s="16"/>
      <c r="B27" s="46"/>
      <c r="C27" s="46"/>
      <c r="D27" s="46"/>
    </row>
    <row r="28" spans="1:6" x14ac:dyDescent="0.25">
      <c r="A28" s="16" t="s">
        <v>5</v>
      </c>
      <c r="B28" s="46"/>
      <c r="C28" s="46"/>
      <c r="D28" s="46"/>
    </row>
    <row r="29" spans="1:6" x14ac:dyDescent="0.25">
      <c r="A29" s="17" t="s">
        <v>56</v>
      </c>
      <c r="B29" s="47">
        <v>1.0245</v>
      </c>
      <c r="C29" s="47">
        <v>1.0245</v>
      </c>
      <c r="D29" s="47">
        <v>1.0245</v>
      </c>
    </row>
    <row r="30" spans="1:6" x14ac:dyDescent="0.25">
      <c r="A30" s="17" t="s">
        <v>111</v>
      </c>
      <c r="B30" s="47">
        <v>1.0451999999999999</v>
      </c>
      <c r="C30" s="47">
        <v>1.0451999999999999</v>
      </c>
      <c r="D30" s="47">
        <v>1.0451999999999999</v>
      </c>
    </row>
    <row r="31" spans="1:6" x14ac:dyDescent="0.25">
      <c r="A31" s="17" t="s">
        <v>6</v>
      </c>
      <c r="B31" s="37">
        <v>9236</v>
      </c>
      <c r="C31" s="37">
        <v>9236</v>
      </c>
      <c r="D31" s="37">
        <v>9236</v>
      </c>
    </row>
    <row r="32" spans="1:6" x14ac:dyDescent="0.25">
      <c r="A32" s="16"/>
      <c r="B32" s="46"/>
      <c r="C32" s="46"/>
      <c r="D32" s="46"/>
    </row>
    <row r="33" spans="1:4" x14ac:dyDescent="0.25">
      <c r="A33" s="10" t="s">
        <v>7</v>
      </c>
      <c r="B33" s="46"/>
      <c r="C33" s="46"/>
      <c r="D33" s="46"/>
    </row>
    <row r="34" spans="1:4" x14ac:dyDescent="0.25">
      <c r="A34" s="16" t="s">
        <v>57</v>
      </c>
      <c r="B34" s="48">
        <f>B17/B29</f>
        <v>0</v>
      </c>
      <c r="C34" s="48">
        <f t="shared" ref="C34:D34" si="2">C17/C29</f>
        <v>0</v>
      </c>
      <c r="D34" s="48">
        <f t="shared" si="2"/>
        <v>0</v>
      </c>
    </row>
    <row r="35" spans="1:4" x14ac:dyDescent="0.25">
      <c r="A35" s="16" t="s">
        <v>112</v>
      </c>
      <c r="B35" s="48">
        <f>B20/B30</f>
        <v>637836394.94833529</v>
      </c>
      <c r="C35" s="48">
        <f t="shared" ref="C35:D35" si="3">C20/C30</f>
        <v>637836394.94833529</v>
      </c>
      <c r="D35" s="48">
        <f t="shared" si="3"/>
        <v>0</v>
      </c>
    </row>
    <row r="36" spans="1:4" x14ac:dyDescent="0.25">
      <c r="A36" s="16" t="s">
        <v>58</v>
      </c>
      <c r="B36" s="48" t="s">
        <v>138</v>
      </c>
      <c r="C36" s="48" t="s">
        <v>138</v>
      </c>
      <c r="D36" s="48">
        <f t="shared" ref="D36" si="4">D34/D10</f>
        <v>0</v>
      </c>
    </row>
    <row r="37" spans="1:4" x14ac:dyDescent="0.25">
      <c r="A37" s="16" t="s">
        <v>113</v>
      </c>
      <c r="B37" s="48">
        <f>B35/C12</f>
        <v>2126121.3164944509</v>
      </c>
      <c r="C37" s="48">
        <f t="shared" ref="C37" si="5">C35/C12</f>
        <v>2126121.3164944509</v>
      </c>
      <c r="D37" s="48" t="s">
        <v>138</v>
      </c>
    </row>
    <row r="38" spans="1:4" x14ac:dyDescent="0.25">
      <c r="A38" s="16"/>
      <c r="B38" s="48"/>
      <c r="C38" s="48"/>
      <c r="D38" s="48"/>
    </row>
    <row r="39" spans="1:4" x14ac:dyDescent="0.25">
      <c r="A39" s="10" t="s">
        <v>8</v>
      </c>
      <c r="B39" s="48"/>
      <c r="C39" s="48"/>
      <c r="D39" s="48"/>
    </row>
    <row r="40" spans="1:4" x14ac:dyDescent="0.25">
      <c r="A40" s="16"/>
      <c r="B40" s="48"/>
      <c r="C40" s="48"/>
      <c r="D40" s="48"/>
    </row>
    <row r="41" spans="1:4" x14ac:dyDescent="0.25">
      <c r="A41" s="16" t="s">
        <v>9</v>
      </c>
      <c r="B41" s="48"/>
      <c r="C41" s="48"/>
      <c r="D41" s="48"/>
    </row>
    <row r="42" spans="1:4" x14ac:dyDescent="0.25">
      <c r="A42" s="16" t="s">
        <v>10</v>
      </c>
      <c r="B42" s="48">
        <f>B11/B31*100</f>
        <v>2.9016890428757036</v>
      </c>
      <c r="C42" s="48">
        <f t="shared" ref="C42:D42" si="6">C11/C31*100</f>
        <v>1.3533997401472497</v>
      </c>
      <c r="D42" s="48">
        <f t="shared" si="6"/>
        <v>1.5482893027284539</v>
      </c>
    </row>
    <row r="43" spans="1:4" x14ac:dyDescent="0.25">
      <c r="A43" s="16" t="s">
        <v>11</v>
      </c>
      <c r="B43" s="48">
        <f>B12/B31*100</f>
        <v>3.2481593763533998</v>
      </c>
      <c r="C43" s="48">
        <f t="shared" ref="C43:D43" si="7">C12/C31*100</f>
        <v>3.2481593763533998</v>
      </c>
      <c r="D43" s="48">
        <f t="shared" si="7"/>
        <v>0</v>
      </c>
    </row>
    <row r="44" spans="1:4" x14ac:dyDescent="0.25">
      <c r="A44" s="16"/>
      <c r="B44" s="48"/>
      <c r="C44" s="48"/>
      <c r="D44" s="48"/>
    </row>
    <row r="45" spans="1:4" x14ac:dyDescent="0.25">
      <c r="A45" s="16" t="s">
        <v>12</v>
      </c>
      <c r="B45" s="48"/>
      <c r="C45" s="48"/>
      <c r="D45" s="48"/>
    </row>
    <row r="46" spans="1:4" x14ac:dyDescent="0.25">
      <c r="A46" s="16" t="s">
        <v>13</v>
      </c>
      <c r="B46" s="48">
        <f>B12/B11*100</f>
        <v>111.94029850746267</v>
      </c>
      <c r="C46" s="48">
        <f t="shared" ref="C46:D46" si="8">C12/C11*100</f>
        <v>240</v>
      </c>
      <c r="D46" s="48">
        <f t="shared" si="8"/>
        <v>0</v>
      </c>
    </row>
    <row r="47" spans="1:4" x14ac:dyDescent="0.25">
      <c r="A47" s="16" t="s">
        <v>14</v>
      </c>
      <c r="B47" s="48">
        <f>B19/B18*100</f>
        <v>288</v>
      </c>
      <c r="C47" s="48">
        <f t="shared" ref="C47:D47" si="9">C19/C18*100</f>
        <v>288</v>
      </c>
      <c r="D47" s="48">
        <f t="shared" si="9"/>
        <v>0</v>
      </c>
    </row>
    <row r="48" spans="1:4" x14ac:dyDescent="0.25">
      <c r="A48" s="16" t="s">
        <v>15</v>
      </c>
      <c r="B48" s="48">
        <f>AVERAGE(B46:B47)</f>
        <v>199.97014925373134</v>
      </c>
      <c r="C48" s="48">
        <f t="shared" ref="C48:D48" si="10">AVERAGE(C46:C47)</f>
        <v>264</v>
      </c>
      <c r="D48" s="48">
        <f t="shared" si="10"/>
        <v>0</v>
      </c>
    </row>
    <row r="49" spans="1:4" x14ac:dyDescent="0.25">
      <c r="A49" s="16"/>
      <c r="B49" s="48"/>
      <c r="C49" s="48"/>
      <c r="D49" s="48"/>
    </row>
    <row r="50" spans="1:4" x14ac:dyDescent="0.25">
      <c r="A50" s="16" t="s">
        <v>16</v>
      </c>
      <c r="B50" s="48"/>
      <c r="C50" s="48"/>
      <c r="D50" s="48"/>
    </row>
    <row r="51" spans="1:4" x14ac:dyDescent="0.25">
      <c r="A51" s="16" t="s">
        <v>17</v>
      </c>
      <c r="B51" s="48">
        <f>B12/B13*100</f>
        <v>24.193548387096776</v>
      </c>
      <c r="C51" s="48">
        <f t="shared" ref="C51:D51" si="11">C12/C13*100</f>
        <v>44.444444444444443</v>
      </c>
      <c r="D51" s="48">
        <f t="shared" si="11"/>
        <v>0</v>
      </c>
    </row>
    <row r="52" spans="1:4" x14ac:dyDescent="0.25">
      <c r="A52" s="16" t="s">
        <v>18</v>
      </c>
      <c r="B52" s="48">
        <f>B19/B21*100</f>
        <v>53.333333333333336</v>
      </c>
      <c r="C52" s="48">
        <f t="shared" ref="C52:D52" si="12">C19/C21*100</f>
        <v>53.333333333333336</v>
      </c>
      <c r="D52" s="48">
        <f t="shared" si="12"/>
        <v>0</v>
      </c>
    </row>
    <row r="53" spans="1:4" x14ac:dyDescent="0.25">
      <c r="A53" s="16" t="s">
        <v>19</v>
      </c>
      <c r="B53" s="48">
        <f>(B51+B52)/2</f>
        <v>38.763440860215056</v>
      </c>
      <c r="C53" s="48">
        <f t="shared" ref="C53:D53" si="13">(C51+C52)/2</f>
        <v>48.888888888888886</v>
      </c>
      <c r="D53" s="48">
        <f t="shared" si="13"/>
        <v>0</v>
      </c>
    </row>
    <row r="54" spans="1:4" x14ac:dyDescent="0.25">
      <c r="A54" s="16"/>
      <c r="B54" s="48"/>
      <c r="C54" s="48"/>
      <c r="D54" s="48"/>
    </row>
    <row r="55" spans="1:4" x14ac:dyDescent="0.25">
      <c r="A55" s="16" t="s">
        <v>32</v>
      </c>
      <c r="B55" s="48"/>
      <c r="C55" s="48"/>
      <c r="D55" s="48"/>
    </row>
    <row r="56" spans="1:4" x14ac:dyDescent="0.25">
      <c r="A56" s="16" t="s">
        <v>20</v>
      </c>
      <c r="B56" s="48" t="s">
        <v>138</v>
      </c>
      <c r="C56" s="48">
        <f>C22/C19*100</f>
        <v>0</v>
      </c>
      <c r="D56" s="48" t="s">
        <v>138</v>
      </c>
    </row>
    <row r="57" spans="1:4" x14ac:dyDescent="0.25">
      <c r="A57" s="16"/>
      <c r="B57" s="48"/>
      <c r="C57" s="48"/>
      <c r="D57" s="48"/>
    </row>
    <row r="58" spans="1:4" x14ac:dyDescent="0.25">
      <c r="A58" s="16" t="s">
        <v>21</v>
      </c>
      <c r="B58" s="48"/>
      <c r="C58" s="48"/>
      <c r="D58" s="48"/>
    </row>
    <row r="59" spans="1:4" x14ac:dyDescent="0.25">
      <c r="A59" s="16" t="s">
        <v>22</v>
      </c>
      <c r="B59" s="48">
        <f>((B12/B10)-1)*100</f>
        <v>366.32124352331601</v>
      </c>
      <c r="C59" s="48" t="s">
        <v>138</v>
      </c>
      <c r="D59" s="48">
        <f t="shared" ref="D59" si="14">((D12/D10)-1)*100</f>
        <v>-100</v>
      </c>
    </row>
    <row r="60" spans="1:4" x14ac:dyDescent="0.25">
      <c r="A60" s="16" t="s">
        <v>23</v>
      </c>
      <c r="B60" s="48" t="s">
        <v>138</v>
      </c>
      <c r="C60" s="48" t="s">
        <v>138</v>
      </c>
      <c r="D60" s="48" t="s">
        <v>138</v>
      </c>
    </row>
    <row r="61" spans="1:4" x14ac:dyDescent="0.25">
      <c r="A61" s="16" t="s">
        <v>24</v>
      </c>
      <c r="B61" s="48" t="s">
        <v>138</v>
      </c>
      <c r="C61" s="48" t="s">
        <v>138</v>
      </c>
      <c r="D61" s="48" t="s">
        <v>138</v>
      </c>
    </row>
    <row r="62" spans="1:4" x14ac:dyDescent="0.25">
      <c r="A62" s="16"/>
      <c r="B62" s="48"/>
      <c r="C62" s="48"/>
      <c r="D62" s="48"/>
    </row>
    <row r="63" spans="1:4" x14ac:dyDescent="0.25">
      <c r="A63" s="16" t="s">
        <v>25</v>
      </c>
      <c r="B63" s="48"/>
      <c r="C63" s="48"/>
      <c r="D63" s="48"/>
    </row>
    <row r="64" spans="1:4" x14ac:dyDescent="0.25">
      <c r="A64" s="16" t="s">
        <v>26</v>
      </c>
      <c r="B64" s="48">
        <f>B18/C11</f>
        <v>2222222</v>
      </c>
      <c r="C64" s="48">
        <f t="shared" ref="C64:D64" si="15">C18/C11</f>
        <v>2222222</v>
      </c>
      <c r="D64" s="48">
        <f t="shared" si="15"/>
        <v>1000000</v>
      </c>
    </row>
    <row r="65" spans="1:4" x14ac:dyDescent="0.25">
      <c r="A65" s="16" t="s">
        <v>27</v>
      </c>
      <c r="B65" s="48">
        <f>B20/C12</f>
        <v>2222222</v>
      </c>
      <c r="C65" s="48">
        <f t="shared" ref="C65" si="16">C20/C12</f>
        <v>2222222</v>
      </c>
      <c r="D65" s="48" t="s">
        <v>138</v>
      </c>
    </row>
    <row r="66" spans="1:4" x14ac:dyDescent="0.25">
      <c r="A66" s="16" t="s">
        <v>28</v>
      </c>
      <c r="B66" s="48">
        <f>(B65/B64)*B48</f>
        <v>199.97014925373134</v>
      </c>
      <c r="C66" s="48">
        <f t="shared" ref="C66" si="17">(C65/C64)*C48</f>
        <v>264</v>
      </c>
      <c r="D66" s="48" t="s">
        <v>138</v>
      </c>
    </row>
    <row r="67" spans="1:4" x14ac:dyDescent="0.25">
      <c r="A67" s="16"/>
      <c r="B67" s="48"/>
      <c r="C67" s="48"/>
      <c r="D67" s="48"/>
    </row>
    <row r="68" spans="1:4" x14ac:dyDescent="0.25">
      <c r="A68" s="16" t="s">
        <v>29</v>
      </c>
      <c r="B68" s="48"/>
      <c r="C68" s="48"/>
      <c r="D68" s="48"/>
    </row>
    <row r="69" spans="1:4" x14ac:dyDescent="0.25">
      <c r="A69" s="16" t="s">
        <v>30</v>
      </c>
      <c r="B69" s="48">
        <f>(B26/B25)*100</f>
        <v>144.00001440000142</v>
      </c>
      <c r="C69" s="48">
        <f>(C26/C25)*100</f>
        <v>144.00001440000142</v>
      </c>
      <c r="D69" s="48"/>
    </row>
    <row r="70" spans="1:4" x14ac:dyDescent="0.25">
      <c r="A70" s="16" t="s">
        <v>31</v>
      </c>
      <c r="B70" s="48">
        <f>(B19/B26)*100</f>
        <v>199.99998000000002</v>
      </c>
      <c r="C70" s="48">
        <f>(C19/C26)*100</f>
        <v>199.99998000000002</v>
      </c>
      <c r="D70" s="48"/>
    </row>
    <row r="71" spans="1:4" ht="15.75" thickBot="1" x14ac:dyDescent="0.3">
      <c r="A71" s="20"/>
      <c r="B71" s="23"/>
      <c r="C71" s="23"/>
      <c r="D71" s="23"/>
    </row>
    <row r="72" spans="1:4" ht="15.75" thickTop="1" x14ac:dyDescent="0.25">
      <c r="A72" s="3" t="s">
        <v>35</v>
      </c>
      <c r="B72" s="16"/>
      <c r="C72" s="16"/>
      <c r="D72" s="16"/>
    </row>
    <row r="73" spans="1:4" x14ac:dyDescent="0.25">
      <c r="A73" s="2" t="s">
        <v>33</v>
      </c>
      <c r="B73" s="16"/>
      <c r="C73" s="16"/>
      <c r="D73" s="16"/>
    </row>
    <row r="74" spans="1:4" x14ac:dyDescent="0.25">
      <c r="A74" s="2" t="s">
        <v>87</v>
      </c>
      <c r="B74" s="16"/>
      <c r="C74" s="16"/>
      <c r="D74" s="16"/>
    </row>
    <row r="75" spans="1:4" x14ac:dyDescent="0.25">
      <c r="A75" s="2" t="s">
        <v>88</v>
      </c>
      <c r="B75" s="16"/>
      <c r="C75" s="16"/>
      <c r="D75" s="16"/>
    </row>
    <row r="76" spans="1:4" x14ac:dyDescent="0.25">
      <c r="A76" s="2"/>
      <c r="B76" s="16"/>
      <c r="C76" s="16"/>
      <c r="D76" s="16"/>
    </row>
    <row r="77" spans="1:4" x14ac:dyDescent="0.25">
      <c r="A77" s="2" t="s">
        <v>38</v>
      </c>
    </row>
    <row r="78" spans="1:4" x14ac:dyDescent="0.25">
      <c r="A78" s="2" t="s">
        <v>36</v>
      </c>
    </row>
    <row r="79" spans="1:4" x14ac:dyDescent="0.25">
      <c r="A79" s="31" t="s">
        <v>37</v>
      </c>
    </row>
    <row r="80" spans="1:4" x14ac:dyDescent="0.25">
      <c r="A80" s="2"/>
    </row>
    <row r="81" spans="1:1" x14ac:dyDescent="0.25">
      <c r="A81" s="8" t="s">
        <v>89</v>
      </c>
    </row>
    <row r="83" spans="1:1" x14ac:dyDescent="0.25">
      <c r="A83" s="8"/>
    </row>
  </sheetData>
  <mergeCells count="3">
    <mergeCell ref="B4:B5"/>
    <mergeCell ref="A4:A5"/>
    <mergeCell ref="A2:D2"/>
  </mergeCells>
  <pageMargins left="0.7" right="0.7" top="0.75" bottom="0.75" header="0.3" footer="0.3"/>
  <pageSetup scale="61" orientation="portrait" r:id="rId1"/>
  <ignoredErrors>
    <ignoredError sqref="B1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4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140625" style="6" customWidth="1"/>
    <col min="2" max="2" width="23.7109375" style="6" customWidth="1"/>
    <col min="3" max="4" width="25.7109375" style="6" customWidth="1"/>
    <col min="5" max="16384" width="11.42578125" style="6"/>
  </cols>
  <sheetData>
    <row r="2" spans="1:5" ht="15.75" x14ac:dyDescent="0.25">
      <c r="A2" s="56" t="s">
        <v>114</v>
      </c>
      <c r="B2" s="56"/>
      <c r="C2" s="56"/>
      <c r="D2" s="56"/>
    </row>
    <row r="4" spans="1:5" s="2" customFormat="1" ht="24.75" customHeight="1" x14ac:dyDescent="0.25">
      <c r="A4" s="53" t="s">
        <v>0</v>
      </c>
      <c r="B4" s="51" t="s">
        <v>1</v>
      </c>
      <c r="C4" s="27" t="s">
        <v>83</v>
      </c>
      <c r="D4" s="27" t="s">
        <v>84</v>
      </c>
    </row>
    <row r="5" spans="1:5" s="2" customFormat="1" ht="53.25" customHeight="1" thickBot="1" x14ac:dyDescent="0.3">
      <c r="A5" s="54"/>
      <c r="B5" s="52"/>
      <c r="C5" s="26" t="s">
        <v>85</v>
      </c>
      <c r="D5" s="26" t="s">
        <v>85</v>
      </c>
    </row>
    <row r="6" spans="1:5" ht="15.75" thickTop="1" x14ac:dyDescent="0.25"/>
    <row r="7" spans="1:5" x14ac:dyDescent="0.25">
      <c r="A7" s="10" t="s">
        <v>2</v>
      </c>
      <c r="B7" s="2" t="s">
        <v>86</v>
      </c>
      <c r="C7" s="25">
        <v>2222222</v>
      </c>
      <c r="D7" s="25">
        <v>1000000</v>
      </c>
    </row>
    <row r="8" spans="1:5" x14ac:dyDescent="0.25">
      <c r="A8" s="16"/>
      <c r="B8" s="22"/>
      <c r="C8" s="22"/>
      <c r="D8" s="22"/>
    </row>
    <row r="9" spans="1:5" x14ac:dyDescent="0.25">
      <c r="A9" s="16" t="s">
        <v>34</v>
      </c>
      <c r="B9" s="22"/>
      <c r="C9" s="22"/>
      <c r="D9" s="22"/>
    </row>
    <row r="10" spans="1:5" x14ac:dyDescent="0.25">
      <c r="A10" s="17" t="s">
        <v>59</v>
      </c>
      <c r="B10" s="45">
        <f>+SUM(C10:D10)</f>
        <v>395</v>
      </c>
      <c r="C10" s="45">
        <f>'I Trimestre'!C10+'II Trimestre'!C10</f>
        <v>0</v>
      </c>
      <c r="D10" s="45">
        <f>'I Trimestre'!D10+'II Trimestre'!D10</f>
        <v>395</v>
      </c>
      <c r="E10" s="34"/>
    </row>
    <row r="11" spans="1:5" x14ac:dyDescent="0.25">
      <c r="A11" s="17" t="s">
        <v>115</v>
      </c>
      <c r="B11" s="45">
        <f t="shared" ref="B11:B13" si="0">+SUM(C11:D11)</f>
        <v>212</v>
      </c>
      <c r="C11" s="45">
        <f>'I Trimestre'!C11+'II Trimestre'!C11</f>
        <v>0</v>
      </c>
      <c r="D11" s="45">
        <f>'I Trimestre'!D11+'II Trimestre'!D11</f>
        <v>212</v>
      </c>
      <c r="E11" s="34"/>
    </row>
    <row r="12" spans="1:5" x14ac:dyDescent="0.25">
      <c r="A12" s="17" t="s">
        <v>116</v>
      </c>
      <c r="B12" s="45">
        <f t="shared" si="0"/>
        <v>0</v>
      </c>
      <c r="C12" s="45">
        <f>'I Trimestre'!C12+'II Trimestre'!C12</f>
        <v>0</v>
      </c>
      <c r="D12" s="45">
        <f>'I Trimestre'!D12+'II Trimestre'!D12</f>
        <v>0</v>
      </c>
      <c r="E12" s="34"/>
    </row>
    <row r="13" spans="1:5" x14ac:dyDescent="0.25">
      <c r="A13" s="17" t="s">
        <v>77</v>
      </c>
      <c r="B13" s="45">
        <f t="shared" si="0"/>
        <v>1240</v>
      </c>
      <c r="C13" s="45">
        <f>'II Trimestre'!C13</f>
        <v>675</v>
      </c>
      <c r="D13" s="45">
        <f>+'II Trimestre'!D13</f>
        <v>565</v>
      </c>
      <c r="E13" s="34"/>
    </row>
    <row r="14" spans="1:5" x14ac:dyDescent="0.25">
      <c r="A14" s="16"/>
      <c r="B14" s="46"/>
      <c r="C14" s="46"/>
      <c r="D14" s="46"/>
    </row>
    <row r="15" spans="1:5" x14ac:dyDescent="0.25">
      <c r="A15" s="19" t="s">
        <v>3</v>
      </c>
      <c r="B15" s="46"/>
      <c r="C15" s="46"/>
      <c r="D15" s="46"/>
    </row>
    <row r="16" spans="1:5" x14ac:dyDescent="0.25">
      <c r="A16" s="17" t="s">
        <v>59</v>
      </c>
      <c r="B16" s="36">
        <f>C16</f>
        <v>0</v>
      </c>
      <c r="C16" s="45">
        <f>'I Trimestre'!C16+'II Trimestre'!C16</f>
        <v>0</v>
      </c>
      <c r="D16" s="45">
        <f>'I Trimestre'!D16+'II Trimestre'!D16</f>
        <v>105761250</v>
      </c>
    </row>
    <row r="17" spans="1:5" x14ac:dyDescent="0.25">
      <c r="A17" s="1" t="s">
        <v>60</v>
      </c>
      <c r="B17" s="36">
        <f>+SUM(C17:D17)</f>
        <v>0</v>
      </c>
      <c r="C17" s="45">
        <f>'I Trimestre'!C17+'II Trimestre'!C17</f>
        <v>0</v>
      </c>
      <c r="D17" s="45">
        <f>'I Trimestre'!D17+'II Trimestre'!D17</f>
        <v>0</v>
      </c>
    </row>
    <row r="18" spans="1:5" x14ac:dyDescent="0.25">
      <c r="A18" s="17" t="s">
        <v>115</v>
      </c>
      <c r="B18" s="36">
        <f>C18</f>
        <v>0</v>
      </c>
      <c r="C18" s="45">
        <f>'I Trimestre'!C18+'II Trimestre'!C18</f>
        <v>0</v>
      </c>
      <c r="D18" s="45">
        <f>'I Trimestre'!D18+'II Trimestre'!D18</f>
        <v>212000000</v>
      </c>
    </row>
    <row r="19" spans="1:5" x14ac:dyDescent="0.25">
      <c r="A19" s="17" t="s">
        <v>116</v>
      </c>
      <c r="B19" s="36">
        <f t="shared" ref="B19:B21" si="1">C19</f>
        <v>0</v>
      </c>
      <c r="C19" s="45">
        <f>'I Trimestre'!C19+'II Trimestre'!C19</f>
        <v>0</v>
      </c>
      <c r="D19" s="45">
        <f>'I Trimestre'!D19+'II Trimestre'!D19</f>
        <v>0</v>
      </c>
    </row>
    <row r="20" spans="1:5" x14ac:dyDescent="0.25">
      <c r="A20" s="1" t="s">
        <v>117</v>
      </c>
      <c r="B20" s="36">
        <f t="shared" si="1"/>
        <v>0</v>
      </c>
      <c r="C20" s="45">
        <f>'I Trimestre'!C20+'II Trimestre'!C20</f>
        <v>0</v>
      </c>
      <c r="D20" s="45">
        <f>'I Trimestre'!D20+'II Trimestre'!D20</f>
        <v>0</v>
      </c>
    </row>
    <row r="21" spans="1:5" x14ac:dyDescent="0.25">
      <c r="A21" s="17" t="s">
        <v>77</v>
      </c>
      <c r="B21" s="36">
        <f t="shared" si="1"/>
        <v>1499999850</v>
      </c>
      <c r="C21" s="45">
        <f>+'II Trimestre'!C21</f>
        <v>1499999850</v>
      </c>
      <c r="D21" s="45">
        <f>+'II Trimestre'!D21</f>
        <v>565000000</v>
      </c>
      <c r="E21" s="4"/>
    </row>
    <row r="22" spans="1:5" x14ac:dyDescent="0.25">
      <c r="A22" s="17" t="s">
        <v>118</v>
      </c>
      <c r="B22" s="45">
        <f>B19</f>
        <v>0</v>
      </c>
      <c r="C22" s="45"/>
      <c r="D22" s="45"/>
    </row>
    <row r="23" spans="1:5" x14ac:dyDescent="0.25">
      <c r="A23" s="16"/>
      <c r="B23" s="46"/>
      <c r="C23" s="46"/>
      <c r="D23" s="46"/>
    </row>
    <row r="24" spans="1:5" x14ac:dyDescent="0.25">
      <c r="A24" s="19" t="s">
        <v>4</v>
      </c>
      <c r="B24" s="46"/>
      <c r="C24" s="46"/>
      <c r="D24" s="46"/>
    </row>
    <row r="25" spans="1:5" x14ac:dyDescent="0.25">
      <c r="A25" s="17" t="s">
        <v>115</v>
      </c>
      <c r="B25" s="45">
        <f>'I Trimestre'!B25+'II Trimestre'!B25</f>
        <v>0</v>
      </c>
      <c r="C25" s="45">
        <f>'I Trimestre'!C25+'II Trimestre'!C25</f>
        <v>0</v>
      </c>
      <c r="D25" s="46"/>
    </row>
    <row r="26" spans="1:5" x14ac:dyDescent="0.25">
      <c r="A26" s="17" t="s">
        <v>116</v>
      </c>
      <c r="B26" s="45">
        <f>'I Trimestre'!B26+'II Trimestre'!B26</f>
        <v>0</v>
      </c>
      <c r="C26" s="45">
        <f>'I Trimestre'!C26+'II Trimestre'!C26</f>
        <v>0</v>
      </c>
      <c r="D26" s="46"/>
    </row>
    <row r="27" spans="1:5" x14ac:dyDescent="0.25">
      <c r="A27" s="16"/>
      <c r="B27" s="46"/>
      <c r="C27" s="46"/>
      <c r="D27" s="46"/>
    </row>
    <row r="28" spans="1:5" x14ac:dyDescent="0.25">
      <c r="A28" s="16" t="s">
        <v>5</v>
      </c>
      <c r="B28" s="46"/>
      <c r="C28" s="46"/>
      <c r="D28" s="46"/>
    </row>
    <row r="29" spans="1:5" x14ac:dyDescent="0.25">
      <c r="A29" s="17" t="s">
        <v>61</v>
      </c>
      <c r="B29" s="47">
        <v>1.0088033727000001</v>
      </c>
      <c r="C29" s="47">
        <v>1.0088033727000001</v>
      </c>
      <c r="D29" s="47">
        <v>1.0088033727000001</v>
      </c>
    </row>
    <row r="30" spans="1:5" x14ac:dyDescent="0.25">
      <c r="A30" s="17" t="s">
        <v>119</v>
      </c>
      <c r="B30" s="47">
        <v>1.0303325644000001</v>
      </c>
      <c r="C30" s="47">
        <v>1.0303325644000001</v>
      </c>
      <c r="D30" s="47">
        <v>1.0303325644000001</v>
      </c>
    </row>
    <row r="31" spans="1:5" x14ac:dyDescent="0.25">
      <c r="A31" s="17" t="s">
        <v>6</v>
      </c>
      <c r="B31" s="37">
        <v>9236</v>
      </c>
      <c r="C31" s="37">
        <v>9236</v>
      </c>
      <c r="D31" s="37">
        <v>9236</v>
      </c>
    </row>
    <row r="32" spans="1:5" x14ac:dyDescent="0.25">
      <c r="A32" s="16"/>
      <c r="B32" s="46"/>
      <c r="C32" s="46"/>
      <c r="D32" s="46"/>
    </row>
    <row r="33" spans="1:4" x14ac:dyDescent="0.25">
      <c r="A33" s="10" t="s">
        <v>7</v>
      </c>
      <c r="B33" s="46"/>
      <c r="C33" s="46"/>
      <c r="D33" s="46"/>
    </row>
    <row r="34" spans="1:4" x14ac:dyDescent="0.25">
      <c r="A34" s="16" t="s">
        <v>62</v>
      </c>
      <c r="B34" s="48">
        <f>B17/B29</f>
        <v>0</v>
      </c>
      <c r="C34" s="48">
        <f t="shared" ref="C34:D34" si="2">C17/C29</f>
        <v>0</v>
      </c>
      <c r="D34" s="48">
        <f t="shared" si="2"/>
        <v>0</v>
      </c>
    </row>
    <row r="35" spans="1:4" x14ac:dyDescent="0.25">
      <c r="A35" s="16" t="s">
        <v>120</v>
      </c>
      <c r="B35" s="48">
        <f>B20/B30</f>
        <v>0</v>
      </c>
      <c r="C35" s="48">
        <f t="shared" ref="C35:D35" si="3">C20/C30</f>
        <v>0</v>
      </c>
      <c r="D35" s="48">
        <f t="shared" si="3"/>
        <v>0</v>
      </c>
    </row>
    <row r="36" spans="1:4" x14ac:dyDescent="0.25">
      <c r="A36" s="16" t="s">
        <v>63</v>
      </c>
      <c r="B36" s="48" t="s">
        <v>138</v>
      </c>
      <c r="C36" s="48" t="s">
        <v>138</v>
      </c>
      <c r="D36" s="48">
        <f t="shared" ref="D36" si="4">D34/D10</f>
        <v>0</v>
      </c>
    </row>
    <row r="37" spans="1:4" x14ac:dyDescent="0.25">
      <c r="A37" s="16" t="s">
        <v>121</v>
      </c>
      <c r="B37" s="48" t="s">
        <v>138</v>
      </c>
      <c r="C37" s="48" t="s">
        <v>138</v>
      </c>
      <c r="D37" s="48" t="s">
        <v>138</v>
      </c>
    </row>
    <row r="38" spans="1:4" x14ac:dyDescent="0.25">
      <c r="A38" s="16"/>
      <c r="B38" s="48"/>
      <c r="C38" s="48"/>
      <c r="D38" s="48"/>
    </row>
    <row r="39" spans="1:4" x14ac:dyDescent="0.25">
      <c r="A39" s="10" t="s">
        <v>8</v>
      </c>
      <c r="B39" s="48"/>
      <c r="C39" s="48"/>
      <c r="D39" s="48"/>
    </row>
    <row r="40" spans="1:4" x14ac:dyDescent="0.25">
      <c r="A40" s="16"/>
      <c r="B40" s="48"/>
      <c r="C40" s="48"/>
      <c r="D40" s="48"/>
    </row>
    <row r="41" spans="1:4" x14ac:dyDescent="0.25">
      <c r="A41" s="16" t="s">
        <v>9</v>
      </c>
      <c r="B41" s="48"/>
      <c r="C41" s="48"/>
      <c r="D41" s="48"/>
    </row>
    <row r="42" spans="1:4" x14ac:dyDescent="0.25">
      <c r="A42" s="16" t="s">
        <v>10</v>
      </c>
      <c r="B42" s="48">
        <f>B11/B31*100</f>
        <v>2.295365959289736</v>
      </c>
      <c r="C42" s="48">
        <f t="shared" ref="C42:D42" si="5">C11/C31*100</f>
        <v>0</v>
      </c>
      <c r="D42" s="48">
        <f t="shared" si="5"/>
        <v>2.295365959289736</v>
      </c>
    </row>
    <row r="43" spans="1:4" x14ac:dyDescent="0.25">
      <c r="A43" s="16" t="s">
        <v>11</v>
      </c>
      <c r="B43" s="48">
        <f>B12/B31*100</f>
        <v>0</v>
      </c>
      <c r="C43" s="48">
        <f t="shared" ref="C43:D43" si="6">C12/C31*100</f>
        <v>0</v>
      </c>
      <c r="D43" s="48">
        <f t="shared" si="6"/>
        <v>0</v>
      </c>
    </row>
    <row r="44" spans="1:4" x14ac:dyDescent="0.25">
      <c r="A44" s="16"/>
      <c r="B44" s="48"/>
      <c r="C44" s="48"/>
      <c r="D44" s="48"/>
    </row>
    <row r="45" spans="1:4" x14ac:dyDescent="0.25">
      <c r="A45" s="16" t="s">
        <v>12</v>
      </c>
      <c r="B45" s="48"/>
      <c r="C45" s="48"/>
      <c r="D45" s="48"/>
    </row>
    <row r="46" spans="1:4" x14ac:dyDescent="0.25">
      <c r="A46" s="16" t="s">
        <v>13</v>
      </c>
      <c r="B46" s="48">
        <f>B12/B11*100</f>
        <v>0</v>
      </c>
      <c r="C46" s="48" t="s">
        <v>138</v>
      </c>
      <c r="D46" s="48">
        <f t="shared" ref="D46" si="7">D12/D11*100</f>
        <v>0</v>
      </c>
    </row>
    <row r="47" spans="1:4" x14ac:dyDescent="0.25">
      <c r="A47" s="16" t="s">
        <v>14</v>
      </c>
      <c r="B47" s="48" t="s">
        <v>138</v>
      </c>
      <c r="C47" s="48" t="s">
        <v>138</v>
      </c>
      <c r="D47" s="48">
        <f t="shared" ref="D47" si="8">D19/D18*100</f>
        <v>0</v>
      </c>
    </row>
    <row r="48" spans="1:4" x14ac:dyDescent="0.25">
      <c r="A48" s="16" t="s">
        <v>15</v>
      </c>
      <c r="B48" s="48" t="s">
        <v>138</v>
      </c>
      <c r="C48" s="48" t="s">
        <v>138</v>
      </c>
      <c r="D48" s="48">
        <f t="shared" ref="D48" si="9">AVERAGE(D46:D47)</f>
        <v>0</v>
      </c>
    </row>
    <row r="49" spans="1:5" x14ac:dyDescent="0.25">
      <c r="A49" s="16"/>
      <c r="B49" s="48"/>
      <c r="C49" s="48"/>
      <c r="D49" s="48"/>
    </row>
    <row r="50" spans="1:5" x14ac:dyDescent="0.25">
      <c r="A50" s="16" t="s">
        <v>16</v>
      </c>
      <c r="B50" s="48"/>
      <c r="C50" s="48"/>
      <c r="D50" s="48"/>
    </row>
    <row r="51" spans="1:5" x14ac:dyDescent="0.25">
      <c r="A51" s="16" t="s">
        <v>17</v>
      </c>
      <c r="B51" s="48">
        <f>B12/B13*100</f>
        <v>0</v>
      </c>
      <c r="C51" s="48">
        <f t="shared" ref="C51:D51" si="10">C12/C13*100</f>
        <v>0</v>
      </c>
      <c r="D51" s="48">
        <f t="shared" si="10"/>
        <v>0</v>
      </c>
    </row>
    <row r="52" spans="1:5" x14ac:dyDescent="0.25">
      <c r="A52" s="16" t="s">
        <v>18</v>
      </c>
      <c r="B52" s="48">
        <f>B19/B21*100</f>
        <v>0</v>
      </c>
      <c r="C52" s="48">
        <f t="shared" ref="C52:D52" si="11">C19/C21*100</f>
        <v>0</v>
      </c>
      <c r="D52" s="48">
        <f t="shared" si="11"/>
        <v>0</v>
      </c>
    </row>
    <row r="53" spans="1:5" x14ac:dyDescent="0.25">
      <c r="A53" s="16" t="s">
        <v>19</v>
      </c>
      <c r="B53" s="48">
        <f>(B51+B52)/2</f>
        <v>0</v>
      </c>
      <c r="C53" s="48">
        <f t="shared" ref="C53:D53" si="12">(C51+C52)/2</f>
        <v>0</v>
      </c>
      <c r="D53" s="48">
        <f t="shared" si="12"/>
        <v>0</v>
      </c>
    </row>
    <row r="54" spans="1:5" x14ac:dyDescent="0.25">
      <c r="A54" s="16"/>
      <c r="B54" s="48"/>
      <c r="C54" s="48"/>
      <c r="D54" s="48"/>
    </row>
    <row r="55" spans="1:5" x14ac:dyDescent="0.25">
      <c r="A55" s="16" t="s">
        <v>32</v>
      </c>
      <c r="B55" s="48"/>
      <c r="C55" s="48"/>
      <c r="D55" s="48"/>
    </row>
    <row r="56" spans="1:5" x14ac:dyDescent="0.25">
      <c r="A56" s="16" t="s">
        <v>20</v>
      </c>
      <c r="B56" s="48" t="s">
        <v>138</v>
      </c>
      <c r="C56" s="48" t="s">
        <v>138</v>
      </c>
      <c r="D56" s="48" t="s">
        <v>138</v>
      </c>
      <c r="E56" s="7"/>
    </row>
    <row r="57" spans="1:5" x14ac:dyDescent="0.25">
      <c r="A57" s="16"/>
      <c r="B57" s="48"/>
      <c r="C57" s="48"/>
      <c r="D57" s="48"/>
    </row>
    <row r="58" spans="1:5" x14ac:dyDescent="0.25">
      <c r="A58" s="16" t="s">
        <v>21</v>
      </c>
      <c r="B58" s="48"/>
      <c r="C58" s="48"/>
      <c r="D58" s="48"/>
    </row>
    <row r="59" spans="1:5" x14ac:dyDescent="0.25">
      <c r="A59" s="16" t="s">
        <v>22</v>
      </c>
      <c r="B59" s="48">
        <f>((B12/B10)-1)*100</f>
        <v>-100</v>
      </c>
      <c r="C59" s="48" t="s">
        <v>138</v>
      </c>
      <c r="D59" s="48">
        <f t="shared" ref="D59" si="13">((D12/D10)-1)*100</f>
        <v>-100</v>
      </c>
    </row>
    <row r="60" spans="1:5" x14ac:dyDescent="0.25">
      <c r="A60" s="16" t="s">
        <v>23</v>
      </c>
      <c r="B60" s="48" t="s">
        <v>138</v>
      </c>
      <c r="C60" s="48" t="s">
        <v>138</v>
      </c>
      <c r="D60" s="48" t="s">
        <v>138</v>
      </c>
    </row>
    <row r="61" spans="1:5" x14ac:dyDescent="0.25">
      <c r="A61" s="16" t="s">
        <v>24</v>
      </c>
      <c r="B61" s="48" t="s">
        <v>138</v>
      </c>
      <c r="C61" s="48" t="s">
        <v>138</v>
      </c>
      <c r="D61" s="48" t="s">
        <v>138</v>
      </c>
    </row>
    <row r="62" spans="1:5" x14ac:dyDescent="0.25">
      <c r="A62" s="16"/>
      <c r="B62" s="48"/>
      <c r="C62" s="48"/>
      <c r="D62" s="48"/>
    </row>
    <row r="63" spans="1:5" x14ac:dyDescent="0.25">
      <c r="A63" s="16" t="s">
        <v>25</v>
      </c>
      <c r="B63" s="48"/>
      <c r="C63" s="48"/>
      <c r="D63" s="48"/>
    </row>
    <row r="64" spans="1:5" x14ac:dyDescent="0.25">
      <c r="A64" s="16" t="s">
        <v>26</v>
      </c>
      <c r="B64" s="48" t="s">
        <v>138</v>
      </c>
      <c r="C64" s="48" t="s">
        <v>138</v>
      </c>
      <c r="D64" s="48">
        <f t="shared" ref="D64" si="14">D18/D11</f>
        <v>1000000</v>
      </c>
    </row>
    <row r="65" spans="1:4" x14ac:dyDescent="0.25">
      <c r="A65" s="16" t="s">
        <v>27</v>
      </c>
      <c r="B65" s="48" t="s">
        <v>138</v>
      </c>
      <c r="C65" s="48" t="s">
        <v>138</v>
      </c>
      <c r="D65" s="48" t="s">
        <v>138</v>
      </c>
    </row>
    <row r="66" spans="1:4" x14ac:dyDescent="0.25">
      <c r="A66" s="16" t="s">
        <v>28</v>
      </c>
      <c r="B66" s="48" t="s">
        <v>138</v>
      </c>
      <c r="C66" s="48" t="s">
        <v>138</v>
      </c>
      <c r="D66" s="48" t="s">
        <v>138</v>
      </c>
    </row>
    <row r="67" spans="1:4" x14ac:dyDescent="0.25">
      <c r="A67" s="16"/>
      <c r="B67" s="48"/>
      <c r="C67" s="48"/>
      <c r="D67" s="48"/>
    </row>
    <row r="68" spans="1:4" x14ac:dyDescent="0.25">
      <c r="A68" s="16" t="s">
        <v>29</v>
      </c>
      <c r="B68" s="48"/>
      <c r="C68" s="48"/>
      <c r="D68" s="48"/>
    </row>
    <row r="69" spans="1:4" x14ac:dyDescent="0.25">
      <c r="A69" s="16" t="s">
        <v>30</v>
      </c>
      <c r="B69" s="48" t="s">
        <v>138</v>
      </c>
      <c r="C69" s="48" t="s">
        <v>138</v>
      </c>
      <c r="D69" s="48"/>
    </row>
    <row r="70" spans="1:4" x14ac:dyDescent="0.25">
      <c r="A70" s="16" t="s">
        <v>31</v>
      </c>
      <c r="B70" s="48" t="s">
        <v>138</v>
      </c>
      <c r="C70" s="48" t="s">
        <v>138</v>
      </c>
      <c r="D70" s="48"/>
    </row>
    <row r="71" spans="1:4" ht="15.75" thickBot="1" x14ac:dyDescent="0.3">
      <c r="A71" s="20"/>
      <c r="B71" s="23"/>
      <c r="C71" s="23"/>
      <c r="D71" s="23"/>
    </row>
    <row r="72" spans="1:4" ht="15.75" thickTop="1" x14ac:dyDescent="0.25">
      <c r="A72" s="3" t="s">
        <v>35</v>
      </c>
      <c r="B72" s="16"/>
      <c r="C72" s="16"/>
      <c r="D72" s="16"/>
    </row>
    <row r="73" spans="1:4" x14ac:dyDescent="0.25">
      <c r="A73" s="2" t="s">
        <v>33</v>
      </c>
      <c r="B73" s="16"/>
      <c r="C73" s="16"/>
      <c r="D73" s="16"/>
    </row>
    <row r="74" spans="1:4" x14ac:dyDescent="0.25">
      <c r="A74" s="2" t="s">
        <v>87</v>
      </c>
      <c r="B74" s="16"/>
      <c r="C74" s="16"/>
      <c r="D74" s="16"/>
    </row>
    <row r="75" spans="1:4" x14ac:dyDescent="0.25">
      <c r="A75" s="2" t="s">
        <v>88</v>
      </c>
      <c r="B75" s="16"/>
      <c r="C75" s="16"/>
      <c r="D75" s="16"/>
    </row>
    <row r="76" spans="1:4" x14ac:dyDescent="0.25">
      <c r="A76" s="2"/>
      <c r="B76" s="16"/>
      <c r="C76" s="16"/>
      <c r="D76" s="16"/>
    </row>
    <row r="77" spans="1:4" x14ac:dyDescent="0.25">
      <c r="A77" s="2" t="s">
        <v>38</v>
      </c>
      <c r="B77" s="16"/>
      <c r="C77" s="16"/>
      <c r="D77" s="16"/>
    </row>
    <row r="78" spans="1:4" x14ac:dyDescent="0.25">
      <c r="A78" s="2" t="s">
        <v>36</v>
      </c>
    </row>
    <row r="79" spans="1:4" x14ac:dyDescent="0.25">
      <c r="A79" s="31" t="s">
        <v>37</v>
      </c>
    </row>
    <row r="80" spans="1:4" x14ac:dyDescent="0.25">
      <c r="A80" s="2"/>
    </row>
    <row r="81" spans="1:1" x14ac:dyDescent="0.25">
      <c r="A81" s="8" t="s">
        <v>89</v>
      </c>
    </row>
    <row r="83" spans="1:1" x14ac:dyDescent="0.25">
      <c r="A83" s="8"/>
    </row>
    <row r="84" spans="1:1" x14ac:dyDescent="0.25">
      <c r="A84" s="2"/>
    </row>
  </sheetData>
  <mergeCells count="3">
    <mergeCell ref="A4:A5"/>
    <mergeCell ref="B4:B5"/>
    <mergeCell ref="A2:D2"/>
  </mergeCells>
  <pageMargins left="0.7" right="0.7" top="0.75" bottom="0.75" header="0.3" footer="0.3"/>
  <pageSetup scale="61" orientation="portrait" r:id="rId1"/>
  <ignoredErrors>
    <ignoredError sqref="B1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4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1" style="6" customWidth="1"/>
    <col min="2" max="2" width="23.85546875" style="6" customWidth="1"/>
    <col min="3" max="4" width="25.7109375" style="6" customWidth="1"/>
    <col min="5" max="16384" width="11.42578125" style="6"/>
  </cols>
  <sheetData>
    <row r="2" spans="1:5" ht="15.75" x14ac:dyDescent="0.25">
      <c r="A2" s="56" t="s">
        <v>122</v>
      </c>
      <c r="B2" s="56"/>
      <c r="C2" s="56"/>
      <c r="D2" s="56"/>
    </row>
    <row r="4" spans="1:5" s="2" customFormat="1" ht="24.75" customHeight="1" x14ac:dyDescent="0.25">
      <c r="A4" s="53" t="s">
        <v>0</v>
      </c>
      <c r="B4" s="51" t="s">
        <v>1</v>
      </c>
      <c r="C4" s="27" t="s">
        <v>83</v>
      </c>
      <c r="D4" s="27" t="s">
        <v>84</v>
      </c>
    </row>
    <row r="5" spans="1:5" s="2" customFormat="1" ht="53.25" customHeight="1" thickBot="1" x14ac:dyDescent="0.3">
      <c r="A5" s="54"/>
      <c r="B5" s="52"/>
      <c r="C5" s="26" t="s">
        <v>85</v>
      </c>
      <c r="D5" s="26" t="s">
        <v>85</v>
      </c>
    </row>
    <row r="6" spans="1:5" ht="15.75" thickTop="1" x14ac:dyDescent="0.25"/>
    <row r="7" spans="1:5" x14ac:dyDescent="0.25">
      <c r="A7" s="10" t="s">
        <v>2</v>
      </c>
      <c r="B7" s="2" t="s">
        <v>86</v>
      </c>
      <c r="C7" s="25">
        <v>2222222</v>
      </c>
      <c r="D7" s="25">
        <v>1000000</v>
      </c>
      <c r="E7" s="16"/>
    </row>
    <row r="8" spans="1:5" x14ac:dyDescent="0.25">
      <c r="A8" s="16"/>
      <c r="B8" s="22"/>
      <c r="C8" s="22"/>
      <c r="D8" s="22"/>
      <c r="E8" s="16"/>
    </row>
    <row r="9" spans="1:5" x14ac:dyDescent="0.25">
      <c r="A9" s="16" t="s">
        <v>34</v>
      </c>
      <c r="B9" s="22"/>
      <c r="C9" s="22"/>
      <c r="D9" s="22"/>
      <c r="E9" s="16"/>
    </row>
    <row r="10" spans="1:5" x14ac:dyDescent="0.25">
      <c r="A10" s="17" t="s">
        <v>64</v>
      </c>
      <c r="B10" s="45">
        <f>+SUM(C10:D10)</f>
        <v>441</v>
      </c>
      <c r="C10" s="45">
        <f>'I Trimestre'!C10+'II Trimestre'!C10+'III Trimestre'!C10</f>
        <v>0</v>
      </c>
      <c r="D10" s="45">
        <f>'I Trimestre'!D10+'II Trimestre'!D10+'III Trimestre'!D10</f>
        <v>441</v>
      </c>
      <c r="E10" s="16"/>
    </row>
    <row r="11" spans="1:5" x14ac:dyDescent="0.25">
      <c r="A11" s="17" t="s">
        <v>123</v>
      </c>
      <c r="B11" s="45">
        <f t="shared" ref="B11:B13" si="0">+SUM(C11:D11)</f>
        <v>972</v>
      </c>
      <c r="C11" s="45">
        <f>'I Trimestre'!C11+'II Trimestre'!C11+'III Trimestre'!C11</f>
        <v>550</v>
      </c>
      <c r="D11" s="45">
        <f>'I Trimestre'!D11+'II Trimestre'!D11+'III Trimestre'!D11</f>
        <v>422</v>
      </c>
      <c r="E11" s="16"/>
    </row>
    <row r="12" spans="1:5" x14ac:dyDescent="0.25">
      <c r="A12" s="17" t="s">
        <v>124</v>
      </c>
      <c r="B12" s="45">
        <f t="shared" si="0"/>
        <v>60</v>
      </c>
      <c r="C12" s="45">
        <f>'I Trimestre'!C12+'II Trimestre'!C12+'III Trimestre'!C12</f>
        <v>60</v>
      </c>
      <c r="D12" s="45">
        <f>'I Trimestre'!D12+'II Trimestre'!D12+'III Trimestre'!D12</f>
        <v>0</v>
      </c>
      <c r="E12" s="16"/>
    </row>
    <row r="13" spans="1:5" x14ac:dyDescent="0.25">
      <c r="A13" s="17" t="s">
        <v>77</v>
      </c>
      <c r="B13" s="45">
        <f t="shared" si="0"/>
        <v>1240</v>
      </c>
      <c r="C13" s="45">
        <f>+'III Trimestre'!C13</f>
        <v>675</v>
      </c>
      <c r="D13" s="45">
        <f>+'III Trimestre'!D13</f>
        <v>565</v>
      </c>
      <c r="E13" s="16"/>
    </row>
    <row r="14" spans="1:5" x14ac:dyDescent="0.25">
      <c r="A14" s="16"/>
      <c r="B14" s="46"/>
      <c r="C14" s="46"/>
      <c r="D14" s="46"/>
      <c r="E14" s="16"/>
    </row>
    <row r="15" spans="1:5" x14ac:dyDescent="0.25">
      <c r="A15" s="19" t="s">
        <v>3</v>
      </c>
      <c r="B15" s="46"/>
      <c r="C15" s="46"/>
      <c r="D15" s="46"/>
      <c r="E15" s="16"/>
    </row>
    <row r="16" spans="1:5" x14ac:dyDescent="0.25">
      <c r="A16" s="17" t="s">
        <v>64</v>
      </c>
      <c r="B16" s="45">
        <f>C16</f>
        <v>0</v>
      </c>
      <c r="C16" s="45">
        <f>'I Trimestre'!C16+'II Trimestre'!C16+'III Trimestre'!C16</f>
        <v>0</v>
      </c>
      <c r="D16" s="45">
        <f>'I Trimestre'!D16+'II Trimestre'!D16+'III Trimestre'!D16</f>
        <v>118077750</v>
      </c>
      <c r="E16" s="16"/>
    </row>
    <row r="17" spans="1:5" x14ac:dyDescent="0.25">
      <c r="A17" s="1" t="s">
        <v>65</v>
      </c>
      <c r="B17" s="45">
        <f>SUM(C17:D17)</f>
        <v>0</v>
      </c>
      <c r="C17" s="45">
        <f>'I Trimestre'!C17+'II Trimestre'!C17+'III Trimestre'!C17</f>
        <v>0</v>
      </c>
      <c r="D17" s="45">
        <f>'I Trimestre'!D17+'II Trimestre'!D17+'III Trimestre'!D17</f>
        <v>0</v>
      </c>
      <c r="E17" s="16"/>
    </row>
    <row r="18" spans="1:5" x14ac:dyDescent="0.25">
      <c r="A18" s="17" t="s">
        <v>123</v>
      </c>
      <c r="B18" s="45">
        <f>C18</f>
        <v>1222222100</v>
      </c>
      <c r="C18" s="45">
        <f>'I Trimestre'!C18+'II Trimestre'!C18+'III Trimestre'!C18</f>
        <v>1222222100</v>
      </c>
      <c r="D18" s="45">
        <f>'I Trimestre'!D18+'II Trimestre'!D18+'III Trimestre'!D18</f>
        <v>422000000</v>
      </c>
      <c r="E18" s="16"/>
    </row>
    <row r="19" spans="1:5" x14ac:dyDescent="0.25">
      <c r="A19" s="17" t="s">
        <v>124</v>
      </c>
      <c r="B19" s="45">
        <f t="shared" ref="B19:B21" si="1">C19</f>
        <v>0</v>
      </c>
      <c r="C19" s="45">
        <f>'I Trimestre'!C19+'II Trimestre'!C19+'III Trimestre'!C19</f>
        <v>0</v>
      </c>
      <c r="D19" s="45">
        <f>'I Trimestre'!D19+'II Trimestre'!D19+'III Trimestre'!D19</f>
        <v>0</v>
      </c>
      <c r="E19" s="16"/>
    </row>
    <row r="20" spans="1:5" x14ac:dyDescent="0.25">
      <c r="A20" s="1" t="s">
        <v>125</v>
      </c>
      <c r="B20" s="45">
        <f t="shared" si="1"/>
        <v>133333320</v>
      </c>
      <c r="C20" s="45">
        <f>'I Trimestre'!C20+'II Trimestre'!C20+'III Trimestre'!C20</f>
        <v>133333320</v>
      </c>
      <c r="D20" s="45">
        <f>'I Trimestre'!D20+'II Trimestre'!D20+'III Trimestre'!D20</f>
        <v>0</v>
      </c>
      <c r="E20" s="16"/>
    </row>
    <row r="21" spans="1:5" x14ac:dyDescent="0.25">
      <c r="A21" s="17" t="s">
        <v>77</v>
      </c>
      <c r="B21" s="45">
        <f t="shared" si="1"/>
        <v>1499999850</v>
      </c>
      <c r="C21" s="45">
        <f>+'III Trimestre'!C21</f>
        <v>1499999850</v>
      </c>
      <c r="D21" s="45">
        <f>+'III Trimestre'!D21</f>
        <v>565000000</v>
      </c>
      <c r="E21" s="2"/>
    </row>
    <row r="22" spans="1:5" x14ac:dyDescent="0.25">
      <c r="A22" s="17" t="s">
        <v>126</v>
      </c>
      <c r="B22" s="45">
        <f>B19</f>
        <v>0</v>
      </c>
      <c r="C22" s="45"/>
      <c r="D22" s="45"/>
      <c r="E22" s="16"/>
    </row>
    <row r="23" spans="1:5" x14ac:dyDescent="0.25">
      <c r="A23" s="16"/>
      <c r="B23" s="46"/>
      <c r="C23" s="46"/>
      <c r="D23" s="46"/>
      <c r="E23" s="16"/>
    </row>
    <row r="24" spans="1:5" x14ac:dyDescent="0.25">
      <c r="A24" s="19" t="s">
        <v>4</v>
      </c>
      <c r="B24" s="46"/>
      <c r="C24" s="46"/>
      <c r="D24" s="46"/>
      <c r="E24" s="16"/>
    </row>
    <row r="25" spans="1:5" x14ac:dyDescent="0.25">
      <c r="A25" s="17" t="s">
        <v>123</v>
      </c>
      <c r="B25" s="45">
        <f>+'I Trimestre'!B25+'II Trimestre'!B25+'III Trimestre'!B25</f>
        <v>1222222100</v>
      </c>
      <c r="C25" s="45">
        <f>+'I Trimestre'!C25+'II Trimestre'!C25+'III Trimestre'!C25</f>
        <v>1222222100</v>
      </c>
      <c r="D25" s="46"/>
      <c r="E25" s="16"/>
    </row>
    <row r="26" spans="1:5" x14ac:dyDescent="0.25">
      <c r="A26" s="17" t="s">
        <v>124</v>
      </c>
      <c r="B26" s="45">
        <f>+'I Trimestre'!B26+'II Trimestre'!B26+'III Trimestre'!B26</f>
        <v>300000000</v>
      </c>
      <c r="C26" s="45">
        <f>+'I Trimestre'!C26+'II Trimestre'!C26+'III Trimestre'!C26</f>
        <v>300000000</v>
      </c>
      <c r="D26" s="46"/>
      <c r="E26" s="16"/>
    </row>
    <row r="27" spans="1:5" x14ac:dyDescent="0.25">
      <c r="A27" s="16"/>
      <c r="B27" s="46"/>
      <c r="C27" s="46"/>
      <c r="D27" s="46"/>
      <c r="E27" s="16"/>
    </row>
    <row r="28" spans="1:5" x14ac:dyDescent="0.25">
      <c r="A28" s="16" t="s">
        <v>5</v>
      </c>
      <c r="B28" s="46"/>
      <c r="C28" s="46"/>
      <c r="D28" s="46"/>
      <c r="E28" s="16"/>
    </row>
    <row r="29" spans="1:5" x14ac:dyDescent="0.25">
      <c r="A29" s="17" t="s">
        <v>66</v>
      </c>
      <c r="B29" s="39">
        <v>1.0123857379999999</v>
      </c>
      <c r="C29" s="39">
        <v>1.0123857379999999</v>
      </c>
      <c r="D29" s="39">
        <v>1.0123857379999999</v>
      </c>
      <c r="E29" s="16"/>
    </row>
    <row r="30" spans="1:5" x14ac:dyDescent="0.25">
      <c r="A30" s="17" t="s">
        <v>127</v>
      </c>
      <c r="B30" s="39">
        <v>1.0303325644000001</v>
      </c>
      <c r="C30" s="39">
        <v>1.0303325644000001</v>
      </c>
      <c r="D30" s="39">
        <v>1.0303325644000001</v>
      </c>
      <c r="E30" s="16"/>
    </row>
    <row r="31" spans="1:5" x14ac:dyDescent="0.25">
      <c r="A31" s="17" t="s">
        <v>6</v>
      </c>
      <c r="B31" s="37">
        <v>9236</v>
      </c>
      <c r="C31" s="37">
        <v>9236</v>
      </c>
      <c r="D31" s="37">
        <v>9236</v>
      </c>
      <c r="E31" s="16"/>
    </row>
    <row r="32" spans="1:5" x14ac:dyDescent="0.25">
      <c r="A32" s="16"/>
      <c r="B32" s="46"/>
      <c r="C32" s="46"/>
      <c r="D32" s="46"/>
      <c r="E32" s="16"/>
    </row>
    <row r="33" spans="1:5" x14ac:dyDescent="0.25">
      <c r="A33" s="10" t="s">
        <v>7</v>
      </c>
      <c r="B33" s="46"/>
      <c r="C33" s="46"/>
      <c r="D33" s="46"/>
      <c r="E33" s="16"/>
    </row>
    <row r="34" spans="1:5" x14ac:dyDescent="0.25">
      <c r="A34" s="16" t="s">
        <v>67</v>
      </c>
      <c r="B34" s="48">
        <f>B17/B29</f>
        <v>0</v>
      </c>
      <c r="C34" s="48">
        <f t="shared" ref="C34:D34" si="2">C17/C29</f>
        <v>0</v>
      </c>
      <c r="D34" s="48">
        <f t="shared" si="2"/>
        <v>0</v>
      </c>
      <c r="E34" s="16"/>
    </row>
    <row r="35" spans="1:5" x14ac:dyDescent="0.25">
      <c r="A35" s="16" t="s">
        <v>128</v>
      </c>
      <c r="B35" s="48">
        <f>B20/B30</f>
        <v>129408042.22532247</v>
      </c>
      <c r="C35" s="48">
        <f t="shared" ref="C35:D35" si="3">C20/C30</f>
        <v>129408042.22532247</v>
      </c>
      <c r="D35" s="48">
        <f t="shared" si="3"/>
        <v>0</v>
      </c>
      <c r="E35" s="16"/>
    </row>
    <row r="36" spans="1:5" x14ac:dyDescent="0.25">
      <c r="A36" s="16" t="s">
        <v>68</v>
      </c>
      <c r="B36" s="48" t="s">
        <v>138</v>
      </c>
      <c r="C36" s="48" t="s">
        <v>138</v>
      </c>
      <c r="D36" s="48">
        <f t="shared" ref="D36" si="4">D34/D10</f>
        <v>0</v>
      </c>
      <c r="E36" s="16"/>
    </row>
    <row r="37" spans="1:5" x14ac:dyDescent="0.25">
      <c r="A37" s="16" t="s">
        <v>129</v>
      </c>
      <c r="B37" s="48" t="s">
        <v>138</v>
      </c>
      <c r="C37" s="48">
        <f t="shared" ref="C37" si="5">C35/C12</f>
        <v>2156800.7037553745</v>
      </c>
      <c r="D37" s="48" t="s">
        <v>138</v>
      </c>
      <c r="E37" s="16"/>
    </row>
    <row r="38" spans="1:5" x14ac:dyDescent="0.25">
      <c r="A38" s="16"/>
      <c r="B38" s="48"/>
      <c r="C38" s="48"/>
      <c r="D38" s="48"/>
      <c r="E38" s="16"/>
    </row>
    <row r="39" spans="1:5" x14ac:dyDescent="0.25">
      <c r="A39" s="10" t="s">
        <v>8</v>
      </c>
      <c r="B39" s="48"/>
      <c r="C39" s="48"/>
      <c r="D39" s="48"/>
      <c r="E39" s="16"/>
    </row>
    <row r="40" spans="1:5" x14ac:dyDescent="0.25">
      <c r="A40" s="16"/>
      <c r="B40" s="48"/>
      <c r="C40" s="48"/>
      <c r="D40" s="48"/>
      <c r="E40" s="16"/>
    </row>
    <row r="41" spans="1:5" x14ac:dyDescent="0.25">
      <c r="A41" s="16" t="s">
        <v>9</v>
      </c>
      <c r="B41" s="48"/>
      <c r="C41" s="48"/>
      <c r="D41" s="48"/>
      <c r="E41" s="16"/>
    </row>
    <row r="42" spans="1:5" x14ac:dyDescent="0.25">
      <c r="A42" s="16" t="s">
        <v>10</v>
      </c>
      <c r="B42" s="48">
        <f>B11/B31*100</f>
        <v>10.524036379385016</v>
      </c>
      <c r="C42" s="48">
        <f t="shared" ref="C42" si="6">C11/C31*100</f>
        <v>5.9549588566478997</v>
      </c>
      <c r="D42" s="48">
        <f t="shared" ref="D42" si="7">D11/D31*100</f>
        <v>4.5690775227371159</v>
      </c>
      <c r="E42" s="16"/>
    </row>
    <row r="43" spans="1:5" x14ac:dyDescent="0.25">
      <c r="A43" s="16" t="s">
        <v>11</v>
      </c>
      <c r="B43" s="48">
        <f>B12/B31*100</f>
        <v>0.64963187527068</v>
      </c>
      <c r="C43" s="48">
        <f t="shared" ref="C43" si="8">C12/C31*100</f>
        <v>0.64963187527068</v>
      </c>
      <c r="D43" s="48">
        <f t="shared" ref="D43" si="9">D12/D31*100</f>
        <v>0</v>
      </c>
      <c r="E43" s="16"/>
    </row>
    <row r="44" spans="1:5" x14ac:dyDescent="0.25">
      <c r="A44" s="16"/>
      <c r="B44" s="48"/>
      <c r="C44" s="48"/>
      <c r="D44" s="48"/>
      <c r="E44" s="16"/>
    </row>
    <row r="45" spans="1:5" x14ac:dyDescent="0.25">
      <c r="A45" s="16" t="s">
        <v>12</v>
      </c>
      <c r="B45" s="48"/>
      <c r="C45" s="48"/>
      <c r="D45" s="48"/>
      <c r="E45" s="16"/>
    </row>
    <row r="46" spans="1:5" x14ac:dyDescent="0.25">
      <c r="A46" s="16" t="s">
        <v>13</v>
      </c>
      <c r="B46" s="48">
        <f>B12/B11*100</f>
        <v>6.1728395061728394</v>
      </c>
      <c r="C46" s="48">
        <f t="shared" ref="C46" si="10">C12/C11*100</f>
        <v>10.909090909090908</v>
      </c>
      <c r="D46" s="48">
        <f t="shared" ref="D46" si="11">D12/D11*100</f>
        <v>0</v>
      </c>
      <c r="E46" s="16"/>
    </row>
    <row r="47" spans="1:5" x14ac:dyDescent="0.25">
      <c r="A47" s="16" t="s">
        <v>14</v>
      </c>
      <c r="B47" s="48">
        <f>B19/B18*100</f>
        <v>0</v>
      </c>
      <c r="C47" s="48">
        <f t="shared" ref="C47" si="12">C19/C18*100</f>
        <v>0</v>
      </c>
      <c r="D47" s="48">
        <f t="shared" ref="D47" si="13">D19/D18*100</f>
        <v>0</v>
      </c>
      <c r="E47" s="16"/>
    </row>
    <row r="48" spans="1:5" x14ac:dyDescent="0.25">
      <c r="A48" s="16" t="s">
        <v>15</v>
      </c>
      <c r="B48" s="48">
        <f>AVERAGE(B46:B47)</f>
        <v>3.0864197530864197</v>
      </c>
      <c r="C48" s="48">
        <f t="shared" ref="C48" si="14">AVERAGE(C46:C47)</f>
        <v>5.4545454545454541</v>
      </c>
      <c r="D48" s="48">
        <f t="shared" ref="D48" si="15">AVERAGE(D46:D47)</f>
        <v>0</v>
      </c>
      <c r="E48" s="16"/>
    </row>
    <row r="49" spans="1:5" x14ac:dyDescent="0.25">
      <c r="A49" s="16"/>
      <c r="B49" s="48"/>
      <c r="C49" s="48"/>
      <c r="D49" s="48"/>
      <c r="E49" s="16"/>
    </row>
    <row r="50" spans="1:5" x14ac:dyDescent="0.25">
      <c r="A50" s="16" t="s">
        <v>16</v>
      </c>
      <c r="B50" s="48"/>
      <c r="C50" s="48"/>
      <c r="D50" s="48"/>
      <c r="E50" s="16"/>
    </row>
    <row r="51" spans="1:5" x14ac:dyDescent="0.25">
      <c r="A51" s="16" t="s">
        <v>17</v>
      </c>
      <c r="B51" s="48">
        <f>B12/B13*100</f>
        <v>4.838709677419355</v>
      </c>
      <c r="C51" s="48">
        <f t="shared" ref="C51" si="16">C12/C13*100</f>
        <v>8.8888888888888893</v>
      </c>
      <c r="D51" s="48">
        <f t="shared" ref="D51" si="17">D12/D13*100</f>
        <v>0</v>
      </c>
      <c r="E51" s="16"/>
    </row>
    <row r="52" spans="1:5" x14ac:dyDescent="0.25">
      <c r="A52" s="16" t="s">
        <v>18</v>
      </c>
      <c r="B52" s="48">
        <f>B19/B21*100</f>
        <v>0</v>
      </c>
      <c r="C52" s="48">
        <f t="shared" ref="C52" si="18">C19/C21*100</f>
        <v>0</v>
      </c>
      <c r="D52" s="48">
        <f t="shared" ref="D52" si="19">D19/D21*100</f>
        <v>0</v>
      </c>
      <c r="E52" s="16"/>
    </row>
    <row r="53" spans="1:5" x14ac:dyDescent="0.25">
      <c r="A53" s="16" t="s">
        <v>19</v>
      </c>
      <c r="B53" s="48">
        <f>(B51+B52)/2</f>
        <v>2.4193548387096775</v>
      </c>
      <c r="C53" s="48">
        <f t="shared" ref="C53" si="20">(C51+C52)/2</f>
        <v>4.4444444444444446</v>
      </c>
      <c r="D53" s="48">
        <f t="shared" ref="D53" si="21">(D51+D52)/2</f>
        <v>0</v>
      </c>
      <c r="E53" s="16"/>
    </row>
    <row r="54" spans="1:5" x14ac:dyDescent="0.25">
      <c r="A54" s="16"/>
      <c r="B54" s="48"/>
      <c r="C54" s="48"/>
      <c r="D54" s="48"/>
      <c r="E54" s="16"/>
    </row>
    <row r="55" spans="1:5" x14ac:dyDescent="0.25">
      <c r="A55" s="16" t="s">
        <v>32</v>
      </c>
      <c r="B55" s="48"/>
      <c r="C55" s="48"/>
      <c r="D55" s="48"/>
      <c r="E55" s="16"/>
    </row>
    <row r="56" spans="1:5" x14ac:dyDescent="0.25">
      <c r="A56" s="16" t="s">
        <v>20</v>
      </c>
      <c r="B56" s="48" t="s">
        <v>138</v>
      </c>
      <c r="C56" s="48" t="s">
        <v>138</v>
      </c>
      <c r="D56" s="48" t="s">
        <v>138</v>
      </c>
      <c r="E56" s="16"/>
    </row>
    <row r="57" spans="1:5" x14ac:dyDescent="0.25">
      <c r="A57" s="16"/>
      <c r="B57" s="48"/>
      <c r="C57" s="48"/>
      <c r="D57" s="48"/>
      <c r="E57" s="16"/>
    </row>
    <row r="58" spans="1:5" x14ac:dyDescent="0.25">
      <c r="A58" s="16" t="s">
        <v>21</v>
      </c>
      <c r="B58" s="48"/>
      <c r="C58" s="48"/>
      <c r="D58" s="48"/>
      <c r="E58" s="16"/>
    </row>
    <row r="59" spans="1:5" x14ac:dyDescent="0.25">
      <c r="A59" s="16" t="s">
        <v>22</v>
      </c>
      <c r="B59" s="48">
        <f>((B12/B10)-1)*100</f>
        <v>-86.394557823129247</v>
      </c>
      <c r="C59" s="48" t="s">
        <v>138</v>
      </c>
      <c r="D59" s="48">
        <f t="shared" ref="D59" si="22">((D12/D10)-1)*100</f>
        <v>-100</v>
      </c>
      <c r="E59" s="16"/>
    </row>
    <row r="60" spans="1:5" x14ac:dyDescent="0.25">
      <c r="A60" s="16" t="s">
        <v>23</v>
      </c>
      <c r="B60" s="48" t="s">
        <v>138</v>
      </c>
      <c r="C60" s="48" t="s">
        <v>138</v>
      </c>
      <c r="D60" s="48" t="s">
        <v>138</v>
      </c>
      <c r="E60" s="16"/>
    </row>
    <row r="61" spans="1:5" x14ac:dyDescent="0.25">
      <c r="A61" s="16" t="s">
        <v>24</v>
      </c>
      <c r="B61" s="48" t="s">
        <v>138</v>
      </c>
      <c r="C61" s="48" t="s">
        <v>138</v>
      </c>
      <c r="D61" s="48" t="s">
        <v>138</v>
      </c>
      <c r="E61" s="16"/>
    </row>
    <row r="62" spans="1:5" x14ac:dyDescent="0.25">
      <c r="A62" s="16"/>
      <c r="B62" s="48"/>
      <c r="C62" s="48"/>
      <c r="D62" s="48"/>
      <c r="E62" s="16"/>
    </row>
    <row r="63" spans="1:5" x14ac:dyDescent="0.25">
      <c r="A63" s="16" t="s">
        <v>25</v>
      </c>
      <c r="B63" s="48"/>
      <c r="C63" s="48"/>
      <c r="D63" s="48"/>
      <c r="E63" s="16"/>
    </row>
    <row r="64" spans="1:5" x14ac:dyDescent="0.25">
      <c r="A64" s="16" t="s">
        <v>26</v>
      </c>
      <c r="B64" s="48" t="s">
        <v>138</v>
      </c>
      <c r="C64" s="48">
        <f t="shared" ref="C64" si="23">C18/C11</f>
        <v>2222222</v>
      </c>
      <c r="D64" s="48">
        <f t="shared" ref="D64" si="24">D18/D11</f>
        <v>1000000</v>
      </c>
      <c r="E64" s="16"/>
    </row>
    <row r="65" spans="1:5" x14ac:dyDescent="0.25">
      <c r="A65" s="16" t="s">
        <v>27</v>
      </c>
      <c r="B65" s="48" t="s">
        <v>138</v>
      </c>
      <c r="C65" s="48">
        <f t="shared" ref="C65" si="25">C20/C12</f>
        <v>2222222</v>
      </c>
      <c r="D65" s="48" t="s">
        <v>138</v>
      </c>
      <c r="E65" s="16"/>
    </row>
    <row r="66" spans="1:5" x14ac:dyDescent="0.25">
      <c r="A66" s="16" t="s">
        <v>28</v>
      </c>
      <c r="B66" s="48" t="s">
        <v>138</v>
      </c>
      <c r="C66" s="48">
        <f t="shared" ref="C66" si="26">(C65/C64)*C48</f>
        <v>5.4545454545454541</v>
      </c>
      <c r="D66" s="48" t="s">
        <v>138</v>
      </c>
      <c r="E66" s="16"/>
    </row>
    <row r="67" spans="1:5" x14ac:dyDescent="0.25">
      <c r="A67" s="16"/>
      <c r="B67" s="48"/>
      <c r="C67" s="48"/>
      <c r="D67" s="48"/>
      <c r="E67" s="16"/>
    </row>
    <row r="68" spans="1:5" x14ac:dyDescent="0.25">
      <c r="A68" s="16" t="s">
        <v>29</v>
      </c>
      <c r="B68" s="48"/>
      <c r="C68" s="48"/>
      <c r="D68" s="48"/>
      <c r="E68" s="16"/>
    </row>
    <row r="69" spans="1:5" x14ac:dyDescent="0.25">
      <c r="A69" s="16" t="s">
        <v>30</v>
      </c>
      <c r="B69" s="48">
        <f>(B26/B25)*100</f>
        <v>24.545457000000244</v>
      </c>
      <c r="C69" s="48">
        <f>(C26/C25)*100</f>
        <v>24.545457000000244</v>
      </c>
      <c r="D69" s="48"/>
      <c r="E69" s="16"/>
    </row>
    <row r="70" spans="1:5" x14ac:dyDescent="0.25">
      <c r="A70" s="16" t="s">
        <v>31</v>
      </c>
      <c r="B70" s="48">
        <f>(B19/B26)*100</f>
        <v>0</v>
      </c>
      <c r="C70" s="48">
        <f>(C19/C26)*100</f>
        <v>0</v>
      </c>
      <c r="D70" s="48"/>
      <c r="E70" s="16"/>
    </row>
    <row r="71" spans="1:5" ht="15.75" thickBot="1" x14ac:dyDescent="0.3">
      <c r="A71" s="20"/>
      <c r="B71" s="23"/>
      <c r="C71" s="23"/>
      <c r="D71" s="23"/>
      <c r="E71" s="16"/>
    </row>
    <row r="72" spans="1:5" ht="15.75" thickTop="1" x14ac:dyDescent="0.25">
      <c r="A72" s="3" t="s">
        <v>35</v>
      </c>
      <c r="B72" s="16"/>
      <c r="C72" s="16"/>
      <c r="D72" s="16"/>
      <c r="E72" s="16"/>
    </row>
    <row r="73" spans="1:5" x14ac:dyDescent="0.25">
      <c r="A73" s="2" t="s">
        <v>33</v>
      </c>
      <c r="B73" s="16"/>
      <c r="C73" s="16"/>
      <c r="D73" s="16"/>
      <c r="E73" s="16"/>
    </row>
    <row r="74" spans="1:5" x14ac:dyDescent="0.25">
      <c r="A74" s="2" t="s">
        <v>87</v>
      </c>
      <c r="B74" s="16"/>
      <c r="C74" s="16"/>
      <c r="D74" s="16"/>
      <c r="E74" s="16"/>
    </row>
    <row r="75" spans="1:5" x14ac:dyDescent="0.25">
      <c r="A75" s="2" t="s">
        <v>88</v>
      </c>
      <c r="B75" s="16"/>
      <c r="C75" s="16"/>
      <c r="D75" s="16"/>
      <c r="E75" s="16"/>
    </row>
    <row r="76" spans="1:5" x14ac:dyDescent="0.25">
      <c r="A76" s="2"/>
    </row>
    <row r="77" spans="1:5" x14ac:dyDescent="0.25">
      <c r="A77" s="2" t="s">
        <v>38</v>
      </c>
    </row>
    <row r="78" spans="1:5" x14ac:dyDescent="0.25">
      <c r="A78" s="2" t="s">
        <v>36</v>
      </c>
    </row>
    <row r="79" spans="1:5" x14ac:dyDescent="0.25">
      <c r="A79" s="31" t="s">
        <v>37</v>
      </c>
    </row>
    <row r="80" spans="1:5" x14ac:dyDescent="0.25">
      <c r="A80" s="2"/>
    </row>
    <row r="81" spans="1:1" x14ac:dyDescent="0.25">
      <c r="A81" s="8" t="s">
        <v>89</v>
      </c>
    </row>
    <row r="83" spans="1:1" x14ac:dyDescent="0.25">
      <c r="A83" s="8"/>
    </row>
    <row r="84" spans="1:1" x14ac:dyDescent="0.25">
      <c r="A84" s="2"/>
    </row>
  </sheetData>
  <mergeCells count="3">
    <mergeCell ref="A4:A5"/>
    <mergeCell ref="B4:B5"/>
    <mergeCell ref="A2:D2"/>
  </mergeCells>
  <pageMargins left="0.7" right="0.7" top="0.75" bottom="0.75" header="0.3" footer="0.3"/>
  <pageSetup scale="61" orientation="portrait" r:id="rId1"/>
  <ignoredErrors>
    <ignoredError sqref="B1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2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1.42578125" style="2" customWidth="1"/>
    <col min="2" max="2" width="23.5703125" style="2" customWidth="1"/>
    <col min="3" max="4" width="25.7109375" style="2" customWidth="1"/>
    <col min="5" max="5" width="13.42578125" style="2" bestFit="1" customWidth="1"/>
    <col min="6" max="16384" width="11.42578125" style="2"/>
  </cols>
  <sheetData>
    <row r="2" spans="1:5" ht="15.75" x14ac:dyDescent="0.25">
      <c r="A2" s="55" t="s">
        <v>130</v>
      </c>
      <c r="B2" s="55"/>
      <c r="C2" s="55"/>
      <c r="D2" s="55"/>
    </row>
    <row r="4" spans="1:5" ht="24.75" customHeight="1" x14ac:dyDescent="0.25">
      <c r="A4" s="53" t="s">
        <v>0</v>
      </c>
      <c r="B4" s="51" t="s">
        <v>1</v>
      </c>
      <c r="C4" s="27" t="s">
        <v>83</v>
      </c>
      <c r="D4" s="27" t="s">
        <v>84</v>
      </c>
    </row>
    <row r="5" spans="1:5" ht="53.25" customHeight="1" thickBot="1" x14ac:dyDescent="0.3">
      <c r="A5" s="54"/>
      <c r="B5" s="52"/>
      <c r="C5" s="26" t="s">
        <v>85</v>
      </c>
      <c r="D5" s="26" t="s">
        <v>85</v>
      </c>
    </row>
    <row r="6" spans="1:5" ht="15.75" thickTop="1" x14ac:dyDescent="0.25">
      <c r="A6" s="49"/>
    </row>
    <row r="7" spans="1:5" x14ac:dyDescent="0.25">
      <c r="A7" s="11" t="s">
        <v>2</v>
      </c>
      <c r="B7" s="2" t="s">
        <v>86</v>
      </c>
      <c r="C7" s="25">
        <v>2222222</v>
      </c>
      <c r="D7" s="25">
        <v>1000000</v>
      </c>
    </row>
    <row r="8" spans="1:5" x14ac:dyDescent="0.25">
      <c r="A8" s="12"/>
      <c r="B8" s="13"/>
      <c r="C8" s="13"/>
      <c r="D8" s="13"/>
    </row>
    <row r="9" spans="1:5" x14ac:dyDescent="0.25">
      <c r="A9" s="12" t="s">
        <v>34</v>
      </c>
      <c r="B9" s="13"/>
      <c r="C9" s="13"/>
      <c r="D9" s="13"/>
    </row>
    <row r="10" spans="1:5" x14ac:dyDescent="0.25">
      <c r="A10" s="1" t="s">
        <v>69</v>
      </c>
      <c r="B10" s="50">
        <f>+SUM(C10:D10)</f>
        <v>505.33333333333337</v>
      </c>
      <c r="C10" s="41">
        <f>'I Trimestre'!C10+'II Trimestre'!C10+'III Trimestre'!C10+'IV Trimestre'!C10</f>
        <v>0</v>
      </c>
      <c r="D10" s="41">
        <f>'I Trimestre'!D10+'II Trimestre'!D10+'III Trimestre'!D10+'IV Trimestre'!D10</f>
        <v>505.33333333333337</v>
      </c>
      <c r="E10" s="4"/>
    </row>
    <row r="11" spans="1:5" x14ac:dyDescent="0.25">
      <c r="A11" s="1" t="s">
        <v>131</v>
      </c>
      <c r="B11" s="50">
        <f t="shared" ref="B11:B13" si="0">+SUM(C11:D11)</f>
        <v>1240</v>
      </c>
      <c r="C11" s="41">
        <f>'I Trimestre'!C11+'II Trimestre'!C11+'III Trimestre'!C11+'IV Trimestre'!C11</f>
        <v>675</v>
      </c>
      <c r="D11" s="41">
        <f>'I Trimestre'!D11+'II Trimestre'!D11+'III Trimestre'!D11+'IV Trimestre'!D11</f>
        <v>565</v>
      </c>
      <c r="E11" s="34"/>
    </row>
    <row r="12" spans="1:5" x14ac:dyDescent="0.25">
      <c r="A12" s="1" t="s">
        <v>132</v>
      </c>
      <c r="B12" s="50">
        <f t="shared" si="0"/>
        <v>360</v>
      </c>
      <c r="C12" s="41">
        <f>'I Trimestre'!C12+'II Trimestre'!C12+'III Trimestre'!C12+'IV Trimestre'!C12</f>
        <v>360</v>
      </c>
      <c r="D12" s="41">
        <f>'I Trimestre'!D12+'II Trimestre'!D12+'III Trimestre'!D12+'IV Trimestre'!D12</f>
        <v>0</v>
      </c>
      <c r="E12" s="34"/>
    </row>
    <row r="13" spans="1:5" x14ac:dyDescent="0.25">
      <c r="A13" s="1" t="s">
        <v>77</v>
      </c>
      <c r="B13" s="50">
        <f t="shared" si="0"/>
        <v>1240</v>
      </c>
      <c r="C13" s="41">
        <f>+'IV Trimestre'!C13</f>
        <v>675</v>
      </c>
      <c r="D13" s="41">
        <f>+'IV Trimestre'!D13</f>
        <v>565</v>
      </c>
      <c r="E13" s="34"/>
    </row>
    <row r="14" spans="1:5" x14ac:dyDescent="0.25">
      <c r="A14" s="12"/>
      <c r="B14" s="42"/>
      <c r="C14" s="42"/>
      <c r="D14" s="42"/>
    </row>
    <row r="15" spans="1:5" x14ac:dyDescent="0.25">
      <c r="A15" s="14" t="s">
        <v>3</v>
      </c>
      <c r="B15" s="42"/>
      <c r="C15" s="42"/>
      <c r="D15" s="42"/>
    </row>
    <row r="16" spans="1:5" x14ac:dyDescent="0.25">
      <c r="A16" s="1" t="s">
        <v>69</v>
      </c>
      <c r="B16" s="41">
        <f>C16</f>
        <v>0</v>
      </c>
      <c r="C16" s="41">
        <f>'I Trimestre'!C16+'II Trimestre'!C16+'III Trimestre'!C16+'IV Trimestre'!C16</f>
        <v>0</v>
      </c>
      <c r="D16" s="41">
        <f>'I Trimestre'!D16+'II Trimestre'!D16+'III Trimestre'!D16+'IV Trimestre'!D16</f>
        <v>135303000</v>
      </c>
      <c r="E16" s="4"/>
    </row>
    <row r="17" spans="1:5" x14ac:dyDescent="0.25">
      <c r="A17" s="1" t="s">
        <v>70</v>
      </c>
      <c r="B17" s="41">
        <f>+SUM(C17:D17)</f>
        <v>0</v>
      </c>
      <c r="C17" s="41">
        <f>'I Trimestre'!C17+'II Trimestre'!C17+'III Trimestre'!C17+'IV Trimestre'!C17</f>
        <v>0</v>
      </c>
      <c r="D17" s="41">
        <f>'I Trimestre'!D17+'II Trimestre'!D17+'III Trimestre'!D17</f>
        <v>0</v>
      </c>
      <c r="E17" s="4"/>
    </row>
    <row r="18" spans="1:5" x14ac:dyDescent="0.25">
      <c r="A18" s="1" t="s">
        <v>131</v>
      </c>
      <c r="B18" s="41">
        <f>C18</f>
        <v>1499999850</v>
      </c>
      <c r="C18" s="41">
        <f>'I Trimestre'!C18+'II Trimestre'!C18+'III Trimestre'!C18+'IV Trimestre'!C18</f>
        <v>1499999850</v>
      </c>
      <c r="D18" s="41">
        <f>'I Trimestre'!D18+'II Trimestre'!D18+'III Trimestre'!D18+'IV Trimestre'!D18</f>
        <v>565000000</v>
      </c>
    </row>
    <row r="19" spans="1:5" x14ac:dyDescent="0.25">
      <c r="A19" s="1" t="s">
        <v>132</v>
      </c>
      <c r="B19" s="41">
        <f t="shared" ref="B19:B21" si="1">C19</f>
        <v>799999920</v>
      </c>
      <c r="C19" s="41">
        <f>'I Trimestre'!C19+'II Trimestre'!C19+'III Trimestre'!C19+'IV Trimestre'!C19</f>
        <v>799999920</v>
      </c>
      <c r="D19" s="41">
        <f>'I Trimestre'!D19+'II Trimestre'!D19+'III Trimestre'!D19+'IV Trimestre'!D19</f>
        <v>0</v>
      </c>
    </row>
    <row r="20" spans="1:5" x14ac:dyDescent="0.25">
      <c r="A20" s="1" t="s">
        <v>133</v>
      </c>
      <c r="B20" s="41">
        <f t="shared" si="1"/>
        <v>799999920</v>
      </c>
      <c r="C20" s="41">
        <f>'I Trimestre'!C20+'II Trimestre'!C20+'III Trimestre'!C20+'IV Trimestre'!C20</f>
        <v>799999920</v>
      </c>
      <c r="D20" s="41">
        <f>'I Trimestre'!D20+'II Trimestre'!D20+'III Trimestre'!D20+'IV Trimestre'!D20</f>
        <v>0</v>
      </c>
    </row>
    <row r="21" spans="1:5" x14ac:dyDescent="0.25">
      <c r="A21" s="1" t="s">
        <v>77</v>
      </c>
      <c r="B21" s="41">
        <f t="shared" si="1"/>
        <v>1499999850</v>
      </c>
      <c r="C21" s="41">
        <f>+'IV Trimestre'!C21</f>
        <v>1499999850</v>
      </c>
      <c r="D21" s="41">
        <f>+'IV Trimestre'!D21</f>
        <v>565000000</v>
      </c>
      <c r="E21" s="4"/>
    </row>
    <row r="22" spans="1:5" x14ac:dyDescent="0.25">
      <c r="A22" s="1" t="s">
        <v>134</v>
      </c>
      <c r="B22" s="41">
        <f>B19</f>
        <v>799999920</v>
      </c>
      <c r="C22" s="41"/>
      <c r="D22" s="41"/>
    </row>
    <row r="23" spans="1:5" x14ac:dyDescent="0.25">
      <c r="A23" s="12"/>
      <c r="B23" s="42"/>
      <c r="C23" s="42"/>
      <c r="D23" s="42"/>
    </row>
    <row r="24" spans="1:5" x14ac:dyDescent="0.25">
      <c r="A24" s="14" t="s">
        <v>4</v>
      </c>
      <c r="B24" s="42"/>
      <c r="C24" s="42"/>
      <c r="D24" s="42"/>
    </row>
    <row r="25" spans="1:5" x14ac:dyDescent="0.25">
      <c r="A25" s="1" t="s">
        <v>131</v>
      </c>
      <c r="B25" s="41">
        <f>'I Trimestre'!B25+'II Trimestre'!B25+'III Trimestre'!B25+'IV Trimestre'!B25</f>
        <v>1499999850</v>
      </c>
      <c r="C25" s="41">
        <f>'I Trimestre'!C25+'II Trimestre'!C25+'III Trimestre'!C25+'IV Trimestre'!C25</f>
        <v>1499999850</v>
      </c>
      <c r="D25" s="42"/>
    </row>
    <row r="26" spans="1:5" x14ac:dyDescent="0.25">
      <c r="A26" s="1" t="s">
        <v>132</v>
      </c>
      <c r="B26" s="41">
        <f>'I Trimestre'!B26+'II Trimestre'!B26+'III Trimestre'!B26+'IV Trimestre'!B26</f>
        <v>700000000</v>
      </c>
      <c r="C26" s="41">
        <f>'I Trimestre'!C26+'II Trimestre'!C26+'III Trimestre'!C26+'IV Trimestre'!C26</f>
        <v>700000000</v>
      </c>
      <c r="D26" s="42"/>
    </row>
    <row r="27" spans="1:5" x14ac:dyDescent="0.25">
      <c r="A27" s="12"/>
      <c r="B27" s="42"/>
      <c r="C27" s="42"/>
      <c r="D27" s="42"/>
    </row>
    <row r="28" spans="1:5" x14ac:dyDescent="0.25">
      <c r="A28" s="12" t="s">
        <v>5</v>
      </c>
      <c r="B28" s="42"/>
      <c r="C28" s="42"/>
      <c r="D28" s="42"/>
    </row>
    <row r="29" spans="1:5" x14ac:dyDescent="0.25">
      <c r="A29" s="1" t="s">
        <v>71</v>
      </c>
      <c r="B29" s="43">
        <v>1.0245</v>
      </c>
      <c r="C29" s="43">
        <v>1.0245</v>
      </c>
      <c r="D29" s="43">
        <v>1.0245</v>
      </c>
    </row>
    <row r="30" spans="1:5" x14ac:dyDescent="0.25">
      <c r="A30" s="1" t="s">
        <v>135</v>
      </c>
      <c r="B30" s="43">
        <v>1.0451999999999999</v>
      </c>
      <c r="C30" s="43">
        <v>1.0451999999999999</v>
      </c>
      <c r="D30" s="43">
        <v>1.0451999999999999</v>
      </c>
    </row>
    <row r="31" spans="1:5" x14ac:dyDescent="0.25">
      <c r="A31" s="33" t="s">
        <v>6</v>
      </c>
      <c r="B31" s="37">
        <v>9236</v>
      </c>
      <c r="C31" s="37">
        <v>9236</v>
      </c>
      <c r="D31" s="37">
        <v>9236</v>
      </c>
    </row>
    <row r="32" spans="1:5" x14ac:dyDescent="0.25">
      <c r="A32" s="12"/>
      <c r="B32" s="42"/>
      <c r="C32" s="42"/>
      <c r="D32" s="42"/>
    </row>
    <row r="33" spans="1:4" x14ac:dyDescent="0.25">
      <c r="A33" s="11" t="s">
        <v>7</v>
      </c>
      <c r="B33" s="42"/>
      <c r="C33" s="42"/>
      <c r="D33" s="42"/>
    </row>
    <row r="34" spans="1:4" x14ac:dyDescent="0.25">
      <c r="A34" s="2" t="s">
        <v>72</v>
      </c>
      <c r="B34" s="44">
        <f>B17/B29</f>
        <v>0</v>
      </c>
      <c r="C34" s="44">
        <f t="shared" ref="C34:D34" si="2">C17/C29</f>
        <v>0</v>
      </c>
      <c r="D34" s="44">
        <f t="shared" si="2"/>
        <v>0</v>
      </c>
    </row>
    <row r="35" spans="1:4" x14ac:dyDescent="0.25">
      <c r="A35" s="2" t="s">
        <v>136</v>
      </c>
      <c r="B35" s="44">
        <f>B20/B30</f>
        <v>765403673.93800235</v>
      </c>
      <c r="C35" s="44">
        <f t="shared" ref="C35:D35" si="3">C20/C30</f>
        <v>765403673.93800235</v>
      </c>
      <c r="D35" s="44">
        <f t="shared" si="3"/>
        <v>0</v>
      </c>
    </row>
    <row r="36" spans="1:4" x14ac:dyDescent="0.25">
      <c r="A36" s="2" t="s">
        <v>73</v>
      </c>
      <c r="B36" s="40" t="s">
        <v>138</v>
      </c>
      <c r="C36" s="40" t="s">
        <v>138</v>
      </c>
      <c r="D36" s="44">
        <f t="shared" ref="D36" si="4">D34/D10</f>
        <v>0</v>
      </c>
    </row>
    <row r="37" spans="1:4" x14ac:dyDescent="0.25">
      <c r="A37" s="2" t="s">
        <v>137</v>
      </c>
      <c r="B37" s="44">
        <f>B35/C12</f>
        <v>2126121.3164944509</v>
      </c>
      <c r="C37" s="44">
        <f t="shared" ref="C37" si="5">C35/C12</f>
        <v>2126121.3164944509</v>
      </c>
      <c r="D37" s="40" t="s">
        <v>138</v>
      </c>
    </row>
    <row r="38" spans="1:4" x14ac:dyDescent="0.25">
      <c r="A38" s="12"/>
      <c r="B38" s="44"/>
      <c r="C38" s="44"/>
      <c r="D38" s="44"/>
    </row>
    <row r="39" spans="1:4" x14ac:dyDescent="0.25">
      <c r="A39" s="11" t="s">
        <v>8</v>
      </c>
      <c r="B39" s="44"/>
      <c r="C39" s="44"/>
      <c r="D39" s="44"/>
    </row>
    <row r="40" spans="1:4" x14ac:dyDescent="0.25">
      <c r="A40" s="12"/>
      <c r="B40" s="44"/>
      <c r="C40" s="44"/>
      <c r="D40" s="44"/>
    </row>
    <row r="41" spans="1:4" x14ac:dyDescent="0.25">
      <c r="A41" s="12" t="s">
        <v>9</v>
      </c>
      <c r="B41" s="44"/>
      <c r="C41" s="44"/>
      <c r="D41" s="44"/>
    </row>
    <row r="42" spans="1:4" x14ac:dyDescent="0.25">
      <c r="A42" s="12" t="s">
        <v>10</v>
      </c>
      <c r="B42" s="44">
        <f>B11/B31*100</f>
        <v>13.425725422260721</v>
      </c>
      <c r="C42" s="44">
        <f t="shared" ref="C42" si="6">C11/C31*100</f>
        <v>7.3083585967951485</v>
      </c>
      <c r="D42" s="44">
        <f t="shared" ref="D42" si="7">D11/D31*100</f>
        <v>6.1173668254655693</v>
      </c>
    </row>
    <row r="43" spans="1:4" x14ac:dyDescent="0.25">
      <c r="A43" s="12" t="s">
        <v>11</v>
      </c>
      <c r="B43" s="44">
        <f>B12/B31*100</f>
        <v>3.8977912516240796</v>
      </c>
      <c r="C43" s="44">
        <f t="shared" ref="C43" si="8">C12/C31*100</f>
        <v>3.8977912516240796</v>
      </c>
      <c r="D43" s="44">
        <f t="shared" ref="D43" si="9">D12/D31*100</f>
        <v>0</v>
      </c>
    </row>
    <row r="44" spans="1:4" x14ac:dyDescent="0.25">
      <c r="A44" s="12"/>
      <c r="B44" s="44"/>
      <c r="C44" s="44"/>
      <c r="D44" s="44"/>
    </row>
    <row r="45" spans="1:4" x14ac:dyDescent="0.25">
      <c r="A45" s="12" t="s">
        <v>12</v>
      </c>
      <c r="B45" s="44"/>
      <c r="C45" s="44"/>
      <c r="D45" s="44"/>
    </row>
    <row r="46" spans="1:4" x14ac:dyDescent="0.25">
      <c r="A46" s="12" t="s">
        <v>13</v>
      </c>
      <c r="B46" s="44">
        <f>B12/B11*100</f>
        <v>29.032258064516132</v>
      </c>
      <c r="C46" s="44">
        <f t="shared" ref="C46" si="10">C12/C11*100</f>
        <v>53.333333333333336</v>
      </c>
      <c r="D46" s="44">
        <f t="shared" ref="D46" si="11">D12/D11*100</f>
        <v>0</v>
      </c>
    </row>
    <row r="47" spans="1:4" x14ac:dyDescent="0.25">
      <c r="A47" s="12" t="s">
        <v>14</v>
      </c>
      <c r="B47" s="44">
        <f>B19/B18*100</f>
        <v>53.333333333333336</v>
      </c>
      <c r="C47" s="44">
        <f t="shared" ref="C47" si="12">C19/C18*100</f>
        <v>53.333333333333336</v>
      </c>
      <c r="D47" s="44">
        <f t="shared" ref="D47" si="13">D19/D18*100</f>
        <v>0</v>
      </c>
    </row>
    <row r="48" spans="1:4" x14ac:dyDescent="0.25">
      <c r="A48" s="12" t="s">
        <v>15</v>
      </c>
      <c r="B48" s="44">
        <f>AVERAGE(B46:B47)</f>
        <v>41.182795698924735</v>
      </c>
      <c r="C48" s="44">
        <f t="shared" ref="C48" si="14">AVERAGE(C46:C47)</f>
        <v>53.333333333333336</v>
      </c>
      <c r="D48" s="44">
        <f t="shared" ref="D48" si="15">AVERAGE(D46:D47)</f>
        <v>0</v>
      </c>
    </row>
    <row r="49" spans="1:4" x14ac:dyDescent="0.25">
      <c r="A49" s="12"/>
      <c r="B49" s="44"/>
      <c r="C49" s="44"/>
      <c r="D49" s="44"/>
    </row>
    <row r="50" spans="1:4" x14ac:dyDescent="0.25">
      <c r="A50" s="12" t="s">
        <v>16</v>
      </c>
      <c r="B50" s="44"/>
      <c r="C50" s="44"/>
      <c r="D50" s="44"/>
    </row>
    <row r="51" spans="1:4" x14ac:dyDescent="0.25">
      <c r="A51" s="12" t="s">
        <v>17</v>
      </c>
      <c r="B51" s="44">
        <f>B12/B13*100</f>
        <v>29.032258064516132</v>
      </c>
      <c r="C51" s="44">
        <f t="shared" ref="C51" si="16">C12/C13*100</f>
        <v>53.333333333333336</v>
      </c>
      <c r="D51" s="44">
        <f t="shared" ref="D51" si="17">D12/D13*100</f>
        <v>0</v>
      </c>
    </row>
    <row r="52" spans="1:4" x14ac:dyDescent="0.25">
      <c r="A52" s="12" t="s">
        <v>18</v>
      </c>
      <c r="B52" s="44">
        <f>B19/B21*100</f>
        <v>53.333333333333336</v>
      </c>
      <c r="C52" s="44">
        <f t="shared" ref="C52" si="18">C19/C21*100</f>
        <v>53.333333333333336</v>
      </c>
      <c r="D52" s="44">
        <f t="shared" ref="D52" si="19">D19/D21*100</f>
        <v>0</v>
      </c>
    </row>
    <row r="53" spans="1:4" x14ac:dyDescent="0.25">
      <c r="A53" s="12" t="s">
        <v>19</v>
      </c>
      <c r="B53" s="44">
        <f>(B51+B52)/2</f>
        <v>41.182795698924735</v>
      </c>
      <c r="C53" s="44">
        <f t="shared" ref="C53" si="20">(C51+C52)/2</f>
        <v>53.333333333333336</v>
      </c>
      <c r="D53" s="44">
        <f t="shared" ref="D53" si="21">(D51+D52)/2</f>
        <v>0</v>
      </c>
    </row>
    <row r="54" spans="1:4" x14ac:dyDescent="0.25">
      <c r="A54" s="12"/>
      <c r="B54" s="44"/>
      <c r="C54" s="44"/>
      <c r="D54" s="44"/>
    </row>
    <row r="55" spans="1:4" x14ac:dyDescent="0.25">
      <c r="A55" s="12" t="s">
        <v>32</v>
      </c>
      <c r="B55" s="44"/>
      <c r="C55" s="44"/>
      <c r="D55" s="44"/>
    </row>
    <row r="56" spans="1:4" x14ac:dyDescent="0.25">
      <c r="A56" s="12" t="s">
        <v>20</v>
      </c>
      <c r="B56" s="44">
        <f>B22/B19*100</f>
        <v>100</v>
      </c>
      <c r="C56" s="44"/>
      <c r="D56" s="44"/>
    </row>
    <row r="57" spans="1:4" x14ac:dyDescent="0.25">
      <c r="A57" s="12"/>
      <c r="B57" s="44"/>
      <c r="C57" s="44"/>
      <c r="D57" s="44"/>
    </row>
    <row r="58" spans="1:4" x14ac:dyDescent="0.25">
      <c r="A58" s="12" t="s">
        <v>21</v>
      </c>
      <c r="B58" s="44"/>
      <c r="C58" s="44"/>
      <c r="D58" s="44"/>
    </row>
    <row r="59" spans="1:4" x14ac:dyDescent="0.25">
      <c r="A59" s="12" t="s">
        <v>22</v>
      </c>
      <c r="B59" s="44">
        <f>((B12/B10)-1)*100</f>
        <v>-28.75989445910291</v>
      </c>
      <c r="C59" s="40" t="s">
        <v>138</v>
      </c>
      <c r="D59" s="44">
        <f t="shared" ref="D59" si="22">((D12/D10)-1)*100</f>
        <v>-100</v>
      </c>
    </row>
    <row r="60" spans="1:4" x14ac:dyDescent="0.25">
      <c r="A60" s="12" t="s">
        <v>23</v>
      </c>
      <c r="B60" s="40" t="s">
        <v>138</v>
      </c>
      <c r="C60" s="40" t="s">
        <v>138</v>
      </c>
      <c r="D60" s="40" t="s">
        <v>138</v>
      </c>
    </row>
    <row r="61" spans="1:4" x14ac:dyDescent="0.25">
      <c r="A61" s="12" t="s">
        <v>24</v>
      </c>
      <c r="B61" s="40" t="s">
        <v>138</v>
      </c>
      <c r="C61" s="40" t="s">
        <v>138</v>
      </c>
      <c r="D61" s="40" t="s">
        <v>138</v>
      </c>
    </row>
    <row r="62" spans="1:4" x14ac:dyDescent="0.25">
      <c r="A62" s="12"/>
      <c r="B62" s="44"/>
      <c r="C62" s="44"/>
      <c r="D62" s="44"/>
    </row>
    <row r="63" spans="1:4" x14ac:dyDescent="0.25">
      <c r="A63" s="12" t="s">
        <v>25</v>
      </c>
      <c r="B63" s="44"/>
      <c r="C63" s="44"/>
      <c r="D63" s="44"/>
    </row>
    <row r="64" spans="1:4" x14ac:dyDescent="0.25">
      <c r="A64" s="12" t="s">
        <v>26</v>
      </c>
      <c r="B64" s="44">
        <f>B18/C11</f>
        <v>2222222</v>
      </c>
      <c r="C64" s="44">
        <f t="shared" ref="C64" si="23">C18/C11</f>
        <v>2222222</v>
      </c>
      <c r="D64" s="44">
        <f t="shared" ref="D64" si="24">D18/D11</f>
        <v>1000000</v>
      </c>
    </row>
    <row r="65" spans="1:4" x14ac:dyDescent="0.25">
      <c r="A65" s="12" t="s">
        <v>27</v>
      </c>
      <c r="B65" s="44">
        <f>B20/C12</f>
        <v>2222222</v>
      </c>
      <c r="C65" s="44">
        <f t="shared" ref="C65" si="25">C20/C12</f>
        <v>2222222</v>
      </c>
      <c r="D65" s="40" t="s">
        <v>138</v>
      </c>
    </row>
    <row r="66" spans="1:4" x14ac:dyDescent="0.25">
      <c r="A66" s="12" t="s">
        <v>28</v>
      </c>
      <c r="B66" s="44">
        <f>(B65/B64)*B48</f>
        <v>41.182795698924735</v>
      </c>
      <c r="C66" s="44">
        <f t="shared" ref="C66" si="26">(C65/C64)*C48</f>
        <v>53.333333333333336</v>
      </c>
      <c r="D66" s="40" t="s">
        <v>138</v>
      </c>
    </row>
    <row r="67" spans="1:4" x14ac:dyDescent="0.25">
      <c r="A67" s="12"/>
      <c r="B67" s="44"/>
      <c r="C67" s="44"/>
      <c r="D67" s="44"/>
    </row>
    <row r="68" spans="1:4" x14ac:dyDescent="0.25">
      <c r="A68" s="12" t="s">
        <v>29</v>
      </c>
      <c r="B68" s="44"/>
      <c r="C68" s="44"/>
      <c r="D68" s="44"/>
    </row>
    <row r="69" spans="1:4" x14ac:dyDescent="0.25">
      <c r="A69" s="12" t="s">
        <v>30</v>
      </c>
      <c r="B69" s="44">
        <f>(B26/B25)*100</f>
        <v>46.666671333333795</v>
      </c>
      <c r="C69" s="44">
        <f>(C26/C25)*100</f>
        <v>46.666671333333795</v>
      </c>
      <c r="D69" s="44"/>
    </row>
    <row r="70" spans="1:4" x14ac:dyDescent="0.25">
      <c r="A70" s="12" t="s">
        <v>31</v>
      </c>
      <c r="B70" s="44">
        <f t="shared" ref="B70:C70" si="27">(B19/B26)*100</f>
        <v>114.28570285714285</v>
      </c>
      <c r="C70" s="44">
        <f t="shared" si="27"/>
        <v>114.28570285714285</v>
      </c>
      <c r="D70" s="44"/>
    </row>
    <row r="71" spans="1:4" ht="15.75" thickBot="1" x14ac:dyDescent="0.3">
      <c r="A71" s="15"/>
      <c r="B71" s="21"/>
      <c r="C71" s="21"/>
      <c r="D71" s="21"/>
    </row>
    <row r="72" spans="1:4" ht="15.75" thickTop="1" x14ac:dyDescent="0.25">
      <c r="A72" s="3" t="s">
        <v>35</v>
      </c>
      <c r="B72" s="12"/>
      <c r="C72" s="12"/>
      <c r="D72" s="12"/>
    </row>
    <row r="73" spans="1:4" x14ac:dyDescent="0.25">
      <c r="A73" s="2" t="s">
        <v>33</v>
      </c>
      <c r="B73" s="12"/>
      <c r="C73" s="12"/>
      <c r="D73" s="12"/>
    </row>
    <row r="74" spans="1:4" x14ac:dyDescent="0.25">
      <c r="A74" s="2" t="s">
        <v>87</v>
      </c>
      <c r="B74" s="12"/>
      <c r="C74" s="12"/>
      <c r="D74" s="12"/>
    </row>
    <row r="75" spans="1:4" x14ac:dyDescent="0.25">
      <c r="A75" s="2" t="s">
        <v>88</v>
      </c>
      <c r="B75" s="12"/>
      <c r="C75" s="12"/>
      <c r="D75" s="12"/>
    </row>
    <row r="77" spans="1:4" x14ac:dyDescent="0.25">
      <c r="A77" s="2" t="s">
        <v>38</v>
      </c>
    </row>
    <row r="78" spans="1:4" x14ac:dyDescent="0.25">
      <c r="A78" s="2" t="s">
        <v>36</v>
      </c>
    </row>
    <row r="79" spans="1:4" x14ac:dyDescent="0.25">
      <c r="A79" s="31" t="s">
        <v>37</v>
      </c>
    </row>
    <row r="81" spans="1:1" x14ac:dyDescent="0.25">
      <c r="A81" s="8" t="s">
        <v>89</v>
      </c>
    </row>
    <row r="82" spans="1:1" x14ac:dyDescent="0.25">
      <c r="A82" s="8"/>
    </row>
  </sheetData>
  <mergeCells count="3">
    <mergeCell ref="B4:B5"/>
    <mergeCell ref="A4:A5"/>
    <mergeCell ref="A2:D2"/>
  </mergeCells>
  <pageMargins left="0.7" right="0.7" top="0.75" bottom="0.75" header="0.3" footer="0.3"/>
  <pageSetup scale="61" orientation="portrait" r:id="rId1"/>
  <ignoredErrors>
    <ignoredError sqref="B1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Primer Semestre</vt:lpstr>
      <vt:lpstr>III Trimestre Acumulado</vt:lpstr>
      <vt:lpstr>Anual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Stephanie Tatiana Salas Soto</cp:lastModifiedBy>
  <cp:lastPrinted>2012-07-30T22:38:26Z</cp:lastPrinted>
  <dcterms:created xsi:type="dcterms:W3CDTF">2012-05-03T20:05:29Z</dcterms:created>
  <dcterms:modified xsi:type="dcterms:W3CDTF">2019-06-14T17:30:00Z</dcterms:modified>
</cp:coreProperties>
</file>