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PRONAE\"/>
    </mc:Choice>
  </mc:AlternateContent>
  <bookViews>
    <workbookView xWindow="0" yWindow="0" windowWidth="20490" windowHeight="7770"/>
  </bookViews>
  <sheets>
    <sheet name="I trimestre" sheetId="4" r:id="rId1"/>
    <sheet name="II Trimestre" sheetId="5" r:id="rId2"/>
    <sheet name="III Trimestre" sheetId="6" r:id="rId3"/>
    <sheet name="IV Trimestre" sheetId="7" r:id="rId4"/>
    <sheet name="I Semestre" sheetId="1" r:id="rId5"/>
    <sheet name="III T Acumulado" sheetId="2" r:id="rId6"/>
    <sheet name="Anual" sheetId="3" r:id="rId7"/>
  </sheets>
  <calcPr calcId="162913"/>
</workbook>
</file>

<file path=xl/calcChain.xml><?xml version="1.0" encoding="utf-8"?>
<calcChain xmlns="http://schemas.openxmlformats.org/spreadsheetml/2006/main">
  <c r="F12" i="2" l="1"/>
  <c r="F13" i="2"/>
  <c r="B32" i="3"/>
  <c r="G13" i="3"/>
  <c r="F13" i="3"/>
  <c r="E13" i="3"/>
  <c r="D13" i="3"/>
  <c r="C13" i="3"/>
  <c r="G13" i="2"/>
  <c r="E13" i="2"/>
  <c r="D13" i="2"/>
  <c r="C13" i="2"/>
  <c r="G13" i="1"/>
  <c r="F13" i="1"/>
  <c r="E13" i="1"/>
  <c r="D13" i="1"/>
  <c r="C13" i="1"/>
  <c r="C69" i="7"/>
  <c r="D69" i="7"/>
  <c r="E69" i="7"/>
  <c r="F69" i="7"/>
  <c r="G69" i="7"/>
  <c r="C68" i="7"/>
  <c r="D68" i="7"/>
  <c r="E68" i="7"/>
  <c r="F68" i="7"/>
  <c r="G68" i="7"/>
  <c r="C65" i="7"/>
  <c r="D65" i="7"/>
  <c r="E65" i="7"/>
  <c r="F65" i="7"/>
  <c r="G65" i="7"/>
  <c r="C64" i="7"/>
  <c r="D64" i="7"/>
  <c r="E64" i="7"/>
  <c r="F64" i="7"/>
  <c r="G64" i="7"/>
  <c r="B13" i="7"/>
  <c r="B13" i="6"/>
  <c r="C69" i="6"/>
  <c r="D69" i="6"/>
  <c r="E69" i="6"/>
  <c r="F69" i="6"/>
  <c r="G69" i="6"/>
  <c r="C68" i="6"/>
  <c r="D68" i="6"/>
  <c r="E68" i="6"/>
  <c r="F68" i="6"/>
  <c r="G68" i="6"/>
  <c r="C65" i="6"/>
  <c r="D65" i="6"/>
  <c r="E65" i="6"/>
  <c r="F65" i="6"/>
  <c r="G65" i="6"/>
  <c r="C64" i="6"/>
  <c r="D64" i="6"/>
  <c r="E64" i="6"/>
  <c r="F64" i="6"/>
  <c r="G64" i="6"/>
  <c r="C69" i="5"/>
  <c r="D69" i="5"/>
  <c r="E69" i="5"/>
  <c r="F69" i="5"/>
  <c r="G69" i="5"/>
  <c r="C68" i="5"/>
  <c r="D68" i="5"/>
  <c r="E68" i="5"/>
  <c r="F68" i="5"/>
  <c r="G68" i="5"/>
  <c r="C65" i="5"/>
  <c r="D65" i="5"/>
  <c r="E65" i="5"/>
  <c r="F65" i="5"/>
  <c r="G65" i="5"/>
  <c r="D64" i="5"/>
  <c r="C64" i="5"/>
  <c r="E64" i="5"/>
  <c r="F64" i="5"/>
  <c r="G64" i="5"/>
  <c r="B13" i="5"/>
  <c r="C69" i="4"/>
  <c r="E69" i="4"/>
  <c r="F69" i="4"/>
  <c r="G69" i="4"/>
  <c r="C65" i="4"/>
  <c r="E65" i="4"/>
  <c r="F65" i="4"/>
  <c r="G65" i="4"/>
  <c r="C68" i="4"/>
  <c r="D68" i="4"/>
  <c r="E68" i="4"/>
  <c r="F68" i="4"/>
  <c r="G68" i="4"/>
  <c r="F64" i="4"/>
  <c r="C64" i="4"/>
  <c r="D64" i="4"/>
  <c r="E64" i="4"/>
  <c r="G64" i="4"/>
  <c r="B13" i="4"/>
  <c r="B13" i="1" l="1"/>
  <c r="B13" i="2"/>
  <c r="B13" i="3"/>
  <c r="C47" i="4" l="1"/>
  <c r="C48" i="4"/>
  <c r="C49" i="4" s="1"/>
  <c r="D47" i="4"/>
  <c r="D48" i="4"/>
  <c r="E47" i="4"/>
  <c r="E48" i="4"/>
  <c r="E49" i="4" s="1"/>
  <c r="F47" i="4"/>
  <c r="F48" i="4"/>
  <c r="F49" i="4" s="1"/>
  <c r="G47" i="4"/>
  <c r="G48" i="4"/>
  <c r="B21" i="4"/>
  <c r="B14" i="4"/>
  <c r="B20" i="4"/>
  <c r="B12" i="4"/>
  <c r="C47" i="5"/>
  <c r="C48" i="5"/>
  <c r="C49" i="5" s="1"/>
  <c r="C67" i="5" s="1"/>
  <c r="D47" i="5"/>
  <c r="D48" i="5"/>
  <c r="E47" i="5"/>
  <c r="E48" i="5"/>
  <c r="F47" i="5"/>
  <c r="F48" i="5"/>
  <c r="G47" i="5"/>
  <c r="G48" i="5"/>
  <c r="B21" i="5"/>
  <c r="B14" i="5"/>
  <c r="B20" i="5"/>
  <c r="B12" i="5"/>
  <c r="C47" i="6"/>
  <c r="C48" i="6"/>
  <c r="D47" i="6"/>
  <c r="D48" i="6"/>
  <c r="E47" i="6"/>
  <c r="E48" i="6"/>
  <c r="F47" i="6"/>
  <c r="G47" i="6"/>
  <c r="G48" i="6"/>
  <c r="B21" i="6"/>
  <c r="B73" i="6" s="1"/>
  <c r="B14" i="6"/>
  <c r="B20" i="6"/>
  <c r="B26" i="6" s="1"/>
  <c r="B72" i="6" s="1"/>
  <c r="B12" i="6"/>
  <c r="C47" i="7"/>
  <c r="C48" i="7"/>
  <c r="D47" i="7"/>
  <c r="D48" i="7"/>
  <c r="E47" i="7"/>
  <c r="E48" i="7"/>
  <c r="F48" i="7"/>
  <c r="G47" i="7"/>
  <c r="B21" i="7"/>
  <c r="B14" i="7"/>
  <c r="B20" i="7"/>
  <c r="B12" i="7"/>
  <c r="C21" i="1"/>
  <c r="C14" i="1"/>
  <c r="C44" i="1" s="1"/>
  <c r="C20" i="1"/>
  <c r="C12" i="1"/>
  <c r="C43" i="1" s="1"/>
  <c r="D21" i="1"/>
  <c r="D14" i="1"/>
  <c r="D44" i="1" s="1"/>
  <c r="D20" i="1"/>
  <c r="D12" i="1"/>
  <c r="D43" i="1" s="1"/>
  <c r="E21" i="1"/>
  <c r="E14" i="1"/>
  <c r="E20" i="1"/>
  <c r="E12" i="1"/>
  <c r="F21" i="1"/>
  <c r="F14" i="1"/>
  <c r="F20" i="1"/>
  <c r="F12" i="1"/>
  <c r="F43" i="1" s="1"/>
  <c r="G21" i="1"/>
  <c r="G14" i="1"/>
  <c r="G20" i="1"/>
  <c r="G12" i="1"/>
  <c r="G43" i="1" s="1"/>
  <c r="C21" i="2"/>
  <c r="C23" i="2" s="1"/>
  <c r="C14" i="2"/>
  <c r="C44" i="2" s="1"/>
  <c r="C20" i="2"/>
  <c r="C12" i="2"/>
  <c r="C43" i="2" s="1"/>
  <c r="D21" i="2"/>
  <c r="D36" i="2" s="1"/>
  <c r="D14" i="2"/>
  <c r="D20" i="2"/>
  <c r="D12" i="2"/>
  <c r="D43" i="2" s="1"/>
  <c r="E21" i="2"/>
  <c r="E14" i="2"/>
  <c r="E44" i="2" s="1"/>
  <c r="E20" i="2"/>
  <c r="E12" i="2"/>
  <c r="E43" i="2" s="1"/>
  <c r="F21" i="2"/>
  <c r="F14" i="2"/>
  <c r="F20" i="2"/>
  <c r="F64" i="2" s="1"/>
  <c r="G21" i="2"/>
  <c r="G36" i="2" s="1"/>
  <c r="G14" i="2"/>
  <c r="G20" i="2"/>
  <c r="G12" i="2"/>
  <c r="G43" i="2" s="1"/>
  <c r="C21" i="3"/>
  <c r="C14" i="3"/>
  <c r="C44" i="3" s="1"/>
  <c r="C20" i="3"/>
  <c r="C12" i="3"/>
  <c r="D21" i="3"/>
  <c r="D14" i="3"/>
  <c r="D44" i="3" s="1"/>
  <c r="D20" i="3"/>
  <c r="D12" i="3"/>
  <c r="E21" i="3"/>
  <c r="E14" i="3"/>
  <c r="E44" i="3" s="1"/>
  <c r="E20" i="3"/>
  <c r="E12" i="3"/>
  <c r="E43" i="3" s="1"/>
  <c r="F21" i="3"/>
  <c r="F14" i="3"/>
  <c r="F44" i="3" s="1"/>
  <c r="F20" i="3"/>
  <c r="F12" i="3"/>
  <c r="G21" i="3"/>
  <c r="G36" i="3" s="1"/>
  <c r="G14" i="3"/>
  <c r="G44" i="3" s="1"/>
  <c r="G20" i="3"/>
  <c r="G12" i="3"/>
  <c r="G43" i="3" s="1"/>
  <c r="G22" i="2"/>
  <c r="G16" i="2"/>
  <c r="C66" i="7"/>
  <c r="D66" i="7"/>
  <c r="E66" i="7"/>
  <c r="F66" i="7"/>
  <c r="G66" i="7"/>
  <c r="C59" i="7"/>
  <c r="E59" i="7"/>
  <c r="F59" i="7"/>
  <c r="G59" i="7"/>
  <c r="C53" i="7"/>
  <c r="D53" i="7"/>
  <c r="E53" i="7"/>
  <c r="F53" i="7"/>
  <c r="G53" i="7"/>
  <c r="C52" i="7"/>
  <c r="D52" i="7"/>
  <c r="E52" i="7"/>
  <c r="F52" i="7"/>
  <c r="G52" i="7"/>
  <c r="G48" i="7"/>
  <c r="C44" i="7"/>
  <c r="D44" i="7"/>
  <c r="E44" i="7"/>
  <c r="F44" i="7"/>
  <c r="G44" i="7"/>
  <c r="C43" i="7"/>
  <c r="D43" i="7"/>
  <c r="E43" i="7"/>
  <c r="F43" i="7"/>
  <c r="G43" i="7"/>
  <c r="C36" i="7"/>
  <c r="C38" i="7" s="1"/>
  <c r="D36" i="7"/>
  <c r="E36" i="7"/>
  <c r="F36" i="7"/>
  <c r="F38" i="7" s="1"/>
  <c r="G36" i="7"/>
  <c r="G38" i="7" s="1"/>
  <c r="C35" i="7"/>
  <c r="D35" i="7"/>
  <c r="E35" i="7"/>
  <c r="E37" i="7" s="1"/>
  <c r="F35" i="7"/>
  <c r="F37" i="7" s="1"/>
  <c r="G35" i="7"/>
  <c r="G37" i="7" s="1"/>
  <c r="G23" i="7"/>
  <c r="C66" i="6"/>
  <c r="D66" i="6"/>
  <c r="E66" i="6"/>
  <c r="F66" i="6"/>
  <c r="G66" i="6"/>
  <c r="C59" i="6"/>
  <c r="D59" i="6"/>
  <c r="E59" i="6"/>
  <c r="F59" i="6"/>
  <c r="G59" i="6"/>
  <c r="C53" i="6"/>
  <c r="D53" i="6"/>
  <c r="E53" i="6"/>
  <c r="F53" i="6"/>
  <c r="G53" i="6"/>
  <c r="C52" i="6"/>
  <c r="D52" i="6"/>
  <c r="E52" i="6"/>
  <c r="F52" i="6"/>
  <c r="G52" i="6"/>
  <c r="F48" i="6"/>
  <c r="C44" i="6"/>
  <c r="D44" i="6"/>
  <c r="E44" i="6"/>
  <c r="F44" i="6"/>
  <c r="G44" i="6"/>
  <c r="C43" i="6"/>
  <c r="D43" i="6"/>
  <c r="E43" i="6"/>
  <c r="F43" i="6"/>
  <c r="G43" i="6"/>
  <c r="D35" i="6"/>
  <c r="D37" i="6" s="1"/>
  <c r="C36" i="6"/>
  <c r="C38" i="6" s="1"/>
  <c r="D36" i="6"/>
  <c r="D38" i="6" s="1"/>
  <c r="D61" i="6" s="1"/>
  <c r="E36" i="6"/>
  <c r="E38" i="6" s="1"/>
  <c r="F36" i="6"/>
  <c r="F38" i="6" s="1"/>
  <c r="G36" i="6"/>
  <c r="G38" i="6" s="1"/>
  <c r="C35" i="6"/>
  <c r="C37" i="6" s="1"/>
  <c r="E35" i="6"/>
  <c r="E37" i="6" s="1"/>
  <c r="E60" i="6"/>
  <c r="F35" i="6"/>
  <c r="F37" i="6"/>
  <c r="G35" i="6"/>
  <c r="G37" i="6"/>
  <c r="C66" i="5"/>
  <c r="D66" i="5"/>
  <c r="E66" i="5"/>
  <c r="F66" i="5"/>
  <c r="G66" i="5"/>
  <c r="C59" i="5"/>
  <c r="D59" i="5"/>
  <c r="E59" i="5"/>
  <c r="F59" i="5"/>
  <c r="G59" i="5"/>
  <c r="C53" i="5"/>
  <c r="D53" i="5"/>
  <c r="E53" i="5"/>
  <c r="F53" i="5"/>
  <c r="G53" i="5"/>
  <c r="C52" i="5"/>
  <c r="D52" i="5"/>
  <c r="E52" i="5"/>
  <c r="F52" i="5"/>
  <c r="G52" i="5"/>
  <c r="C44" i="5"/>
  <c r="D44" i="5"/>
  <c r="E44" i="5"/>
  <c r="F44" i="5"/>
  <c r="G44" i="5"/>
  <c r="C43" i="5"/>
  <c r="D43" i="5"/>
  <c r="E43" i="5"/>
  <c r="F43" i="5"/>
  <c r="G43" i="5"/>
  <c r="C36" i="5"/>
  <c r="D36" i="5"/>
  <c r="E36" i="5"/>
  <c r="E38" i="5" s="1"/>
  <c r="F36" i="5"/>
  <c r="G36" i="5"/>
  <c r="G38" i="5" s="1"/>
  <c r="C35" i="5"/>
  <c r="C37" i="5" s="1"/>
  <c r="D35" i="5"/>
  <c r="D37" i="5" s="1"/>
  <c r="E35" i="5"/>
  <c r="E37" i="5" s="1"/>
  <c r="F35" i="5"/>
  <c r="F37" i="5" s="1"/>
  <c r="G35" i="5"/>
  <c r="G37" i="5" s="1"/>
  <c r="E60" i="5"/>
  <c r="F38" i="5"/>
  <c r="C59" i="4"/>
  <c r="D59" i="4"/>
  <c r="E59" i="4"/>
  <c r="F59" i="4"/>
  <c r="G59" i="4"/>
  <c r="C53" i="4"/>
  <c r="D53" i="4"/>
  <c r="E53" i="4"/>
  <c r="F53" i="4"/>
  <c r="G53" i="4"/>
  <c r="C52" i="4"/>
  <c r="D52" i="4"/>
  <c r="E52" i="4"/>
  <c r="E54" i="4" s="1"/>
  <c r="F52" i="4"/>
  <c r="G52" i="4"/>
  <c r="G54" i="4" s="1"/>
  <c r="C44" i="4"/>
  <c r="D44" i="4"/>
  <c r="E44" i="4"/>
  <c r="F44" i="4"/>
  <c r="G44" i="4"/>
  <c r="C43" i="4"/>
  <c r="D43" i="4"/>
  <c r="E43" i="4"/>
  <c r="F43" i="4"/>
  <c r="G43" i="4"/>
  <c r="C36" i="4"/>
  <c r="C38" i="4" s="1"/>
  <c r="D36" i="4"/>
  <c r="E36" i="4"/>
  <c r="E38" i="4" s="1"/>
  <c r="F36" i="4"/>
  <c r="F38" i="4" s="1"/>
  <c r="G36" i="4"/>
  <c r="G38" i="4" s="1"/>
  <c r="C35" i="4"/>
  <c r="C37" i="4" s="1"/>
  <c r="D35" i="4"/>
  <c r="D37" i="4" s="1"/>
  <c r="E35" i="4"/>
  <c r="E37" i="4" s="1"/>
  <c r="F35" i="4"/>
  <c r="F37" i="4" s="1"/>
  <c r="G35" i="4"/>
  <c r="G37" i="4" s="1"/>
  <c r="C54" i="4"/>
  <c r="B27" i="3"/>
  <c r="B10" i="5"/>
  <c r="B10" i="4"/>
  <c r="D23" i="7"/>
  <c r="E23" i="7"/>
  <c r="F23" i="7"/>
  <c r="C23" i="7"/>
  <c r="F22" i="2"/>
  <c r="E22" i="2"/>
  <c r="D22" i="2"/>
  <c r="C22" i="2"/>
  <c r="C16" i="3"/>
  <c r="B22" i="4"/>
  <c r="B19" i="4"/>
  <c r="B35" i="4" s="1"/>
  <c r="F19" i="3"/>
  <c r="F35" i="3" s="1"/>
  <c r="F10" i="3"/>
  <c r="G10" i="3"/>
  <c r="F11" i="3"/>
  <c r="G11" i="3"/>
  <c r="F19" i="2"/>
  <c r="F35" i="2" s="1"/>
  <c r="G19" i="2"/>
  <c r="G35" i="2" s="1"/>
  <c r="F10" i="2"/>
  <c r="G10" i="2"/>
  <c r="F11" i="2"/>
  <c r="G11" i="2"/>
  <c r="F19" i="1"/>
  <c r="F35" i="1" s="1"/>
  <c r="F11" i="1"/>
  <c r="G11" i="1"/>
  <c r="F10" i="1"/>
  <c r="G10" i="1"/>
  <c r="E11" i="2"/>
  <c r="E15" i="2"/>
  <c r="D11" i="2"/>
  <c r="D15" i="2"/>
  <c r="C11" i="2"/>
  <c r="C15" i="2"/>
  <c r="E11" i="1"/>
  <c r="E15" i="1"/>
  <c r="D11" i="1"/>
  <c r="D15" i="1"/>
  <c r="C11" i="1"/>
  <c r="C15" i="1"/>
  <c r="D23" i="6"/>
  <c r="E23" i="6"/>
  <c r="F23" i="6"/>
  <c r="G23" i="6"/>
  <c r="C23" i="6"/>
  <c r="D23" i="5"/>
  <c r="E23" i="5"/>
  <c r="F23" i="5"/>
  <c r="G23" i="5"/>
  <c r="C23" i="5"/>
  <c r="D23" i="4"/>
  <c r="E23" i="4"/>
  <c r="F23" i="4"/>
  <c r="G23" i="4"/>
  <c r="C23" i="4"/>
  <c r="E44" i="1"/>
  <c r="B32" i="5"/>
  <c r="B32" i="6"/>
  <c r="B32" i="7"/>
  <c r="B32" i="1"/>
  <c r="B32" i="2"/>
  <c r="B32" i="4"/>
  <c r="G16" i="3"/>
  <c r="F16" i="3"/>
  <c r="E16" i="3"/>
  <c r="D16" i="3"/>
  <c r="F16" i="2"/>
  <c r="E16" i="2"/>
  <c r="D16" i="2"/>
  <c r="C16" i="2"/>
  <c r="D19" i="3"/>
  <c r="D35" i="3" s="1"/>
  <c r="E19" i="3"/>
  <c r="E35" i="3" s="1"/>
  <c r="G19" i="3"/>
  <c r="G35" i="3" s="1"/>
  <c r="C19" i="3"/>
  <c r="D22" i="3"/>
  <c r="E22" i="3"/>
  <c r="F22" i="3"/>
  <c r="G22" i="3"/>
  <c r="C22" i="3"/>
  <c r="D19" i="2"/>
  <c r="D35" i="2" s="1"/>
  <c r="E19" i="2"/>
  <c r="E35" i="2" s="1"/>
  <c r="C19" i="2"/>
  <c r="C35" i="2" s="1"/>
  <c r="D22" i="1"/>
  <c r="E22" i="1"/>
  <c r="F22" i="1"/>
  <c r="G22" i="1"/>
  <c r="C22" i="1"/>
  <c r="D19" i="1"/>
  <c r="D35" i="1" s="1"/>
  <c r="E19" i="1"/>
  <c r="E35" i="1" s="1"/>
  <c r="G19" i="1"/>
  <c r="G35" i="1" s="1"/>
  <c r="G37" i="1" s="1"/>
  <c r="C19" i="1"/>
  <c r="C35" i="1" s="1"/>
  <c r="D16" i="1"/>
  <c r="D52" i="1" s="1"/>
  <c r="E16" i="1"/>
  <c r="F16" i="1"/>
  <c r="G16" i="1"/>
  <c r="C16" i="1"/>
  <c r="C52" i="1" s="1"/>
  <c r="D11" i="3"/>
  <c r="E11" i="3"/>
  <c r="D15" i="3"/>
  <c r="E15" i="3"/>
  <c r="F15" i="3"/>
  <c r="G15" i="3"/>
  <c r="C11" i="3"/>
  <c r="C15" i="3"/>
  <c r="D10" i="3"/>
  <c r="E10" i="3"/>
  <c r="C10" i="3"/>
  <c r="D10" i="2"/>
  <c r="E10" i="2"/>
  <c r="F15" i="2"/>
  <c r="G15" i="2"/>
  <c r="C10" i="2"/>
  <c r="D10" i="1"/>
  <c r="E10" i="1"/>
  <c r="F15" i="1"/>
  <c r="G15" i="1"/>
  <c r="C10" i="1"/>
  <c r="G59" i="1"/>
  <c r="F23" i="1"/>
  <c r="G23" i="2"/>
  <c r="F66" i="4"/>
  <c r="B11" i="7"/>
  <c r="B15" i="7"/>
  <c r="B16" i="7"/>
  <c r="B19" i="7"/>
  <c r="B35" i="7" s="1"/>
  <c r="B22" i="7"/>
  <c r="B10" i="7"/>
  <c r="B19" i="6"/>
  <c r="B35" i="6" s="1"/>
  <c r="B22" i="6"/>
  <c r="B11" i="6"/>
  <c r="B15" i="6"/>
  <c r="B16" i="6"/>
  <c r="B10" i="6"/>
  <c r="B11" i="5"/>
  <c r="B16" i="5"/>
  <c r="B19" i="5"/>
  <c r="B35" i="5" s="1"/>
  <c r="B36" i="5"/>
  <c r="B22" i="5"/>
  <c r="B11" i="4"/>
  <c r="B15" i="4"/>
  <c r="B66" i="4" s="1"/>
  <c r="B16" i="4"/>
  <c r="B73" i="5"/>
  <c r="B27" i="2"/>
  <c r="B27" i="1"/>
  <c r="C66" i="4"/>
  <c r="E66" i="4"/>
  <c r="G66" i="4"/>
  <c r="B59" i="5"/>
  <c r="B15" i="5"/>
  <c r="B66" i="5" s="1"/>
  <c r="G60" i="7" l="1"/>
  <c r="D49" i="7"/>
  <c r="D67" i="7" s="1"/>
  <c r="G47" i="2"/>
  <c r="E54" i="5"/>
  <c r="G54" i="5"/>
  <c r="B53" i="4"/>
  <c r="E49" i="7"/>
  <c r="E67" i="7" s="1"/>
  <c r="C49" i="7"/>
  <c r="C67" i="7" s="1"/>
  <c r="D54" i="7"/>
  <c r="F49" i="6"/>
  <c r="F67" i="6" s="1"/>
  <c r="F54" i="5"/>
  <c r="B53" i="5"/>
  <c r="B38" i="5"/>
  <c r="G49" i="4"/>
  <c r="F54" i="4"/>
  <c r="D54" i="4"/>
  <c r="E52" i="1"/>
  <c r="D59" i="1"/>
  <c r="E61" i="4"/>
  <c r="C61" i="4"/>
  <c r="B37" i="6"/>
  <c r="B37" i="4"/>
  <c r="F61" i="4"/>
  <c r="B43" i="7"/>
  <c r="F54" i="7"/>
  <c r="B66" i="7"/>
  <c r="G49" i="7"/>
  <c r="G67" i="7" s="1"/>
  <c r="G54" i="7"/>
  <c r="E54" i="7"/>
  <c r="G61" i="7"/>
  <c r="B37" i="7"/>
  <c r="B23" i="7"/>
  <c r="B56" i="7" s="1"/>
  <c r="G36" i="1"/>
  <c r="G38" i="1" s="1"/>
  <c r="G69" i="1"/>
  <c r="G65" i="1"/>
  <c r="E65" i="1"/>
  <c r="E69" i="1"/>
  <c r="C66" i="1"/>
  <c r="C65" i="1"/>
  <c r="C69" i="1"/>
  <c r="B64" i="4"/>
  <c r="B68" i="4"/>
  <c r="B26" i="4"/>
  <c r="B72" i="4" s="1"/>
  <c r="B37" i="5"/>
  <c r="B61" i="5" s="1"/>
  <c r="F61" i="7"/>
  <c r="E60" i="7"/>
  <c r="F64" i="1"/>
  <c r="F68" i="1"/>
  <c r="D64" i="1"/>
  <c r="D68" i="1"/>
  <c r="B68" i="7"/>
  <c r="B64" i="7"/>
  <c r="B48" i="4"/>
  <c r="B65" i="4"/>
  <c r="B69" i="4"/>
  <c r="E60" i="4"/>
  <c r="C54" i="5"/>
  <c r="D54" i="6"/>
  <c r="B65" i="5"/>
  <c r="B69" i="5"/>
  <c r="C54" i="7"/>
  <c r="F36" i="1"/>
  <c r="F38" i="1" s="1"/>
  <c r="F69" i="1"/>
  <c r="F65" i="1"/>
  <c r="D36" i="1"/>
  <c r="D38" i="1" s="1"/>
  <c r="D65" i="1"/>
  <c r="D69" i="1"/>
  <c r="B48" i="7"/>
  <c r="B69" i="7"/>
  <c r="B65" i="7"/>
  <c r="D49" i="4"/>
  <c r="B60" i="5"/>
  <c r="G60" i="6"/>
  <c r="B59" i="6"/>
  <c r="F60" i="7"/>
  <c r="G64" i="1"/>
  <c r="G68" i="1"/>
  <c r="E64" i="1"/>
  <c r="E68" i="1"/>
  <c r="C68" i="1"/>
  <c r="C64" i="1"/>
  <c r="G60" i="4"/>
  <c r="B64" i="5"/>
  <c r="B68" i="5"/>
  <c r="B23" i="5"/>
  <c r="B56" i="5" s="1"/>
  <c r="E54" i="6"/>
  <c r="B43" i="4"/>
  <c r="B43" i="5"/>
  <c r="B44" i="5"/>
  <c r="B23" i="6"/>
  <c r="B56" i="6" s="1"/>
  <c r="D49" i="6"/>
  <c r="D67" i="6" s="1"/>
  <c r="B36" i="6"/>
  <c r="B60" i="6" s="1"/>
  <c r="G66" i="3"/>
  <c r="G69" i="3"/>
  <c r="G65" i="3"/>
  <c r="B52" i="6"/>
  <c r="G69" i="2"/>
  <c r="G65" i="2"/>
  <c r="F65" i="3"/>
  <c r="F69" i="3"/>
  <c r="F69" i="2"/>
  <c r="F65" i="2"/>
  <c r="F52" i="3"/>
  <c r="E65" i="3"/>
  <c r="E69" i="3"/>
  <c r="E65" i="2"/>
  <c r="E69" i="2"/>
  <c r="D69" i="3"/>
  <c r="D65" i="3"/>
  <c r="D69" i="2"/>
  <c r="D65" i="2"/>
  <c r="C65" i="3"/>
  <c r="C69" i="3"/>
  <c r="C69" i="2"/>
  <c r="C65" i="2"/>
  <c r="B65" i="6"/>
  <c r="B69" i="6"/>
  <c r="F54" i="6"/>
  <c r="F64" i="3"/>
  <c r="F68" i="3"/>
  <c r="F68" i="2"/>
  <c r="G68" i="2"/>
  <c r="G64" i="2"/>
  <c r="G49" i="6"/>
  <c r="G67" i="6" s="1"/>
  <c r="G64" i="3"/>
  <c r="G68" i="3"/>
  <c r="D68" i="3"/>
  <c r="D64" i="3"/>
  <c r="D64" i="2"/>
  <c r="D68" i="2"/>
  <c r="E64" i="3"/>
  <c r="E68" i="3"/>
  <c r="E68" i="2"/>
  <c r="E64" i="2"/>
  <c r="E49" i="6"/>
  <c r="E67" i="6" s="1"/>
  <c r="C68" i="3"/>
  <c r="C64" i="3"/>
  <c r="C64" i="2"/>
  <c r="C68" i="2"/>
  <c r="C49" i="6"/>
  <c r="C67" i="6" s="1"/>
  <c r="B68" i="6"/>
  <c r="B64" i="6"/>
  <c r="C54" i="6"/>
  <c r="D60" i="6"/>
  <c r="G61" i="6"/>
  <c r="B22" i="2"/>
  <c r="D66" i="2"/>
  <c r="E37" i="1"/>
  <c r="G53" i="1"/>
  <c r="G48" i="1"/>
  <c r="F66" i="1"/>
  <c r="B22" i="1"/>
  <c r="D66" i="1"/>
  <c r="G47" i="1"/>
  <c r="E47" i="1"/>
  <c r="B53" i="7"/>
  <c r="F59" i="3"/>
  <c r="C53" i="3"/>
  <c r="B36" i="7"/>
  <c r="B60" i="7" s="1"/>
  <c r="C23" i="3"/>
  <c r="B47" i="7"/>
  <c r="B26" i="7"/>
  <c r="B72" i="7" s="1"/>
  <c r="C36" i="3"/>
  <c r="C38" i="3" s="1"/>
  <c r="B44" i="6"/>
  <c r="F52" i="2"/>
  <c r="B53" i="6"/>
  <c r="B54" i="6" s="1"/>
  <c r="B66" i="6"/>
  <c r="G44" i="2"/>
  <c r="D52" i="3"/>
  <c r="F47" i="3"/>
  <c r="G23" i="3"/>
  <c r="F44" i="2"/>
  <c r="E52" i="3"/>
  <c r="F43" i="3"/>
  <c r="G38" i="2"/>
  <c r="B20" i="1"/>
  <c r="G59" i="2"/>
  <c r="B15" i="3"/>
  <c r="D43" i="3"/>
  <c r="G53" i="2"/>
  <c r="G44" i="1"/>
  <c r="B11" i="3"/>
  <c r="E43" i="1"/>
  <c r="E47" i="2"/>
  <c r="C66" i="2"/>
  <c r="B52" i="5"/>
  <c r="D23" i="2"/>
  <c r="B19" i="1"/>
  <c r="B35" i="1" s="1"/>
  <c r="E36" i="2"/>
  <c r="E38" i="2" s="1"/>
  <c r="C36" i="2"/>
  <c r="C38" i="2" s="1"/>
  <c r="F59" i="2"/>
  <c r="G52" i="1"/>
  <c r="E59" i="3"/>
  <c r="C66" i="3"/>
  <c r="B15" i="1"/>
  <c r="E23" i="1"/>
  <c r="F23" i="3"/>
  <c r="F53" i="3"/>
  <c r="G53" i="3"/>
  <c r="D47" i="3"/>
  <c r="C47" i="1"/>
  <c r="D23" i="1"/>
  <c r="D53" i="2"/>
  <c r="F36" i="3"/>
  <c r="F38" i="3" s="1"/>
  <c r="C53" i="2"/>
  <c r="D53" i="1"/>
  <c r="D54" i="1" s="1"/>
  <c r="F48" i="3"/>
  <c r="D48" i="1"/>
  <c r="D49" i="1" s="1"/>
  <c r="E23" i="2"/>
  <c r="C59" i="1"/>
  <c r="D59" i="3"/>
  <c r="B15" i="2"/>
  <c r="F59" i="1"/>
  <c r="C48" i="2"/>
  <c r="G48" i="3"/>
  <c r="D36" i="3"/>
  <c r="D53" i="3"/>
  <c r="B21" i="3"/>
  <c r="B73" i="3" s="1"/>
  <c r="F53" i="2"/>
  <c r="F36" i="2"/>
  <c r="F38" i="2" s="1"/>
  <c r="F23" i="2"/>
  <c r="D48" i="2"/>
  <c r="B47" i="4"/>
  <c r="B59" i="4"/>
  <c r="B44" i="4"/>
  <c r="C67" i="4"/>
  <c r="D66" i="3"/>
  <c r="C35" i="3"/>
  <c r="C37" i="3" s="1"/>
  <c r="B19" i="3"/>
  <c r="B35" i="3" s="1"/>
  <c r="F61" i="6"/>
  <c r="B20" i="3"/>
  <c r="G47" i="3"/>
  <c r="G59" i="3"/>
  <c r="G52" i="3"/>
  <c r="G38" i="3"/>
  <c r="B20" i="2"/>
  <c r="F47" i="2"/>
  <c r="F43" i="2"/>
  <c r="E59" i="2"/>
  <c r="E52" i="2"/>
  <c r="D47" i="2"/>
  <c r="B14" i="2"/>
  <c r="D52" i="2"/>
  <c r="D38" i="2"/>
  <c r="B52" i="7"/>
  <c r="B59" i="7"/>
  <c r="B44" i="7"/>
  <c r="F66" i="2"/>
  <c r="D37" i="1"/>
  <c r="B22" i="3"/>
  <c r="G37" i="3"/>
  <c r="D44" i="2"/>
  <c r="D38" i="5"/>
  <c r="D61" i="5" s="1"/>
  <c r="D60" i="5"/>
  <c r="F60" i="6"/>
  <c r="C61" i="6"/>
  <c r="C37" i="7"/>
  <c r="C61" i="7" s="1"/>
  <c r="C60" i="7"/>
  <c r="B14" i="3"/>
  <c r="B21" i="2"/>
  <c r="F48" i="2"/>
  <c r="E66" i="1"/>
  <c r="E36" i="1"/>
  <c r="E38" i="1" s="1"/>
  <c r="E53" i="1"/>
  <c r="B48" i="6"/>
  <c r="F67" i="4"/>
  <c r="B52" i="4"/>
  <c r="D23" i="3"/>
  <c r="E53" i="2"/>
  <c r="C59" i="2"/>
  <c r="B10" i="2"/>
  <c r="D59" i="2"/>
  <c r="B16" i="2"/>
  <c r="C52" i="2"/>
  <c r="B23" i="4"/>
  <c r="B56" i="4" s="1"/>
  <c r="B16" i="3"/>
  <c r="D60" i="4"/>
  <c r="F60" i="4"/>
  <c r="C60" i="4"/>
  <c r="C60" i="5"/>
  <c r="C38" i="5"/>
  <c r="C61" i="5" s="1"/>
  <c r="E38" i="7"/>
  <c r="E61" i="7" s="1"/>
  <c r="D60" i="7"/>
  <c r="D38" i="7"/>
  <c r="E47" i="3"/>
  <c r="E66" i="3"/>
  <c r="E23" i="3"/>
  <c r="E36" i="3"/>
  <c r="E38" i="3" s="1"/>
  <c r="E53" i="3"/>
  <c r="C47" i="3"/>
  <c r="C52" i="3"/>
  <c r="G52" i="2"/>
  <c r="C47" i="2"/>
  <c r="B12" i="2"/>
  <c r="B43" i="2" s="1"/>
  <c r="B12" i="1"/>
  <c r="B43" i="1" s="1"/>
  <c r="C36" i="1"/>
  <c r="C38" i="1" s="1"/>
  <c r="C23" i="1"/>
  <c r="C53" i="1"/>
  <c r="C54" i="1" s="1"/>
  <c r="B43" i="6"/>
  <c r="B26" i="5"/>
  <c r="B72" i="5" s="1"/>
  <c r="B48" i="5"/>
  <c r="E67" i="4"/>
  <c r="B11" i="1"/>
  <c r="G61" i="4"/>
  <c r="E61" i="6"/>
  <c r="C60" i="6"/>
  <c r="B12" i="3"/>
  <c r="B43" i="3" s="1"/>
  <c r="E66" i="2"/>
  <c r="B21" i="1"/>
  <c r="G23" i="1"/>
  <c r="F52" i="1"/>
  <c r="E48" i="1"/>
  <c r="E49" i="1" s="1"/>
  <c r="G67" i="4"/>
  <c r="B73" i="7"/>
  <c r="B16" i="1"/>
  <c r="F44" i="1"/>
  <c r="G66" i="1"/>
  <c r="E37" i="3"/>
  <c r="B11" i="2"/>
  <c r="B36" i="4"/>
  <c r="C43" i="3"/>
  <c r="G54" i="6"/>
  <c r="F66" i="3"/>
  <c r="D48" i="3"/>
  <c r="C48" i="3"/>
  <c r="G66" i="2"/>
  <c r="F47" i="1"/>
  <c r="F53" i="1"/>
  <c r="E59" i="1"/>
  <c r="D47" i="1"/>
  <c r="B14" i="1"/>
  <c r="C48" i="1"/>
  <c r="B47" i="6"/>
  <c r="C59" i="3"/>
  <c r="D54" i="5"/>
  <c r="E48" i="3"/>
  <c r="F48" i="1"/>
  <c r="G48" i="2"/>
  <c r="G49" i="2" s="1"/>
  <c r="E48" i="2"/>
  <c r="G61" i="1"/>
  <c r="G61" i="5"/>
  <c r="G49" i="5"/>
  <c r="G67" i="5" s="1"/>
  <c r="F49" i="5"/>
  <c r="F67" i="5" s="1"/>
  <c r="E61" i="5"/>
  <c r="E49" i="5"/>
  <c r="E67" i="5" s="1"/>
  <c r="D49" i="5"/>
  <c r="D67" i="5" s="1"/>
  <c r="B47" i="5"/>
  <c r="E37" i="2"/>
  <c r="G37" i="2"/>
  <c r="G60" i="2"/>
  <c r="F37" i="3"/>
  <c r="C37" i="1"/>
  <c r="C37" i="2"/>
  <c r="D37" i="2"/>
  <c r="D60" i="2"/>
  <c r="F37" i="1"/>
  <c r="F37" i="2"/>
  <c r="F61" i="5"/>
  <c r="G60" i="3"/>
  <c r="B19" i="2"/>
  <c r="B35" i="2" s="1"/>
  <c r="F60" i="5"/>
  <c r="G60" i="5"/>
  <c r="B10" i="3"/>
  <c r="B10" i="1"/>
  <c r="D37" i="3"/>
  <c r="G60" i="1" l="1"/>
  <c r="B54" i="4"/>
  <c r="B54" i="7"/>
  <c r="F60" i="1"/>
  <c r="B54" i="5"/>
  <c r="E54" i="1"/>
  <c r="G54" i="2"/>
  <c r="D60" i="1"/>
  <c r="B49" i="4"/>
  <c r="C61" i="1"/>
  <c r="E61" i="1"/>
  <c r="B49" i="7"/>
  <c r="B67" i="7" s="1"/>
  <c r="F54" i="3"/>
  <c r="C49" i="3"/>
  <c r="C67" i="3" s="1"/>
  <c r="B47" i="1"/>
  <c r="G49" i="3"/>
  <c r="G67" i="3" s="1"/>
  <c r="G49" i="1"/>
  <c r="G67" i="1" s="1"/>
  <c r="B26" i="1"/>
  <c r="B72" i="1" s="1"/>
  <c r="B68" i="1"/>
  <c r="B64" i="1"/>
  <c r="B49" i="5"/>
  <c r="B67" i="5" s="1"/>
  <c r="B69" i="1"/>
  <c r="B65" i="1"/>
  <c r="D54" i="2"/>
  <c r="E49" i="3"/>
  <c r="E67" i="3" s="1"/>
  <c r="B38" i="6"/>
  <c r="B61" i="6" s="1"/>
  <c r="D54" i="3"/>
  <c r="B69" i="2"/>
  <c r="B65" i="2"/>
  <c r="B65" i="3"/>
  <c r="B69" i="3"/>
  <c r="B68" i="3"/>
  <c r="B64" i="3"/>
  <c r="B49" i="6"/>
  <c r="B67" i="6" s="1"/>
  <c r="B64" i="2"/>
  <c r="B68" i="2"/>
  <c r="F54" i="2"/>
  <c r="B47" i="2"/>
  <c r="D49" i="3"/>
  <c r="D67" i="3" s="1"/>
  <c r="E54" i="3"/>
  <c r="E60" i="2"/>
  <c r="D61" i="2"/>
  <c r="B66" i="1"/>
  <c r="D61" i="1"/>
  <c r="G54" i="1"/>
  <c r="F49" i="3"/>
  <c r="F67" i="3" s="1"/>
  <c r="C54" i="3"/>
  <c r="B38" i="7"/>
  <c r="B61" i="7" s="1"/>
  <c r="C60" i="3"/>
  <c r="F61" i="3"/>
  <c r="C60" i="2"/>
  <c r="C61" i="2"/>
  <c r="F49" i="2"/>
  <c r="F67" i="2" s="1"/>
  <c r="G54" i="3"/>
  <c r="F61" i="1"/>
  <c r="E49" i="2"/>
  <c r="E67" i="2" s="1"/>
  <c r="F49" i="1"/>
  <c r="F67" i="1" s="1"/>
  <c r="D49" i="2"/>
  <c r="D67" i="2" s="1"/>
  <c r="C49" i="1"/>
  <c r="C67" i="1" s="1"/>
  <c r="C60" i="1"/>
  <c r="G61" i="2"/>
  <c r="E60" i="1"/>
  <c r="C49" i="2"/>
  <c r="C67" i="2" s="1"/>
  <c r="E61" i="2"/>
  <c r="B67" i="4"/>
  <c r="B23" i="1"/>
  <c r="B56" i="1" s="1"/>
  <c r="G61" i="3"/>
  <c r="F60" i="3"/>
  <c r="C61" i="3"/>
  <c r="E67" i="1"/>
  <c r="B36" i="1"/>
  <c r="C54" i="2"/>
  <c r="B23" i="2"/>
  <c r="B56" i="2" s="1"/>
  <c r="E61" i="3"/>
  <c r="B44" i="3"/>
  <c r="B52" i="3"/>
  <c r="E54" i="2"/>
  <c r="B26" i="2"/>
  <c r="B72" i="2" s="1"/>
  <c r="E60" i="3"/>
  <c r="B73" i="1"/>
  <c r="B48" i="1"/>
  <c r="F54" i="1"/>
  <c r="B23" i="3"/>
  <c r="B56" i="3" s="1"/>
  <c r="B59" i="2"/>
  <c r="B52" i="2"/>
  <c r="B44" i="2"/>
  <c r="D38" i="3"/>
  <c r="D61" i="3" s="1"/>
  <c r="D60" i="3"/>
  <c r="F61" i="2"/>
  <c r="B47" i="3"/>
  <c r="B53" i="1"/>
  <c r="B44" i="1"/>
  <c r="B52" i="1"/>
  <c r="B60" i="4"/>
  <c r="B38" i="4"/>
  <c r="B61" i="4" s="1"/>
  <c r="D67" i="1"/>
  <c r="G67" i="2"/>
  <c r="F60" i="2"/>
  <c r="B53" i="2"/>
  <c r="B48" i="2"/>
  <c r="B36" i="2"/>
  <c r="B38" i="2" s="1"/>
  <c r="B73" i="2"/>
  <c r="B66" i="2"/>
  <c r="B26" i="3"/>
  <c r="B72" i="3" s="1"/>
  <c r="B48" i="3"/>
  <c r="B66" i="3"/>
  <c r="B53" i="3"/>
  <c r="B36" i="3"/>
  <c r="B37" i="2"/>
  <c r="B37" i="1"/>
  <c r="B59" i="1"/>
  <c r="B37" i="3"/>
  <c r="B59" i="3"/>
  <c r="B49" i="1" l="1"/>
  <c r="B60" i="2"/>
  <c r="B49" i="2"/>
  <c r="B67" i="2" s="1"/>
  <c r="B61" i="2"/>
  <c r="B67" i="1"/>
  <c r="B49" i="3"/>
  <c r="B67" i="3" s="1"/>
  <c r="B54" i="3"/>
  <c r="B38" i="1"/>
  <c r="B61" i="1" s="1"/>
  <c r="B60" i="1"/>
  <c r="B38" i="3"/>
  <c r="B61" i="3" s="1"/>
  <c r="B60" i="3"/>
  <c r="B54" i="2"/>
  <c r="B54" i="1"/>
</calcChain>
</file>

<file path=xl/sharedStrings.xml><?xml version="1.0" encoding="utf-8"?>
<sst xmlns="http://schemas.openxmlformats.org/spreadsheetml/2006/main" count="497" uniqueCount="129">
  <si>
    <t>Indicador</t>
  </si>
  <si>
    <t>Total programa</t>
  </si>
  <si>
    <t>Productos</t>
  </si>
  <si>
    <t>Obra comunal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</si>
  <si>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</si>
  <si>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</si>
  <si>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</si>
  <si>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</si>
  <si>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</si>
  <si>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</si>
  <si>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</si>
  <si>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</si>
  <si>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</si>
  <si>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</si>
  <si>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</si>
  <si>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</si>
  <si>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</si>
  <si>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</si>
  <si>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</si>
  <si>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</si>
  <si>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</si>
  <si>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</si>
  <si>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</si>
  <si>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</si>
  <si>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</si>
  <si>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</si>
  <si>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</si>
  <si>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</si>
  <si>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</si>
  <si>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</si>
  <si>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</si>
  <si>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</si>
  <si>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</si>
  <si>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</si>
  <si>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Subsidios</t>
  </si>
  <si>
    <t xml:space="preserve">Gasto efectivo por subsidio (GEB) </t>
  </si>
  <si>
    <t>Notas:</t>
  </si>
  <si>
    <t>Los beneficiarios son las personas nuevas que ingresan al programa en cada trimestre, por eso en los acumulados (semestral, 3T y anual) se suman</t>
  </si>
  <si>
    <t xml:space="preserve">Gasto programado acumulado por beneficiario (GPB) </t>
  </si>
  <si>
    <t xml:space="preserve">Gasto efectivo acumulado por beneficiario (GEB) </t>
  </si>
  <si>
    <t xml:space="preserve">Gasto programado trimestral 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</si>
  <si>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</si>
  <si>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</si>
  <si>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</si>
  <si>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</si>
  <si>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</si>
  <si>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mensual por beneficiario (GPB) </t>
  </si>
  <si>
    <t xml:space="preserve">Gasto efectivo mensual por beneficiario (GEB) </t>
  </si>
  <si>
    <t>Empléate</t>
  </si>
  <si>
    <t>,</t>
  </si>
  <si>
    <t>Efectivos 1T 2017</t>
  </si>
  <si>
    <t>IPC (1T 2017)</t>
  </si>
  <si>
    <t>Gasto efectivo real 1T 2017</t>
  </si>
  <si>
    <t>Gasto efectivo real por beneficiario 1T 2017</t>
  </si>
  <si>
    <t>Efectivos 2T 2017</t>
  </si>
  <si>
    <t>IPC (2T 2017)</t>
  </si>
  <si>
    <t>Gasto efectivo real 2T 2017</t>
  </si>
  <si>
    <t>Gasto efectivo real por beneficiario 2T 2017</t>
  </si>
  <si>
    <t>Efectivos 3T 2017</t>
  </si>
  <si>
    <t>IPC (3T 2017)</t>
  </si>
  <si>
    <t>Gasto efectivo real 3T 2017</t>
  </si>
  <si>
    <t>Gasto efectivo real por beneficiario 3T 2017</t>
  </si>
  <si>
    <t>Efectivos 4T 2017</t>
  </si>
  <si>
    <t>IPC (4T 2017)</t>
  </si>
  <si>
    <t>Gasto efectivo real 4T 2017</t>
  </si>
  <si>
    <t>Gasto efectivo real por beneficiario 4T 2017</t>
  </si>
  <si>
    <t>Efectivos 1S 2017</t>
  </si>
  <si>
    <t>IPC (1S 2017)</t>
  </si>
  <si>
    <t>Gasto efectivo real 1S 2017</t>
  </si>
  <si>
    <t>Gasto efectivo real por beneficiario 1S 2017</t>
  </si>
  <si>
    <t>Efectivos  2017</t>
  </si>
  <si>
    <t>IPC ( 2017)</t>
  </si>
  <si>
    <t>Gasto efectivo real  2017</t>
  </si>
  <si>
    <t>Gasto efectivo real por beneficiario  2017</t>
  </si>
  <si>
    <t>Indicadores aplicados a PRONAE. Primer trimestre 2018</t>
  </si>
  <si>
    <t>Programados 1T 2018</t>
  </si>
  <si>
    <t>Efectivos 1T 2018</t>
  </si>
  <si>
    <t>Programados año 2018</t>
  </si>
  <si>
    <t>En transferencias 1T 2018</t>
  </si>
  <si>
    <t>IPC (1T 2018)</t>
  </si>
  <si>
    <t>Gasto efectivo real 1T 2018</t>
  </si>
  <si>
    <t>Gasto efectivo real por beneficiario 1T 2018</t>
  </si>
  <si>
    <t>Informes trimestrales 2017 y 2018, PRONAE</t>
  </si>
  <si>
    <t>Metas y modificaciones 2018, DESAF</t>
  </si>
  <si>
    <t>Fecha de actualización: 15/04/2019</t>
  </si>
  <si>
    <t>Indicadores aplicados a PRONAE. Segundo trimestre 2018</t>
  </si>
  <si>
    <t>Programados 2T 2018</t>
  </si>
  <si>
    <t>Efectivos 2T 2018</t>
  </si>
  <si>
    <t>En transferencias 2T 2018</t>
  </si>
  <si>
    <t>IPC (2T 2018)</t>
  </si>
  <si>
    <t>Gasto efectivo real 2T 2018</t>
  </si>
  <si>
    <t>Gasto efectivo real por beneficiario 2T 2018</t>
  </si>
  <si>
    <t>Indicadores aplicados a PRONAE. Tercer trimestre 2018</t>
  </si>
  <si>
    <t>Programados 3T 2018</t>
  </si>
  <si>
    <t>Efectivos 3T 2018</t>
  </si>
  <si>
    <t>Efectivos3T 2017</t>
  </si>
  <si>
    <t>En transferencias 3T 2018</t>
  </si>
  <si>
    <t>IPC (3T 2018)</t>
  </si>
  <si>
    <t>Gasto efectivo real 3T 2018</t>
  </si>
  <si>
    <t>Gasto efectivo real por beneficiario 3T 2018</t>
  </si>
  <si>
    <t>Indicadores aplicados a PRONAE. Cuarto trimestre 2018</t>
  </si>
  <si>
    <t>Programados 4T 2018</t>
  </si>
  <si>
    <t>Efectivos 4T 2018</t>
  </si>
  <si>
    <t>En transferencias 4T 2018</t>
  </si>
  <si>
    <t>IPC (4T 2018)</t>
  </si>
  <si>
    <t>Gasto efectivo real 4T 2018</t>
  </si>
  <si>
    <t>Gasto efectivo real por beneficiario 4T 2018</t>
  </si>
  <si>
    <t>Indicadores aplicados a PRONAE. Primer Semestre 2018</t>
  </si>
  <si>
    <t>Programados 1S 2018</t>
  </si>
  <si>
    <t>Efectivos 1S 2018</t>
  </si>
  <si>
    <t>Efectivos1S 2017</t>
  </si>
  <si>
    <t>En transferencias 1S 2018</t>
  </si>
  <si>
    <t>IPC (1S 2018)</t>
  </si>
  <si>
    <t>Gasto efectivo real 1S 2018</t>
  </si>
  <si>
    <t>Gasto efectivo real por beneficiario 1S 2018</t>
  </si>
  <si>
    <t>Indicadores aplicados a PRONAE. Tercer trimestre ACUMULADO 2018</t>
  </si>
  <si>
    <t>Indicadores aplicados a PRONAE. Año 2018</t>
  </si>
  <si>
    <t>Programados  2018</t>
  </si>
  <si>
    <t>Efectivos  2018</t>
  </si>
  <si>
    <t>Efectivos 2017</t>
  </si>
  <si>
    <t>En transferencias  2018</t>
  </si>
  <si>
    <t>IPC ( 2018)</t>
  </si>
  <si>
    <t>Gasto efectivo real  2018</t>
  </si>
  <si>
    <t>Gasto efectivo real por beneficiario  2018</t>
  </si>
  <si>
    <t>n.d.</t>
  </si>
  <si>
    <t xml:space="preserve">n.d. </t>
  </si>
  <si>
    <t>Capacitación comunal</t>
  </si>
  <si>
    <t>Ideas productivas</t>
  </si>
  <si>
    <t>Apoyo a población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</si>
</sst>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0.0000"/>
    <numFmt numFmtId="169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44">
    <xf numFmtId="0" fontId="0" fillId="0" borderId="0" xfId="0"/>
    <xf numFmtId="3" fontId="0" fillId="0" borderId="0" xfId="0" applyNumberFormat="1" applyFill="1"/>
    <xf numFmtId="0" fontId="0" fillId="0" borderId="0" xfId="0" applyFill="1"/>
    <xf numFmtId="0" fontId="0" fillId="0" borderId="0" xfId="0" applyFont="1" applyFill="1" applyAlignment="1">
      <alignment horizontal="right"/>
    </xf>
    <xf numFmtId="0" fontId="6" fillId="0" borderId="0" xfId="0" applyFont="1" applyFill="1" applyAlignment="1">
      <alignment horizontal="left" indent="2"/>
    </xf>
    <xf numFmtId="167" fontId="0" fillId="0" borderId="0" xfId="1" applyNumberFormat="1" applyFont="1" applyFill="1"/>
    <xf numFmtId="0" fontId="5" fillId="0" borderId="0" xfId="0" applyFont="1" applyFill="1"/>
    <xf numFmtId="0" fontId="0" fillId="0" borderId="0" xfId="0" applyFill="1" applyAlignment="1">
      <alignment horizontal="left" indent="1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7" fontId="0" fillId="0" borderId="0" xfId="2" applyNumberFormat="1" applyFont="1" applyFill="1"/>
    <xf numFmtId="4" fontId="0" fillId="0" borderId="0" xfId="0" applyNumberFormat="1" applyFill="1"/>
    <xf numFmtId="0" fontId="0" fillId="0" borderId="3" xfId="0" applyFill="1" applyBorder="1"/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 applyAlignment="1">
      <alignment wrapText="1"/>
    </xf>
    <xf numFmtId="166" fontId="0" fillId="0" borderId="0" xfId="0" applyNumberFormat="1" applyFill="1"/>
    <xf numFmtId="0" fontId="7" fillId="0" borderId="0" xfId="0" applyFont="1" applyFill="1"/>
    <xf numFmtId="1" fontId="0" fillId="0" borderId="0" xfId="0" applyNumberFormat="1" applyFill="1"/>
    <xf numFmtId="167" fontId="0" fillId="0" borderId="0" xfId="0" applyNumberFormat="1" applyFill="1"/>
    <xf numFmtId="3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Alignment="1">
      <alignment horizontal="right"/>
    </xf>
    <xf numFmtId="168" fontId="0" fillId="0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2" fontId="0" fillId="0" borderId="0" xfId="0" applyNumberFormat="1" applyFill="1" applyAlignment="1">
      <alignment horizontal="right"/>
    </xf>
    <xf numFmtId="0" fontId="0" fillId="0" borderId="3" xfId="0" applyFill="1" applyBorder="1" applyAlignment="1">
      <alignment horizontal="right"/>
    </xf>
    <xf numFmtId="167" fontId="0" fillId="0" borderId="0" xfId="1" applyNumberFormat="1" applyFont="1" applyFill="1" applyAlignment="1">
      <alignment horizontal="right"/>
    </xf>
    <xf numFmtId="169" fontId="0" fillId="0" borderId="0" xfId="1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164" fontId="0" fillId="0" borderId="0" xfId="1" applyFont="1" applyFill="1" applyAlignment="1">
      <alignment horizontal="right"/>
    </xf>
    <xf numFmtId="167" fontId="5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3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programado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</c:strCache>
            </c:strRef>
          </c:cat>
          <c:val>
            <c:numRef>
              <c:f>'I trimestre'!$B$68:$F$68</c:f>
              <c:numCache>
                <c:formatCode>#,##0</c:formatCode>
                <c:ptCount val="5"/>
                <c:pt idx="0">
                  <c:v>577814.37125748501</c:v>
                </c:pt>
                <c:pt idx="1">
                  <c:v>555000</c:v>
                </c:pt>
                <c:pt idx="2">
                  <c:v>555000</c:v>
                </c:pt>
                <c:pt idx="3">
                  <c:v>555000</c:v>
                </c:pt>
                <c:pt idx="4">
                  <c:v>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2-4CA6-865B-5311D77F8F4E}"/>
            </c:ext>
          </c:extLst>
        </c:ser>
        <c:ser>
          <c:idx val="1"/>
          <c:order val="1"/>
          <c:tx>
            <c:v>Segundo Trimestre</c:v>
          </c:tx>
          <c:invertIfNegative val="0"/>
          <c:val>
            <c:numRef>
              <c:f>'II Trimestre'!$B$68:$F$68</c:f>
              <c:numCache>
                <c:formatCode>#,##0</c:formatCode>
                <c:ptCount val="5"/>
                <c:pt idx="0">
                  <c:v>587968.86830267671</c:v>
                </c:pt>
                <c:pt idx="1">
                  <c:v>555000</c:v>
                </c:pt>
                <c:pt idx="2">
                  <c:v>555000</c:v>
                </c:pt>
                <c:pt idx="3">
                  <c:v>555000</c:v>
                </c:pt>
                <c:pt idx="4">
                  <c:v>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2-4CA6-865B-5311D77F8F4E}"/>
            </c:ext>
          </c:extLst>
        </c:ser>
        <c:ser>
          <c:idx val="2"/>
          <c:order val="2"/>
          <c:tx>
            <c:v>Tercer Trimestre</c:v>
          </c:tx>
          <c:invertIfNegative val="0"/>
          <c:val>
            <c:numRef>
              <c:f>'III Trimestre'!$B$68:$F$68</c:f>
              <c:numCache>
                <c:formatCode>#,##0</c:formatCode>
                <c:ptCount val="5"/>
                <c:pt idx="0">
                  <c:v>589312.56446498842</c:v>
                </c:pt>
                <c:pt idx="1">
                  <c:v>555000</c:v>
                </c:pt>
                <c:pt idx="2">
                  <c:v>555000</c:v>
                </c:pt>
                <c:pt idx="3">
                  <c:v>555000</c:v>
                </c:pt>
                <c:pt idx="4">
                  <c:v>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B2-4CA6-865B-5311D77F8F4E}"/>
            </c:ext>
          </c:extLst>
        </c:ser>
        <c:ser>
          <c:idx val="3"/>
          <c:order val="3"/>
          <c:tx>
            <c:v>Cuarto Trimestre</c:v>
          </c:tx>
          <c:invertIfNegative val="0"/>
          <c:val>
            <c:numRef>
              <c:f>'IV Trimestre'!$B$68:$F$68</c:f>
              <c:numCache>
                <c:formatCode>#,##0</c:formatCode>
                <c:ptCount val="5"/>
                <c:pt idx="0">
                  <c:v>582908.76473603281</c:v>
                </c:pt>
                <c:pt idx="1">
                  <c:v>555000</c:v>
                </c:pt>
                <c:pt idx="2">
                  <c:v>555000</c:v>
                </c:pt>
                <c:pt idx="3">
                  <c:v>555000</c:v>
                </c:pt>
                <c:pt idx="4">
                  <c:v>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2-4CA6-865B-5311D77F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084096"/>
        <c:axId val="48085632"/>
      </c:barChart>
      <c:catAx>
        <c:axId val="4808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48085632"/>
        <c:crosses val="autoZero"/>
        <c:auto val="1"/>
        <c:lblAlgn val="ctr"/>
        <c:lblOffset val="100"/>
        <c:noMultiLvlLbl val="0"/>
      </c:catAx>
      <c:valAx>
        <c:axId val="48085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8084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8.0376804461942258E-2"/>
          <c:y val="0.16146526622651661"/>
          <c:w val="0.89670652887139113"/>
          <c:h val="0.455583335555277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Anual!$B$59:$G$59</c:f>
              <c:numCache>
                <c:formatCode>#\ ##0.0____</c:formatCode>
                <c:ptCount val="6"/>
                <c:pt idx="0">
                  <c:v>23.169363883992954</c:v>
                </c:pt>
                <c:pt idx="1">
                  <c:v>39.502400698384974</c:v>
                </c:pt>
                <c:pt idx="2">
                  <c:v>915.27777777777783</c:v>
                </c:pt>
                <c:pt idx="3">
                  <c:v>166.66666666666666</c:v>
                </c:pt>
                <c:pt idx="4">
                  <c:v>-9.1877325805209793</c:v>
                </c:pt>
                <c:pt idx="5">
                  <c:v>39.020452099031225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4-4F24-81EF-2A1B45477BD0}"/>
            </c:ext>
          </c:extLst>
        </c:ser>
        <c:ser>
          <c:idx val="1"/>
          <c:order val="1"/>
          <c:tx>
            <c:strRef>
              <c:f>Anual!$A$60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Anual!$B$60:$G$60</c:f>
              <c:numCache>
                <c:formatCode>#\ ##0.0____</c:formatCode>
                <c:ptCount val="6"/>
                <c:pt idx="0">
                  <c:v>1.0308177949140296</c:v>
                </c:pt>
                <c:pt idx="1">
                  <c:v>40.571253415447472</c:v>
                </c:pt>
                <c:pt idx="2">
                  <c:v>884.47871747404622</c:v>
                </c:pt>
                <c:pt idx="3">
                  <c:v>190.89076064983121</c:v>
                </c:pt>
                <c:pt idx="4">
                  <c:v>-17.659304688935762</c:v>
                </c:pt>
                <c:pt idx="5">
                  <c:v>26.188603999638048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4-4F24-81EF-2A1B45477BD0}"/>
            </c:ext>
          </c:extLst>
        </c:ser>
        <c:ser>
          <c:idx val="2"/>
          <c:order val="2"/>
          <c:tx>
            <c:strRef>
              <c:f>Anual!$A$61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Anual!$B$61:$G$61</c:f>
              <c:numCache>
                <c:formatCode>#\ ##0.0____</c:formatCode>
                <c:ptCount val="6"/>
                <c:pt idx="0">
                  <c:v>-17.974068705859423</c:v>
                </c:pt>
                <c:pt idx="1">
                  <c:v>0.76618947897062473</c:v>
                </c:pt>
                <c:pt idx="2">
                  <c:v>-3.0335599751965314</c:v>
                </c:pt>
                <c:pt idx="3">
                  <c:v>9.0840352436867278</c:v>
                </c:pt>
                <c:pt idx="4">
                  <c:v>-9.3286648920271951</c:v>
                </c:pt>
                <c:pt idx="5">
                  <c:v>-9.2301872894589678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4-4F24-81EF-2A1B45477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49280"/>
        <c:axId val="50850816"/>
        <c:axId val="0"/>
      </c:bar3DChart>
      <c:catAx>
        <c:axId val="508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50816"/>
        <c:crosses val="autoZero"/>
        <c:auto val="1"/>
        <c:lblAlgn val="ctr"/>
        <c:lblOffset val="100"/>
        <c:noMultiLvlLbl val="0"/>
      </c:catAx>
      <c:valAx>
        <c:axId val="50850816"/>
        <c:scaling>
          <c:orientation val="minMax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49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999179790026242E-2"/>
          <c:y val="0.82345593679560092"/>
          <c:w val="0.97816830708661417"/>
          <c:h val="0.15049604049544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Efectivo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'I trimestre'!$B$69:$F$69</c:f>
              <c:numCache>
                <c:formatCode>#,##0</c:formatCode>
                <c:ptCount val="5"/>
                <c:pt idx="0">
                  <c:v>595880.03157063934</c:v>
                </c:pt>
                <c:pt idx="1">
                  <c:v>552772.27722772281</c:v>
                </c:pt>
                <c:pt idx="2">
                  <c:v>0</c:v>
                </c:pt>
                <c:pt idx="3">
                  <c:v>555000</c:v>
                </c:pt>
                <c:pt idx="4">
                  <c:v>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7-4068-A1F5-D46F83DD0F85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'II Trimestre'!$B$69:$F$69</c:f>
              <c:numCache>
                <c:formatCode>#,##0</c:formatCode>
                <c:ptCount val="5"/>
                <c:pt idx="0">
                  <c:v>578881.24587277125</c:v>
                </c:pt>
                <c:pt idx="1">
                  <c:v>561066.61676646711</c:v>
                </c:pt>
                <c:pt idx="2">
                  <c:v>507722.22222222219</c:v>
                </c:pt>
                <c:pt idx="3">
                  <c:v>469502.64084507036</c:v>
                </c:pt>
                <c:pt idx="4">
                  <c:v>598034.7865371583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7-4068-A1F5-D46F83DD0F85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'III Trimestre'!$B$69:$F$69</c:f>
              <c:numCache>
                <c:formatCode>#,##0</c:formatCode>
                <c:ptCount val="5"/>
                <c:pt idx="0">
                  <c:v>569746.53873116011</c:v>
                </c:pt>
                <c:pt idx="1">
                  <c:v>552589.04418394947</c:v>
                </c:pt>
                <c:pt idx="2">
                  <c:v>504486.83191324555</c:v>
                </c:pt>
                <c:pt idx="3">
                  <c:v>479420.73170731711</c:v>
                </c:pt>
                <c:pt idx="4">
                  <c:v>597012.01688860019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7-4068-A1F5-D46F83DD0F85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'IV Trimestre'!$B$69:$F$69</c:f>
              <c:numCache>
                <c:formatCode>#,##0</c:formatCode>
                <c:ptCount val="5"/>
                <c:pt idx="0">
                  <c:v>566740.31053000235</c:v>
                </c:pt>
                <c:pt idx="1">
                  <c:v>556062.99212598428</c:v>
                </c:pt>
                <c:pt idx="2">
                  <c:v>495781.65374677005</c:v>
                </c:pt>
                <c:pt idx="3">
                  <c:v>480729.92700729927</c:v>
                </c:pt>
                <c:pt idx="4">
                  <c:v>598331.15183246078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37-4068-A1F5-D46F83DD0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7757568"/>
        <c:axId val="50593792"/>
      </c:barChart>
      <c:catAx>
        <c:axId val="47757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50593792"/>
        <c:crosses val="autoZero"/>
        <c:auto val="1"/>
        <c:lblAlgn val="ctr"/>
        <c:lblOffset val="100"/>
        <c:noMultiLvlLbl val="0"/>
      </c:catAx>
      <c:valAx>
        <c:axId val="505937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7757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Indicadores de cobertura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Anual!$B$43:$G$43</c:f>
              <c:numCache>
                <c:formatCode>#\ ##0.0____</c:formatCode>
                <c:ptCount val="6"/>
                <c:pt idx="0">
                  <c:v>15.395886862933267</c:v>
                </c:pt>
                <c:pt idx="1">
                  <c:v>3.5613660900018433</c:v>
                </c:pt>
                <c:pt idx="2">
                  <c:v>1.0980330199857808</c:v>
                </c:pt>
                <c:pt idx="3">
                  <c:v>1.780024751823472</c:v>
                </c:pt>
                <c:pt idx="4">
                  <c:v>35.79098067287044</c:v>
                </c:pt>
                <c:pt idx="5">
                  <c:v>3.3296468915396158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A-447B-B8BC-487DB39C491E}"/>
            </c:ext>
          </c:extLst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Anual!$B$44:$G$44</c:f>
              <c:numCache>
                <c:formatCode>#\ ##0.0____</c:formatCode>
                <c:ptCount val="6"/>
                <c:pt idx="0">
                  <c:v>15.86436760259625</c:v>
                </c:pt>
                <c:pt idx="1">
                  <c:v>4.2078099902572603</c:v>
                </c:pt>
                <c:pt idx="2">
                  <c:v>1.9248492508623642</c:v>
                </c:pt>
                <c:pt idx="3">
                  <c:v>1.3903151907733629</c:v>
                </c:pt>
                <c:pt idx="4">
                  <c:v>33.772369362920543</c:v>
                </c:pt>
                <c:pt idx="5">
                  <c:v>3.4007425547041628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A-447B-B8BC-487DB39C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00128"/>
        <c:axId val="50801664"/>
        <c:axId val="0"/>
      </c:bar3DChart>
      <c:catAx>
        <c:axId val="508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01664"/>
        <c:crosses val="autoZero"/>
        <c:auto val="1"/>
        <c:lblAlgn val="ctr"/>
        <c:lblOffset val="100"/>
        <c:noMultiLvlLbl val="0"/>
      </c:catAx>
      <c:valAx>
        <c:axId val="5080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0012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 Indicadores de resultado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Anual!$A$47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Anual!$B$47:$G$47</c:f>
              <c:numCache>
                <c:formatCode>#\ ##0.0____</c:formatCode>
                <c:ptCount val="6"/>
                <c:pt idx="0">
                  <c:v>103.04289544235925</c:v>
                </c:pt>
                <c:pt idx="1">
                  <c:v>118.15157116451016</c:v>
                </c:pt>
                <c:pt idx="2">
                  <c:v>175.29976019184653</c:v>
                </c:pt>
                <c:pt idx="3">
                  <c:v>78.10650887573965</c:v>
                </c:pt>
                <c:pt idx="4">
                  <c:v>94.36</c:v>
                </c:pt>
                <c:pt idx="5">
                  <c:v>102.13523131672598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0-4E67-8EF4-FCF920418588}"/>
            </c:ext>
          </c:extLst>
        </c:ser>
        <c:ser>
          <c:idx val="1"/>
          <c:order val="1"/>
          <c:tx>
            <c:strRef>
              <c:f>Anual!$A$48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Anual!$B$48:$G$48</c:f>
              <c:numCache>
                <c:formatCode>#\ ##0.0____</c:formatCode>
                <c:ptCount val="6"/>
                <c:pt idx="0">
                  <c:v>83.653418607885541</c:v>
                </c:pt>
                <c:pt idx="1">
                  <c:v>128.15961197089783</c:v>
                </c:pt>
                <c:pt idx="2">
                  <c:v>133.9098165523036</c:v>
                </c:pt>
                <c:pt idx="3">
                  <c:v>73.917468541820881</c:v>
                </c:pt>
                <c:pt idx="4">
                  <c:v>73.185555555555553</c:v>
                </c:pt>
                <c:pt idx="5">
                  <c:v>104.64012654890588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0-4E67-8EF4-FCF920418588}"/>
            </c:ext>
          </c:extLst>
        </c:ser>
        <c:ser>
          <c:idx val="2"/>
          <c:order val="2"/>
          <c:tx>
            <c:strRef>
              <c:f>Anual!$A$49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Anual!$B$49:$G$49</c:f>
              <c:numCache>
                <c:formatCode>#\ ##0.0____</c:formatCode>
                <c:ptCount val="6"/>
                <c:pt idx="0">
                  <c:v>93.34815702512239</c:v>
                </c:pt>
                <c:pt idx="1">
                  <c:v>123.15559156770399</c:v>
                </c:pt>
                <c:pt idx="2">
                  <c:v>154.60478837207506</c:v>
                </c:pt>
                <c:pt idx="3">
                  <c:v>76.011988708780265</c:v>
                </c:pt>
                <c:pt idx="4">
                  <c:v>83.772777777777776</c:v>
                </c:pt>
                <c:pt idx="5">
                  <c:v>103.38767893281593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0-4E67-8EF4-FCF9204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49280"/>
        <c:axId val="50850816"/>
        <c:axId val="0"/>
      </c:bar3DChart>
      <c:catAx>
        <c:axId val="508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50816"/>
        <c:crosses val="autoZero"/>
        <c:auto val="1"/>
        <c:lblAlgn val="ctr"/>
        <c:lblOffset val="100"/>
        <c:noMultiLvlLbl val="0"/>
      </c:catAx>
      <c:valAx>
        <c:axId val="508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49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999179790026242E-2"/>
          <c:y val="0.82345593679560092"/>
          <c:w val="0.97816830708661417"/>
          <c:h val="0.15049604049544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Indicadores de avance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Anual!$B$52:$G$52</c:f>
              <c:numCache>
                <c:formatCode>#\ ##0.0____</c:formatCode>
                <c:ptCount val="6"/>
                <c:pt idx="0">
                  <c:v>103.04289544235925</c:v>
                </c:pt>
                <c:pt idx="1">
                  <c:v>118.15157116451016</c:v>
                </c:pt>
                <c:pt idx="2">
                  <c:v>175.29976019184653</c:v>
                </c:pt>
                <c:pt idx="3">
                  <c:v>78.10650887573965</c:v>
                </c:pt>
                <c:pt idx="4">
                  <c:v>94.36</c:v>
                </c:pt>
                <c:pt idx="5">
                  <c:v>102.13523131672598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D-447C-B81D-7BC4C6B3EE55}"/>
            </c:ext>
          </c:extLst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Anual!$B$53:$G$53</c:f>
              <c:numCache>
                <c:formatCode>#\ ##0.0____</c:formatCode>
                <c:ptCount val="6"/>
                <c:pt idx="0">
                  <c:v>83.653418607885541</c:v>
                </c:pt>
                <c:pt idx="1">
                  <c:v>128.15961197089783</c:v>
                </c:pt>
                <c:pt idx="2">
                  <c:v>133.9098165523036</c:v>
                </c:pt>
                <c:pt idx="3">
                  <c:v>73.917468541820881</c:v>
                </c:pt>
                <c:pt idx="4">
                  <c:v>73.185555555555553</c:v>
                </c:pt>
                <c:pt idx="5">
                  <c:v>104.64012654890588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D-447C-B81D-7BC4C6B3EE55}"/>
            </c:ext>
          </c:extLst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Anual!$B$54:$G$54</c:f>
              <c:numCache>
                <c:formatCode>#\ ##0.0____</c:formatCode>
                <c:ptCount val="6"/>
                <c:pt idx="0">
                  <c:v>93.34815702512239</c:v>
                </c:pt>
                <c:pt idx="1">
                  <c:v>123.15559156770399</c:v>
                </c:pt>
                <c:pt idx="2">
                  <c:v>154.60478837207506</c:v>
                </c:pt>
                <c:pt idx="3">
                  <c:v>76.011988708780265</c:v>
                </c:pt>
                <c:pt idx="4">
                  <c:v>83.772777777777776</c:v>
                </c:pt>
                <c:pt idx="5">
                  <c:v>103.38767893281593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D-447C-B81D-7BC4C6B3E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614080"/>
        <c:axId val="53615616"/>
        <c:axId val="0"/>
      </c:bar3DChart>
      <c:catAx>
        <c:axId val="5361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5616"/>
        <c:crosses val="autoZero"/>
        <c:auto val="1"/>
        <c:lblAlgn val="ctr"/>
        <c:lblOffset val="100"/>
        <c:noMultiLvlLbl val="0"/>
      </c:catAx>
      <c:valAx>
        <c:axId val="5361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4080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</c:strCache>
            </c:strRef>
          </c:cat>
          <c:val>
            <c:numRef>
              <c:f>Anual!$B$59:$F$59</c:f>
              <c:numCache>
                <c:formatCode>#\ ##0.0____</c:formatCode>
                <c:ptCount val="5"/>
                <c:pt idx="0">
                  <c:v>23.169363883992954</c:v>
                </c:pt>
                <c:pt idx="1">
                  <c:v>39.502400698384974</c:v>
                </c:pt>
                <c:pt idx="2">
                  <c:v>915.27777777777783</c:v>
                </c:pt>
                <c:pt idx="3">
                  <c:v>166.66666666666666</c:v>
                </c:pt>
                <c:pt idx="4">
                  <c:v>-9.1877325805209793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43D-A278-5F87DEFEE98C}"/>
            </c:ext>
          </c:extLst>
        </c:ser>
        <c:ser>
          <c:idx val="1"/>
          <c:order val="1"/>
          <c:tx>
            <c:strRef>
              <c:f>Anual!$A$60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</c:strCache>
            </c:strRef>
          </c:cat>
          <c:val>
            <c:numRef>
              <c:f>Anual!$B$60:$F$60</c:f>
              <c:numCache>
                <c:formatCode>#\ ##0.0____</c:formatCode>
                <c:ptCount val="5"/>
                <c:pt idx="0">
                  <c:v>1.0308177949140296</c:v>
                </c:pt>
                <c:pt idx="1">
                  <c:v>40.571253415447472</c:v>
                </c:pt>
                <c:pt idx="2">
                  <c:v>884.47871747404622</c:v>
                </c:pt>
                <c:pt idx="3">
                  <c:v>190.89076064983121</c:v>
                </c:pt>
                <c:pt idx="4">
                  <c:v>-17.659304688935762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A-443D-A278-5F87DEFEE98C}"/>
            </c:ext>
          </c:extLst>
        </c:ser>
        <c:ser>
          <c:idx val="2"/>
          <c:order val="2"/>
          <c:tx>
            <c:strRef>
              <c:f>Anual!$A$61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</c:strCache>
            </c:strRef>
          </c:cat>
          <c:val>
            <c:numRef>
              <c:f>Anual!$B$61:$F$61</c:f>
              <c:numCache>
                <c:formatCode>#\ ##0.0____</c:formatCode>
                <c:ptCount val="5"/>
                <c:pt idx="0">
                  <c:v>-17.974068705859423</c:v>
                </c:pt>
                <c:pt idx="1">
                  <c:v>0.76618947897062473</c:v>
                </c:pt>
                <c:pt idx="2">
                  <c:v>-3.0335599751965314</c:v>
                </c:pt>
                <c:pt idx="3">
                  <c:v>9.0840352436867278</c:v>
                </c:pt>
                <c:pt idx="4">
                  <c:v>-9.3286648920271951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A-443D-A278-5F87DEFE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766784"/>
        <c:axId val="53780864"/>
      </c:barChart>
      <c:catAx>
        <c:axId val="5376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80864"/>
        <c:crosses val="autoZero"/>
        <c:auto val="1"/>
        <c:lblAlgn val="ctr"/>
        <c:lblOffset val="100"/>
        <c:noMultiLvlLbl val="0"/>
      </c:catAx>
      <c:valAx>
        <c:axId val="537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66784"/>
        <c:crosses val="autoZero"/>
        <c:crossBetween val="between"/>
        <c:majorUnit val="15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Anual!$A$68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Anual!$B$68:$G$68</c:f>
              <c:numCache>
                <c:formatCode>#,##0</c:formatCode>
                <c:ptCount val="6"/>
                <c:pt idx="0">
                  <c:v>2347770.328890291</c:v>
                </c:pt>
                <c:pt idx="1">
                  <c:v>2220000</c:v>
                </c:pt>
                <c:pt idx="2">
                  <c:v>2220000</c:v>
                </c:pt>
                <c:pt idx="3">
                  <c:v>2220000</c:v>
                </c:pt>
                <c:pt idx="4">
                  <c:v>2400000</c:v>
                </c:pt>
                <c:pt idx="5">
                  <c:v>2220000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741-BB6E-194851A0A14B}"/>
            </c:ext>
          </c:extLst>
        </c:ser>
        <c:ser>
          <c:idx val="1"/>
          <c:order val="1"/>
          <c:tx>
            <c:strRef>
              <c:f>Anual!$A$69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Anual!$B$69:$G$69</c:f>
              <c:numCache>
                <c:formatCode>#,##0</c:formatCode>
                <c:ptCount val="6"/>
                <c:pt idx="0">
                  <c:v>2296586.7672556904</c:v>
                </c:pt>
                <c:pt idx="1">
                  <c:v>2224826.388888889</c:v>
                </c:pt>
                <c:pt idx="2">
                  <c:v>1999128.919860627</c:v>
                </c:pt>
                <c:pt idx="3">
                  <c:v>1917774.6539792386</c:v>
                </c:pt>
                <c:pt idx="4">
                  <c:v>2392698.4319186294</c:v>
                </c:pt>
                <c:pt idx="5">
                  <c:v>2220000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741-BB6E-194851A0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707904"/>
        <c:axId val="53709440"/>
        <c:axId val="0"/>
      </c:bar3DChart>
      <c:catAx>
        <c:axId val="537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09440"/>
        <c:crosses val="autoZero"/>
        <c:auto val="1"/>
        <c:lblAlgn val="ctr"/>
        <c:lblOffset val="100"/>
        <c:noMultiLvlLbl val="0"/>
      </c:catAx>
      <c:valAx>
        <c:axId val="537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0790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PRONAE: Índice de eficiencia (IE) 2018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Anual!$B$67:$G$67</c:f>
              <c:numCache>
                <c:formatCode>#\ ##0.0____</c:formatCode>
                <c:ptCount val="6"/>
                <c:pt idx="0">
                  <c:v>91.313080983067593</c:v>
                </c:pt>
                <c:pt idx="1">
                  <c:v>123.42333786443682</c:v>
                </c:pt>
                <c:pt idx="2">
                  <c:v>139.22292954213839</c:v>
                </c:pt>
                <c:pt idx="3">
                  <c:v>65.663903308222913</c:v>
                </c:pt>
                <c:pt idx="4">
                  <c:v>83.51791417764862</c:v>
                </c:pt>
                <c:pt idx="5">
                  <c:v>103.38767893281593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6-441B-94CE-786DCC852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812224"/>
        <c:axId val="53814016"/>
        <c:axId val="0"/>
      </c:bar3DChart>
      <c:catAx>
        <c:axId val="5381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814016"/>
        <c:crosses val="autoZero"/>
        <c:auto val="1"/>
        <c:lblAlgn val="ctr"/>
        <c:lblOffset val="100"/>
        <c:noMultiLvlLbl val="0"/>
      </c:catAx>
      <c:valAx>
        <c:axId val="5381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812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PRONAE: Indicadores de giro de recursos 2018</a:t>
            </a:r>
          </a:p>
        </c:rich>
      </c:tx>
      <c:layout>
        <c:manualLayout>
          <c:xMode val="edge"/>
          <c:yMode val="edge"/>
          <c:x val="0.1408888888888889"/>
          <c:y val="3.2407407407407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7794152834798377"/>
          <c:y val="0.1555339610916629"/>
          <c:w val="0.77747588343450114"/>
          <c:h val="0.60170893436273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C7D-45CD-B5F6-8D7E623C744F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B5E-4DDA-AEB0-77FB3DDBB3A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7D-45CD-B5F6-8D7E623C74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Anual!$B$72</c:f>
              <c:numCache>
                <c:formatCode>#\ ##0.0____</c:formatCode>
                <c:ptCount val="1"/>
                <c:pt idx="0">
                  <c:v>100.00304379357539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E-4DDA-AEB0-77FB3DDBB3A5}"/>
            </c:ext>
          </c:extLst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79-4C3C-8E45-3066F19565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Anual!$B$73</c:f>
              <c:numCache>
                <c:formatCode>#\ ##0.0____</c:formatCode>
                <c:ptCount val="1"/>
                <c:pt idx="0">
                  <c:v>83.650872448004222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9-4C3C-8E45-3066F1956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3248728"/>
        <c:axId val="623246432"/>
      </c:barChart>
      <c:valAx>
        <c:axId val="62324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3248728"/>
        <c:crosses val="autoZero"/>
        <c:crossBetween val="between"/>
      </c:valAx>
      <c:catAx>
        <c:axId val="623248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324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126546</xdr:colOff>
      <xdr:row>143</xdr:row>
      <xdr:rowOff>84364</xdr:rowOff>
    </xdr:from>
    <xdr:to>
      <xdr:col>20</xdr:col>
      <xdr:colOff>122464</xdr:colOff>
      <xdr:row>157</xdr:row>
      <xdr:rowOff>160564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159</xdr:row>
      <xdr:rowOff>95248</xdr:rowOff>
    </xdr:from>
    <xdr:to>
      <xdr:col>20</xdr:col>
      <xdr:colOff>190500</xdr:colOff>
      <xdr:row>173</xdr:row>
      <xdr:rowOff>176890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738187</xdr:colOff>
      <xdr:row>1</xdr:row>
      <xdr:rowOff>158354</xdr:rowOff>
    </xdr:from>
    <xdr:to>
      <xdr:col>16</xdr:col>
      <xdr:colOff>0</xdr:colOff>
      <xdr:row>16</xdr:row>
      <xdr:rowOff>8335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738187</xdr:colOff>
      <xdr:row>17</xdr:row>
      <xdr:rowOff>3571</xdr:rowOff>
    </xdr:from>
    <xdr:to>
      <xdr:col>15</xdr:col>
      <xdr:colOff>738187</xdr:colOff>
      <xdr:row>32</xdr:row>
      <xdr:rowOff>71437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214313</xdr:colOff>
      <xdr:row>1</xdr:row>
      <xdr:rowOff>146446</xdr:rowOff>
    </xdr:from>
    <xdr:to>
      <xdr:col>24</xdr:col>
      <xdr:colOff>250031</xdr:colOff>
      <xdr:row>16</xdr:row>
      <xdr:rowOff>11907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750093</xdr:colOff>
      <xdr:row>32</xdr:row>
      <xdr:rowOff>186135</xdr:rowOff>
    </xdr:from>
    <xdr:to>
      <xdr:col>15</xdr:col>
      <xdr:colOff>761998</xdr:colOff>
      <xdr:row>48</xdr:row>
      <xdr:rowOff>59531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238123</xdr:colOff>
      <xdr:row>17</xdr:row>
      <xdr:rowOff>3571</xdr:rowOff>
    </xdr:from>
    <xdr:to>
      <xdr:col>24</xdr:col>
      <xdr:colOff>250030</xdr:colOff>
      <xdr:row>32</xdr:row>
      <xdr:rowOff>59531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-1</xdr:colOff>
      <xdr:row>33</xdr:row>
      <xdr:rowOff>3571</xdr:rowOff>
    </xdr:from>
    <xdr:to>
      <xdr:col>16</xdr:col>
      <xdr:colOff>23812</xdr:colOff>
      <xdr:row>48</xdr:row>
      <xdr:rowOff>47625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740171</xdr:colOff>
      <xdr:row>32</xdr:row>
      <xdr:rowOff>186133</xdr:rowOff>
    </xdr:from>
    <xdr:to>
      <xdr:col>23</xdr:col>
      <xdr:colOff>488155</xdr:colOff>
      <xdr:row>48</xdr:row>
      <xdr:rowOff>166687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107157</xdr:colOff>
      <xdr:row>52</xdr:row>
      <xdr:rowOff>35719</xdr:rowOff>
    </xdr:from>
    <xdr:to>
      <xdr:col>21</xdr:col>
      <xdr:colOff>107157</xdr:colOff>
      <xdr:row>68</xdr:row>
      <xdr:rowOff>103585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3"/>
  <sheetViews>
    <sheetView tabSelected="1"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140625" style="2" customWidth="1"/>
    <col min="2" max="7" width="20.7109375" style="2" customWidth="1"/>
    <col min="8" max="8" width="11.42578125" style="2"/>
    <col min="9" max="9" width="12.7109375" style="2" bestFit="1" customWidth="1"/>
    <col min="10" max="16384" width="11.42578125" style="2"/>
  </cols>
  <sheetData>
    <row r="2" spans="1:7" ht="15.75" x14ac:dyDescent="0.25">
      <c r="A2" s="38" t="s">
        <v>74</v>
      </c>
      <c r="B2" s="38"/>
      <c r="C2" s="38"/>
      <c r="D2" s="38"/>
      <c r="E2" s="38"/>
      <c r="F2" s="38"/>
      <c r="G2" s="38"/>
    </row>
    <row r="4" spans="1:7" x14ac:dyDescent="0.25">
      <c r="A4" s="40" t="s">
        <v>0</v>
      </c>
      <c r="B4" s="42" t="s">
        <v>1</v>
      </c>
      <c r="C4" s="39" t="s">
        <v>2</v>
      </c>
      <c r="D4" s="39"/>
      <c r="E4" s="39"/>
      <c r="F4" s="39"/>
      <c r="G4" s="39"/>
    </row>
    <row r="5" spans="1:7" ht="30.75" thickBot="1" x14ac:dyDescent="0.3">
      <c r="A5" s="41"/>
      <c r="B5" s="43"/>
      <c r="C5" s="37" t="s">
        <v>3</v>
      </c>
      <c r="D5" s="37" t="s">
        <v>126</v>
      </c>
      <c r="E5" s="37" t="s">
        <v>127</v>
      </c>
      <c r="F5" s="37" t="s">
        <v>48</v>
      </c>
      <c r="G5" s="37" t="s">
        <v>128</v>
      </c>
    </row>
    <row r="6" spans="1:7" ht="15.75" thickTop="1" x14ac:dyDescent="0.25"/>
    <row r="7" spans="1:7" x14ac:dyDescent="0.25">
      <c r="A7" s="14" t="s">
        <v>4</v>
      </c>
    </row>
    <row r="9" spans="1:7" x14ac:dyDescent="0.25">
      <c r="A9" s="2" t="s">
        <v>5</v>
      </c>
    </row>
    <row r="10" spans="1:7" x14ac:dyDescent="0.25">
      <c r="A10" s="7" t="s">
        <v>50</v>
      </c>
      <c r="B10" s="21">
        <f>SUM(C10:G10)</f>
        <v>4190</v>
      </c>
      <c r="C10" s="21">
        <v>167</v>
      </c>
      <c r="D10" s="21">
        <v>79</v>
      </c>
      <c r="E10" s="21">
        <v>59</v>
      </c>
      <c r="F10" s="21">
        <v>3834</v>
      </c>
      <c r="G10" s="21">
        <v>51</v>
      </c>
    </row>
    <row r="11" spans="1:7" x14ac:dyDescent="0.25">
      <c r="A11" s="4" t="s">
        <v>34</v>
      </c>
      <c r="B11" s="21">
        <f t="shared" ref="B11:B16" si="0">SUM(C11:G11)</f>
        <v>7507</v>
      </c>
      <c r="C11" s="21">
        <v>167</v>
      </c>
      <c r="D11" s="21">
        <v>117</v>
      </c>
      <c r="E11" s="21">
        <v>59</v>
      </c>
      <c r="F11" s="21">
        <v>7113</v>
      </c>
      <c r="G11" s="21">
        <v>51</v>
      </c>
    </row>
    <row r="12" spans="1:7" x14ac:dyDescent="0.25">
      <c r="A12" s="7" t="s">
        <v>75</v>
      </c>
      <c r="B12" s="21">
        <f t="shared" si="0"/>
        <v>3620</v>
      </c>
      <c r="C12" s="21">
        <v>600</v>
      </c>
      <c r="D12" s="21">
        <v>200</v>
      </c>
      <c r="E12" s="21">
        <v>200</v>
      </c>
      <c r="F12" s="21">
        <v>1970</v>
      </c>
      <c r="G12" s="21">
        <v>650</v>
      </c>
    </row>
    <row r="13" spans="1:7" x14ac:dyDescent="0.25">
      <c r="A13" s="4" t="s">
        <v>34</v>
      </c>
      <c r="B13" s="21">
        <f t="shared" si="0"/>
        <v>5010</v>
      </c>
      <c r="C13" s="21">
        <v>900</v>
      </c>
      <c r="D13" s="21">
        <v>300</v>
      </c>
      <c r="E13" s="21">
        <v>300</v>
      </c>
      <c r="F13" s="21">
        <v>2540</v>
      </c>
      <c r="G13" s="21">
        <v>970</v>
      </c>
    </row>
    <row r="14" spans="1:7" x14ac:dyDescent="0.25">
      <c r="A14" s="7" t="s">
        <v>76</v>
      </c>
      <c r="B14" s="21">
        <f t="shared" si="0"/>
        <v>3731</v>
      </c>
      <c r="C14" s="21">
        <v>329</v>
      </c>
      <c r="D14" s="21">
        <v>0</v>
      </c>
      <c r="E14" s="21">
        <v>45</v>
      </c>
      <c r="F14" s="21">
        <v>3270</v>
      </c>
      <c r="G14" s="21">
        <v>87</v>
      </c>
    </row>
    <row r="15" spans="1:7" x14ac:dyDescent="0.25">
      <c r="A15" s="4" t="s">
        <v>34</v>
      </c>
      <c r="B15" s="21">
        <f t="shared" si="0"/>
        <v>6335</v>
      </c>
      <c r="C15" s="21">
        <v>404</v>
      </c>
      <c r="D15" s="21">
        <v>0</v>
      </c>
      <c r="E15" s="21">
        <v>61</v>
      </c>
      <c r="F15" s="21">
        <v>5775</v>
      </c>
      <c r="G15" s="21">
        <v>95</v>
      </c>
    </row>
    <row r="16" spans="1:7" x14ac:dyDescent="0.25">
      <c r="A16" s="7" t="s">
        <v>77</v>
      </c>
      <c r="B16" s="21">
        <f t="shared" si="0"/>
        <v>16273</v>
      </c>
      <c r="C16" s="21">
        <v>2705</v>
      </c>
      <c r="D16" s="21">
        <v>1353</v>
      </c>
      <c r="E16" s="21">
        <v>1352</v>
      </c>
      <c r="F16" s="21">
        <v>8334</v>
      </c>
      <c r="G16" s="21">
        <v>2529</v>
      </c>
    </row>
    <row r="17" spans="1:9" x14ac:dyDescent="0.25">
      <c r="B17" s="22"/>
      <c r="C17" s="22"/>
      <c r="D17" s="22"/>
      <c r="E17" s="22"/>
      <c r="F17" s="22"/>
      <c r="G17" s="22"/>
    </row>
    <row r="18" spans="1:9" x14ac:dyDescent="0.25">
      <c r="A18" s="9" t="s">
        <v>6</v>
      </c>
      <c r="B18" s="22"/>
      <c r="C18" s="22"/>
      <c r="D18" s="22"/>
      <c r="E18" s="22"/>
      <c r="F18" s="22"/>
      <c r="G18" s="22"/>
    </row>
    <row r="19" spans="1:9" x14ac:dyDescent="0.25">
      <c r="A19" s="7" t="s">
        <v>50</v>
      </c>
      <c r="B19" s="21">
        <f>SUM(C19:G19)</f>
        <v>1483322500</v>
      </c>
      <c r="C19" s="21">
        <v>30895000</v>
      </c>
      <c r="D19" s="21">
        <v>18777500</v>
      </c>
      <c r="E19" s="21">
        <v>10915000</v>
      </c>
      <c r="F19" s="21">
        <v>1413300000</v>
      </c>
      <c r="G19" s="21">
        <v>9435000</v>
      </c>
    </row>
    <row r="20" spans="1:9" x14ac:dyDescent="0.25">
      <c r="A20" s="7" t="s">
        <v>75</v>
      </c>
      <c r="B20" s="21">
        <f>SUM(C20:G20)</f>
        <v>964950000</v>
      </c>
      <c r="C20" s="21">
        <v>166500000</v>
      </c>
      <c r="D20" s="21">
        <v>55500000</v>
      </c>
      <c r="E20" s="21">
        <v>55500000</v>
      </c>
      <c r="F20" s="21">
        <v>508000000</v>
      </c>
      <c r="G20" s="21">
        <v>179450000</v>
      </c>
    </row>
    <row r="21" spans="1:9" x14ac:dyDescent="0.25">
      <c r="A21" s="7" t="s">
        <v>76</v>
      </c>
      <c r="B21" s="21">
        <f>SUM(C21:G21)</f>
        <v>1258300000</v>
      </c>
      <c r="C21" s="21">
        <v>74440000</v>
      </c>
      <c r="D21" s="21">
        <v>0</v>
      </c>
      <c r="E21" s="21">
        <v>11285000</v>
      </c>
      <c r="F21" s="21">
        <v>1155000000</v>
      </c>
      <c r="G21" s="21">
        <v>17575000</v>
      </c>
      <c r="I21" s="1"/>
    </row>
    <row r="22" spans="1:9" x14ac:dyDescent="0.25">
      <c r="A22" s="7" t="s">
        <v>77</v>
      </c>
      <c r="B22" s="21">
        <f>SUM(C22:G22)</f>
        <v>13403260000</v>
      </c>
      <c r="C22" s="21">
        <v>999925000</v>
      </c>
      <c r="D22" s="21">
        <v>500055000</v>
      </c>
      <c r="E22" s="21">
        <v>499870000</v>
      </c>
      <c r="F22" s="21">
        <v>10000000000</v>
      </c>
      <c r="G22" s="21">
        <v>1403410000</v>
      </c>
    </row>
    <row r="23" spans="1:9" x14ac:dyDescent="0.25">
      <c r="A23" s="7" t="s">
        <v>78</v>
      </c>
      <c r="B23" s="21">
        <f>SUM(C23:G23)</f>
        <v>1258300000</v>
      </c>
      <c r="C23" s="21">
        <f>C21</f>
        <v>74440000</v>
      </c>
      <c r="D23" s="21">
        <f>D21</f>
        <v>0</v>
      </c>
      <c r="E23" s="21">
        <f>E21</f>
        <v>11285000</v>
      </c>
      <c r="F23" s="21">
        <f>F21</f>
        <v>1155000000</v>
      </c>
      <c r="G23" s="21">
        <f>G21</f>
        <v>17575000</v>
      </c>
    </row>
    <row r="24" spans="1:9" x14ac:dyDescent="0.25">
      <c r="B24" s="21"/>
      <c r="C24" s="21"/>
      <c r="D24" s="21"/>
      <c r="E24" s="21"/>
      <c r="F24" s="21"/>
      <c r="G24" s="22"/>
    </row>
    <row r="25" spans="1:9" x14ac:dyDescent="0.25">
      <c r="A25" s="2" t="s">
        <v>7</v>
      </c>
      <c r="B25" s="22"/>
      <c r="C25" s="22"/>
      <c r="D25" s="22"/>
      <c r="E25" s="22"/>
      <c r="F25" s="22"/>
      <c r="G25" s="22"/>
    </row>
    <row r="26" spans="1:9" x14ac:dyDescent="0.25">
      <c r="A26" s="11" t="s">
        <v>75</v>
      </c>
      <c r="B26" s="21">
        <f>B20</f>
        <v>964950000</v>
      </c>
      <c r="C26" s="21"/>
      <c r="D26" s="21"/>
      <c r="E26" s="21"/>
      <c r="F26" s="21"/>
      <c r="G26" s="21"/>
      <c r="H26" s="13"/>
    </row>
    <row r="27" spans="1:9" x14ac:dyDescent="0.25">
      <c r="A27" s="11" t="s">
        <v>76</v>
      </c>
      <c r="B27" s="21">
        <v>3100863131</v>
      </c>
      <c r="C27" s="23"/>
      <c r="D27" s="23"/>
      <c r="E27" s="23"/>
      <c r="F27" s="23"/>
      <c r="G27" s="23"/>
      <c r="H27" s="13"/>
    </row>
    <row r="28" spans="1:9" x14ac:dyDescent="0.25">
      <c r="B28" s="22"/>
      <c r="C28" s="22"/>
      <c r="D28" s="22"/>
      <c r="E28" s="22"/>
      <c r="F28" s="22"/>
      <c r="G28" s="22"/>
    </row>
    <row r="29" spans="1:9" x14ac:dyDescent="0.25">
      <c r="A29" s="2" t="s">
        <v>8</v>
      </c>
      <c r="B29" s="22"/>
      <c r="C29" s="22"/>
      <c r="D29" s="22"/>
      <c r="E29" s="22"/>
      <c r="F29" s="22"/>
      <c r="G29" s="22"/>
    </row>
    <row r="30" spans="1:9" x14ac:dyDescent="0.25">
      <c r="A30" s="2" t="s">
        <v>51</v>
      </c>
      <c r="B30" s="24">
        <v>1.0042274323</v>
      </c>
      <c r="C30" s="24">
        <v>1.0042274323</v>
      </c>
      <c r="D30" s="24">
        <v>1.0042274323</v>
      </c>
      <c r="E30" s="24">
        <v>1.0042274323</v>
      </c>
      <c r="F30" s="24">
        <v>1.0042274323</v>
      </c>
      <c r="G30" s="24">
        <v>1.0042274323</v>
      </c>
    </row>
    <row r="31" spans="1:9" x14ac:dyDescent="0.25">
      <c r="A31" s="2" t="s">
        <v>79</v>
      </c>
      <c r="B31" s="24">
        <v>1.0304675706999999</v>
      </c>
      <c r="C31" s="24">
        <v>1.0304675706999999</v>
      </c>
      <c r="D31" s="24">
        <v>1.0304675706999999</v>
      </c>
      <c r="E31" s="24">
        <v>1.0304675706999999</v>
      </c>
      <c r="F31" s="24">
        <v>1.0304675706999999</v>
      </c>
      <c r="G31" s="24">
        <v>1.0304675706999999</v>
      </c>
    </row>
    <row r="32" spans="1:9" x14ac:dyDescent="0.25">
      <c r="A32" s="2" t="s">
        <v>9</v>
      </c>
      <c r="B32" s="21">
        <f>C32+F32</f>
        <v>96909</v>
      </c>
      <c r="C32" s="21">
        <v>75954</v>
      </c>
      <c r="D32" s="21">
        <v>75954</v>
      </c>
      <c r="E32" s="21">
        <v>75954</v>
      </c>
      <c r="F32" s="21">
        <v>20955</v>
      </c>
      <c r="G32" s="21">
        <v>75954</v>
      </c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2" t="s">
        <v>10</v>
      </c>
      <c r="B34" s="22"/>
      <c r="C34" s="22"/>
      <c r="D34" s="22"/>
      <c r="E34" s="22"/>
      <c r="F34" s="22"/>
      <c r="G34" s="22"/>
    </row>
    <row r="35" spans="1:7" x14ac:dyDescent="0.25">
      <c r="A35" s="2" t="s">
        <v>52</v>
      </c>
      <c r="B35" s="23">
        <f t="shared" ref="B35:G35" si="1">B19/B30</f>
        <v>1477078251.6891816</v>
      </c>
      <c r="C35" s="23">
        <f t="shared" si="1"/>
        <v>30764943.285049114</v>
      </c>
      <c r="D35" s="23">
        <f t="shared" si="1"/>
        <v>18698453.553487934</v>
      </c>
      <c r="E35" s="23">
        <f t="shared" si="1"/>
        <v>10869051.819268849</v>
      </c>
      <c r="F35" s="23">
        <f t="shared" si="1"/>
        <v>1407350520.9503129</v>
      </c>
      <c r="G35" s="23">
        <f t="shared" si="1"/>
        <v>9395282.0810629036</v>
      </c>
    </row>
    <row r="36" spans="1:7" x14ac:dyDescent="0.25">
      <c r="A36" s="2" t="s">
        <v>80</v>
      </c>
      <c r="B36" s="23">
        <f t="shared" ref="B36:G36" si="2">B21/B31</f>
        <v>1221096166.2240694</v>
      </c>
      <c r="C36" s="23">
        <f t="shared" si="2"/>
        <v>72239051.588428602</v>
      </c>
      <c r="D36" s="23">
        <f t="shared" si="2"/>
        <v>0</v>
      </c>
      <c r="E36" s="23">
        <f t="shared" si="2"/>
        <v>10951339.295747137</v>
      </c>
      <c r="F36" s="23">
        <f t="shared" si="2"/>
        <v>1120850410.8629103</v>
      </c>
      <c r="G36" s="23">
        <f t="shared" si="2"/>
        <v>17055364.476983245</v>
      </c>
    </row>
    <row r="37" spans="1:7" x14ac:dyDescent="0.25">
      <c r="A37" s="2" t="s">
        <v>53</v>
      </c>
      <c r="B37" s="23">
        <f t="shared" ref="B37:G37" si="3">B35/B10</f>
        <v>352524.64240791922</v>
      </c>
      <c r="C37" s="23">
        <f t="shared" si="3"/>
        <v>184221.2172757432</v>
      </c>
      <c r="D37" s="23">
        <f t="shared" si="3"/>
        <v>236689.28548718904</v>
      </c>
      <c r="E37" s="23">
        <f t="shared" si="3"/>
        <v>184221.2172757432</v>
      </c>
      <c r="F37" s="23">
        <f t="shared" si="3"/>
        <v>367071.0800600712</v>
      </c>
      <c r="G37" s="23">
        <f t="shared" si="3"/>
        <v>184221.2172757432</v>
      </c>
    </row>
    <row r="38" spans="1:7" x14ac:dyDescent="0.25">
      <c r="A38" s="2" t="s">
        <v>81</v>
      </c>
      <c r="B38" s="23">
        <f t="shared" ref="B38:G38" si="4">B36/B14</f>
        <v>327283.88266525581</v>
      </c>
      <c r="C38" s="23">
        <f t="shared" si="4"/>
        <v>219571.58537516292</v>
      </c>
      <c r="D38" s="23" t="s">
        <v>124</v>
      </c>
      <c r="E38" s="23">
        <f t="shared" si="4"/>
        <v>243363.09546104749</v>
      </c>
      <c r="F38" s="23">
        <f t="shared" si="4"/>
        <v>342767.70974400925</v>
      </c>
      <c r="G38" s="23">
        <f t="shared" si="4"/>
        <v>196038.67214923271</v>
      </c>
    </row>
    <row r="39" spans="1:7" x14ac:dyDescent="0.25">
      <c r="B39" s="22"/>
      <c r="C39" s="22"/>
      <c r="D39" s="22"/>
      <c r="E39" s="22"/>
      <c r="F39" s="22"/>
      <c r="G39" s="22"/>
    </row>
    <row r="40" spans="1:7" x14ac:dyDescent="0.25">
      <c r="A40" s="14" t="s">
        <v>11</v>
      </c>
      <c r="B40" s="22"/>
      <c r="C40" s="22"/>
      <c r="D40" s="22"/>
      <c r="E40" s="22"/>
      <c r="F40" s="22"/>
      <c r="G40" s="22"/>
    </row>
    <row r="41" spans="1:7" x14ac:dyDescent="0.25">
      <c r="B41" s="22"/>
      <c r="C41" s="22"/>
      <c r="D41" s="22"/>
      <c r="E41" s="22"/>
      <c r="F41" s="22"/>
      <c r="G41" s="22"/>
    </row>
    <row r="42" spans="1:7" x14ac:dyDescent="0.25">
      <c r="A42" s="2" t="s">
        <v>12</v>
      </c>
      <c r="B42" s="22"/>
      <c r="C42" s="22"/>
      <c r="D42" s="22"/>
      <c r="E42" s="22"/>
      <c r="F42" s="22"/>
      <c r="G42" s="22"/>
    </row>
    <row r="43" spans="1:7" x14ac:dyDescent="0.25">
      <c r="A43" s="2" t="s">
        <v>13</v>
      </c>
      <c r="B43" s="23">
        <f t="shared" ref="B43:G43" si="5">B12/B32*100</f>
        <v>3.7354631664757658</v>
      </c>
      <c r="C43" s="23">
        <f t="shared" si="5"/>
        <v>0.78995181293941075</v>
      </c>
      <c r="D43" s="23">
        <f t="shared" si="5"/>
        <v>0.26331727097980356</v>
      </c>
      <c r="E43" s="23">
        <f t="shared" si="5"/>
        <v>0.26331727097980356</v>
      </c>
      <c r="F43" s="23">
        <f t="shared" si="5"/>
        <v>9.4010975900739666</v>
      </c>
      <c r="G43" s="23">
        <f t="shared" si="5"/>
        <v>0.85578113068436168</v>
      </c>
    </row>
    <row r="44" spans="1:7" x14ac:dyDescent="0.25">
      <c r="A44" s="2" t="s">
        <v>14</v>
      </c>
      <c r="B44" s="23">
        <f t="shared" ref="B44:G44" si="6">B14/B32*100</f>
        <v>3.8500036116356577</v>
      </c>
      <c r="C44" s="23">
        <f t="shared" si="6"/>
        <v>0.43315691076177681</v>
      </c>
      <c r="D44" s="23">
        <f t="shared" si="6"/>
        <v>0</v>
      </c>
      <c r="E44" s="23">
        <f t="shared" si="6"/>
        <v>5.9246385970455798E-2</v>
      </c>
      <c r="F44" s="23">
        <f t="shared" si="6"/>
        <v>15.604867573371511</v>
      </c>
      <c r="G44" s="23">
        <f t="shared" si="6"/>
        <v>0.11454301287621454</v>
      </c>
    </row>
    <row r="45" spans="1:7" x14ac:dyDescent="0.25">
      <c r="B45" s="22"/>
      <c r="C45" s="22"/>
      <c r="D45" s="22"/>
      <c r="E45" s="22"/>
      <c r="F45" s="22"/>
      <c r="G45" s="22"/>
    </row>
    <row r="46" spans="1:7" x14ac:dyDescent="0.25">
      <c r="A46" s="2" t="s">
        <v>15</v>
      </c>
      <c r="B46" s="22"/>
      <c r="C46" s="22"/>
      <c r="D46" s="22"/>
      <c r="E46" s="22"/>
      <c r="F46" s="22"/>
      <c r="G46" s="22"/>
    </row>
    <row r="47" spans="1:7" x14ac:dyDescent="0.25">
      <c r="A47" s="2" t="s">
        <v>16</v>
      </c>
      <c r="B47" s="23">
        <f t="shared" ref="B47:G47" si="7">B14/B12*100</f>
        <v>103.06629834254144</v>
      </c>
      <c r="C47" s="23">
        <f t="shared" si="7"/>
        <v>54.833333333333336</v>
      </c>
      <c r="D47" s="23">
        <f t="shared" si="7"/>
        <v>0</v>
      </c>
      <c r="E47" s="23">
        <f t="shared" si="7"/>
        <v>22.5</v>
      </c>
      <c r="F47" s="23">
        <f t="shared" si="7"/>
        <v>165.98984771573603</v>
      </c>
      <c r="G47" s="23">
        <f t="shared" si="7"/>
        <v>13.384615384615383</v>
      </c>
    </row>
    <row r="48" spans="1:7" x14ac:dyDescent="0.25">
      <c r="A48" s="2" t="s">
        <v>17</v>
      </c>
      <c r="B48" s="23">
        <f t="shared" ref="B48:G48" si="8">B21/B20*100</f>
        <v>130.4005388880253</v>
      </c>
      <c r="C48" s="23">
        <f t="shared" si="8"/>
        <v>44.708708708708713</v>
      </c>
      <c r="D48" s="23">
        <f t="shared" si="8"/>
        <v>0</v>
      </c>
      <c r="E48" s="23">
        <f t="shared" si="8"/>
        <v>20.333333333333332</v>
      </c>
      <c r="F48" s="23">
        <f t="shared" si="8"/>
        <v>227.36220472440945</v>
      </c>
      <c r="G48" s="23">
        <f t="shared" si="8"/>
        <v>9.7938144329896915</v>
      </c>
    </row>
    <row r="49" spans="1:7" x14ac:dyDescent="0.25">
      <c r="A49" s="2" t="s">
        <v>18</v>
      </c>
      <c r="B49" s="23">
        <f t="shared" ref="B49:G49" si="9">AVERAGE(B47:B48)</f>
        <v>116.73341861528337</v>
      </c>
      <c r="C49" s="23">
        <f t="shared" si="9"/>
        <v>49.771021021021028</v>
      </c>
      <c r="D49" s="23">
        <f t="shared" si="9"/>
        <v>0</v>
      </c>
      <c r="E49" s="23">
        <f t="shared" si="9"/>
        <v>21.416666666666664</v>
      </c>
      <c r="F49" s="23">
        <f t="shared" si="9"/>
        <v>196.67602622007274</v>
      </c>
      <c r="G49" s="23">
        <f t="shared" si="9"/>
        <v>11.589214908802537</v>
      </c>
    </row>
    <row r="50" spans="1:7" x14ac:dyDescent="0.25">
      <c r="B50" s="25"/>
      <c r="C50" s="25"/>
      <c r="D50" s="25"/>
      <c r="E50" s="25"/>
      <c r="F50" s="25"/>
      <c r="G50" s="22"/>
    </row>
    <row r="51" spans="1:7" x14ac:dyDescent="0.25">
      <c r="A51" s="2" t="s">
        <v>19</v>
      </c>
      <c r="B51" s="22"/>
      <c r="C51" s="22"/>
      <c r="D51" s="22"/>
      <c r="E51" s="22"/>
      <c r="F51" s="22"/>
      <c r="G51" s="22"/>
    </row>
    <row r="52" spans="1:7" x14ac:dyDescent="0.25">
      <c r="A52" s="2" t="s">
        <v>20</v>
      </c>
      <c r="B52" s="23">
        <f t="shared" ref="B52:G52" si="10">B14/B16*100</f>
        <v>22.927548700301113</v>
      </c>
      <c r="C52" s="23">
        <f t="shared" si="10"/>
        <v>12.162661737523104</v>
      </c>
      <c r="D52" s="23">
        <f t="shared" si="10"/>
        <v>0</v>
      </c>
      <c r="E52" s="23">
        <f t="shared" si="10"/>
        <v>3.3284023668639056</v>
      </c>
      <c r="F52" s="23">
        <f t="shared" si="10"/>
        <v>39.236861051115909</v>
      </c>
      <c r="G52" s="23">
        <f t="shared" si="10"/>
        <v>3.4400948991696323</v>
      </c>
    </row>
    <row r="53" spans="1:7" x14ac:dyDescent="0.25">
      <c r="A53" s="2" t="s">
        <v>21</v>
      </c>
      <c r="B53" s="23">
        <f t="shared" ref="B53:G53" si="11">B21/B22*100</f>
        <v>9.3880145576523919</v>
      </c>
      <c r="C53" s="23">
        <f t="shared" si="11"/>
        <v>7.4445583418756396</v>
      </c>
      <c r="D53" s="23">
        <f t="shared" si="11"/>
        <v>0</v>
      </c>
      <c r="E53" s="23">
        <f t="shared" si="11"/>
        <v>2.2575869726128794</v>
      </c>
      <c r="F53" s="23">
        <f t="shared" si="11"/>
        <v>11.55</v>
      </c>
      <c r="G53" s="23">
        <f t="shared" si="11"/>
        <v>1.2523068810967573</v>
      </c>
    </row>
    <row r="54" spans="1:7" x14ac:dyDescent="0.25">
      <c r="A54" s="2" t="s">
        <v>22</v>
      </c>
      <c r="B54" s="23">
        <f t="shared" ref="B54:G54" si="12">(B52+B53)/2</f>
        <v>16.157781628976753</v>
      </c>
      <c r="C54" s="23">
        <f t="shared" si="12"/>
        <v>9.8036100396993717</v>
      </c>
      <c r="D54" s="23">
        <f t="shared" si="12"/>
        <v>0</v>
      </c>
      <c r="E54" s="23">
        <f t="shared" si="12"/>
        <v>2.7929946697383925</v>
      </c>
      <c r="F54" s="23">
        <f t="shared" si="12"/>
        <v>25.393430525557953</v>
      </c>
      <c r="G54" s="23">
        <f t="shared" si="12"/>
        <v>2.3462008901331948</v>
      </c>
    </row>
    <row r="55" spans="1:7" x14ac:dyDescent="0.25">
      <c r="B55" s="22"/>
      <c r="C55" s="22"/>
      <c r="D55" s="22"/>
      <c r="E55" s="22"/>
      <c r="F55" s="22"/>
      <c r="G55" s="22"/>
    </row>
    <row r="56" spans="1:7" x14ac:dyDescent="0.25">
      <c r="A56" s="2" t="s">
        <v>23</v>
      </c>
      <c r="B56" s="23">
        <f>B23/B21*100</f>
        <v>100</v>
      </c>
      <c r="C56" s="23"/>
      <c r="D56" s="23"/>
      <c r="E56" s="23"/>
      <c r="F56" s="23"/>
      <c r="G56" s="23"/>
    </row>
    <row r="57" spans="1:7" x14ac:dyDescent="0.25">
      <c r="B57" s="22"/>
      <c r="C57" s="22"/>
      <c r="D57" s="22"/>
      <c r="E57" s="22"/>
      <c r="F57" s="22"/>
      <c r="G57" s="22"/>
    </row>
    <row r="58" spans="1:7" x14ac:dyDescent="0.25">
      <c r="A58" s="2" t="s">
        <v>24</v>
      </c>
      <c r="B58" s="22"/>
      <c r="C58" s="22"/>
      <c r="D58" s="22"/>
      <c r="E58" s="22"/>
      <c r="F58" s="22"/>
      <c r="G58" s="22"/>
    </row>
    <row r="59" spans="1:7" x14ac:dyDescent="0.25">
      <c r="A59" s="2" t="s">
        <v>25</v>
      </c>
      <c r="B59" s="23">
        <f t="shared" ref="B59:G59" si="13">((B14/B10)-1)*100</f>
        <v>-10.954653937947489</v>
      </c>
      <c r="C59" s="23">
        <f t="shared" si="13"/>
        <v>97.005988023952099</v>
      </c>
      <c r="D59" s="23">
        <f t="shared" si="13"/>
        <v>-100</v>
      </c>
      <c r="E59" s="23">
        <f t="shared" si="13"/>
        <v>-23.728813559322038</v>
      </c>
      <c r="F59" s="23">
        <f t="shared" si="13"/>
        <v>-14.710485133020345</v>
      </c>
      <c r="G59" s="23">
        <f t="shared" si="13"/>
        <v>70.588235294117638</v>
      </c>
    </row>
    <row r="60" spans="1:7" x14ac:dyDescent="0.25">
      <c r="A60" s="2" t="s">
        <v>26</v>
      </c>
      <c r="B60" s="23">
        <f t="shared" ref="B60:G60" si="14">((B36/B35)-1)*100</f>
        <v>-17.330299540486227</v>
      </c>
      <c r="C60" s="23">
        <f t="shared" si="14"/>
        <v>134.80963679700565</v>
      </c>
      <c r="D60" s="23">
        <f t="shared" si="14"/>
        <v>-100</v>
      </c>
      <c r="E60" s="23">
        <f t="shared" si="14"/>
        <v>0.75708054250331891</v>
      </c>
      <c r="F60" s="23">
        <f t="shared" si="14"/>
        <v>-20.357409602118416</v>
      </c>
      <c r="G60" s="23">
        <f t="shared" si="14"/>
        <v>81.531159254494085</v>
      </c>
    </row>
    <row r="61" spans="1:7" x14ac:dyDescent="0.25">
      <c r="A61" s="2" t="s">
        <v>27</v>
      </c>
      <c r="B61" s="23">
        <f t="shared" ref="B61:G61" si="15">((B38/B37)-1)*100</f>
        <v>-7.1599986798813404</v>
      </c>
      <c r="C61" s="23">
        <f t="shared" si="15"/>
        <v>19.189086155318979</v>
      </c>
      <c r="D61" s="23" t="s">
        <v>125</v>
      </c>
      <c r="E61" s="23">
        <f t="shared" si="15"/>
        <v>32.10372782239326</v>
      </c>
      <c r="F61" s="23">
        <f t="shared" si="15"/>
        <v>-6.6208894234012439</v>
      </c>
      <c r="G61" s="23">
        <f t="shared" si="15"/>
        <v>6.4148174940137803</v>
      </c>
    </row>
    <row r="62" spans="1:7" x14ac:dyDescent="0.25">
      <c r="B62" s="25"/>
      <c r="C62" s="25"/>
      <c r="D62" s="25"/>
      <c r="E62" s="25"/>
      <c r="F62" s="25"/>
      <c r="G62" s="22"/>
    </row>
    <row r="63" spans="1:7" x14ac:dyDescent="0.25">
      <c r="A63" s="2" t="s">
        <v>28</v>
      </c>
      <c r="B63" s="22"/>
      <c r="C63" s="22"/>
      <c r="D63" s="22"/>
      <c r="E63" s="22"/>
      <c r="F63" s="22"/>
      <c r="G63" s="22"/>
    </row>
    <row r="64" spans="1:7" x14ac:dyDescent="0.25">
      <c r="A64" s="2" t="s">
        <v>46</v>
      </c>
      <c r="B64" s="21">
        <f t="shared" ref="B64:G64" si="16">B20/(B13)</f>
        <v>192604.79041916167</v>
      </c>
      <c r="C64" s="21">
        <f t="shared" si="16"/>
        <v>185000</v>
      </c>
      <c r="D64" s="21">
        <f t="shared" si="16"/>
        <v>185000</v>
      </c>
      <c r="E64" s="21">
        <f t="shared" si="16"/>
        <v>185000</v>
      </c>
      <c r="F64" s="21">
        <f t="shared" si="16"/>
        <v>200000</v>
      </c>
      <c r="G64" s="21">
        <f t="shared" si="16"/>
        <v>185000</v>
      </c>
    </row>
    <row r="65" spans="1:8" x14ac:dyDescent="0.25">
      <c r="A65" s="2" t="s">
        <v>47</v>
      </c>
      <c r="B65" s="21">
        <f t="shared" ref="B65:G65" si="17">B21/(B15)</f>
        <v>198626.67719021311</v>
      </c>
      <c r="C65" s="21">
        <f t="shared" si="17"/>
        <v>184257.42574257427</v>
      </c>
      <c r="D65" s="21" t="s">
        <v>124</v>
      </c>
      <c r="E65" s="21">
        <f t="shared" si="17"/>
        <v>185000</v>
      </c>
      <c r="F65" s="21">
        <f t="shared" si="17"/>
        <v>200000</v>
      </c>
      <c r="G65" s="21">
        <f t="shared" si="17"/>
        <v>185000</v>
      </c>
    </row>
    <row r="66" spans="1:8" hidden="1" x14ac:dyDescent="0.25">
      <c r="A66" s="2" t="s">
        <v>35</v>
      </c>
      <c r="B66" s="21">
        <f t="shared" ref="B66:G66" si="18">B21/B15</f>
        <v>198626.67719021311</v>
      </c>
      <c r="C66" s="21">
        <f t="shared" si="18"/>
        <v>184257.42574257427</v>
      </c>
      <c r="D66" s="21" t="s">
        <v>124</v>
      </c>
      <c r="E66" s="21">
        <f t="shared" si="18"/>
        <v>185000</v>
      </c>
      <c r="F66" s="21">
        <f t="shared" si="18"/>
        <v>200000</v>
      </c>
      <c r="G66" s="21">
        <f t="shared" si="18"/>
        <v>185000</v>
      </c>
    </row>
    <row r="67" spans="1:8" x14ac:dyDescent="0.25">
      <c r="A67" s="2" t="s">
        <v>29</v>
      </c>
      <c r="B67" s="26">
        <f t="shared" ref="B67:G67" si="19">(B65/B64)*B49</f>
        <v>120.38314834302876</v>
      </c>
      <c r="C67" s="26">
        <f t="shared" si="19"/>
        <v>49.57124437790749</v>
      </c>
      <c r="D67" s="21" t="s">
        <v>124</v>
      </c>
      <c r="E67" s="26">
        <f t="shared" si="19"/>
        <v>21.416666666666664</v>
      </c>
      <c r="F67" s="26">
        <f t="shared" si="19"/>
        <v>196.67602622007274</v>
      </c>
      <c r="G67" s="26">
        <f t="shared" si="19"/>
        <v>11.589214908802537</v>
      </c>
    </row>
    <row r="68" spans="1:8" x14ac:dyDescent="0.25">
      <c r="A68" s="2" t="s">
        <v>40</v>
      </c>
      <c r="B68" s="21">
        <f t="shared" ref="B68:G68" si="20">(B20/B13)*3</f>
        <v>577814.37125748501</v>
      </c>
      <c r="C68" s="21">
        <f t="shared" si="20"/>
        <v>555000</v>
      </c>
      <c r="D68" s="21">
        <f t="shared" si="20"/>
        <v>555000</v>
      </c>
      <c r="E68" s="21">
        <f t="shared" si="20"/>
        <v>555000</v>
      </c>
      <c r="F68" s="21">
        <f t="shared" si="20"/>
        <v>600000</v>
      </c>
      <c r="G68" s="21">
        <f t="shared" si="20"/>
        <v>555000</v>
      </c>
    </row>
    <row r="69" spans="1:8" x14ac:dyDescent="0.25">
      <c r="A69" s="2" t="s">
        <v>41</v>
      </c>
      <c r="B69" s="21">
        <f t="shared" ref="B69:G69" si="21">(B21/B15)*3</f>
        <v>595880.03157063934</v>
      </c>
      <c r="C69" s="21">
        <f t="shared" si="21"/>
        <v>552772.27722772281</v>
      </c>
      <c r="D69" s="21" t="s">
        <v>124</v>
      </c>
      <c r="E69" s="21">
        <f t="shared" si="21"/>
        <v>555000</v>
      </c>
      <c r="F69" s="21">
        <f t="shared" si="21"/>
        <v>600000</v>
      </c>
      <c r="G69" s="21">
        <f t="shared" si="21"/>
        <v>555000</v>
      </c>
    </row>
    <row r="70" spans="1:8" x14ac:dyDescent="0.25">
      <c r="B70" s="25"/>
      <c r="C70" s="25"/>
      <c r="D70" s="25"/>
      <c r="E70" s="25"/>
      <c r="F70" s="25"/>
      <c r="G70" s="22"/>
    </row>
    <row r="71" spans="1:8" x14ac:dyDescent="0.25">
      <c r="A71" s="2" t="s">
        <v>30</v>
      </c>
      <c r="B71" s="25"/>
      <c r="C71" s="25"/>
      <c r="D71" s="25"/>
      <c r="E71" s="25"/>
      <c r="F71" s="25"/>
      <c r="G71" s="22"/>
    </row>
    <row r="72" spans="1:8" x14ac:dyDescent="0.25">
      <c r="A72" s="2" t="s">
        <v>31</v>
      </c>
      <c r="B72" s="23">
        <f>(B27/B26)*100</f>
        <v>321.34961718223741</v>
      </c>
      <c r="C72" s="23"/>
      <c r="D72" s="23"/>
      <c r="E72" s="23"/>
      <c r="F72" s="23"/>
      <c r="G72" s="23"/>
      <c r="H72" s="13"/>
    </row>
    <row r="73" spans="1:8" x14ac:dyDescent="0.25">
      <c r="A73" s="2" t="s">
        <v>32</v>
      </c>
      <c r="B73" s="21" t="s">
        <v>124</v>
      </c>
      <c r="C73" s="23"/>
      <c r="D73" s="23"/>
      <c r="E73" s="23"/>
      <c r="F73" s="23"/>
      <c r="G73" s="23"/>
      <c r="H73" s="13"/>
    </row>
    <row r="74" spans="1:8" ht="15.75" thickBot="1" x14ac:dyDescent="0.3">
      <c r="A74" s="12"/>
      <c r="B74" s="27"/>
      <c r="C74" s="27"/>
      <c r="D74" s="27"/>
      <c r="E74" s="27"/>
      <c r="F74" s="27"/>
      <c r="G74" s="27"/>
    </row>
    <row r="75" spans="1:8" ht="15.75" thickTop="1" x14ac:dyDescent="0.25"/>
    <row r="76" spans="1:8" x14ac:dyDescent="0.25">
      <c r="A76" s="15" t="s">
        <v>33</v>
      </c>
    </row>
    <row r="77" spans="1:8" x14ac:dyDescent="0.25">
      <c r="A77" s="2" t="s">
        <v>82</v>
      </c>
    </row>
    <row r="78" spans="1:8" x14ac:dyDescent="0.25">
      <c r="A78" s="2" t="s">
        <v>83</v>
      </c>
      <c r="B78" s="16"/>
      <c r="C78" s="16"/>
      <c r="D78" s="16"/>
    </row>
    <row r="80" spans="1:8" x14ac:dyDescent="0.25">
      <c r="A80" s="2" t="s">
        <v>36</v>
      </c>
    </row>
    <row r="81" spans="1:1" x14ac:dyDescent="0.25">
      <c r="A81" s="17" t="s">
        <v>37</v>
      </c>
    </row>
    <row r="83" spans="1:1" x14ac:dyDescent="0.25">
      <c r="A83" s="10" t="s">
        <v>84</v>
      </c>
    </row>
    <row r="162" spans="5:8" x14ac:dyDescent="0.25">
      <c r="E162" s="18"/>
      <c r="F162" s="18"/>
      <c r="G162" s="18"/>
      <c r="H162" s="18"/>
    </row>
    <row r="163" spans="5:8" x14ac:dyDescent="0.25">
      <c r="E163" s="18"/>
      <c r="F163" s="18"/>
      <c r="G163" s="18"/>
      <c r="H163" s="18"/>
    </row>
  </sheetData>
  <mergeCells count="4">
    <mergeCell ref="A2:G2"/>
    <mergeCell ref="C4:G4"/>
    <mergeCell ref="A4:A5"/>
    <mergeCell ref="B4:B5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5703125" style="2" customWidth="1"/>
    <col min="2" max="7" width="20.7109375" style="2" customWidth="1"/>
    <col min="8" max="8" width="11.42578125" style="2"/>
    <col min="9" max="9" width="15.140625" style="2" bestFit="1" customWidth="1"/>
    <col min="10" max="11" width="14.140625" style="2" bestFit="1" customWidth="1"/>
    <col min="12" max="12" width="16.85546875" style="2" bestFit="1" customWidth="1"/>
    <col min="13" max="16384" width="11.42578125" style="2"/>
  </cols>
  <sheetData>
    <row r="2" spans="1:7" ht="15.75" x14ac:dyDescent="0.25">
      <c r="A2" s="38" t="s">
        <v>85</v>
      </c>
      <c r="B2" s="38"/>
      <c r="C2" s="38"/>
      <c r="D2" s="38"/>
      <c r="E2" s="38"/>
      <c r="F2" s="38"/>
      <c r="G2" s="38"/>
    </row>
    <row r="4" spans="1:7" x14ac:dyDescent="0.25">
      <c r="A4" s="40" t="s">
        <v>0</v>
      </c>
      <c r="B4" s="42" t="s">
        <v>1</v>
      </c>
      <c r="C4" s="39" t="s">
        <v>2</v>
      </c>
      <c r="D4" s="39"/>
      <c r="E4" s="39"/>
      <c r="F4" s="39"/>
      <c r="G4" s="39"/>
    </row>
    <row r="5" spans="1:7" ht="30.75" thickBot="1" x14ac:dyDescent="0.3">
      <c r="A5" s="41"/>
      <c r="B5" s="43"/>
      <c r="C5" s="37" t="s">
        <v>3</v>
      </c>
      <c r="D5" s="37" t="s">
        <v>126</v>
      </c>
      <c r="E5" s="37" t="s">
        <v>127</v>
      </c>
      <c r="F5" s="37" t="s">
        <v>48</v>
      </c>
      <c r="G5" s="37" t="s">
        <v>128</v>
      </c>
    </row>
    <row r="6" spans="1:7" ht="15.75" thickTop="1" x14ac:dyDescent="0.25"/>
    <row r="7" spans="1:7" x14ac:dyDescent="0.25">
      <c r="A7" s="14" t="s">
        <v>4</v>
      </c>
    </row>
    <row r="9" spans="1:7" x14ac:dyDescent="0.25">
      <c r="A9" s="2" t="s">
        <v>5</v>
      </c>
    </row>
    <row r="10" spans="1:7" x14ac:dyDescent="0.25">
      <c r="A10" s="7" t="s">
        <v>54</v>
      </c>
      <c r="B10" s="21">
        <f>SUM(C10:G10)</f>
        <v>3181</v>
      </c>
      <c r="C10" s="21">
        <v>428</v>
      </c>
      <c r="D10" s="21">
        <v>23</v>
      </c>
      <c r="E10" s="3">
        <v>136</v>
      </c>
      <c r="F10" s="21">
        <v>1718</v>
      </c>
      <c r="G10" s="21">
        <v>876</v>
      </c>
    </row>
    <row r="11" spans="1:7" x14ac:dyDescent="0.25">
      <c r="A11" s="4" t="s">
        <v>34</v>
      </c>
      <c r="B11" s="21">
        <f t="shared" ref="B11:B16" si="0">SUM(C11:G11)</f>
        <v>14132</v>
      </c>
      <c r="C11" s="21">
        <v>926</v>
      </c>
      <c r="D11" s="21">
        <v>156</v>
      </c>
      <c r="E11" s="3">
        <v>238</v>
      </c>
      <c r="F11" s="21">
        <v>11164</v>
      </c>
      <c r="G11" s="21">
        <v>1648</v>
      </c>
    </row>
    <row r="12" spans="1:7" x14ac:dyDescent="0.25">
      <c r="A12" s="7" t="s">
        <v>86</v>
      </c>
      <c r="B12" s="21">
        <f t="shared" si="0"/>
        <v>7821</v>
      </c>
      <c r="C12" s="21">
        <v>900</v>
      </c>
      <c r="D12" s="21">
        <v>300</v>
      </c>
      <c r="E12" s="21">
        <v>300</v>
      </c>
      <c r="F12" s="21">
        <v>5320</v>
      </c>
      <c r="G12" s="21">
        <v>1001</v>
      </c>
    </row>
    <row r="13" spans="1:7" x14ac:dyDescent="0.25">
      <c r="A13" s="4" t="s">
        <v>34</v>
      </c>
      <c r="B13" s="21">
        <f t="shared" si="0"/>
        <v>22453</v>
      </c>
      <c r="C13" s="21">
        <v>1800</v>
      </c>
      <c r="D13" s="21">
        <v>600</v>
      </c>
      <c r="E13" s="21">
        <v>600</v>
      </c>
      <c r="F13" s="21">
        <v>16450</v>
      </c>
      <c r="G13" s="21">
        <v>3003</v>
      </c>
    </row>
    <row r="14" spans="1:7" x14ac:dyDescent="0.25">
      <c r="A14" s="7" t="s">
        <v>87</v>
      </c>
      <c r="B14" s="21">
        <f t="shared" si="0"/>
        <v>3695</v>
      </c>
      <c r="C14" s="21">
        <v>1001</v>
      </c>
      <c r="D14" s="21">
        <v>212</v>
      </c>
      <c r="E14" s="3">
        <v>312</v>
      </c>
      <c r="F14" s="21">
        <v>1308</v>
      </c>
      <c r="G14" s="21">
        <v>862</v>
      </c>
    </row>
    <row r="15" spans="1:7" x14ac:dyDescent="0.25">
      <c r="A15" s="4" t="s">
        <v>34</v>
      </c>
      <c r="B15" s="21">
        <f t="shared" si="0"/>
        <v>13629</v>
      </c>
      <c r="C15" s="21">
        <v>2004</v>
      </c>
      <c r="D15" s="21">
        <v>405</v>
      </c>
      <c r="E15" s="3">
        <v>568</v>
      </c>
      <c r="F15" s="21">
        <v>8854</v>
      </c>
      <c r="G15" s="21">
        <v>1798</v>
      </c>
    </row>
    <row r="16" spans="1:7" x14ac:dyDescent="0.25">
      <c r="A16" s="7" t="s">
        <v>77</v>
      </c>
      <c r="B16" s="21">
        <f t="shared" si="0"/>
        <v>16273</v>
      </c>
      <c r="C16" s="21">
        <v>2705</v>
      </c>
      <c r="D16" s="21">
        <v>1353</v>
      </c>
      <c r="E16" s="21">
        <v>1352</v>
      </c>
      <c r="F16" s="21">
        <v>8334</v>
      </c>
      <c r="G16" s="21">
        <v>2529</v>
      </c>
    </row>
    <row r="17" spans="1:12" x14ac:dyDescent="0.25">
      <c r="B17" s="21"/>
      <c r="C17" s="22"/>
      <c r="D17" s="22"/>
      <c r="E17" s="22"/>
      <c r="F17" s="22"/>
      <c r="G17" s="22"/>
    </row>
    <row r="18" spans="1:12" x14ac:dyDescent="0.25">
      <c r="A18" s="9" t="s">
        <v>6</v>
      </c>
      <c r="B18" s="21"/>
      <c r="C18" s="22"/>
      <c r="D18" s="22"/>
      <c r="E18" s="22"/>
      <c r="F18" s="22"/>
      <c r="G18" s="22"/>
    </row>
    <row r="19" spans="1:12" x14ac:dyDescent="0.25">
      <c r="A19" s="7" t="s">
        <v>54</v>
      </c>
      <c r="B19" s="21">
        <f>SUM(C19:G19)</f>
        <v>2729098750</v>
      </c>
      <c r="C19" s="28">
        <v>162060000</v>
      </c>
      <c r="D19" s="28">
        <v>24928750</v>
      </c>
      <c r="E19" s="28">
        <v>36630000</v>
      </c>
      <c r="F19" s="28">
        <v>2200600000</v>
      </c>
      <c r="G19" s="21">
        <v>304880000</v>
      </c>
    </row>
    <row r="20" spans="1:12" x14ac:dyDescent="0.25">
      <c r="A20" s="7" t="s">
        <v>86</v>
      </c>
      <c r="B20" s="21">
        <f>SUM(C20:G20)</f>
        <v>4400555000</v>
      </c>
      <c r="C20" s="21">
        <v>333000000</v>
      </c>
      <c r="D20" s="21">
        <v>111000000</v>
      </c>
      <c r="E20" s="21">
        <v>111000000</v>
      </c>
      <c r="F20" s="21">
        <v>3290000000</v>
      </c>
      <c r="G20" s="21">
        <v>555555000</v>
      </c>
    </row>
    <row r="21" spans="1:12" x14ac:dyDescent="0.25">
      <c r="A21" s="7" t="s">
        <v>87</v>
      </c>
      <c r="B21" s="21">
        <f>SUM(C21:G21)</f>
        <v>2629857500</v>
      </c>
      <c r="C21" s="28">
        <v>374792500</v>
      </c>
      <c r="D21" s="28">
        <v>68542500</v>
      </c>
      <c r="E21" s="28">
        <v>88892500</v>
      </c>
      <c r="F21" s="28">
        <v>1765000000</v>
      </c>
      <c r="G21" s="21">
        <v>332630000</v>
      </c>
      <c r="I21" s="5"/>
      <c r="J21" s="5"/>
      <c r="K21" s="5"/>
      <c r="L21" s="5"/>
    </row>
    <row r="22" spans="1:12" x14ac:dyDescent="0.25">
      <c r="A22" s="7" t="s">
        <v>77</v>
      </c>
      <c r="B22" s="21">
        <f>SUM(C22:G22)</f>
        <v>13403260000</v>
      </c>
      <c r="C22" s="21">
        <v>999925000</v>
      </c>
      <c r="D22" s="21">
        <v>500055000</v>
      </c>
      <c r="E22" s="21">
        <v>499870000</v>
      </c>
      <c r="F22" s="21">
        <v>10000000000</v>
      </c>
      <c r="G22" s="21">
        <v>1403410000</v>
      </c>
    </row>
    <row r="23" spans="1:12" x14ac:dyDescent="0.25">
      <c r="A23" s="7" t="s">
        <v>88</v>
      </c>
      <c r="B23" s="21">
        <f>SUM(C23:G23)</f>
        <v>2629857500</v>
      </c>
      <c r="C23" s="21">
        <f>C21</f>
        <v>374792500</v>
      </c>
      <c r="D23" s="21">
        <f>D21</f>
        <v>68542500</v>
      </c>
      <c r="E23" s="21">
        <f>E21</f>
        <v>88892500</v>
      </c>
      <c r="F23" s="21">
        <f>F21</f>
        <v>1765000000</v>
      </c>
      <c r="G23" s="21">
        <f>G21</f>
        <v>332630000</v>
      </c>
    </row>
    <row r="24" spans="1:12" x14ac:dyDescent="0.25">
      <c r="B24" s="21"/>
      <c r="C24" s="21"/>
      <c r="D24" s="21"/>
      <c r="E24" s="21"/>
      <c r="F24" s="21"/>
      <c r="G24" s="22"/>
    </row>
    <row r="25" spans="1:12" x14ac:dyDescent="0.25">
      <c r="A25" s="2" t="s">
        <v>7</v>
      </c>
      <c r="B25" s="22"/>
      <c r="C25" s="22"/>
      <c r="D25" s="22"/>
      <c r="E25" s="22"/>
      <c r="F25" s="22"/>
      <c r="G25" s="22"/>
    </row>
    <row r="26" spans="1:12" x14ac:dyDescent="0.25">
      <c r="A26" s="11" t="s">
        <v>86</v>
      </c>
      <c r="B26" s="21">
        <f>B20</f>
        <v>4400555000</v>
      </c>
      <c r="C26" s="21"/>
      <c r="D26" s="21"/>
      <c r="E26" s="21"/>
      <c r="F26" s="21"/>
      <c r="G26" s="21"/>
      <c r="H26" s="13"/>
    </row>
    <row r="27" spans="1:12" x14ac:dyDescent="0.25">
      <c r="A27" s="11" t="s">
        <v>87</v>
      </c>
      <c r="B27" s="21">
        <v>3100863131</v>
      </c>
      <c r="C27" s="21"/>
      <c r="D27" s="21"/>
      <c r="E27" s="21"/>
      <c r="F27" s="21"/>
      <c r="G27" s="21"/>
      <c r="H27" s="13"/>
    </row>
    <row r="28" spans="1:12" x14ac:dyDescent="0.25">
      <c r="B28" s="22"/>
      <c r="C28" s="22"/>
      <c r="D28" s="22"/>
      <c r="E28" s="22"/>
      <c r="F28" s="22"/>
      <c r="G28" s="22"/>
    </row>
    <row r="29" spans="1:12" x14ac:dyDescent="0.25">
      <c r="A29" s="2" t="s">
        <v>8</v>
      </c>
      <c r="B29" s="22"/>
      <c r="C29" s="22"/>
      <c r="D29" s="22"/>
      <c r="E29" s="22"/>
      <c r="F29" s="22"/>
      <c r="G29" s="22"/>
    </row>
    <row r="30" spans="1:12" x14ac:dyDescent="0.25">
      <c r="A30" s="2" t="s">
        <v>55</v>
      </c>
      <c r="B30" s="29">
        <v>1.0088033727000001</v>
      </c>
      <c r="C30" s="29">
        <v>1.0088033727000001</v>
      </c>
      <c r="D30" s="29">
        <v>1.0088033727000001</v>
      </c>
      <c r="E30" s="29">
        <v>1.0088033727000001</v>
      </c>
      <c r="F30" s="29">
        <v>1.0088033727000001</v>
      </c>
      <c r="G30" s="29">
        <v>1.0088033727000001</v>
      </c>
      <c r="H30" s="11"/>
    </row>
    <row r="31" spans="1:12" x14ac:dyDescent="0.25">
      <c r="A31" s="2" t="s">
        <v>89</v>
      </c>
      <c r="B31" s="29">
        <v>1.0303325644000001</v>
      </c>
      <c r="C31" s="29">
        <v>1.0303325644000001</v>
      </c>
      <c r="D31" s="29">
        <v>1.0303325644000001</v>
      </c>
      <c r="E31" s="29">
        <v>1.0303325644000001</v>
      </c>
      <c r="F31" s="29">
        <v>1.0303325644000001</v>
      </c>
      <c r="G31" s="29">
        <v>1.0303325644000001</v>
      </c>
      <c r="H31" s="11"/>
    </row>
    <row r="32" spans="1:12" x14ac:dyDescent="0.25">
      <c r="A32" s="2" t="s">
        <v>9</v>
      </c>
      <c r="B32" s="21">
        <f>+C32+F32</f>
        <v>96909</v>
      </c>
      <c r="C32" s="21">
        <v>75954</v>
      </c>
      <c r="D32" s="21">
        <v>75954</v>
      </c>
      <c r="E32" s="21">
        <v>75954</v>
      </c>
      <c r="F32" s="21">
        <v>20955</v>
      </c>
      <c r="G32" s="21">
        <v>75954</v>
      </c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2" t="s">
        <v>10</v>
      </c>
      <c r="B34" s="22"/>
      <c r="C34" s="22"/>
      <c r="D34" s="22"/>
      <c r="E34" s="22"/>
      <c r="F34" s="22"/>
      <c r="G34" s="22"/>
    </row>
    <row r="35" spans="1:7" x14ac:dyDescent="0.25">
      <c r="A35" s="2" t="s">
        <v>56</v>
      </c>
      <c r="B35" s="23">
        <f t="shared" ref="B35:G35" si="1">B19/B30</f>
        <v>2705283134.3096476</v>
      </c>
      <c r="C35" s="23">
        <f t="shared" si="1"/>
        <v>160645775.36676586</v>
      </c>
      <c r="D35" s="23">
        <f t="shared" si="1"/>
        <v>24711208.025880937</v>
      </c>
      <c r="E35" s="23">
        <f t="shared" si="1"/>
        <v>36310346.487008721</v>
      </c>
      <c r="F35" s="23">
        <f t="shared" si="1"/>
        <v>2181396354.881556</v>
      </c>
      <c r="G35" s="23">
        <f t="shared" si="1"/>
        <v>302219449.54843622</v>
      </c>
    </row>
    <row r="36" spans="1:7" x14ac:dyDescent="0.25">
      <c r="A36" s="2" t="s">
        <v>90</v>
      </c>
      <c r="B36" s="23">
        <f t="shared" ref="B36:G36" si="2">B21/B31</f>
        <v>2552435583.2929158</v>
      </c>
      <c r="C36" s="23">
        <f t="shared" si="2"/>
        <v>363758763.86888272</v>
      </c>
      <c r="D36" s="23">
        <f t="shared" si="2"/>
        <v>66524637.159182459</v>
      </c>
      <c r="E36" s="23">
        <f t="shared" si="2"/>
        <v>86275541.57891275</v>
      </c>
      <c r="F36" s="23">
        <f t="shared" si="2"/>
        <v>1713039130.2616193</v>
      </c>
      <c r="G36" s="23">
        <f t="shared" si="2"/>
        <v>322837510.42431867</v>
      </c>
    </row>
    <row r="37" spans="1:7" x14ac:dyDescent="0.25">
      <c r="A37" s="2" t="s">
        <v>57</v>
      </c>
      <c r="B37" s="23">
        <f t="shared" ref="B37:G37" si="3">B35/B10</f>
        <v>850450.52949061536</v>
      </c>
      <c r="C37" s="23">
        <f t="shared" si="3"/>
        <v>375340.59665132209</v>
      </c>
      <c r="D37" s="23">
        <f t="shared" si="3"/>
        <v>1074400.3489513451</v>
      </c>
      <c r="E37" s="23">
        <f t="shared" si="3"/>
        <v>266987.84181624057</v>
      </c>
      <c r="F37" s="23">
        <f t="shared" si="3"/>
        <v>1269730.1250765752</v>
      </c>
      <c r="G37" s="23">
        <f t="shared" si="3"/>
        <v>344999.37163063494</v>
      </c>
    </row>
    <row r="38" spans="1:7" x14ac:dyDescent="0.25">
      <c r="A38" s="2" t="s">
        <v>91</v>
      </c>
      <c r="B38" s="23">
        <f t="shared" ref="B38:G38" si="4">B36/B14</f>
        <v>690780.94270444266</v>
      </c>
      <c r="C38" s="23">
        <f t="shared" si="4"/>
        <v>363395.36850038235</v>
      </c>
      <c r="D38" s="23">
        <f t="shared" si="4"/>
        <v>313795.45829803048</v>
      </c>
      <c r="E38" s="23">
        <f t="shared" si="4"/>
        <v>276524.17172728444</v>
      </c>
      <c r="F38" s="23">
        <f t="shared" si="4"/>
        <v>1309662.9436250913</v>
      </c>
      <c r="G38" s="23">
        <f t="shared" si="4"/>
        <v>374521.47381011449</v>
      </c>
    </row>
    <row r="39" spans="1:7" x14ac:dyDescent="0.25">
      <c r="B39" s="22"/>
      <c r="C39" s="22"/>
      <c r="D39" s="22"/>
      <c r="E39" s="22"/>
      <c r="F39" s="22"/>
      <c r="G39" s="22"/>
    </row>
    <row r="40" spans="1:7" x14ac:dyDescent="0.25">
      <c r="A40" s="14" t="s">
        <v>11</v>
      </c>
      <c r="B40" s="22"/>
      <c r="C40" s="22"/>
      <c r="D40" s="22"/>
      <c r="E40" s="22"/>
      <c r="F40" s="22"/>
      <c r="G40" s="22"/>
    </row>
    <row r="41" spans="1:7" x14ac:dyDescent="0.25">
      <c r="B41" s="22"/>
      <c r="C41" s="22"/>
      <c r="D41" s="22"/>
      <c r="E41" s="22"/>
      <c r="F41" s="22"/>
      <c r="G41" s="22"/>
    </row>
    <row r="42" spans="1:7" x14ac:dyDescent="0.25">
      <c r="A42" s="2" t="s">
        <v>12</v>
      </c>
      <c r="B42" s="22"/>
      <c r="C42" s="22"/>
      <c r="D42" s="22"/>
      <c r="E42" s="22"/>
      <c r="F42" s="22"/>
      <c r="G42" s="22"/>
    </row>
    <row r="43" spans="1:7" x14ac:dyDescent="0.25">
      <c r="A43" s="2" t="s">
        <v>13</v>
      </c>
      <c r="B43" s="23">
        <f t="shared" ref="B43:G43" si="5">B12/B32*100</f>
        <v>8.0704578522118702</v>
      </c>
      <c r="C43" s="23">
        <f t="shared" si="5"/>
        <v>1.1849277194091159</v>
      </c>
      <c r="D43" s="23">
        <f t="shared" si="5"/>
        <v>0.39497590646970537</v>
      </c>
      <c r="E43" s="23">
        <f t="shared" si="5"/>
        <v>0.39497590646970537</v>
      </c>
      <c r="F43" s="23">
        <f t="shared" si="5"/>
        <v>25.387735623956097</v>
      </c>
      <c r="G43" s="23">
        <f t="shared" si="5"/>
        <v>1.3179029412539167</v>
      </c>
    </row>
    <row r="44" spans="1:7" x14ac:dyDescent="0.25">
      <c r="A44" s="2" t="s">
        <v>14</v>
      </c>
      <c r="B44" s="23">
        <f t="shared" ref="B44:G44" si="6">B14/B32*100</f>
        <v>3.812855359151369</v>
      </c>
      <c r="C44" s="23">
        <f t="shared" si="6"/>
        <v>1.3179029412539167</v>
      </c>
      <c r="D44" s="23">
        <f t="shared" si="6"/>
        <v>0.27911630723859177</v>
      </c>
      <c r="E44" s="23">
        <f t="shared" si="6"/>
        <v>0.41077494272849358</v>
      </c>
      <c r="F44" s="23">
        <f t="shared" si="6"/>
        <v>6.2419470293486041</v>
      </c>
      <c r="G44" s="23">
        <f t="shared" si="6"/>
        <v>1.1348974379229535</v>
      </c>
    </row>
    <row r="45" spans="1:7" x14ac:dyDescent="0.25">
      <c r="B45" s="22"/>
      <c r="C45" s="22"/>
      <c r="D45" s="22"/>
      <c r="E45" s="22"/>
      <c r="F45" s="22"/>
      <c r="G45" s="22"/>
    </row>
    <row r="46" spans="1:7" x14ac:dyDescent="0.25">
      <c r="A46" s="2" t="s">
        <v>15</v>
      </c>
      <c r="B46" s="22"/>
      <c r="C46" s="22"/>
      <c r="D46" s="22"/>
      <c r="E46" s="22"/>
      <c r="F46" s="22"/>
      <c r="G46" s="22"/>
    </row>
    <row r="47" spans="1:7" x14ac:dyDescent="0.25">
      <c r="A47" s="2" t="s">
        <v>16</v>
      </c>
      <c r="B47" s="23">
        <f t="shared" ref="B47:G47" si="7">B14/B12*100</f>
        <v>47.244597877509271</v>
      </c>
      <c r="C47" s="23">
        <f t="shared" si="7"/>
        <v>111.22222222222223</v>
      </c>
      <c r="D47" s="23">
        <f t="shared" si="7"/>
        <v>70.666666666666671</v>
      </c>
      <c r="E47" s="23">
        <f t="shared" si="7"/>
        <v>104</v>
      </c>
      <c r="F47" s="23">
        <f t="shared" si="7"/>
        <v>24.586466165413533</v>
      </c>
      <c r="G47" s="23">
        <f t="shared" si="7"/>
        <v>86.113886113886124</v>
      </c>
    </row>
    <row r="48" spans="1:7" x14ac:dyDescent="0.25">
      <c r="A48" s="2" t="s">
        <v>17</v>
      </c>
      <c r="B48" s="23">
        <f t="shared" ref="B48:G48" si="8">B21/B20*100</f>
        <v>59.761950481246117</v>
      </c>
      <c r="C48" s="23">
        <f t="shared" si="8"/>
        <v>112.55030030030031</v>
      </c>
      <c r="D48" s="23">
        <f t="shared" si="8"/>
        <v>61.750000000000007</v>
      </c>
      <c r="E48" s="23">
        <f t="shared" si="8"/>
        <v>80.083333333333329</v>
      </c>
      <c r="F48" s="23">
        <f t="shared" si="8"/>
        <v>53.647416413373861</v>
      </c>
      <c r="G48" s="23">
        <f t="shared" si="8"/>
        <v>59.873459873459879</v>
      </c>
    </row>
    <row r="49" spans="1:7" x14ac:dyDescent="0.25">
      <c r="A49" s="2" t="s">
        <v>18</v>
      </c>
      <c r="B49" s="23">
        <f t="shared" ref="B49:G49" si="9">AVERAGE(B47:B48)</f>
        <v>53.503274179377698</v>
      </c>
      <c r="C49" s="23">
        <f t="shared" si="9"/>
        <v>111.88626126126127</v>
      </c>
      <c r="D49" s="23">
        <f t="shared" si="9"/>
        <v>66.208333333333343</v>
      </c>
      <c r="E49" s="23">
        <f t="shared" si="9"/>
        <v>92.041666666666657</v>
      </c>
      <c r="F49" s="23">
        <f t="shared" si="9"/>
        <v>39.116941289393694</v>
      </c>
      <c r="G49" s="23">
        <f t="shared" si="9"/>
        <v>72.993672993673002</v>
      </c>
    </row>
    <row r="50" spans="1:7" x14ac:dyDescent="0.25">
      <c r="B50" s="25"/>
      <c r="C50" s="25"/>
      <c r="D50" s="25"/>
      <c r="E50" s="25"/>
      <c r="F50" s="25"/>
      <c r="G50" s="22"/>
    </row>
    <row r="51" spans="1:7" x14ac:dyDescent="0.25">
      <c r="A51" s="2" t="s">
        <v>19</v>
      </c>
      <c r="B51" s="22"/>
      <c r="C51" s="22"/>
      <c r="D51" s="22"/>
      <c r="E51" s="22"/>
      <c r="F51" s="22"/>
      <c r="G51" s="22"/>
    </row>
    <row r="52" spans="1:7" x14ac:dyDescent="0.25">
      <c r="A52" s="2" t="s">
        <v>20</v>
      </c>
      <c r="B52" s="23">
        <f t="shared" ref="B52:G52" si="10">B14/B16*100</f>
        <v>22.706323357709088</v>
      </c>
      <c r="C52" s="23">
        <f t="shared" si="10"/>
        <v>37.005545286506468</v>
      </c>
      <c r="D52" s="23">
        <f t="shared" si="10"/>
        <v>15.668883961566888</v>
      </c>
      <c r="E52" s="23">
        <f t="shared" si="10"/>
        <v>23.076923076923077</v>
      </c>
      <c r="F52" s="23">
        <f t="shared" si="10"/>
        <v>15.694744420446364</v>
      </c>
      <c r="G52" s="23">
        <f t="shared" si="10"/>
        <v>34.084618426255439</v>
      </c>
    </row>
    <row r="53" spans="1:7" x14ac:dyDescent="0.25">
      <c r="A53" s="2" t="s">
        <v>21</v>
      </c>
      <c r="B53" s="23">
        <f t="shared" ref="B53:G53" si="11">B21/B22*100</f>
        <v>19.621028764643825</v>
      </c>
      <c r="C53" s="23">
        <f t="shared" si="11"/>
        <v>37.482061154586596</v>
      </c>
      <c r="D53" s="23">
        <f t="shared" si="11"/>
        <v>13.706992230854606</v>
      </c>
      <c r="E53" s="23">
        <f t="shared" si="11"/>
        <v>17.783123612139157</v>
      </c>
      <c r="F53" s="23">
        <f t="shared" si="11"/>
        <v>17.649999999999999</v>
      </c>
      <c r="G53" s="23">
        <f t="shared" si="11"/>
        <v>23.701555496968098</v>
      </c>
    </row>
    <row r="54" spans="1:7" x14ac:dyDescent="0.25">
      <c r="A54" s="2" t="s">
        <v>22</v>
      </c>
      <c r="B54" s="23">
        <f t="shared" ref="B54:G54" si="12">(B52+B53)/2</f>
        <v>21.163676061176456</v>
      </c>
      <c r="C54" s="23">
        <f t="shared" si="12"/>
        <v>37.243803220546532</v>
      </c>
      <c r="D54" s="23">
        <f t="shared" si="12"/>
        <v>14.687938096210747</v>
      </c>
      <c r="E54" s="23">
        <f t="shared" si="12"/>
        <v>20.430023344531115</v>
      </c>
      <c r="F54" s="23">
        <f t="shared" si="12"/>
        <v>16.67237221022318</v>
      </c>
      <c r="G54" s="23">
        <f t="shared" si="12"/>
        <v>28.893086961611768</v>
      </c>
    </row>
    <row r="55" spans="1:7" x14ac:dyDescent="0.25">
      <c r="B55" s="22"/>
      <c r="C55" s="22"/>
      <c r="D55" s="22"/>
      <c r="E55" s="22"/>
      <c r="F55" s="22"/>
      <c r="G55" s="22"/>
    </row>
    <row r="56" spans="1:7" x14ac:dyDescent="0.25">
      <c r="A56" s="2" t="s">
        <v>23</v>
      </c>
      <c r="B56" s="23">
        <f>B23/B21*100</f>
        <v>100</v>
      </c>
      <c r="C56" s="23"/>
      <c r="D56" s="23"/>
      <c r="E56" s="23"/>
      <c r="F56" s="23"/>
      <c r="G56" s="23"/>
    </row>
    <row r="57" spans="1:7" x14ac:dyDescent="0.25">
      <c r="B57" s="22"/>
      <c r="C57" s="22"/>
      <c r="D57" s="22"/>
      <c r="E57" s="22"/>
      <c r="F57" s="22"/>
      <c r="G57" s="22"/>
    </row>
    <row r="58" spans="1:7" x14ac:dyDescent="0.25">
      <c r="A58" s="2" t="s">
        <v>24</v>
      </c>
      <c r="B58" s="22"/>
      <c r="C58" s="22"/>
      <c r="D58" s="22"/>
      <c r="E58" s="22"/>
      <c r="F58" s="22"/>
      <c r="G58" s="22"/>
    </row>
    <row r="59" spans="1:7" x14ac:dyDescent="0.25">
      <c r="A59" s="2" t="s">
        <v>25</v>
      </c>
      <c r="B59" s="23">
        <f t="shared" ref="B59:G59" si="13">((B14/B10)-1)*100</f>
        <v>16.158440741905068</v>
      </c>
      <c r="C59" s="23">
        <f t="shared" si="13"/>
        <v>133.87850467289718</v>
      </c>
      <c r="D59" s="23">
        <f t="shared" si="13"/>
        <v>821.73913043478262</v>
      </c>
      <c r="E59" s="23">
        <f t="shared" si="13"/>
        <v>129.41176470588235</v>
      </c>
      <c r="F59" s="23">
        <f t="shared" si="13"/>
        <v>-23.864959254947614</v>
      </c>
      <c r="G59" s="23">
        <f t="shared" si="13"/>
        <v>-1.5981735159817378</v>
      </c>
    </row>
    <row r="60" spans="1:7" x14ac:dyDescent="0.25">
      <c r="A60" s="2" t="s">
        <v>26</v>
      </c>
      <c r="B60" s="23">
        <f t="shared" ref="B60:G60" si="14">((B36/B35)-1)*100</f>
        <v>-5.6499650287339165</v>
      </c>
      <c r="C60" s="23">
        <f t="shared" si="14"/>
        <v>126.4353127484338</v>
      </c>
      <c r="D60" s="23">
        <f t="shared" si="14"/>
        <v>169.2083571531947</v>
      </c>
      <c r="E60" s="23">
        <f t="shared" si="14"/>
        <v>137.60594410681483</v>
      </c>
      <c r="F60" s="23">
        <f t="shared" si="14"/>
        <v>-21.47052384917766</v>
      </c>
      <c r="G60" s="23">
        <f t="shared" si="14"/>
        <v>6.8222150846641627</v>
      </c>
    </row>
    <row r="61" spans="1:7" x14ac:dyDescent="0.25">
      <c r="A61" s="2" t="s">
        <v>27</v>
      </c>
      <c r="B61" s="23">
        <f t="shared" ref="B61:G61" si="15">((B38/B37)-1)*100</f>
        <v>-18.774706023383647</v>
      </c>
      <c r="C61" s="23">
        <f t="shared" si="15"/>
        <v>-3.1825036400302875</v>
      </c>
      <c r="D61" s="23">
        <f t="shared" si="15"/>
        <v>-70.793432950360952</v>
      </c>
      <c r="E61" s="23">
        <f t="shared" si="15"/>
        <v>3.5718217901500759</v>
      </c>
      <c r="F61" s="23">
        <f t="shared" si="15"/>
        <v>3.1449847302085443</v>
      </c>
      <c r="G61" s="23">
        <f t="shared" si="15"/>
        <v>8.557146652164537</v>
      </c>
    </row>
    <row r="62" spans="1:7" x14ac:dyDescent="0.25">
      <c r="B62" s="25"/>
      <c r="C62" s="25"/>
      <c r="D62" s="25"/>
      <c r="E62" s="25"/>
      <c r="F62" s="25"/>
      <c r="G62" s="22"/>
    </row>
    <row r="63" spans="1:7" x14ac:dyDescent="0.25">
      <c r="A63" s="2" t="s">
        <v>28</v>
      </c>
      <c r="B63" s="22"/>
      <c r="C63" s="22"/>
      <c r="D63" s="22"/>
      <c r="E63" s="22"/>
      <c r="F63" s="22"/>
      <c r="G63" s="22"/>
    </row>
    <row r="64" spans="1:7" x14ac:dyDescent="0.25">
      <c r="A64" s="2" t="s">
        <v>46</v>
      </c>
      <c r="B64" s="21">
        <f t="shared" ref="B64:G64" si="16">B20/(B13)</f>
        <v>195989.6227675589</v>
      </c>
      <c r="C64" s="21">
        <f t="shared" si="16"/>
        <v>185000</v>
      </c>
      <c r="D64" s="21">
        <f t="shared" si="16"/>
        <v>185000</v>
      </c>
      <c r="E64" s="21">
        <f t="shared" si="16"/>
        <v>185000</v>
      </c>
      <c r="F64" s="21">
        <f t="shared" si="16"/>
        <v>200000</v>
      </c>
      <c r="G64" s="21">
        <f t="shared" si="16"/>
        <v>185000</v>
      </c>
    </row>
    <row r="65" spans="1:8" x14ac:dyDescent="0.25">
      <c r="A65" s="2" t="s">
        <v>47</v>
      </c>
      <c r="B65" s="21">
        <f t="shared" ref="B65:G65" si="17">B21/(B15)</f>
        <v>192960.41529092376</v>
      </c>
      <c r="C65" s="21">
        <f t="shared" si="17"/>
        <v>187022.20558882237</v>
      </c>
      <c r="D65" s="21">
        <f t="shared" si="17"/>
        <v>169240.74074074073</v>
      </c>
      <c r="E65" s="21">
        <f t="shared" si="17"/>
        <v>156500.88028169013</v>
      </c>
      <c r="F65" s="21">
        <f t="shared" si="17"/>
        <v>199344.92884571943</v>
      </c>
      <c r="G65" s="21">
        <f t="shared" si="17"/>
        <v>185000</v>
      </c>
    </row>
    <row r="66" spans="1:8" hidden="1" x14ac:dyDescent="0.25">
      <c r="A66" s="2" t="s">
        <v>35</v>
      </c>
      <c r="B66" s="21">
        <f t="shared" ref="B66:G66" si="18">B21/B15</f>
        <v>192960.41529092376</v>
      </c>
      <c r="C66" s="21">
        <f t="shared" si="18"/>
        <v>187022.20558882237</v>
      </c>
      <c r="D66" s="21">
        <f t="shared" si="18"/>
        <v>169240.74074074073</v>
      </c>
      <c r="E66" s="21">
        <f t="shared" si="18"/>
        <v>156500.88028169013</v>
      </c>
      <c r="F66" s="21">
        <f t="shared" si="18"/>
        <v>199344.92884571943</v>
      </c>
      <c r="G66" s="21">
        <f t="shared" si="18"/>
        <v>185000</v>
      </c>
    </row>
    <row r="67" spans="1:8" x14ac:dyDescent="0.25">
      <c r="A67" s="2" t="s">
        <v>29</v>
      </c>
      <c r="B67" s="26">
        <f t="shared" ref="B67:G67" si="19">(B65/B64)*B49</f>
        <v>52.67632979385354</v>
      </c>
      <c r="C67" s="26">
        <f t="shared" si="19"/>
        <v>113.1092721955043</v>
      </c>
      <c r="D67" s="26">
        <f t="shared" si="19"/>
        <v>60.568364197530869</v>
      </c>
      <c r="E67" s="26">
        <f t="shared" si="19"/>
        <v>77.862712734741763</v>
      </c>
      <c r="F67" s="26">
        <f t="shared" si="19"/>
        <v>38.988819389981856</v>
      </c>
      <c r="G67" s="26">
        <f t="shared" si="19"/>
        <v>72.993672993673002</v>
      </c>
    </row>
    <row r="68" spans="1:8" x14ac:dyDescent="0.25">
      <c r="A68" s="2" t="s">
        <v>40</v>
      </c>
      <c r="B68" s="21">
        <f t="shared" ref="B68:G68" si="20">(B20/B13)*3</f>
        <v>587968.86830267671</v>
      </c>
      <c r="C68" s="21">
        <f t="shared" si="20"/>
        <v>555000</v>
      </c>
      <c r="D68" s="21">
        <f t="shared" si="20"/>
        <v>555000</v>
      </c>
      <c r="E68" s="21">
        <f t="shared" si="20"/>
        <v>555000</v>
      </c>
      <c r="F68" s="21">
        <f t="shared" si="20"/>
        <v>600000</v>
      </c>
      <c r="G68" s="21">
        <f t="shared" si="20"/>
        <v>555000</v>
      </c>
    </row>
    <row r="69" spans="1:8" x14ac:dyDescent="0.25">
      <c r="A69" s="2" t="s">
        <v>41</v>
      </c>
      <c r="B69" s="21">
        <f t="shared" ref="B69:G69" si="21">(B21/B15)*3</f>
        <v>578881.24587277125</v>
      </c>
      <c r="C69" s="21">
        <f t="shared" si="21"/>
        <v>561066.61676646711</v>
      </c>
      <c r="D69" s="21">
        <f t="shared" si="21"/>
        <v>507722.22222222219</v>
      </c>
      <c r="E69" s="21">
        <f t="shared" si="21"/>
        <v>469502.64084507036</v>
      </c>
      <c r="F69" s="21">
        <f t="shared" si="21"/>
        <v>598034.7865371583</v>
      </c>
      <c r="G69" s="21">
        <f t="shared" si="21"/>
        <v>555000</v>
      </c>
    </row>
    <row r="70" spans="1:8" x14ac:dyDescent="0.25">
      <c r="B70" s="25"/>
      <c r="C70" s="25"/>
      <c r="D70" s="25"/>
      <c r="E70" s="25"/>
      <c r="F70" s="25"/>
      <c r="G70" s="22"/>
    </row>
    <row r="71" spans="1:8" x14ac:dyDescent="0.25">
      <c r="A71" s="2" t="s">
        <v>30</v>
      </c>
      <c r="B71" s="25"/>
      <c r="C71" s="25"/>
      <c r="D71" s="25"/>
      <c r="E71" s="25"/>
      <c r="F71" s="25"/>
      <c r="G71" s="22"/>
    </row>
    <row r="72" spans="1:8" x14ac:dyDescent="0.25">
      <c r="A72" s="2" t="s">
        <v>31</v>
      </c>
      <c r="B72" s="23">
        <f>(B27/B26)*100</f>
        <v>70.465273834777662</v>
      </c>
      <c r="C72" s="23"/>
      <c r="D72" s="23"/>
      <c r="E72" s="23"/>
      <c r="F72" s="23"/>
      <c r="G72" s="23"/>
      <c r="H72" s="13"/>
    </row>
    <row r="73" spans="1:8" x14ac:dyDescent="0.25">
      <c r="A73" s="2" t="s">
        <v>32</v>
      </c>
      <c r="B73" s="23">
        <f>(B21/B27)*100</f>
        <v>84.810499170658176</v>
      </c>
      <c r="C73" s="23"/>
      <c r="D73" s="23"/>
      <c r="E73" s="23"/>
      <c r="F73" s="23"/>
      <c r="G73" s="23"/>
      <c r="H73" s="13"/>
    </row>
    <row r="74" spans="1:8" ht="15.75" thickBot="1" x14ac:dyDescent="0.3">
      <c r="A74" s="12"/>
      <c r="B74" s="12"/>
      <c r="C74" s="12"/>
      <c r="D74" s="12"/>
      <c r="E74" s="12"/>
      <c r="F74" s="12"/>
      <c r="G74" s="12"/>
    </row>
    <row r="75" spans="1:8" ht="15.75" thickTop="1" x14ac:dyDescent="0.25"/>
    <row r="76" spans="1:8" x14ac:dyDescent="0.25">
      <c r="A76" s="15" t="s">
        <v>33</v>
      </c>
    </row>
    <row r="77" spans="1:8" x14ac:dyDescent="0.25">
      <c r="A77" s="2" t="s">
        <v>82</v>
      </c>
    </row>
    <row r="78" spans="1:8" x14ac:dyDescent="0.25">
      <c r="A78" s="2" t="s">
        <v>83</v>
      </c>
      <c r="B78" s="16"/>
      <c r="C78" s="16"/>
      <c r="D78" s="16"/>
    </row>
    <row r="80" spans="1:8" x14ac:dyDescent="0.25">
      <c r="A80" s="2" t="s">
        <v>36</v>
      </c>
    </row>
    <row r="81" spans="1:1" x14ac:dyDescent="0.25">
      <c r="A81" s="17" t="s">
        <v>37</v>
      </c>
    </row>
    <row r="83" spans="1:1" x14ac:dyDescent="0.25">
      <c r="A83" s="10" t="s">
        <v>84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28515625" style="2" customWidth="1"/>
    <col min="2" max="7" width="20.7109375" style="2" customWidth="1"/>
    <col min="8" max="8" width="11.42578125" style="2"/>
    <col min="9" max="9" width="15.140625" style="2" bestFit="1" customWidth="1"/>
    <col min="10" max="10" width="13.140625" style="2" bestFit="1" customWidth="1"/>
    <col min="11" max="11" width="14.140625" style="2" bestFit="1" customWidth="1"/>
    <col min="12" max="12" width="16.85546875" style="2" bestFit="1" customWidth="1"/>
    <col min="13" max="16384" width="11.42578125" style="2"/>
  </cols>
  <sheetData>
    <row r="2" spans="1:8" ht="15.75" x14ac:dyDescent="0.25">
      <c r="A2" s="38" t="s">
        <v>92</v>
      </c>
      <c r="B2" s="38"/>
      <c r="C2" s="38"/>
      <c r="D2" s="38"/>
      <c r="E2" s="38"/>
      <c r="F2" s="38"/>
      <c r="G2" s="38"/>
    </row>
    <row r="4" spans="1:8" x14ac:dyDescent="0.25">
      <c r="A4" s="40" t="s">
        <v>0</v>
      </c>
      <c r="B4" s="42" t="s">
        <v>1</v>
      </c>
      <c r="C4" s="39" t="s">
        <v>2</v>
      </c>
      <c r="D4" s="39"/>
      <c r="E4" s="39"/>
      <c r="F4" s="39"/>
      <c r="G4" s="39"/>
    </row>
    <row r="5" spans="1:8" ht="30.75" thickBot="1" x14ac:dyDescent="0.3">
      <c r="A5" s="41"/>
      <c r="B5" s="43"/>
      <c r="C5" s="37" t="s">
        <v>3</v>
      </c>
      <c r="D5" s="37" t="s">
        <v>126</v>
      </c>
      <c r="E5" s="37" t="s">
        <v>127</v>
      </c>
      <c r="F5" s="37" t="s">
        <v>48</v>
      </c>
      <c r="G5" s="37" t="s">
        <v>128</v>
      </c>
    </row>
    <row r="6" spans="1:8" ht="15.75" thickTop="1" x14ac:dyDescent="0.25"/>
    <row r="7" spans="1:8" x14ac:dyDescent="0.25">
      <c r="A7" s="14" t="s">
        <v>4</v>
      </c>
    </row>
    <row r="9" spans="1:8" x14ac:dyDescent="0.25">
      <c r="A9" s="2" t="s">
        <v>5</v>
      </c>
    </row>
    <row r="10" spans="1:8" x14ac:dyDescent="0.25">
      <c r="A10" s="7" t="s">
        <v>58</v>
      </c>
      <c r="B10" s="21">
        <f>SUM(C10:G10)</f>
        <v>2112</v>
      </c>
      <c r="C10" s="21">
        <v>205</v>
      </c>
      <c r="D10" s="30">
        <v>42</v>
      </c>
      <c r="E10" s="21">
        <v>69</v>
      </c>
      <c r="F10" s="21">
        <v>1157</v>
      </c>
      <c r="G10" s="21">
        <v>639</v>
      </c>
    </row>
    <row r="11" spans="1:8" x14ac:dyDescent="0.25">
      <c r="A11" s="4" t="s">
        <v>34</v>
      </c>
      <c r="B11" s="21">
        <f t="shared" ref="B11:B23" si="0">SUM(C11:G11)</f>
        <v>14380</v>
      </c>
      <c r="C11" s="21">
        <v>571</v>
      </c>
      <c r="D11" s="30">
        <v>133</v>
      </c>
      <c r="E11" s="21">
        <v>168</v>
      </c>
      <c r="F11" s="21">
        <v>10956</v>
      </c>
      <c r="G11" s="21">
        <v>2552</v>
      </c>
    </row>
    <row r="12" spans="1:8" x14ac:dyDescent="0.25">
      <c r="A12" s="7" t="s">
        <v>93</v>
      </c>
      <c r="B12" s="21">
        <f t="shared" si="0"/>
        <v>2687</v>
      </c>
      <c r="C12" s="21">
        <v>800</v>
      </c>
      <c r="D12" s="30">
        <v>300</v>
      </c>
      <c r="E12" s="21">
        <v>500</v>
      </c>
      <c r="F12" s="21">
        <v>210</v>
      </c>
      <c r="G12" s="21">
        <v>877</v>
      </c>
      <c r="H12" s="13"/>
    </row>
    <row r="13" spans="1:8" x14ac:dyDescent="0.25">
      <c r="A13" s="4" t="s">
        <v>34</v>
      </c>
      <c r="B13" s="21">
        <f t="shared" si="0"/>
        <v>26177</v>
      </c>
      <c r="C13" s="21">
        <v>1700</v>
      </c>
      <c r="D13" s="30">
        <v>800</v>
      </c>
      <c r="E13" s="21">
        <v>900</v>
      </c>
      <c r="F13" s="21">
        <v>19960</v>
      </c>
      <c r="G13" s="21">
        <v>2817</v>
      </c>
      <c r="H13" s="13"/>
    </row>
    <row r="14" spans="1:8" x14ac:dyDescent="0.25">
      <c r="A14" s="7" t="s">
        <v>94</v>
      </c>
      <c r="B14" s="21">
        <f t="shared" si="0"/>
        <v>4556</v>
      </c>
      <c r="C14" s="21">
        <v>885</v>
      </c>
      <c r="D14" s="30">
        <v>928</v>
      </c>
      <c r="E14" s="21">
        <v>454</v>
      </c>
      <c r="F14" s="21">
        <v>1144</v>
      </c>
      <c r="G14" s="21">
        <v>1145</v>
      </c>
    </row>
    <row r="15" spans="1:8" x14ac:dyDescent="0.25">
      <c r="A15" s="4" t="s">
        <v>34</v>
      </c>
      <c r="B15" s="21">
        <f t="shared" si="0"/>
        <v>17118</v>
      </c>
      <c r="C15" s="21">
        <v>2218</v>
      </c>
      <c r="D15" s="30">
        <v>1291</v>
      </c>
      <c r="E15" s="21">
        <v>861</v>
      </c>
      <c r="F15" s="21">
        <v>9237</v>
      </c>
      <c r="G15" s="21">
        <v>3511</v>
      </c>
    </row>
    <row r="16" spans="1:8" x14ac:dyDescent="0.25">
      <c r="A16" s="7" t="s">
        <v>77</v>
      </c>
      <c r="B16" s="21">
        <f t="shared" si="0"/>
        <v>14920</v>
      </c>
      <c r="C16" s="21">
        <v>2705</v>
      </c>
      <c r="D16" s="30">
        <v>834</v>
      </c>
      <c r="E16" s="21">
        <v>1352</v>
      </c>
      <c r="F16" s="21">
        <v>7500</v>
      </c>
      <c r="G16" s="21">
        <v>2529</v>
      </c>
      <c r="H16" s="13"/>
    </row>
    <row r="17" spans="1:12" x14ac:dyDescent="0.25">
      <c r="B17" s="21"/>
      <c r="C17" s="22"/>
      <c r="D17" s="31"/>
      <c r="E17" s="22"/>
      <c r="F17" s="22"/>
      <c r="G17" s="22"/>
    </row>
    <row r="18" spans="1:12" x14ac:dyDescent="0.25">
      <c r="A18" s="9" t="s">
        <v>6</v>
      </c>
      <c r="B18" s="21"/>
      <c r="C18" s="22"/>
      <c r="D18" s="31"/>
      <c r="E18" s="22"/>
      <c r="F18" s="22"/>
      <c r="G18" s="22"/>
    </row>
    <row r="19" spans="1:12" x14ac:dyDescent="0.25">
      <c r="A19" s="7" t="s">
        <v>58</v>
      </c>
      <c r="B19" s="21">
        <f t="shared" si="0"/>
        <v>2774500000</v>
      </c>
      <c r="C19" s="21">
        <v>105172500</v>
      </c>
      <c r="D19" s="30">
        <v>19980000</v>
      </c>
      <c r="E19" s="32">
        <v>28027500</v>
      </c>
      <c r="F19" s="32">
        <v>2149200000</v>
      </c>
      <c r="G19" s="33">
        <v>472120000</v>
      </c>
    </row>
    <row r="20" spans="1:12" x14ac:dyDescent="0.25">
      <c r="A20" s="7" t="s">
        <v>93</v>
      </c>
      <c r="B20" s="21">
        <f t="shared" si="0"/>
        <v>5142145000</v>
      </c>
      <c r="C20" s="8">
        <v>314500000</v>
      </c>
      <c r="D20" s="30">
        <v>148000000</v>
      </c>
      <c r="E20" s="21">
        <v>166500000</v>
      </c>
      <c r="F20" s="33">
        <v>3992000000</v>
      </c>
      <c r="G20" s="33">
        <v>521145000</v>
      </c>
      <c r="H20" s="13"/>
    </row>
    <row r="21" spans="1:12" x14ac:dyDescent="0.25">
      <c r="A21" s="7" t="s">
        <v>94</v>
      </c>
      <c r="B21" s="21">
        <f t="shared" si="0"/>
        <v>3250973750</v>
      </c>
      <c r="C21" s="21">
        <v>408547500</v>
      </c>
      <c r="D21" s="30">
        <v>217097500</v>
      </c>
      <c r="E21" s="32">
        <v>137593750</v>
      </c>
      <c r="F21" s="32">
        <v>1838200000</v>
      </c>
      <c r="G21" s="33">
        <v>649535000</v>
      </c>
      <c r="I21" s="5"/>
      <c r="J21" s="5"/>
      <c r="K21" s="5"/>
      <c r="L21" s="5"/>
    </row>
    <row r="22" spans="1:12" x14ac:dyDescent="0.25">
      <c r="A22" s="7" t="s">
        <v>77</v>
      </c>
      <c r="B22" s="21">
        <f t="shared" si="0"/>
        <v>12403075000</v>
      </c>
      <c r="C22" s="21">
        <v>999925000</v>
      </c>
      <c r="D22" s="21">
        <v>499870000</v>
      </c>
      <c r="E22" s="21">
        <v>499870000</v>
      </c>
      <c r="F22" s="21">
        <v>9000000000</v>
      </c>
      <c r="G22" s="21">
        <v>1403410000</v>
      </c>
      <c r="H22" s="13"/>
    </row>
    <row r="23" spans="1:12" x14ac:dyDescent="0.25">
      <c r="A23" s="7" t="s">
        <v>96</v>
      </c>
      <c r="B23" s="21">
        <f t="shared" si="0"/>
        <v>3250973750</v>
      </c>
      <c r="C23" s="21">
        <f>C21</f>
        <v>408547500</v>
      </c>
      <c r="D23" s="21">
        <f>D21</f>
        <v>217097500</v>
      </c>
      <c r="E23" s="21">
        <f>E21</f>
        <v>137593750</v>
      </c>
      <c r="F23" s="21">
        <f>F21</f>
        <v>1838200000</v>
      </c>
      <c r="G23" s="21">
        <f>G21</f>
        <v>649535000</v>
      </c>
    </row>
    <row r="24" spans="1:12" x14ac:dyDescent="0.25">
      <c r="B24" s="21"/>
      <c r="C24" s="21"/>
      <c r="D24" s="21"/>
      <c r="E24" s="21"/>
      <c r="F24" s="21"/>
      <c r="G24" s="34"/>
    </row>
    <row r="25" spans="1:12" x14ac:dyDescent="0.25">
      <c r="A25" s="2" t="s">
        <v>7</v>
      </c>
      <c r="B25" s="21"/>
      <c r="C25" s="21"/>
      <c r="D25" s="21"/>
      <c r="E25" s="21"/>
      <c r="F25" s="21"/>
      <c r="G25" s="34"/>
    </row>
    <row r="26" spans="1:12" x14ac:dyDescent="0.25">
      <c r="A26" s="11" t="s">
        <v>93</v>
      </c>
      <c r="B26" s="21">
        <f>B20</f>
        <v>5142145000</v>
      </c>
      <c r="C26" s="21"/>
      <c r="D26" s="21"/>
      <c r="E26" s="21"/>
      <c r="F26" s="21"/>
      <c r="G26" s="21"/>
      <c r="H26" s="13"/>
    </row>
    <row r="27" spans="1:12" x14ac:dyDescent="0.25">
      <c r="A27" s="11" t="s">
        <v>94</v>
      </c>
      <c r="B27" s="21">
        <v>3100863131</v>
      </c>
      <c r="C27" s="21"/>
      <c r="D27" s="21"/>
      <c r="E27" s="21"/>
      <c r="F27" s="21"/>
      <c r="G27" s="34"/>
      <c r="H27" s="13"/>
    </row>
    <row r="28" spans="1:12" x14ac:dyDescent="0.25">
      <c r="B28" s="22"/>
      <c r="C28" s="22"/>
      <c r="D28" s="22"/>
      <c r="E28" s="22"/>
      <c r="F28" s="22"/>
      <c r="G28" s="22"/>
    </row>
    <row r="29" spans="1:12" x14ac:dyDescent="0.25">
      <c r="A29" s="2" t="s">
        <v>8</v>
      </c>
      <c r="B29" s="22"/>
      <c r="C29" s="22"/>
      <c r="D29" s="22"/>
      <c r="E29" s="22"/>
      <c r="F29" s="22"/>
      <c r="G29" s="22"/>
    </row>
    <row r="30" spans="1:12" x14ac:dyDescent="0.25">
      <c r="A30" s="2" t="s">
        <v>59</v>
      </c>
      <c r="B30" s="24">
        <v>1.0123857379999999</v>
      </c>
      <c r="C30" s="24">
        <v>1.0123857379999999</v>
      </c>
      <c r="D30" s="24">
        <v>1.0123857379999999</v>
      </c>
      <c r="E30" s="24">
        <v>1.0123857379999999</v>
      </c>
      <c r="F30" s="24">
        <v>1.0123857379999999</v>
      </c>
      <c r="G30" s="24">
        <v>1.0123857379999999</v>
      </c>
    </row>
    <row r="31" spans="1:12" x14ac:dyDescent="0.25">
      <c r="A31" s="2" t="s">
        <v>97</v>
      </c>
      <c r="B31" s="24">
        <v>1.0303325644000001</v>
      </c>
      <c r="C31" s="24">
        <v>1.0303325644000001</v>
      </c>
      <c r="D31" s="24">
        <v>1.0303325644000001</v>
      </c>
      <c r="E31" s="24">
        <v>1.0303325644000001</v>
      </c>
      <c r="F31" s="24">
        <v>1.0303325644000001</v>
      </c>
      <c r="G31" s="24">
        <v>1.0303325644000001</v>
      </c>
    </row>
    <row r="32" spans="1:12" x14ac:dyDescent="0.25">
      <c r="A32" s="2" t="s">
        <v>9</v>
      </c>
      <c r="B32" s="21">
        <f>+C32+F32</f>
        <v>96909</v>
      </c>
      <c r="C32" s="21">
        <v>75954</v>
      </c>
      <c r="D32" s="21">
        <v>75954</v>
      </c>
      <c r="E32" s="21">
        <v>75954</v>
      </c>
      <c r="F32" s="21">
        <v>20955</v>
      </c>
      <c r="G32" s="21">
        <v>75954</v>
      </c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2" t="s">
        <v>10</v>
      </c>
      <c r="B34" s="22"/>
      <c r="C34" s="22"/>
      <c r="D34" s="22"/>
      <c r="E34" s="22"/>
      <c r="F34" s="22"/>
      <c r="G34" s="22"/>
    </row>
    <row r="35" spans="1:7" x14ac:dyDescent="0.25">
      <c r="A35" s="2" t="s">
        <v>60</v>
      </c>
      <c r="B35" s="21">
        <f t="shared" ref="B35:G35" si="1">B19/B30</f>
        <v>2740556189.0679264</v>
      </c>
      <c r="C35" s="21">
        <f t="shared" si="1"/>
        <v>103885797.72742711</v>
      </c>
      <c r="D35" s="21">
        <f t="shared" si="1"/>
        <v>19735560.518139187</v>
      </c>
      <c r="E35" s="21">
        <f t="shared" si="1"/>
        <v>27684605.726834137</v>
      </c>
      <c r="F35" s="21">
        <f t="shared" si="1"/>
        <v>2122906239.5187557</v>
      </c>
      <c r="G35" s="21">
        <f t="shared" si="1"/>
        <v>466343985.57677042</v>
      </c>
    </row>
    <row r="36" spans="1:7" x14ac:dyDescent="0.25">
      <c r="A36" s="2" t="s">
        <v>98</v>
      </c>
      <c r="B36" s="21">
        <f t="shared" ref="B36:G36" si="2">B21/B31</f>
        <v>3155266427.877255</v>
      </c>
      <c r="C36" s="21">
        <f t="shared" si="2"/>
        <v>396520030.63487756</v>
      </c>
      <c r="D36" s="21">
        <f t="shared" si="2"/>
        <v>210706239.42321354</v>
      </c>
      <c r="E36" s="21">
        <f t="shared" si="2"/>
        <v>133543046.92885818</v>
      </c>
      <c r="F36" s="21">
        <f t="shared" si="2"/>
        <v>1784084152.5478237</v>
      </c>
      <c r="G36" s="21">
        <f t="shared" si="2"/>
        <v>630412958.34248209</v>
      </c>
    </row>
    <row r="37" spans="1:7" x14ac:dyDescent="0.25">
      <c r="A37" s="2" t="s">
        <v>61</v>
      </c>
      <c r="B37" s="21">
        <f t="shared" ref="B37:G37" si="3">B35/B10</f>
        <v>1297611.831945041</v>
      </c>
      <c r="C37" s="21">
        <f t="shared" si="3"/>
        <v>506759.98891427857</v>
      </c>
      <c r="D37" s="21">
        <f t="shared" si="3"/>
        <v>469894.29805093305</v>
      </c>
      <c r="E37" s="21">
        <f t="shared" si="3"/>
        <v>401226.16995411791</v>
      </c>
      <c r="F37" s="21">
        <f t="shared" si="3"/>
        <v>1834836.8535166427</v>
      </c>
      <c r="G37" s="21">
        <f t="shared" si="3"/>
        <v>729802.79432984418</v>
      </c>
    </row>
    <row r="38" spans="1:7" x14ac:dyDescent="0.25">
      <c r="A38" s="2" t="s">
        <v>99</v>
      </c>
      <c r="B38" s="21">
        <f t="shared" ref="B38:G38" si="4">B36/B14</f>
        <v>692551.89373952046</v>
      </c>
      <c r="C38" s="21">
        <f t="shared" si="4"/>
        <v>448045.23235579388</v>
      </c>
      <c r="D38" s="21">
        <f t="shared" si="4"/>
        <v>227054.13730949734</v>
      </c>
      <c r="E38" s="21">
        <f t="shared" si="4"/>
        <v>294147.68046004005</v>
      </c>
      <c r="F38" s="21">
        <f t="shared" si="4"/>
        <v>1559514.1193599857</v>
      </c>
      <c r="G38" s="21">
        <f t="shared" si="4"/>
        <v>550579.00291919836</v>
      </c>
    </row>
    <row r="39" spans="1:7" x14ac:dyDescent="0.25">
      <c r="B39" s="22"/>
      <c r="C39" s="22"/>
      <c r="D39" s="22"/>
      <c r="E39" s="22"/>
      <c r="F39" s="22"/>
      <c r="G39" s="22"/>
    </row>
    <row r="40" spans="1:7" x14ac:dyDescent="0.25">
      <c r="A40" s="14" t="s">
        <v>11</v>
      </c>
      <c r="B40" s="22"/>
      <c r="C40" s="22"/>
      <c r="D40" s="22"/>
      <c r="E40" s="22"/>
      <c r="F40" s="22"/>
      <c r="G40" s="22"/>
    </row>
    <row r="41" spans="1:7" x14ac:dyDescent="0.25">
      <c r="B41" s="22"/>
      <c r="C41" s="22"/>
      <c r="D41" s="22"/>
      <c r="E41" s="22"/>
      <c r="F41" s="22"/>
      <c r="G41" s="22"/>
    </row>
    <row r="42" spans="1:7" x14ac:dyDescent="0.25">
      <c r="A42" s="2" t="s">
        <v>12</v>
      </c>
      <c r="B42" s="22"/>
      <c r="C42" s="22"/>
      <c r="D42" s="22"/>
      <c r="E42" s="22"/>
      <c r="F42" s="22"/>
      <c r="G42" s="22"/>
    </row>
    <row r="43" spans="1:7" x14ac:dyDescent="0.25">
      <c r="A43" s="2" t="s">
        <v>13</v>
      </c>
      <c r="B43" s="25">
        <f t="shared" ref="B43:G43" si="5">B12/B32*100</f>
        <v>2.7727042895912661</v>
      </c>
      <c r="C43" s="25">
        <f t="shared" si="5"/>
        <v>1.0532690839192143</v>
      </c>
      <c r="D43" s="25">
        <f t="shared" si="5"/>
        <v>0.39497590646970537</v>
      </c>
      <c r="E43" s="25">
        <f t="shared" si="5"/>
        <v>0.65829317744950888</v>
      </c>
      <c r="F43" s="25">
        <f t="shared" si="5"/>
        <v>1.0021474588403723</v>
      </c>
      <c r="G43" s="25">
        <f t="shared" si="5"/>
        <v>1.1546462332464387</v>
      </c>
    </row>
    <row r="44" spans="1:7" x14ac:dyDescent="0.25">
      <c r="A44" s="2" t="s">
        <v>14</v>
      </c>
      <c r="B44" s="25">
        <f t="shared" ref="B44:G44" si="6">B14/B32*100</f>
        <v>4.7013177310672898</v>
      </c>
      <c r="C44" s="25">
        <f t="shared" si="6"/>
        <v>1.1651789240856307</v>
      </c>
      <c r="D44" s="25">
        <f t="shared" si="6"/>
        <v>1.2217921373462886</v>
      </c>
      <c r="E44" s="25">
        <f t="shared" si="6"/>
        <v>0.59773020512415409</v>
      </c>
      <c r="F44" s="25">
        <f t="shared" si="6"/>
        <v>5.4593175853018376</v>
      </c>
      <c r="G44" s="25">
        <f t="shared" si="6"/>
        <v>1.5074913763593756</v>
      </c>
    </row>
    <row r="45" spans="1:7" x14ac:dyDescent="0.25">
      <c r="B45" s="22"/>
      <c r="C45" s="22"/>
      <c r="D45" s="22"/>
      <c r="E45" s="22"/>
      <c r="F45" s="22"/>
      <c r="G45" s="22"/>
    </row>
    <row r="46" spans="1:7" x14ac:dyDescent="0.25">
      <c r="A46" s="2" t="s">
        <v>15</v>
      </c>
      <c r="B46" s="22"/>
      <c r="C46" s="22"/>
      <c r="D46" s="22"/>
      <c r="E46" s="22"/>
      <c r="F46" s="22"/>
      <c r="G46" s="22"/>
    </row>
    <row r="47" spans="1:7" x14ac:dyDescent="0.25">
      <c r="A47" s="2" t="s">
        <v>16</v>
      </c>
      <c r="B47" s="25">
        <f t="shared" ref="B47:G47" si="7">B14/B12*100</f>
        <v>169.55712690733159</v>
      </c>
      <c r="C47" s="25">
        <f t="shared" si="7"/>
        <v>110.625</v>
      </c>
      <c r="D47" s="25">
        <f t="shared" si="7"/>
        <v>309.33333333333331</v>
      </c>
      <c r="E47" s="25">
        <f t="shared" si="7"/>
        <v>90.8</v>
      </c>
      <c r="F47" s="25">
        <f t="shared" si="7"/>
        <v>544.76190476190482</v>
      </c>
      <c r="G47" s="25">
        <f t="shared" si="7"/>
        <v>130.55872291904217</v>
      </c>
    </row>
    <row r="48" spans="1:7" x14ac:dyDescent="0.25">
      <c r="A48" s="2" t="s">
        <v>17</v>
      </c>
      <c r="B48" s="25">
        <f t="shared" ref="B48:G48" si="8">B21/B20*100</f>
        <v>63.222132981469791</v>
      </c>
      <c r="C48" s="25">
        <f t="shared" si="8"/>
        <v>129.90381558028616</v>
      </c>
      <c r="D48" s="25">
        <f t="shared" si="8"/>
        <v>146.6875</v>
      </c>
      <c r="E48" s="25">
        <f t="shared" si="8"/>
        <v>82.638888888888886</v>
      </c>
      <c r="F48" s="25">
        <f t="shared" si="8"/>
        <v>46.047094188376754</v>
      </c>
      <c r="G48" s="25">
        <f t="shared" si="8"/>
        <v>124.63613773517928</v>
      </c>
    </row>
    <row r="49" spans="1:7" x14ac:dyDescent="0.25">
      <c r="A49" s="2" t="s">
        <v>18</v>
      </c>
      <c r="B49" s="25">
        <f t="shared" ref="B49:G49" si="9">AVERAGE(B47:B48)</f>
        <v>116.3896299444007</v>
      </c>
      <c r="C49" s="25">
        <f t="shared" si="9"/>
        <v>120.26440779014308</v>
      </c>
      <c r="D49" s="25">
        <f t="shared" si="9"/>
        <v>228.01041666666666</v>
      </c>
      <c r="E49" s="25">
        <f t="shared" si="9"/>
        <v>86.719444444444434</v>
      </c>
      <c r="F49" s="25">
        <f t="shared" si="9"/>
        <v>295.40449947514077</v>
      </c>
      <c r="G49" s="25">
        <f t="shared" si="9"/>
        <v>127.59743032711071</v>
      </c>
    </row>
    <row r="50" spans="1:7" x14ac:dyDescent="0.25">
      <c r="B50" s="25"/>
      <c r="C50" s="25"/>
      <c r="D50" s="25"/>
      <c r="E50" s="25"/>
      <c r="F50" s="25"/>
      <c r="G50" s="22"/>
    </row>
    <row r="51" spans="1:7" x14ac:dyDescent="0.25">
      <c r="A51" s="2" t="s">
        <v>19</v>
      </c>
      <c r="B51" s="22"/>
      <c r="C51" s="22"/>
      <c r="D51" s="22"/>
      <c r="E51" s="22"/>
      <c r="F51" s="22"/>
      <c r="G51" s="22"/>
    </row>
    <row r="52" spans="1:7" x14ac:dyDescent="0.25">
      <c r="A52" s="2" t="s">
        <v>20</v>
      </c>
      <c r="B52" s="25">
        <f t="shared" ref="B52:G52" si="10">B14/B16*100</f>
        <v>30.536193029490615</v>
      </c>
      <c r="C52" s="25">
        <f t="shared" si="10"/>
        <v>32.717190388170053</v>
      </c>
      <c r="D52" s="25">
        <f t="shared" si="10"/>
        <v>111.27098321342925</v>
      </c>
      <c r="E52" s="25">
        <f t="shared" si="10"/>
        <v>33.57988165680473</v>
      </c>
      <c r="F52" s="25">
        <f t="shared" si="10"/>
        <v>15.253333333333332</v>
      </c>
      <c r="G52" s="25">
        <f t="shared" si="10"/>
        <v>45.274812178726769</v>
      </c>
    </row>
    <row r="53" spans="1:7" x14ac:dyDescent="0.25">
      <c r="A53" s="2" t="s">
        <v>21</v>
      </c>
      <c r="B53" s="25">
        <f t="shared" ref="B53:G53" si="11">B21/B22*100</f>
        <v>26.211030329172402</v>
      </c>
      <c r="C53" s="25">
        <f t="shared" si="11"/>
        <v>40.857814336075208</v>
      </c>
      <c r="D53" s="25">
        <f t="shared" si="11"/>
        <v>43.430792005921539</v>
      </c>
      <c r="E53" s="25">
        <f t="shared" si="11"/>
        <v>27.525906735751292</v>
      </c>
      <c r="F53" s="25">
        <f t="shared" si="11"/>
        <v>20.424444444444447</v>
      </c>
      <c r="G53" s="25">
        <f t="shared" si="11"/>
        <v>46.282625889796996</v>
      </c>
    </row>
    <row r="54" spans="1:7" x14ac:dyDescent="0.25">
      <c r="A54" s="2" t="s">
        <v>22</v>
      </c>
      <c r="B54" s="25">
        <f t="shared" ref="B54:G54" si="12">(B52+B53)/2</f>
        <v>28.373611679331511</v>
      </c>
      <c r="C54" s="25">
        <f t="shared" si="12"/>
        <v>36.78750236212263</v>
      </c>
      <c r="D54" s="25">
        <f t="shared" si="12"/>
        <v>77.350887609675397</v>
      </c>
      <c r="E54" s="25">
        <f t="shared" si="12"/>
        <v>30.552894196278011</v>
      </c>
      <c r="F54" s="25">
        <f t="shared" si="12"/>
        <v>17.838888888888889</v>
      </c>
      <c r="G54" s="25">
        <f t="shared" si="12"/>
        <v>45.778719034261883</v>
      </c>
    </row>
    <row r="55" spans="1:7" x14ac:dyDescent="0.25">
      <c r="B55" s="22"/>
      <c r="C55" s="22"/>
      <c r="D55" s="22"/>
      <c r="E55" s="22"/>
      <c r="F55" s="22"/>
      <c r="G55" s="22"/>
    </row>
    <row r="56" spans="1:7" x14ac:dyDescent="0.25">
      <c r="A56" s="2" t="s">
        <v>23</v>
      </c>
      <c r="B56" s="25">
        <f>B23/B21*100</f>
        <v>100</v>
      </c>
      <c r="C56" s="25"/>
      <c r="D56" s="25"/>
      <c r="E56" s="25"/>
      <c r="F56" s="25"/>
      <c r="G56" s="25"/>
    </row>
    <row r="57" spans="1:7" x14ac:dyDescent="0.25">
      <c r="B57" s="22"/>
      <c r="C57" s="22"/>
      <c r="D57" s="22"/>
      <c r="E57" s="22"/>
      <c r="F57" s="22"/>
      <c r="G57" s="22"/>
    </row>
    <row r="58" spans="1:7" x14ac:dyDescent="0.25">
      <c r="A58" s="2" t="s">
        <v>24</v>
      </c>
      <c r="B58" s="22"/>
      <c r="C58" s="22"/>
      <c r="D58" s="22"/>
      <c r="E58" s="22"/>
      <c r="F58" s="22"/>
      <c r="G58" s="22"/>
    </row>
    <row r="59" spans="1:7" x14ac:dyDescent="0.25">
      <c r="A59" s="2" t="s">
        <v>25</v>
      </c>
      <c r="B59" s="25">
        <f t="shared" ref="B59:G59" si="13">((B14/B10)-1)*100</f>
        <v>115.71969696969697</v>
      </c>
      <c r="C59" s="25">
        <f t="shared" si="13"/>
        <v>331.70731707317077</v>
      </c>
      <c r="D59" s="25">
        <f t="shared" si="13"/>
        <v>2109.5238095238096</v>
      </c>
      <c r="E59" s="25">
        <f t="shared" si="13"/>
        <v>557.97101449275362</v>
      </c>
      <c r="F59" s="25">
        <f t="shared" si="13"/>
        <v>-1.1235955056179803</v>
      </c>
      <c r="G59" s="25">
        <f t="shared" si="13"/>
        <v>79.186228482003145</v>
      </c>
    </row>
    <row r="60" spans="1:7" x14ac:dyDescent="0.25">
      <c r="A60" s="2" t="s">
        <v>26</v>
      </c>
      <c r="B60" s="25">
        <f t="shared" ref="B60:G60" si="14">((B36/B35)-1)*100</f>
        <v>15.132338481641305</v>
      </c>
      <c r="C60" s="25">
        <f t="shared" si="14"/>
        <v>281.68839178119094</v>
      </c>
      <c r="D60" s="25">
        <f t="shared" si="14"/>
        <v>967.64760610447786</v>
      </c>
      <c r="E60" s="25">
        <f t="shared" si="14"/>
        <v>382.37294128923634</v>
      </c>
      <c r="F60" s="25">
        <f t="shared" si="14"/>
        <v>-15.960294461602786</v>
      </c>
      <c r="G60" s="25">
        <f t="shared" si="14"/>
        <v>35.181963923645874</v>
      </c>
    </row>
    <row r="61" spans="1:7" x14ac:dyDescent="0.25">
      <c r="A61" s="2" t="s">
        <v>27</v>
      </c>
      <c r="B61" s="25">
        <f t="shared" ref="B61:G61" si="15">((B38/B37)-1)*100</f>
        <v>-46.628731590599983</v>
      </c>
      <c r="C61" s="25">
        <f t="shared" si="15"/>
        <v>-11.586304728650676</v>
      </c>
      <c r="D61" s="25">
        <f t="shared" si="15"/>
        <v>-51.679741965099055</v>
      </c>
      <c r="E61" s="25">
        <f t="shared" si="15"/>
        <v>-26.687812887759232</v>
      </c>
      <c r="F61" s="25">
        <f t="shared" si="15"/>
        <v>-15.005297807757367</v>
      </c>
      <c r="G61" s="25">
        <f t="shared" si="15"/>
        <v>-24.557838474052652</v>
      </c>
    </row>
    <row r="62" spans="1:7" x14ac:dyDescent="0.25">
      <c r="B62" s="25"/>
      <c r="C62" s="25"/>
      <c r="D62" s="25"/>
      <c r="E62" s="25"/>
      <c r="F62" s="25"/>
      <c r="G62" s="22"/>
    </row>
    <row r="63" spans="1:7" x14ac:dyDescent="0.25">
      <c r="A63" s="2" t="s">
        <v>28</v>
      </c>
      <c r="B63" s="22"/>
      <c r="C63" s="22"/>
      <c r="D63" s="22"/>
      <c r="E63" s="22"/>
      <c r="F63" s="22"/>
      <c r="G63" s="22"/>
    </row>
    <row r="64" spans="1:7" x14ac:dyDescent="0.25">
      <c r="A64" s="2" t="s">
        <v>46</v>
      </c>
      <c r="B64" s="21">
        <f t="shared" ref="B64:G64" si="16">B20/(B13)</f>
        <v>196437.52148832945</v>
      </c>
      <c r="C64" s="21">
        <f t="shared" si="16"/>
        <v>185000</v>
      </c>
      <c r="D64" s="21">
        <f t="shared" si="16"/>
        <v>185000</v>
      </c>
      <c r="E64" s="21">
        <f t="shared" si="16"/>
        <v>185000</v>
      </c>
      <c r="F64" s="21">
        <f t="shared" si="16"/>
        <v>200000</v>
      </c>
      <c r="G64" s="21">
        <f t="shared" si="16"/>
        <v>185000</v>
      </c>
    </row>
    <row r="65" spans="1:8" x14ac:dyDescent="0.25">
      <c r="A65" s="2" t="s">
        <v>47</v>
      </c>
      <c r="B65" s="21">
        <f t="shared" ref="B65:G65" si="17">B21/(B15)</f>
        <v>189915.51291038672</v>
      </c>
      <c r="C65" s="21">
        <f t="shared" si="17"/>
        <v>184196.3480613165</v>
      </c>
      <c r="D65" s="21">
        <f t="shared" si="17"/>
        <v>168162.27730441518</v>
      </c>
      <c r="E65" s="21">
        <f t="shared" si="17"/>
        <v>159806.9105691057</v>
      </c>
      <c r="F65" s="21">
        <f t="shared" si="17"/>
        <v>199004.00562953341</v>
      </c>
      <c r="G65" s="21">
        <f t="shared" si="17"/>
        <v>185000</v>
      </c>
    </row>
    <row r="66" spans="1:8" hidden="1" x14ac:dyDescent="0.25">
      <c r="A66" s="2" t="s">
        <v>35</v>
      </c>
      <c r="B66" s="21">
        <f t="shared" ref="B66:G66" si="18">B21/B15</f>
        <v>189915.51291038672</v>
      </c>
      <c r="C66" s="21">
        <f t="shared" si="18"/>
        <v>184196.3480613165</v>
      </c>
      <c r="D66" s="21">
        <f t="shared" si="18"/>
        <v>168162.27730441518</v>
      </c>
      <c r="E66" s="21">
        <f t="shared" si="18"/>
        <v>159806.9105691057</v>
      </c>
      <c r="F66" s="21">
        <f t="shared" si="18"/>
        <v>199004.00562953341</v>
      </c>
      <c r="G66" s="21">
        <f t="shared" si="18"/>
        <v>185000</v>
      </c>
    </row>
    <row r="67" spans="1:8" x14ac:dyDescent="0.25">
      <c r="A67" s="2" t="s">
        <v>29</v>
      </c>
      <c r="B67" s="25">
        <f t="shared" ref="B67:G67" si="19">(B65/B64)*B49</f>
        <v>112.52532663243868</v>
      </c>
      <c r="C67" s="25">
        <f t="shared" si="19"/>
        <v>119.74197144162865</v>
      </c>
      <c r="D67" s="25">
        <f t="shared" si="19"/>
        <v>207.25811305835268</v>
      </c>
      <c r="E67" s="25">
        <f t="shared" si="19"/>
        <v>74.910089205058711</v>
      </c>
      <c r="F67" s="25">
        <f t="shared" si="19"/>
        <v>293.93339338270204</v>
      </c>
      <c r="G67" s="25">
        <f t="shared" si="19"/>
        <v>127.59743032711071</v>
      </c>
    </row>
    <row r="68" spans="1:8" x14ac:dyDescent="0.25">
      <c r="A68" s="2" t="s">
        <v>40</v>
      </c>
      <c r="B68" s="21">
        <f t="shared" ref="B68:G68" si="20">(B20/B13)*3</f>
        <v>589312.56446498842</v>
      </c>
      <c r="C68" s="21">
        <f t="shared" si="20"/>
        <v>555000</v>
      </c>
      <c r="D68" s="21">
        <f t="shared" si="20"/>
        <v>555000</v>
      </c>
      <c r="E68" s="21">
        <f t="shared" si="20"/>
        <v>555000</v>
      </c>
      <c r="F68" s="21">
        <f t="shared" si="20"/>
        <v>600000</v>
      </c>
      <c r="G68" s="21">
        <f t="shared" si="20"/>
        <v>555000</v>
      </c>
    </row>
    <row r="69" spans="1:8" x14ac:dyDescent="0.25">
      <c r="A69" s="2" t="s">
        <v>41</v>
      </c>
      <c r="B69" s="21">
        <f t="shared" ref="B69:G69" si="21">(B21/B15)*3</f>
        <v>569746.53873116011</v>
      </c>
      <c r="C69" s="21">
        <f t="shared" si="21"/>
        <v>552589.04418394947</v>
      </c>
      <c r="D69" s="21">
        <f t="shared" si="21"/>
        <v>504486.83191324555</v>
      </c>
      <c r="E69" s="21">
        <f t="shared" si="21"/>
        <v>479420.73170731711</v>
      </c>
      <c r="F69" s="21">
        <f t="shared" si="21"/>
        <v>597012.01688860019</v>
      </c>
      <c r="G69" s="21">
        <f t="shared" si="21"/>
        <v>555000</v>
      </c>
    </row>
    <row r="70" spans="1:8" x14ac:dyDescent="0.25">
      <c r="B70" s="25"/>
      <c r="C70" s="25"/>
      <c r="D70" s="25"/>
      <c r="E70" s="25"/>
      <c r="F70" s="25"/>
      <c r="G70" s="22"/>
    </row>
    <row r="71" spans="1:8" x14ac:dyDescent="0.25">
      <c r="A71" s="2" t="s">
        <v>30</v>
      </c>
      <c r="B71" s="25"/>
      <c r="C71" s="25"/>
      <c r="D71" s="25"/>
      <c r="E71" s="25"/>
      <c r="F71" s="25"/>
      <c r="G71" s="22"/>
    </row>
    <row r="72" spans="1:8" x14ac:dyDescent="0.25">
      <c r="A72" s="2" t="s">
        <v>31</v>
      </c>
      <c r="B72" s="25">
        <f>(B27/B26)*100</f>
        <v>60.30291115867017</v>
      </c>
      <c r="C72" s="25"/>
      <c r="D72" s="25"/>
      <c r="E72" s="25"/>
      <c r="F72" s="25"/>
      <c r="G72" s="22"/>
      <c r="H72" s="13"/>
    </row>
    <row r="73" spans="1:8" x14ac:dyDescent="0.25">
      <c r="A73" s="2" t="s">
        <v>32</v>
      </c>
      <c r="B73" s="25">
        <f>(B21/B27)*100</f>
        <v>104.84093017519255</v>
      </c>
      <c r="C73" s="25"/>
      <c r="D73" s="25"/>
      <c r="E73" s="25"/>
      <c r="F73" s="25"/>
      <c r="G73" s="22"/>
      <c r="H73" s="13"/>
    </row>
    <row r="74" spans="1:8" ht="15.75" thickBot="1" x14ac:dyDescent="0.3">
      <c r="A74" s="12"/>
      <c r="B74" s="12"/>
      <c r="C74" s="12"/>
      <c r="D74" s="12"/>
      <c r="E74" s="12"/>
      <c r="F74" s="12"/>
      <c r="G74" s="12"/>
    </row>
    <row r="75" spans="1:8" ht="15.75" thickTop="1" x14ac:dyDescent="0.25"/>
    <row r="76" spans="1:8" x14ac:dyDescent="0.25">
      <c r="A76" s="15" t="s">
        <v>33</v>
      </c>
    </row>
    <row r="77" spans="1:8" x14ac:dyDescent="0.25">
      <c r="A77" s="2" t="s">
        <v>82</v>
      </c>
    </row>
    <row r="78" spans="1:8" x14ac:dyDescent="0.25">
      <c r="A78" s="2" t="s">
        <v>83</v>
      </c>
      <c r="B78" s="16"/>
      <c r="C78" s="16"/>
      <c r="D78" s="16"/>
    </row>
    <row r="80" spans="1:8" x14ac:dyDescent="0.25">
      <c r="A80" s="2" t="s">
        <v>36</v>
      </c>
    </row>
    <row r="81" spans="1:1" x14ac:dyDescent="0.25">
      <c r="A81" s="17" t="s">
        <v>37</v>
      </c>
    </row>
    <row r="83" spans="1:1" x14ac:dyDescent="0.25">
      <c r="A83" s="10" t="s">
        <v>84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2" style="2" customWidth="1"/>
    <col min="2" max="7" width="20.7109375" style="2" customWidth="1"/>
    <col min="8" max="8" width="11.42578125" style="2"/>
    <col min="9" max="9" width="15.140625" style="2" bestFit="1" customWidth="1"/>
    <col min="10" max="10" width="11.5703125" style="2" bestFit="1" customWidth="1"/>
    <col min="11" max="11" width="14.140625" style="2" bestFit="1" customWidth="1"/>
    <col min="12" max="12" width="16.85546875" style="2" bestFit="1" customWidth="1"/>
    <col min="13" max="16384" width="11.42578125" style="2"/>
  </cols>
  <sheetData>
    <row r="2" spans="1:8" ht="15.75" x14ac:dyDescent="0.25">
      <c r="A2" s="38" t="s">
        <v>100</v>
      </c>
      <c r="B2" s="38"/>
      <c r="C2" s="38"/>
      <c r="D2" s="38"/>
      <c r="E2" s="38"/>
      <c r="F2" s="38"/>
      <c r="G2" s="38"/>
    </row>
    <row r="4" spans="1:8" x14ac:dyDescent="0.25">
      <c r="A4" s="40" t="s">
        <v>0</v>
      </c>
      <c r="B4" s="42" t="s">
        <v>1</v>
      </c>
      <c r="C4" s="39" t="s">
        <v>2</v>
      </c>
      <c r="D4" s="39"/>
      <c r="E4" s="39"/>
      <c r="F4" s="39"/>
      <c r="G4" s="39"/>
    </row>
    <row r="5" spans="1:8" ht="30.75" thickBot="1" x14ac:dyDescent="0.3">
      <c r="A5" s="41"/>
      <c r="B5" s="43"/>
      <c r="C5" s="37" t="s">
        <v>3</v>
      </c>
      <c r="D5" s="37" t="s">
        <v>126</v>
      </c>
      <c r="E5" s="37" t="s">
        <v>127</v>
      </c>
      <c r="F5" s="37" t="s">
        <v>48</v>
      </c>
      <c r="G5" s="37" t="s">
        <v>128</v>
      </c>
    </row>
    <row r="6" spans="1:8" ht="15.75" thickTop="1" x14ac:dyDescent="0.25"/>
    <row r="7" spans="1:8" x14ac:dyDescent="0.25">
      <c r="A7" s="14" t="s">
        <v>4</v>
      </c>
    </row>
    <row r="9" spans="1:8" x14ac:dyDescent="0.25">
      <c r="A9" s="2" t="s">
        <v>5</v>
      </c>
    </row>
    <row r="10" spans="1:8" x14ac:dyDescent="0.25">
      <c r="A10" s="7" t="s">
        <v>62</v>
      </c>
      <c r="B10" s="21">
        <f>SUM(C10:G10)</f>
        <v>2999</v>
      </c>
      <c r="C10" s="21">
        <v>1491</v>
      </c>
      <c r="D10" s="21">
        <v>0</v>
      </c>
      <c r="E10" s="21">
        <v>132</v>
      </c>
      <c r="F10" s="21">
        <v>1084</v>
      </c>
      <c r="G10" s="21">
        <v>292</v>
      </c>
    </row>
    <row r="11" spans="1:8" x14ac:dyDescent="0.25">
      <c r="A11" s="4" t="s">
        <v>34</v>
      </c>
      <c r="B11" s="21">
        <f t="shared" ref="B11:B23" si="0">SUM(C11:G11)</f>
        <v>15925</v>
      </c>
      <c r="C11" s="21">
        <v>3228</v>
      </c>
      <c r="D11" s="21">
        <v>22</v>
      </c>
      <c r="E11" s="21">
        <v>285</v>
      </c>
      <c r="F11" s="21">
        <v>10475</v>
      </c>
      <c r="G11" s="21">
        <v>1915</v>
      </c>
    </row>
    <row r="12" spans="1:8" x14ac:dyDescent="0.25">
      <c r="A12" s="7" t="s">
        <v>101</v>
      </c>
      <c r="B12" s="21">
        <f t="shared" si="0"/>
        <v>792</v>
      </c>
      <c r="C12" s="21">
        <v>405</v>
      </c>
      <c r="D12" s="21">
        <v>34</v>
      </c>
      <c r="E12" s="21">
        <v>352</v>
      </c>
      <c r="F12" s="21">
        <v>0</v>
      </c>
      <c r="G12" s="21">
        <v>1</v>
      </c>
      <c r="H12" s="1"/>
    </row>
    <row r="13" spans="1:8" x14ac:dyDescent="0.25">
      <c r="A13" s="4" t="s">
        <v>34</v>
      </c>
      <c r="B13" s="21">
        <f t="shared" si="0"/>
        <v>9755</v>
      </c>
      <c r="C13" s="21">
        <v>1005</v>
      </c>
      <c r="D13" s="21">
        <v>1002</v>
      </c>
      <c r="E13" s="21">
        <v>902</v>
      </c>
      <c r="F13" s="21">
        <v>6050</v>
      </c>
      <c r="G13" s="21">
        <v>796</v>
      </c>
      <c r="H13" s="1"/>
    </row>
    <row r="14" spans="1:8" x14ac:dyDescent="0.25">
      <c r="A14" s="7" t="s">
        <v>102</v>
      </c>
      <c r="B14" s="21">
        <f t="shared" si="0"/>
        <v>3392</v>
      </c>
      <c r="C14" s="21">
        <v>981</v>
      </c>
      <c r="D14" s="21">
        <v>322</v>
      </c>
      <c r="E14" s="21">
        <v>245</v>
      </c>
      <c r="F14" s="21">
        <v>1355</v>
      </c>
      <c r="G14" s="21">
        <v>489</v>
      </c>
    </row>
    <row r="15" spans="1:8" x14ac:dyDescent="0.25">
      <c r="A15" s="4" t="s">
        <v>34</v>
      </c>
      <c r="B15" s="21">
        <f t="shared" si="0"/>
        <v>17132</v>
      </c>
      <c r="C15" s="21">
        <v>2286</v>
      </c>
      <c r="D15" s="21">
        <v>2322</v>
      </c>
      <c r="E15" s="21">
        <v>822</v>
      </c>
      <c r="F15" s="21">
        <v>9168</v>
      </c>
      <c r="G15" s="21">
        <v>2534</v>
      </c>
    </row>
    <row r="16" spans="1:8" x14ac:dyDescent="0.25">
      <c r="A16" s="7" t="s">
        <v>77</v>
      </c>
      <c r="B16" s="21">
        <f t="shared" si="0"/>
        <v>14920</v>
      </c>
      <c r="C16" s="21">
        <v>2705</v>
      </c>
      <c r="D16" s="30">
        <v>834</v>
      </c>
      <c r="E16" s="21">
        <v>1352</v>
      </c>
      <c r="F16" s="21">
        <v>7500</v>
      </c>
      <c r="G16" s="21">
        <v>2529</v>
      </c>
      <c r="H16" s="13"/>
    </row>
    <row r="17" spans="1:12" x14ac:dyDescent="0.25">
      <c r="B17" s="21"/>
      <c r="C17" s="22"/>
      <c r="D17" s="22"/>
      <c r="E17" s="22"/>
      <c r="F17" s="22"/>
      <c r="G17" s="22"/>
    </row>
    <row r="18" spans="1:12" x14ac:dyDescent="0.25">
      <c r="A18" s="9" t="s">
        <v>6</v>
      </c>
      <c r="B18" s="21"/>
      <c r="C18" s="22"/>
      <c r="D18" s="22"/>
      <c r="E18" s="22"/>
      <c r="F18" s="22"/>
      <c r="G18" s="22"/>
    </row>
    <row r="19" spans="1:12" x14ac:dyDescent="0.25">
      <c r="A19" s="7" t="s">
        <v>62</v>
      </c>
      <c r="B19" s="21">
        <f t="shared" si="0"/>
        <v>3079422500</v>
      </c>
      <c r="C19" s="28">
        <v>595455000</v>
      </c>
      <c r="D19" s="28">
        <v>2960000</v>
      </c>
      <c r="E19" s="35">
        <v>48932500</v>
      </c>
      <c r="F19" s="28">
        <v>2077800000</v>
      </c>
      <c r="G19" s="33">
        <v>354275000</v>
      </c>
    </row>
    <row r="20" spans="1:12" ht="14.25" customHeight="1" x14ac:dyDescent="0.25">
      <c r="A20" s="7" t="s">
        <v>101</v>
      </c>
      <c r="B20" s="21">
        <f t="shared" si="0"/>
        <v>1895425000</v>
      </c>
      <c r="C20" s="8">
        <v>185925000</v>
      </c>
      <c r="D20" s="21">
        <v>185370000</v>
      </c>
      <c r="E20" s="32">
        <v>166870000</v>
      </c>
      <c r="F20" s="33">
        <v>1210000000</v>
      </c>
      <c r="G20" s="33">
        <v>147260000</v>
      </c>
      <c r="H20" s="13"/>
    </row>
    <row r="21" spans="1:12" x14ac:dyDescent="0.25">
      <c r="A21" s="7" t="s">
        <v>102</v>
      </c>
      <c r="B21" s="21">
        <f t="shared" si="0"/>
        <v>3236465000</v>
      </c>
      <c r="C21" s="28">
        <v>423720000</v>
      </c>
      <c r="D21" s="28">
        <v>383735000</v>
      </c>
      <c r="E21" s="35">
        <v>131720000</v>
      </c>
      <c r="F21" s="28">
        <v>1828500000</v>
      </c>
      <c r="G21" s="33">
        <v>468790000</v>
      </c>
      <c r="I21" s="5"/>
      <c r="J21" s="5"/>
      <c r="K21" s="5"/>
      <c r="L21" s="5"/>
    </row>
    <row r="22" spans="1:12" x14ac:dyDescent="0.25">
      <c r="A22" s="7" t="s">
        <v>77</v>
      </c>
      <c r="B22" s="21">
        <f t="shared" si="0"/>
        <v>12403075000</v>
      </c>
      <c r="C22" s="21">
        <v>999925000</v>
      </c>
      <c r="D22" s="21">
        <v>499870000</v>
      </c>
      <c r="E22" s="21">
        <v>499870000</v>
      </c>
      <c r="F22" s="21">
        <v>9000000000</v>
      </c>
      <c r="G22" s="21">
        <v>1403410000</v>
      </c>
      <c r="H22" s="13"/>
    </row>
    <row r="23" spans="1:12" x14ac:dyDescent="0.25">
      <c r="A23" s="7" t="s">
        <v>103</v>
      </c>
      <c r="B23" s="21">
        <f t="shared" si="0"/>
        <v>3236465000</v>
      </c>
      <c r="C23" s="21">
        <f>C21</f>
        <v>423720000</v>
      </c>
      <c r="D23" s="21">
        <f>D21</f>
        <v>383735000</v>
      </c>
      <c r="E23" s="21">
        <f>E21</f>
        <v>131720000</v>
      </c>
      <c r="F23" s="21">
        <f>F21</f>
        <v>1828500000</v>
      </c>
      <c r="G23" s="21">
        <f>G21</f>
        <v>468790000</v>
      </c>
    </row>
    <row r="24" spans="1:12" x14ac:dyDescent="0.25">
      <c r="B24" s="21"/>
      <c r="C24" s="21"/>
      <c r="D24" s="21"/>
      <c r="E24" s="21"/>
      <c r="F24" s="21"/>
      <c r="G24" s="34"/>
    </row>
    <row r="25" spans="1:12" x14ac:dyDescent="0.25">
      <c r="A25" s="2" t="s">
        <v>7</v>
      </c>
      <c r="B25" s="21"/>
      <c r="C25" s="21"/>
      <c r="D25" s="21"/>
      <c r="E25" s="21"/>
      <c r="F25" s="21"/>
      <c r="G25" s="34"/>
    </row>
    <row r="26" spans="1:12" x14ac:dyDescent="0.25">
      <c r="A26" s="11" t="s">
        <v>101</v>
      </c>
      <c r="B26" s="21">
        <f>B20</f>
        <v>1895425000</v>
      </c>
      <c r="C26" s="21"/>
      <c r="D26" s="21"/>
      <c r="E26" s="21"/>
      <c r="F26" s="21"/>
      <c r="G26" s="21"/>
      <c r="H26" s="13"/>
    </row>
    <row r="27" spans="1:12" x14ac:dyDescent="0.25">
      <c r="A27" s="11" t="s">
        <v>102</v>
      </c>
      <c r="B27" s="21">
        <v>3100863131</v>
      </c>
      <c r="C27" s="21"/>
      <c r="D27" s="21"/>
      <c r="E27" s="21"/>
      <c r="F27" s="21"/>
      <c r="G27" s="34"/>
      <c r="H27" s="13"/>
    </row>
    <row r="28" spans="1:12" x14ac:dyDescent="0.25">
      <c r="B28" s="22"/>
      <c r="C28" s="22"/>
      <c r="D28" s="22"/>
      <c r="E28" s="22"/>
      <c r="F28" s="22"/>
      <c r="G28" s="22"/>
    </row>
    <row r="29" spans="1:12" x14ac:dyDescent="0.25">
      <c r="A29" s="2" t="s">
        <v>8</v>
      </c>
      <c r="B29" s="22"/>
      <c r="C29" s="22"/>
      <c r="D29" s="22"/>
      <c r="E29" s="22"/>
      <c r="F29" s="22"/>
      <c r="G29" s="22"/>
    </row>
    <row r="30" spans="1:12" x14ac:dyDescent="0.25">
      <c r="A30" s="2" t="s">
        <v>63</v>
      </c>
      <c r="B30" s="24">
        <v>1.0245</v>
      </c>
      <c r="C30" s="24">
        <v>1.0245</v>
      </c>
      <c r="D30" s="24">
        <v>1.0245</v>
      </c>
      <c r="E30" s="24">
        <v>1.0245</v>
      </c>
      <c r="F30" s="24">
        <v>1.0245</v>
      </c>
      <c r="G30" s="24">
        <v>1.0245</v>
      </c>
    </row>
    <row r="31" spans="1:12" x14ac:dyDescent="0.25">
      <c r="A31" s="2" t="s">
        <v>104</v>
      </c>
      <c r="B31" s="24">
        <v>1.0451999999999999</v>
      </c>
      <c r="C31" s="24">
        <v>1.0451999999999999</v>
      </c>
      <c r="D31" s="24">
        <v>1.0451999999999999</v>
      </c>
      <c r="E31" s="24">
        <v>1.0451999999999999</v>
      </c>
      <c r="F31" s="24">
        <v>1.0451999999999999</v>
      </c>
      <c r="G31" s="24">
        <v>1.0451999999999999</v>
      </c>
    </row>
    <row r="32" spans="1:12" x14ac:dyDescent="0.25">
      <c r="A32" s="2" t="s">
        <v>9</v>
      </c>
      <c r="B32" s="21">
        <f>+C32+F32</f>
        <v>96909</v>
      </c>
      <c r="C32" s="21">
        <v>75954</v>
      </c>
      <c r="D32" s="21">
        <v>75954</v>
      </c>
      <c r="E32" s="21">
        <v>75954</v>
      </c>
      <c r="F32" s="21">
        <v>20955</v>
      </c>
      <c r="G32" s="21">
        <v>75954</v>
      </c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2" t="s">
        <v>10</v>
      </c>
      <c r="B34" s="22"/>
      <c r="C34" s="22"/>
      <c r="D34" s="22"/>
      <c r="E34" s="22"/>
      <c r="F34" s="22"/>
      <c r="G34" s="22"/>
    </row>
    <row r="35" spans="1:7" x14ac:dyDescent="0.25">
      <c r="A35" s="2" t="s">
        <v>64</v>
      </c>
      <c r="B35" s="21">
        <f t="shared" ref="B35:G35" si="1">B19/B30</f>
        <v>3005780868.7164474</v>
      </c>
      <c r="C35" s="21">
        <f t="shared" si="1"/>
        <v>581215226.93997073</v>
      </c>
      <c r="D35" s="21">
        <f t="shared" si="1"/>
        <v>2889214.2508540754</v>
      </c>
      <c r="E35" s="21">
        <f t="shared" si="1"/>
        <v>47762323.084431432</v>
      </c>
      <c r="F35" s="21">
        <f t="shared" si="1"/>
        <v>2028111273.7920938</v>
      </c>
      <c r="G35" s="21">
        <f t="shared" si="1"/>
        <v>345802830.64909714</v>
      </c>
    </row>
    <row r="36" spans="1:7" x14ac:dyDescent="0.25">
      <c r="A36" s="2" t="s">
        <v>105</v>
      </c>
      <c r="B36" s="21">
        <f t="shared" ref="B36:G36" si="2">B21/B31</f>
        <v>3096503061.6150022</v>
      </c>
      <c r="C36" s="21">
        <f t="shared" si="2"/>
        <v>405396096.44087261</v>
      </c>
      <c r="D36" s="21">
        <f t="shared" si="2"/>
        <v>367140260.23727518</v>
      </c>
      <c r="E36" s="21">
        <f t="shared" si="2"/>
        <v>126023727.51626484</v>
      </c>
      <c r="F36" s="21">
        <f t="shared" si="2"/>
        <v>1749425947.1871414</v>
      </c>
      <c r="G36" s="21">
        <f t="shared" si="2"/>
        <v>448517030.23344821</v>
      </c>
    </row>
    <row r="37" spans="1:7" x14ac:dyDescent="0.25">
      <c r="A37" s="2" t="s">
        <v>65</v>
      </c>
      <c r="B37" s="21">
        <f t="shared" ref="B37:G37" si="3">B35/B10</f>
        <v>1002261.0432532335</v>
      </c>
      <c r="C37" s="21">
        <f t="shared" si="3"/>
        <v>389815.71223338076</v>
      </c>
      <c r="D37" s="21" t="s">
        <v>125</v>
      </c>
      <c r="E37" s="21">
        <f t="shared" si="3"/>
        <v>361835.78094266239</v>
      </c>
      <c r="F37" s="21">
        <f t="shared" si="3"/>
        <v>1870951.3595868023</v>
      </c>
      <c r="G37" s="21">
        <f t="shared" si="3"/>
        <v>1184256.2693462232</v>
      </c>
    </row>
    <row r="38" spans="1:7" x14ac:dyDescent="0.25">
      <c r="A38" s="2" t="s">
        <v>106</v>
      </c>
      <c r="B38" s="21">
        <f t="shared" ref="B38:G38" si="4">B36/B14</f>
        <v>912884.15731574351</v>
      </c>
      <c r="C38" s="21">
        <f t="shared" si="4"/>
        <v>413247.80473075697</v>
      </c>
      <c r="D38" s="21">
        <f t="shared" si="4"/>
        <v>1140187.1435940224</v>
      </c>
      <c r="E38" s="21">
        <f t="shared" si="4"/>
        <v>514382.56129087688</v>
      </c>
      <c r="F38" s="21">
        <f t="shared" si="4"/>
        <v>1291089.2599167095</v>
      </c>
      <c r="G38" s="21">
        <f t="shared" si="4"/>
        <v>917212.74076369777</v>
      </c>
    </row>
    <row r="39" spans="1:7" x14ac:dyDescent="0.25">
      <c r="B39" s="22"/>
      <c r="C39" s="22"/>
      <c r="D39" s="22"/>
      <c r="E39" s="22"/>
      <c r="F39" s="22"/>
      <c r="G39" s="22"/>
    </row>
    <row r="40" spans="1:7" x14ac:dyDescent="0.25">
      <c r="A40" s="14" t="s">
        <v>11</v>
      </c>
      <c r="B40" s="22"/>
      <c r="C40" s="22"/>
      <c r="D40" s="22"/>
      <c r="E40" s="22"/>
      <c r="F40" s="22"/>
      <c r="G40" s="22"/>
    </row>
    <row r="41" spans="1:7" x14ac:dyDescent="0.25">
      <c r="B41" s="22"/>
      <c r="C41" s="22"/>
      <c r="D41" s="22"/>
      <c r="E41" s="22"/>
      <c r="F41" s="22"/>
      <c r="G41" s="22"/>
    </row>
    <row r="42" spans="1:7" x14ac:dyDescent="0.25">
      <c r="A42" s="2" t="s">
        <v>12</v>
      </c>
      <c r="B42" s="22"/>
      <c r="C42" s="22"/>
      <c r="D42" s="22"/>
      <c r="E42" s="22"/>
      <c r="F42" s="22"/>
      <c r="G42" s="22"/>
    </row>
    <row r="43" spans="1:7" x14ac:dyDescent="0.25">
      <c r="A43" s="2" t="s">
        <v>13</v>
      </c>
      <c r="B43" s="25">
        <f t="shared" ref="B43:G43" si="5">B12/B32*100</f>
        <v>0.81726155465436634</v>
      </c>
      <c r="C43" s="25">
        <f t="shared" si="5"/>
        <v>0.53321747373410222</v>
      </c>
      <c r="D43" s="25">
        <f t="shared" si="5"/>
        <v>4.4763936066566604E-2</v>
      </c>
      <c r="E43" s="25">
        <f t="shared" si="5"/>
        <v>0.46343839692445427</v>
      </c>
      <c r="F43" s="25">
        <f t="shared" si="5"/>
        <v>0</v>
      </c>
      <c r="G43" s="25">
        <f t="shared" si="5"/>
        <v>1.316586354899018E-3</v>
      </c>
    </row>
    <row r="44" spans="1:7" x14ac:dyDescent="0.25">
      <c r="A44" s="2" t="s">
        <v>14</v>
      </c>
      <c r="B44" s="25">
        <f t="shared" ref="B44:G44" si="6">B14/B32*100</f>
        <v>3.5001909007419334</v>
      </c>
      <c r="C44" s="25">
        <f t="shared" si="6"/>
        <v>1.2915712141559363</v>
      </c>
      <c r="D44" s="25">
        <f t="shared" si="6"/>
        <v>0.42394080627748376</v>
      </c>
      <c r="E44" s="25">
        <f t="shared" si="6"/>
        <v>0.32256365695025935</v>
      </c>
      <c r="F44" s="25">
        <f t="shared" si="6"/>
        <v>6.466237174898593</v>
      </c>
      <c r="G44" s="25">
        <f t="shared" si="6"/>
        <v>0.64381072754561974</v>
      </c>
    </row>
    <row r="45" spans="1:7" x14ac:dyDescent="0.25">
      <c r="B45" s="22"/>
      <c r="C45" s="22"/>
      <c r="D45" s="22"/>
      <c r="E45" s="22"/>
      <c r="F45" s="22"/>
      <c r="G45" s="22"/>
    </row>
    <row r="46" spans="1:7" x14ac:dyDescent="0.25">
      <c r="A46" s="2" t="s">
        <v>15</v>
      </c>
      <c r="B46" s="22"/>
      <c r="C46" s="22"/>
      <c r="D46" s="22"/>
      <c r="E46" s="22"/>
      <c r="F46" s="22"/>
      <c r="G46" s="22"/>
    </row>
    <row r="47" spans="1:7" x14ac:dyDescent="0.25">
      <c r="A47" s="2" t="s">
        <v>16</v>
      </c>
      <c r="B47" s="25">
        <f t="shared" ref="B47:G47" si="7">B14/B12*100</f>
        <v>428.28282828282829</v>
      </c>
      <c r="C47" s="25">
        <f t="shared" si="7"/>
        <v>242.2222222222222</v>
      </c>
      <c r="D47" s="25">
        <f t="shared" si="7"/>
        <v>947.05882352941182</v>
      </c>
      <c r="E47" s="25">
        <f t="shared" si="7"/>
        <v>69.602272727272734</v>
      </c>
      <c r="F47" s="25" t="s">
        <v>124</v>
      </c>
      <c r="G47" s="25">
        <f t="shared" si="7"/>
        <v>48900</v>
      </c>
    </row>
    <row r="48" spans="1:7" x14ac:dyDescent="0.25">
      <c r="A48" s="2" t="s">
        <v>17</v>
      </c>
      <c r="B48" s="25">
        <f t="shared" ref="B48:G48" si="8">B21/B20*100</f>
        <v>170.75141459039529</v>
      </c>
      <c r="C48" s="25">
        <f t="shared" si="8"/>
        <v>227.89834610730134</v>
      </c>
      <c r="D48" s="25">
        <f t="shared" si="8"/>
        <v>207.01030371689052</v>
      </c>
      <c r="E48" s="25">
        <f t="shared" si="8"/>
        <v>78.935698447893571</v>
      </c>
      <c r="F48" s="25">
        <f t="shared" si="8"/>
        <v>151.11570247933886</v>
      </c>
      <c r="G48" s="25">
        <f t="shared" si="8"/>
        <v>318.34170854271355</v>
      </c>
    </row>
    <row r="49" spans="1:7" x14ac:dyDescent="0.25">
      <c r="A49" s="2" t="s">
        <v>18</v>
      </c>
      <c r="B49" s="25">
        <f t="shared" ref="B49:G49" si="9">AVERAGE(B47:B48)</f>
        <v>299.51712143661177</v>
      </c>
      <c r="C49" s="25">
        <f t="shared" si="9"/>
        <v>235.06028416476175</v>
      </c>
      <c r="D49" s="25">
        <f t="shared" si="9"/>
        <v>577.03456362315114</v>
      </c>
      <c r="E49" s="25">
        <f t="shared" si="9"/>
        <v>74.26898558758316</v>
      </c>
      <c r="F49" s="25" t="s">
        <v>124</v>
      </c>
      <c r="G49" s="25">
        <f t="shared" si="9"/>
        <v>24609.170854271357</v>
      </c>
    </row>
    <row r="50" spans="1:7" x14ac:dyDescent="0.25">
      <c r="B50" s="25"/>
      <c r="C50" s="25"/>
      <c r="D50" s="25"/>
      <c r="E50" s="25"/>
      <c r="F50" s="25"/>
      <c r="G50" s="22"/>
    </row>
    <row r="51" spans="1:7" x14ac:dyDescent="0.25">
      <c r="A51" s="2" t="s">
        <v>19</v>
      </c>
      <c r="B51" s="22"/>
      <c r="C51" s="22"/>
      <c r="D51" s="22"/>
      <c r="E51" s="22"/>
      <c r="F51" s="22"/>
      <c r="G51" s="22"/>
    </row>
    <row r="52" spans="1:7" x14ac:dyDescent="0.25">
      <c r="A52" s="2" t="s">
        <v>20</v>
      </c>
      <c r="B52" s="25">
        <f t="shared" ref="B52:G52" si="10">B14/B16*100</f>
        <v>22.734584450402146</v>
      </c>
      <c r="C52" s="25">
        <f t="shared" si="10"/>
        <v>36.266173752310536</v>
      </c>
      <c r="D52" s="25">
        <f t="shared" si="10"/>
        <v>38.609112709832132</v>
      </c>
      <c r="E52" s="25">
        <f t="shared" si="10"/>
        <v>18.121301775147931</v>
      </c>
      <c r="F52" s="25">
        <f t="shared" si="10"/>
        <v>18.066666666666666</v>
      </c>
      <c r="G52" s="25">
        <f t="shared" si="10"/>
        <v>19.33570581257414</v>
      </c>
    </row>
    <row r="53" spans="1:7" x14ac:dyDescent="0.25">
      <c r="A53" s="2" t="s">
        <v>21</v>
      </c>
      <c r="B53" s="25">
        <f t="shared" ref="B53:G53" si="11">B21/B22*100</f>
        <v>26.094053289204496</v>
      </c>
      <c r="C53" s="25">
        <f t="shared" si="11"/>
        <v>42.375178138360376</v>
      </c>
      <c r="D53" s="25">
        <f t="shared" si="11"/>
        <v>76.766959409446457</v>
      </c>
      <c r="E53" s="25">
        <f t="shared" si="11"/>
        <v>26.350851221317544</v>
      </c>
      <c r="F53" s="25">
        <f t="shared" si="11"/>
        <v>20.316666666666666</v>
      </c>
      <c r="G53" s="25">
        <f t="shared" si="11"/>
        <v>33.403638281044032</v>
      </c>
    </row>
    <row r="54" spans="1:7" x14ac:dyDescent="0.25">
      <c r="A54" s="2" t="s">
        <v>22</v>
      </c>
      <c r="B54" s="25">
        <f t="shared" ref="B54:G54" si="12">(B52+B53)/2</f>
        <v>24.414318869803321</v>
      </c>
      <c r="C54" s="25">
        <f t="shared" si="12"/>
        <v>39.320675945335452</v>
      </c>
      <c r="D54" s="25">
        <f t="shared" si="12"/>
        <v>57.688036059639295</v>
      </c>
      <c r="E54" s="25">
        <f t="shared" si="12"/>
        <v>22.236076498232737</v>
      </c>
      <c r="F54" s="25">
        <f t="shared" si="12"/>
        <v>19.191666666666666</v>
      </c>
      <c r="G54" s="25">
        <f t="shared" si="12"/>
        <v>26.369672046809086</v>
      </c>
    </row>
    <row r="55" spans="1:7" x14ac:dyDescent="0.25">
      <c r="B55" s="22"/>
      <c r="C55" s="22"/>
      <c r="D55" s="22"/>
      <c r="E55" s="22"/>
      <c r="F55" s="22"/>
      <c r="G55" s="22"/>
    </row>
    <row r="56" spans="1:7" x14ac:dyDescent="0.25">
      <c r="A56" s="2" t="s">
        <v>23</v>
      </c>
      <c r="B56" s="25">
        <f>B23/B21*100</f>
        <v>100</v>
      </c>
      <c r="C56" s="25"/>
      <c r="D56" s="25"/>
      <c r="E56" s="25"/>
      <c r="F56" s="25"/>
      <c r="G56" s="25"/>
    </row>
    <row r="57" spans="1:7" x14ac:dyDescent="0.25">
      <c r="B57" s="22"/>
      <c r="C57" s="22"/>
      <c r="D57" s="22"/>
      <c r="E57" s="22"/>
      <c r="F57" s="22"/>
      <c r="G57" s="22"/>
    </row>
    <row r="58" spans="1:7" x14ac:dyDescent="0.25">
      <c r="A58" s="2" t="s">
        <v>24</v>
      </c>
      <c r="B58" s="22"/>
      <c r="C58" s="22"/>
      <c r="D58" s="22"/>
      <c r="E58" s="22"/>
      <c r="F58" s="22"/>
      <c r="G58" s="22"/>
    </row>
    <row r="59" spans="1:7" x14ac:dyDescent="0.25">
      <c r="A59" s="2" t="s">
        <v>25</v>
      </c>
      <c r="B59" s="25">
        <f t="shared" ref="B59:G59" si="13">((B14/B10)-1)*100</f>
        <v>13.104368122707566</v>
      </c>
      <c r="C59" s="25">
        <f t="shared" si="13"/>
        <v>-34.205231388329985</v>
      </c>
      <c r="D59" s="25" t="s">
        <v>124</v>
      </c>
      <c r="E59" s="25">
        <f t="shared" si="13"/>
        <v>85.606060606060595</v>
      </c>
      <c r="F59" s="25">
        <f t="shared" si="13"/>
        <v>25</v>
      </c>
      <c r="G59" s="25">
        <f t="shared" si="13"/>
        <v>67.465753424657521</v>
      </c>
    </row>
    <row r="60" spans="1:7" x14ac:dyDescent="0.25">
      <c r="A60" s="2" t="s">
        <v>26</v>
      </c>
      <c r="B60" s="25">
        <f t="shared" ref="B60:G60" si="14">((B36/B35)-1)*100</f>
        <v>3.0182570473707093</v>
      </c>
      <c r="C60" s="25">
        <f t="shared" si="14"/>
        <v>-30.250262269411799</v>
      </c>
      <c r="D60" s="25">
        <f t="shared" si="14"/>
        <v>12607.270155847582</v>
      </c>
      <c r="E60" s="25">
        <f t="shared" si="14"/>
        <v>163.85594204345441</v>
      </c>
      <c r="F60" s="25">
        <f t="shared" si="14"/>
        <v>-13.741126051919029</v>
      </c>
      <c r="G60" s="25">
        <f t="shared" si="14"/>
        <v>29.703111276315752</v>
      </c>
    </row>
    <row r="61" spans="1:7" x14ac:dyDescent="0.25">
      <c r="A61" s="2" t="s">
        <v>27</v>
      </c>
      <c r="B61" s="25">
        <f t="shared" ref="B61:G61" si="15">((B38/B37)-1)*100</f>
        <v>-8.9175256824691189</v>
      </c>
      <c r="C61" s="25">
        <f t="shared" si="15"/>
        <v>6.0110692724842041</v>
      </c>
      <c r="D61" s="25" t="s">
        <v>124</v>
      </c>
      <c r="E61" s="25">
        <f t="shared" si="15"/>
        <v>42.159119794840727</v>
      </c>
      <c r="F61" s="25">
        <f t="shared" si="15"/>
        <v>-30.992900841535231</v>
      </c>
      <c r="G61" s="25">
        <f t="shared" si="15"/>
        <v>-22.549471385103892</v>
      </c>
    </row>
    <row r="62" spans="1:7" x14ac:dyDescent="0.25">
      <c r="B62" s="25"/>
      <c r="C62" s="25"/>
      <c r="D62" s="25"/>
      <c r="E62" s="25"/>
      <c r="F62" s="25"/>
      <c r="G62" s="22"/>
    </row>
    <row r="63" spans="1:7" x14ac:dyDescent="0.25">
      <c r="A63" s="2" t="s">
        <v>28</v>
      </c>
      <c r="B63" s="22"/>
      <c r="C63" s="22"/>
      <c r="D63" s="22"/>
      <c r="E63" s="22"/>
      <c r="F63" s="22"/>
      <c r="G63" s="22"/>
    </row>
    <row r="64" spans="1:7" x14ac:dyDescent="0.25">
      <c r="A64" s="2" t="s">
        <v>46</v>
      </c>
      <c r="B64" s="21">
        <f t="shared" ref="B64:G64" si="16">B20/(B13)</f>
        <v>194302.9215786776</v>
      </c>
      <c r="C64" s="21">
        <f t="shared" si="16"/>
        <v>185000</v>
      </c>
      <c r="D64" s="21">
        <f t="shared" si="16"/>
        <v>185000</v>
      </c>
      <c r="E64" s="21">
        <f t="shared" si="16"/>
        <v>185000</v>
      </c>
      <c r="F64" s="21">
        <f t="shared" si="16"/>
        <v>200000</v>
      </c>
      <c r="G64" s="21">
        <f t="shared" si="16"/>
        <v>185000</v>
      </c>
    </row>
    <row r="65" spans="1:8" x14ac:dyDescent="0.25">
      <c r="A65" s="2" t="s">
        <v>47</v>
      </c>
      <c r="B65" s="21">
        <f t="shared" ref="B65:G65" si="17">B21/(B15)</f>
        <v>188913.43684333412</v>
      </c>
      <c r="C65" s="21">
        <f t="shared" si="17"/>
        <v>185354.33070866141</v>
      </c>
      <c r="D65" s="21">
        <f t="shared" si="17"/>
        <v>165260.55124892335</v>
      </c>
      <c r="E65" s="21">
        <f t="shared" si="17"/>
        <v>160243.30900243309</v>
      </c>
      <c r="F65" s="21">
        <f t="shared" si="17"/>
        <v>199443.71727748693</v>
      </c>
      <c r="G65" s="21">
        <f t="shared" si="17"/>
        <v>185000</v>
      </c>
    </row>
    <row r="66" spans="1:8" hidden="1" x14ac:dyDescent="0.25">
      <c r="A66" s="2" t="s">
        <v>35</v>
      </c>
      <c r="B66" s="21">
        <f t="shared" ref="B66:G66" si="18">B21/B15</f>
        <v>188913.43684333412</v>
      </c>
      <c r="C66" s="21">
        <f t="shared" si="18"/>
        <v>185354.33070866141</v>
      </c>
      <c r="D66" s="21">
        <f t="shared" si="18"/>
        <v>165260.55124892335</v>
      </c>
      <c r="E66" s="21">
        <f t="shared" si="18"/>
        <v>160243.30900243309</v>
      </c>
      <c r="F66" s="21">
        <f t="shared" si="18"/>
        <v>199443.71727748693</v>
      </c>
      <c r="G66" s="21">
        <f t="shared" si="18"/>
        <v>185000</v>
      </c>
    </row>
    <row r="67" spans="1:8" x14ac:dyDescent="0.25">
      <c r="A67" s="2" t="s">
        <v>29</v>
      </c>
      <c r="B67" s="25">
        <f t="shared" ref="B67:G67" si="19">(B65/B64)*B49</f>
        <v>291.20925379961898</v>
      </c>
      <c r="C67" s="25">
        <f t="shared" si="19"/>
        <v>235.51049539214688</v>
      </c>
      <c r="D67" s="25">
        <f t="shared" si="19"/>
        <v>515.46513553537238</v>
      </c>
      <c r="E67" s="25">
        <f t="shared" si="19"/>
        <v>64.330313550315338</v>
      </c>
      <c r="F67" s="25" t="s">
        <v>124</v>
      </c>
      <c r="G67" s="25">
        <f t="shared" si="19"/>
        <v>24609.170854271357</v>
      </c>
    </row>
    <row r="68" spans="1:8" x14ac:dyDescent="0.25">
      <c r="A68" s="2" t="s">
        <v>40</v>
      </c>
      <c r="B68" s="21">
        <f t="shared" ref="B68:G68" si="20">(B20/B13)*3</f>
        <v>582908.76473603281</v>
      </c>
      <c r="C68" s="21">
        <f t="shared" si="20"/>
        <v>555000</v>
      </c>
      <c r="D68" s="21">
        <f t="shared" si="20"/>
        <v>555000</v>
      </c>
      <c r="E68" s="21">
        <f t="shared" si="20"/>
        <v>555000</v>
      </c>
      <c r="F68" s="21">
        <f t="shared" si="20"/>
        <v>600000</v>
      </c>
      <c r="G68" s="21">
        <f t="shared" si="20"/>
        <v>555000</v>
      </c>
    </row>
    <row r="69" spans="1:8" x14ac:dyDescent="0.25">
      <c r="A69" s="2" t="s">
        <v>41</v>
      </c>
      <c r="B69" s="21">
        <f t="shared" ref="B69:G69" si="21">(B21/B15)*3</f>
        <v>566740.31053000235</v>
      </c>
      <c r="C69" s="21">
        <f t="shared" si="21"/>
        <v>556062.99212598428</v>
      </c>
      <c r="D69" s="21">
        <f t="shared" si="21"/>
        <v>495781.65374677005</v>
      </c>
      <c r="E69" s="21">
        <f t="shared" si="21"/>
        <v>480729.92700729927</v>
      </c>
      <c r="F69" s="21">
        <f t="shared" si="21"/>
        <v>598331.15183246078</v>
      </c>
      <c r="G69" s="21">
        <f t="shared" si="21"/>
        <v>555000</v>
      </c>
    </row>
    <row r="70" spans="1:8" x14ac:dyDescent="0.25">
      <c r="B70" s="25"/>
      <c r="C70" s="25"/>
      <c r="D70" s="25"/>
      <c r="E70" s="25"/>
      <c r="F70" s="25"/>
      <c r="G70" s="22"/>
    </row>
    <row r="71" spans="1:8" x14ac:dyDescent="0.25">
      <c r="A71" s="2" t="s">
        <v>30</v>
      </c>
      <c r="B71" s="25"/>
      <c r="C71" s="25"/>
      <c r="D71" s="25"/>
      <c r="E71" s="25"/>
      <c r="F71" s="25"/>
      <c r="G71" s="22"/>
    </row>
    <row r="72" spans="1:8" x14ac:dyDescent="0.25">
      <c r="A72" s="2" t="s">
        <v>31</v>
      </c>
      <c r="B72" s="25">
        <f>(B27/B26)*100</f>
        <v>163.59724763575451</v>
      </c>
      <c r="C72" s="25"/>
      <c r="D72" s="25"/>
      <c r="E72" s="25"/>
      <c r="F72" s="25"/>
      <c r="G72" s="22"/>
      <c r="H72" s="13"/>
    </row>
    <row r="73" spans="1:8" x14ac:dyDescent="0.25">
      <c r="A73" s="2" t="s">
        <v>32</v>
      </c>
      <c r="B73" s="25">
        <f>(B21/B27)*100</f>
        <v>104.37303625704595</v>
      </c>
      <c r="C73" s="25"/>
      <c r="D73" s="25"/>
      <c r="E73" s="25"/>
      <c r="F73" s="25"/>
      <c r="G73" s="22"/>
      <c r="H73" s="13"/>
    </row>
    <row r="74" spans="1:8" ht="15.75" thickBot="1" x14ac:dyDescent="0.3">
      <c r="A74" s="12"/>
      <c r="B74" s="12"/>
      <c r="C74" s="12"/>
      <c r="D74" s="12"/>
      <c r="E74" s="12"/>
      <c r="F74" s="12"/>
      <c r="G74" s="12"/>
    </row>
    <row r="75" spans="1:8" ht="15.75" thickTop="1" x14ac:dyDescent="0.25"/>
    <row r="76" spans="1:8" x14ac:dyDescent="0.25">
      <c r="A76" s="15" t="s">
        <v>33</v>
      </c>
    </row>
    <row r="77" spans="1:8" x14ac:dyDescent="0.25">
      <c r="A77" s="2" t="s">
        <v>82</v>
      </c>
    </row>
    <row r="78" spans="1:8" x14ac:dyDescent="0.25">
      <c r="A78" s="2" t="s">
        <v>83</v>
      </c>
      <c r="B78" s="16"/>
      <c r="C78" s="16"/>
      <c r="D78" s="16"/>
    </row>
    <row r="80" spans="1:8" x14ac:dyDescent="0.25">
      <c r="A80" s="2" t="s">
        <v>36</v>
      </c>
    </row>
    <row r="81" spans="1:1" x14ac:dyDescent="0.25">
      <c r="A81" s="17" t="s">
        <v>37</v>
      </c>
    </row>
    <row r="83" spans="1:1" x14ac:dyDescent="0.25">
      <c r="A83" s="10" t="s">
        <v>84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6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2.7109375" style="2" customWidth="1"/>
    <col min="2" max="7" width="20.7109375" style="2" customWidth="1"/>
    <col min="8" max="16384" width="11.42578125" style="2"/>
  </cols>
  <sheetData>
    <row r="2" spans="1:7" ht="15.75" x14ac:dyDescent="0.25">
      <c r="A2" s="38" t="s">
        <v>107</v>
      </c>
      <c r="B2" s="38"/>
      <c r="C2" s="38"/>
      <c r="D2" s="38"/>
      <c r="E2" s="38"/>
      <c r="F2" s="38"/>
      <c r="G2" s="38"/>
    </row>
    <row r="4" spans="1:7" x14ac:dyDescent="0.25">
      <c r="A4" s="40" t="s">
        <v>0</v>
      </c>
      <c r="B4" s="42" t="s">
        <v>1</v>
      </c>
      <c r="C4" s="39" t="s">
        <v>2</v>
      </c>
      <c r="D4" s="39"/>
      <c r="E4" s="39"/>
      <c r="F4" s="39"/>
      <c r="G4" s="39"/>
    </row>
    <row r="5" spans="1:7" ht="30.75" thickBot="1" x14ac:dyDescent="0.3">
      <c r="A5" s="41"/>
      <c r="B5" s="43"/>
      <c r="C5" s="37" t="s">
        <v>3</v>
      </c>
      <c r="D5" s="37" t="s">
        <v>126</v>
      </c>
      <c r="E5" s="37" t="s">
        <v>127</v>
      </c>
      <c r="F5" s="37" t="s">
        <v>48</v>
      </c>
      <c r="G5" s="37" t="s">
        <v>128</v>
      </c>
    </row>
    <row r="6" spans="1:7" ht="15.75" thickTop="1" x14ac:dyDescent="0.25"/>
    <row r="7" spans="1:7" x14ac:dyDescent="0.25">
      <c r="A7" s="14" t="s">
        <v>4</v>
      </c>
    </row>
    <row r="9" spans="1:7" x14ac:dyDescent="0.25">
      <c r="A9" s="2" t="s">
        <v>5</v>
      </c>
    </row>
    <row r="10" spans="1:7" x14ac:dyDescent="0.25">
      <c r="A10" s="7" t="s">
        <v>66</v>
      </c>
      <c r="B10" s="21">
        <f>SUM(C10:G10)</f>
        <v>7371</v>
      </c>
      <c r="C10" s="21">
        <f>+'I trimestre'!C10+'II Trimestre'!C10</f>
        <v>595</v>
      </c>
      <c r="D10" s="21">
        <f>+'I trimestre'!D10+'II Trimestre'!D10</f>
        <v>102</v>
      </c>
      <c r="E10" s="21">
        <f>+'I trimestre'!E10+'II Trimestre'!E10</f>
        <v>195</v>
      </c>
      <c r="F10" s="21">
        <f>+'I trimestre'!F10+'II Trimestre'!F10</f>
        <v>5552</v>
      </c>
      <c r="G10" s="21">
        <f>+'I trimestre'!G10+'II Trimestre'!G10</f>
        <v>927</v>
      </c>
    </row>
    <row r="11" spans="1:7" x14ac:dyDescent="0.25">
      <c r="A11" s="4" t="s">
        <v>34</v>
      </c>
      <c r="B11" s="21">
        <f t="shared" ref="B11:B23" si="0">SUM(C11:G11)</f>
        <v>21639</v>
      </c>
      <c r="C11" s="21">
        <f>+'I trimestre'!C11+'II Trimestre'!C11</f>
        <v>1093</v>
      </c>
      <c r="D11" s="21">
        <f>+'I trimestre'!D11+'II Trimestre'!D11</f>
        <v>273</v>
      </c>
      <c r="E11" s="21">
        <f>+'I trimestre'!E11+'II Trimestre'!E11</f>
        <v>297</v>
      </c>
      <c r="F11" s="21">
        <f>+'I trimestre'!F11+'II Trimestre'!F11</f>
        <v>18277</v>
      </c>
      <c r="G11" s="21">
        <f>+'I trimestre'!G11+'II Trimestre'!G11</f>
        <v>1699</v>
      </c>
    </row>
    <row r="12" spans="1:7" x14ac:dyDescent="0.25">
      <c r="A12" s="7" t="s">
        <v>108</v>
      </c>
      <c r="B12" s="21">
        <f t="shared" si="0"/>
        <v>11441</v>
      </c>
      <c r="C12" s="21">
        <f>+'I trimestre'!C12+'II Trimestre'!C12</f>
        <v>1500</v>
      </c>
      <c r="D12" s="21">
        <f>+'I trimestre'!D12+'II Trimestre'!D12</f>
        <v>500</v>
      </c>
      <c r="E12" s="21">
        <f>+'I trimestre'!E12+'II Trimestre'!E12</f>
        <v>500</v>
      </c>
      <c r="F12" s="21">
        <f>+'I trimestre'!F12+'II Trimestre'!F12</f>
        <v>7290</v>
      </c>
      <c r="G12" s="21">
        <f>+'I trimestre'!G12+'II Trimestre'!G12</f>
        <v>1651</v>
      </c>
    </row>
    <row r="13" spans="1:7" x14ac:dyDescent="0.25">
      <c r="A13" s="4" t="s">
        <v>34</v>
      </c>
      <c r="B13" s="21">
        <f t="shared" si="0"/>
        <v>27463</v>
      </c>
      <c r="C13" s="21">
        <f>+'I trimestre'!C13+'II Trimestre'!C13</f>
        <v>2700</v>
      </c>
      <c r="D13" s="21">
        <f>+'I trimestre'!D13+'II Trimestre'!D13</f>
        <v>900</v>
      </c>
      <c r="E13" s="21">
        <f>+'I trimestre'!E13+'II Trimestre'!E13</f>
        <v>900</v>
      </c>
      <c r="F13" s="21">
        <f>+'I trimestre'!F13+'II Trimestre'!F13</f>
        <v>18990</v>
      </c>
      <c r="G13" s="21">
        <f>+'I trimestre'!G13+'II Trimestre'!G13</f>
        <v>3973</v>
      </c>
    </row>
    <row r="14" spans="1:7" x14ac:dyDescent="0.25">
      <c r="A14" s="7" t="s">
        <v>109</v>
      </c>
      <c r="B14" s="21">
        <f t="shared" si="0"/>
        <v>7426</v>
      </c>
      <c r="C14" s="21">
        <f>+'I trimestre'!C14+'II Trimestre'!C14</f>
        <v>1330</v>
      </c>
      <c r="D14" s="21">
        <f>+'I trimestre'!D14+'II Trimestre'!D14</f>
        <v>212</v>
      </c>
      <c r="E14" s="21">
        <f>+'I trimestre'!E14+'II Trimestre'!E14</f>
        <v>357</v>
      </c>
      <c r="F14" s="21">
        <f>+'I trimestre'!F14+'II Trimestre'!F14</f>
        <v>4578</v>
      </c>
      <c r="G14" s="21">
        <f>+'I trimestre'!G14+'II Trimestre'!G14</f>
        <v>949</v>
      </c>
    </row>
    <row r="15" spans="1:7" x14ac:dyDescent="0.25">
      <c r="A15" s="4" t="s">
        <v>34</v>
      </c>
      <c r="B15" s="21">
        <f t="shared" si="0"/>
        <v>19964</v>
      </c>
      <c r="C15" s="21">
        <f>+'I trimestre'!C15+'II Trimestre'!C15</f>
        <v>2408</v>
      </c>
      <c r="D15" s="21">
        <f>+'I trimestre'!D15+'II Trimestre'!D15</f>
        <v>405</v>
      </c>
      <c r="E15" s="21">
        <f>+'I trimestre'!E15+'II Trimestre'!E15</f>
        <v>629</v>
      </c>
      <c r="F15" s="21">
        <f>+'I trimestre'!F15+'II Trimestre'!F15</f>
        <v>14629</v>
      </c>
      <c r="G15" s="21">
        <f>+'I trimestre'!G15+'II Trimestre'!G15</f>
        <v>1893</v>
      </c>
    </row>
    <row r="16" spans="1:7" x14ac:dyDescent="0.25">
      <c r="A16" s="7" t="s">
        <v>77</v>
      </c>
      <c r="B16" s="21">
        <f t="shared" si="0"/>
        <v>16273</v>
      </c>
      <c r="C16" s="21">
        <f>+'II Trimestre'!C16</f>
        <v>2705</v>
      </c>
      <c r="D16" s="21">
        <f>+'II Trimestre'!D16</f>
        <v>1353</v>
      </c>
      <c r="E16" s="21">
        <f>+'II Trimestre'!E16</f>
        <v>1352</v>
      </c>
      <c r="F16" s="21">
        <f>+'II Trimestre'!F16</f>
        <v>8334</v>
      </c>
      <c r="G16" s="21">
        <f>+'II Trimestre'!G16</f>
        <v>2529</v>
      </c>
    </row>
    <row r="17" spans="1:10" x14ac:dyDescent="0.25">
      <c r="B17" s="21"/>
      <c r="C17" s="22"/>
      <c r="D17" s="22"/>
      <c r="E17" s="22"/>
      <c r="F17" s="22"/>
      <c r="G17" s="22"/>
    </row>
    <row r="18" spans="1:10" x14ac:dyDescent="0.25">
      <c r="A18" s="9" t="s">
        <v>6</v>
      </c>
      <c r="B18" s="21"/>
      <c r="C18" s="22"/>
      <c r="D18" s="22"/>
      <c r="E18" s="22"/>
      <c r="F18" s="22"/>
      <c r="G18" s="22"/>
    </row>
    <row r="19" spans="1:10" x14ac:dyDescent="0.25">
      <c r="A19" s="7" t="s">
        <v>110</v>
      </c>
      <c r="B19" s="21">
        <f t="shared" si="0"/>
        <v>4212421250</v>
      </c>
      <c r="C19" s="21">
        <f>+'I trimestre'!C19+'II Trimestre'!C19</f>
        <v>192955000</v>
      </c>
      <c r="D19" s="21">
        <f>+'I trimestre'!D19+'II Trimestre'!D19</f>
        <v>43706250</v>
      </c>
      <c r="E19" s="21">
        <f>+'I trimestre'!E19+'II Trimestre'!E19</f>
        <v>47545000</v>
      </c>
      <c r="F19" s="21">
        <f>+'I trimestre'!F19+'II Trimestre'!F19</f>
        <v>3613900000</v>
      </c>
      <c r="G19" s="21">
        <f>+'I trimestre'!G19+'II Trimestre'!G19</f>
        <v>314315000</v>
      </c>
    </row>
    <row r="20" spans="1:10" x14ac:dyDescent="0.25">
      <c r="A20" s="7" t="s">
        <v>108</v>
      </c>
      <c r="B20" s="21">
        <f t="shared" si="0"/>
        <v>5365505000</v>
      </c>
      <c r="C20" s="21">
        <f>+'I trimestre'!C20+'II Trimestre'!C20</f>
        <v>499500000</v>
      </c>
      <c r="D20" s="21">
        <f>+'I trimestre'!D20+'II Trimestre'!D20</f>
        <v>166500000</v>
      </c>
      <c r="E20" s="21">
        <f>+'I trimestre'!E20+'II Trimestre'!E20</f>
        <v>166500000</v>
      </c>
      <c r="F20" s="21">
        <f>+'I trimestre'!F20+'II Trimestre'!F20</f>
        <v>3798000000</v>
      </c>
      <c r="G20" s="21">
        <f>+'I trimestre'!G20+'II Trimestre'!G20</f>
        <v>735005000</v>
      </c>
    </row>
    <row r="21" spans="1:10" x14ac:dyDescent="0.25">
      <c r="A21" s="7" t="s">
        <v>109</v>
      </c>
      <c r="B21" s="21">
        <f t="shared" si="0"/>
        <v>3888157500</v>
      </c>
      <c r="C21" s="21">
        <f>+'I trimestre'!C21+'II Trimestre'!C21</f>
        <v>449232500</v>
      </c>
      <c r="D21" s="21">
        <f>+'I trimestre'!D21+'II Trimestre'!D21</f>
        <v>68542500</v>
      </c>
      <c r="E21" s="21">
        <f>+'I trimestre'!E21+'II Trimestre'!E21</f>
        <v>100177500</v>
      </c>
      <c r="F21" s="21">
        <f>+'I trimestre'!F21+'II Trimestre'!F21</f>
        <v>2920000000</v>
      </c>
      <c r="G21" s="21">
        <f>+'I trimestre'!G21+'II Trimestre'!G21</f>
        <v>350205000</v>
      </c>
    </row>
    <row r="22" spans="1:10" x14ac:dyDescent="0.25">
      <c r="A22" s="7" t="s">
        <v>77</v>
      </c>
      <c r="B22" s="21">
        <f t="shared" si="0"/>
        <v>13403260000</v>
      </c>
      <c r="C22" s="21">
        <f>+'II Trimestre'!C22</f>
        <v>999925000</v>
      </c>
      <c r="D22" s="21">
        <f>+'II Trimestre'!D22</f>
        <v>500055000</v>
      </c>
      <c r="E22" s="21">
        <f>+'II Trimestre'!E22</f>
        <v>499870000</v>
      </c>
      <c r="F22" s="21">
        <f>+'II Trimestre'!F22</f>
        <v>10000000000</v>
      </c>
      <c r="G22" s="21">
        <f>+'II Trimestre'!G22</f>
        <v>1403410000</v>
      </c>
    </row>
    <row r="23" spans="1:10" x14ac:dyDescent="0.25">
      <c r="A23" s="7" t="s">
        <v>111</v>
      </c>
      <c r="B23" s="21">
        <f t="shared" si="0"/>
        <v>3888157500</v>
      </c>
      <c r="C23" s="21">
        <f>+C21</f>
        <v>449232500</v>
      </c>
      <c r="D23" s="21">
        <f>+D21</f>
        <v>68542500</v>
      </c>
      <c r="E23" s="21">
        <f>+E21</f>
        <v>100177500</v>
      </c>
      <c r="F23" s="21">
        <f>+F21</f>
        <v>2920000000</v>
      </c>
      <c r="G23" s="21">
        <f>+G21</f>
        <v>350205000</v>
      </c>
      <c r="H23" s="1"/>
    </row>
    <row r="24" spans="1:10" x14ac:dyDescent="0.25">
      <c r="B24" s="21"/>
      <c r="C24" s="21"/>
      <c r="D24" s="21"/>
      <c r="E24" s="21"/>
      <c r="F24" s="34"/>
      <c r="G24" s="22"/>
    </row>
    <row r="25" spans="1:10" x14ac:dyDescent="0.25">
      <c r="A25" s="2" t="s">
        <v>7</v>
      </c>
      <c r="B25" s="21"/>
      <c r="C25" s="21"/>
      <c r="D25" s="21"/>
      <c r="E25" s="21"/>
      <c r="F25" s="34"/>
      <c r="G25" s="22"/>
    </row>
    <row r="26" spans="1:10" x14ac:dyDescent="0.25">
      <c r="A26" s="11" t="s">
        <v>108</v>
      </c>
      <c r="B26" s="21">
        <f>B20</f>
        <v>5365505000</v>
      </c>
      <c r="C26" s="21"/>
      <c r="D26" s="21"/>
      <c r="E26" s="21"/>
      <c r="F26" s="21"/>
      <c r="G26" s="36"/>
      <c r="J26" s="2" t="s">
        <v>49</v>
      </c>
    </row>
    <row r="27" spans="1:10" x14ac:dyDescent="0.25">
      <c r="A27" s="11" t="s">
        <v>109</v>
      </c>
      <c r="B27" s="21">
        <f>+'I trimestre'!B27+'II Trimestre'!B27</f>
        <v>6201726262</v>
      </c>
      <c r="C27" s="21"/>
      <c r="D27" s="21"/>
      <c r="E27" s="21"/>
      <c r="F27" s="34"/>
      <c r="G27" s="36"/>
    </row>
    <row r="28" spans="1:10" x14ac:dyDescent="0.25">
      <c r="B28" s="22"/>
      <c r="C28" s="22"/>
      <c r="D28" s="22"/>
      <c r="E28" s="22"/>
      <c r="F28" s="22"/>
      <c r="G28" s="22"/>
    </row>
    <row r="29" spans="1:10" x14ac:dyDescent="0.25">
      <c r="A29" s="2" t="s">
        <v>8</v>
      </c>
      <c r="B29" s="22"/>
      <c r="C29" s="22"/>
      <c r="D29" s="22"/>
      <c r="E29" s="22"/>
      <c r="F29" s="22"/>
      <c r="G29" s="22"/>
    </row>
    <row r="30" spans="1:10" x14ac:dyDescent="0.25">
      <c r="A30" s="2" t="s">
        <v>67</v>
      </c>
      <c r="B30" s="29">
        <v>1.0088033727000001</v>
      </c>
      <c r="C30" s="29">
        <v>1.0088033727000001</v>
      </c>
      <c r="D30" s="29">
        <v>1.0088033727000001</v>
      </c>
      <c r="E30" s="29">
        <v>1.0088033727000001</v>
      </c>
      <c r="F30" s="29">
        <v>1.0088033727000001</v>
      </c>
      <c r="G30" s="29">
        <v>1.0088033727000001</v>
      </c>
    </row>
    <row r="31" spans="1:10" x14ac:dyDescent="0.25">
      <c r="A31" s="2" t="s">
        <v>112</v>
      </c>
      <c r="B31" s="29">
        <v>1.0303325644000001</v>
      </c>
      <c r="C31" s="29">
        <v>1.0303325644000001</v>
      </c>
      <c r="D31" s="29">
        <v>1.0303325644000001</v>
      </c>
      <c r="E31" s="29">
        <v>1.0303325644000001</v>
      </c>
      <c r="F31" s="29">
        <v>1.0303325644000001</v>
      </c>
      <c r="G31" s="29">
        <v>1.0303325644000001</v>
      </c>
    </row>
    <row r="32" spans="1:10" x14ac:dyDescent="0.25">
      <c r="A32" s="2" t="s">
        <v>9</v>
      </c>
      <c r="B32" s="21">
        <f>+C32+F32</f>
        <v>96909</v>
      </c>
      <c r="C32" s="21">
        <v>75954</v>
      </c>
      <c r="D32" s="21">
        <v>75954</v>
      </c>
      <c r="E32" s="21">
        <v>75954</v>
      </c>
      <c r="F32" s="21">
        <v>20955</v>
      </c>
      <c r="G32" s="21">
        <v>75954</v>
      </c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2" t="s">
        <v>10</v>
      </c>
      <c r="B34" s="22"/>
      <c r="C34" s="22"/>
      <c r="D34" s="22"/>
      <c r="E34" s="22"/>
      <c r="F34" s="22"/>
      <c r="G34" s="22"/>
    </row>
    <row r="35" spans="1:7" x14ac:dyDescent="0.25">
      <c r="A35" s="2" t="s">
        <v>68</v>
      </c>
      <c r="B35" s="21">
        <f t="shared" ref="B35:G35" si="1">B19/B30</f>
        <v>4175661346.8943052</v>
      </c>
      <c r="C35" s="21">
        <f t="shared" si="1"/>
        <v>191271168.61590958</v>
      </c>
      <c r="D35" s="21">
        <f t="shared" si="1"/>
        <v>43324845.240180865</v>
      </c>
      <c r="E35" s="21">
        <f t="shared" si="1"/>
        <v>47130096.197784051</v>
      </c>
      <c r="F35" s="21">
        <f t="shared" si="1"/>
        <v>3582363122.287765</v>
      </c>
      <c r="G35" s="21">
        <f t="shared" si="1"/>
        <v>311572114.55266577</v>
      </c>
    </row>
    <row r="36" spans="1:7" x14ac:dyDescent="0.25">
      <c r="A36" s="2" t="s">
        <v>113</v>
      </c>
      <c r="B36" s="21">
        <f t="shared" ref="B36:G36" si="2">B21/B31</f>
        <v>3773691751.9094572</v>
      </c>
      <c r="C36" s="21">
        <f t="shared" si="2"/>
        <v>436007281.06813192</v>
      </c>
      <c r="D36" s="21">
        <f t="shared" si="2"/>
        <v>66524637.159182459</v>
      </c>
      <c r="E36" s="21">
        <f t="shared" si="2"/>
        <v>97228315.848035902</v>
      </c>
      <c r="F36" s="21">
        <f t="shared" si="2"/>
        <v>2834036408.1382031</v>
      </c>
      <c r="G36" s="21">
        <f t="shared" si="2"/>
        <v>339895109.6959039</v>
      </c>
    </row>
    <row r="37" spans="1:7" x14ac:dyDescent="0.25">
      <c r="A37" s="2" t="s">
        <v>69</v>
      </c>
      <c r="B37" s="21">
        <f t="shared" ref="B37:G37" si="3">B35/B10</f>
        <v>566498.62256061658</v>
      </c>
      <c r="C37" s="21">
        <f t="shared" si="3"/>
        <v>321464.1489343018</v>
      </c>
      <c r="D37" s="21">
        <f t="shared" si="3"/>
        <v>424753.38470765552</v>
      </c>
      <c r="E37" s="21">
        <f t="shared" si="3"/>
        <v>241692.80101427718</v>
      </c>
      <c r="F37" s="21">
        <f t="shared" si="3"/>
        <v>645238.31453309883</v>
      </c>
      <c r="G37" s="21">
        <f t="shared" si="3"/>
        <v>336107.99843869015</v>
      </c>
    </row>
    <row r="38" spans="1:7" x14ac:dyDescent="0.25">
      <c r="A38" s="2" t="s">
        <v>114</v>
      </c>
      <c r="B38" s="21">
        <f t="shared" ref="B38:G38" si="4">B36/B14</f>
        <v>508172.87259755685</v>
      </c>
      <c r="C38" s="21">
        <f t="shared" si="4"/>
        <v>327825.02335949766</v>
      </c>
      <c r="D38" s="21">
        <f t="shared" si="4"/>
        <v>313795.45829803048</v>
      </c>
      <c r="E38" s="21">
        <f t="shared" si="4"/>
        <v>272348.22366396611</v>
      </c>
      <c r="F38" s="21">
        <f t="shared" si="4"/>
        <v>619055.57189563196</v>
      </c>
      <c r="G38" s="21">
        <f t="shared" si="4"/>
        <v>358161.33793035184</v>
      </c>
    </row>
    <row r="39" spans="1:7" x14ac:dyDescent="0.25">
      <c r="B39" s="22"/>
      <c r="C39" s="22"/>
      <c r="D39" s="22"/>
      <c r="E39" s="22"/>
      <c r="F39" s="22"/>
      <c r="G39" s="22"/>
    </row>
    <row r="40" spans="1:7" x14ac:dyDescent="0.25">
      <c r="A40" s="14" t="s">
        <v>11</v>
      </c>
      <c r="B40" s="22"/>
      <c r="C40" s="22"/>
      <c r="D40" s="22"/>
      <c r="E40" s="22"/>
      <c r="F40" s="22"/>
      <c r="G40" s="22"/>
    </row>
    <row r="41" spans="1:7" x14ac:dyDescent="0.25">
      <c r="B41" s="22"/>
      <c r="C41" s="22"/>
      <c r="D41" s="22"/>
      <c r="E41" s="22"/>
      <c r="F41" s="22"/>
      <c r="G41" s="22"/>
    </row>
    <row r="42" spans="1:7" x14ac:dyDescent="0.25">
      <c r="A42" s="2" t="s">
        <v>12</v>
      </c>
      <c r="B42" s="22"/>
      <c r="C42" s="22"/>
      <c r="D42" s="22"/>
      <c r="E42" s="22"/>
      <c r="F42" s="22"/>
      <c r="G42" s="22"/>
    </row>
    <row r="43" spans="1:7" x14ac:dyDescent="0.25">
      <c r="A43" s="2" t="s">
        <v>13</v>
      </c>
      <c r="B43" s="25">
        <f t="shared" ref="B43:G43" si="5">B12/B32*100</f>
        <v>11.805921018687634</v>
      </c>
      <c r="C43" s="25">
        <f t="shared" si="5"/>
        <v>1.9748795323485266</v>
      </c>
      <c r="D43" s="25">
        <f t="shared" si="5"/>
        <v>0.65829317744950888</v>
      </c>
      <c r="E43" s="25">
        <f t="shared" si="5"/>
        <v>0.65829317744950888</v>
      </c>
      <c r="F43" s="25">
        <f t="shared" si="5"/>
        <v>34.788833214030063</v>
      </c>
      <c r="G43" s="25">
        <f t="shared" si="5"/>
        <v>2.1736840719382782</v>
      </c>
    </row>
    <row r="44" spans="1:7" x14ac:dyDescent="0.25">
      <c r="A44" s="2" t="s">
        <v>14</v>
      </c>
      <c r="B44" s="25">
        <f t="shared" ref="B44:G44" si="6">B14/B32*100</f>
        <v>7.6628589707870276</v>
      </c>
      <c r="C44" s="25">
        <f t="shared" si="6"/>
        <v>1.7510598520156937</v>
      </c>
      <c r="D44" s="25">
        <f t="shared" si="6"/>
        <v>0.27911630723859177</v>
      </c>
      <c r="E44" s="25">
        <f t="shared" si="6"/>
        <v>0.47002132869894936</v>
      </c>
      <c r="F44" s="25">
        <f t="shared" si="6"/>
        <v>21.846814602720112</v>
      </c>
      <c r="G44" s="25">
        <f t="shared" si="6"/>
        <v>1.2494404507991679</v>
      </c>
    </row>
    <row r="45" spans="1:7" x14ac:dyDescent="0.25">
      <c r="B45" s="22"/>
      <c r="C45" s="22"/>
      <c r="D45" s="22"/>
      <c r="E45" s="22"/>
      <c r="F45" s="22"/>
      <c r="G45" s="22"/>
    </row>
    <row r="46" spans="1:7" x14ac:dyDescent="0.25">
      <c r="A46" s="2" t="s">
        <v>15</v>
      </c>
      <c r="B46" s="22"/>
      <c r="C46" s="22"/>
      <c r="D46" s="22"/>
      <c r="E46" s="22"/>
      <c r="F46" s="22"/>
      <c r="G46" s="22"/>
    </row>
    <row r="47" spans="1:7" x14ac:dyDescent="0.25">
      <c r="A47" s="2" t="s">
        <v>16</v>
      </c>
      <c r="B47" s="25">
        <f t="shared" ref="B47:G47" si="7">B14/B12*100</f>
        <v>64.906913731317189</v>
      </c>
      <c r="C47" s="25">
        <f t="shared" si="7"/>
        <v>88.666666666666671</v>
      </c>
      <c r="D47" s="25">
        <f t="shared" si="7"/>
        <v>42.4</v>
      </c>
      <c r="E47" s="25">
        <f t="shared" si="7"/>
        <v>71.399999999999991</v>
      </c>
      <c r="F47" s="25">
        <f t="shared" si="7"/>
        <v>62.798353909465021</v>
      </c>
      <c r="G47" s="25">
        <f t="shared" si="7"/>
        <v>57.480314960629919</v>
      </c>
    </row>
    <row r="48" spans="1:7" x14ac:dyDescent="0.25">
      <c r="A48" s="2" t="s">
        <v>17</v>
      </c>
      <c r="B48" s="25">
        <f t="shared" ref="B48:G48" si="8">B21/B20*100</f>
        <v>72.465825677172973</v>
      </c>
      <c r="C48" s="25">
        <f t="shared" si="8"/>
        <v>89.936436436436438</v>
      </c>
      <c r="D48" s="25">
        <f t="shared" si="8"/>
        <v>41.166666666666671</v>
      </c>
      <c r="E48" s="25">
        <f t="shared" si="8"/>
        <v>60.166666666666671</v>
      </c>
      <c r="F48" s="25">
        <f t="shared" si="8"/>
        <v>76.882569773565038</v>
      </c>
      <c r="G48" s="25">
        <f t="shared" si="8"/>
        <v>47.64661464887994</v>
      </c>
    </row>
    <row r="49" spans="1:7" x14ac:dyDescent="0.25">
      <c r="A49" s="2" t="s">
        <v>18</v>
      </c>
      <c r="B49" s="25">
        <f t="shared" ref="B49:G49" si="9">AVERAGE(B47:B48)</f>
        <v>68.686369704245081</v>
      </c>
      <c r="C49" s="25">
        <f t="shared" si="9"/>
        <v>89.301551551551555</v>
      </c>
      <c r="D49" s="25">
        <f t="shared" si="9"/>
        <v>41.783333333333331</v>
      </c>
      <c r="E49" s="25">
        <f t="shared" si="9"/>
        <v>65.783333333333331</v>
      </c>
      <c r="F49" s="25">
        <f t="shared" si="9"/>
        <v>69.840461841515037</v>
      </c>
      <c r="G49" s="25">
        <f t="shared" si="9"/>
        <v>52.563464804754929</v>
      </c>
    </row>
    <row r="50" spans="1:7" x14ac:dyDescent="0.25">
      <c r="B50" s="25"/>
      <c r="C50" s="25"/>
      <c r="D50" s="25"/>
      <c r="E50" s="25"/>
      <c r="F50" s="22"/>
      <c r="G50" s="22"/>
    </row>
    <row r="51" spans="1:7" x14ac:dyDescent="0.25">
      <c r="A51" s="2" t="s">
        <v>19</v>
      </c>
      <c r="B51" s="22"/>
      <c r="C51" s="22"/>
      <c r="D51" s="22"/>
      <c r="E51" s="22"/>
      <c r="F51" s="22"/>
      <c r="G51" s="22"/>
    </row>
    <row r="52" spans="1:7" x14ac:dyDescent="0.25">
      <c r="A52" s="2" t="s">
        <v>20</v>
      </c>
      <c r="B52" s="25">
        <f t="shared" ref="B52:G52" si="10">B14/B16*100</f>
        <v>45.633872058010198</v>
      </c>
      <c r="C52" s="25">
        <f t="shared" si="10"/>
        <v>49.168207024029577</v>
      </c>
      <c r="D52" s="25">
        <f t="shared" si="10"/>
        <v>15.668883961566888</v>
      </c>
      <c r="E52" s="25">
        <f t="shared" si="10"/>
        <v>26.405325443786982</v>
      </c>
      <c r="F52" s="25">
        <f t="shared" si="10"/>
        <v>54.931605471562271</v>
      </c>
      <c r="G52" s="25">
        <f t="shared" si="10"/>
        <v>37.524713325425068</v>
      </c>
    </row>
    <row r="53" spans="1:7" x14ac:dyDescent="0.25">
      <c r="A53" s="2" t="s">
        <v>21</v>
      </c>
      <c r="B53" s="25">
        <f t="shared" ref="B53:G53" si="11">B21/B22*100</f>
        <v>29.009043322296218</v>
      </c>
      <c r="C53" s="25">
        <f t="shared" si="11"/>
        <v>44.92661949646223</v>
      </c>
      <c r="D53" s="25">
        <f t="shared" si="11"/>
        <v>13.706992230854606</v>
      </c>
      <c r="E53" s="25">
        <f t="shared" si="11"/>
        <v>20.040710584752038</v>
      </c>
      <c r="F53" s="25">
        <f t="shared" si="11"/>
        <v>29.2</v>
      </c>
      <c r="G53" s="25">
        <f t="shared" si="11"/>
        <v>24.953862378064855</v>
      </c>
    </row>
    <row r="54" spans="1:7" x14ac:dyDescent="0.25">
      <c r="A54" s="2" t="s">
        <v>22</v>
      </c>
      <c r="B54" s="25">
        <f t="shared" ref="B54:G54" si="12">(B52+B53)/2</f>
        <v>37.32145769015321</v>
      </c>
      <c r="C54" s="25">
        <f t="shared" si="12"/>
        <v>47.047413260245904</v>
      </c>
      <c r="D54" s="25">
        <f t="shared" si="12"/>
        <v>14.687938096210747</v>
      </c>
      <c r="E54" s="25">
        <f t="shared" si="12"/>
        <v>23.22301801426951</v>
      </c>
      <c r="F54" s="25">
        <f t="shared" si="12"/>
        <v>42.065802735781133</v>
      </c>
      <c r="G54" s="25">
        <f t="shared" si="12"/>
        <v>31.239287851744962</v>
      </c>
    </row>
    <row r="55" spans="1:7" x14ac:dyDescent="0.25">
      <c r="B55" s="22"/>
      <c r="C55" s="22"/>
      <c r="D55" s="22"/>
      <c r="E55" s="22"/>
      <c r="F55" s="22"/>
      <c r="G55" s="22"/>
    </row>
    <row r="56" spans="1:7" x14ac:dyDescent="0.25">
      <c r="A56" s="2" t="s">
        <v>23</v>
      </c>
      <c r="B56" s="25">
        <f>B23/B21*100</f>
        <v>100</v>
      </c>
      <c r="C56" s="25"/>
      <c r="D56" s="25"/>
      <c r="E56" s="25"/>
      <c r="F56" s="25"/>
      <c r="G56" s="22"/>
    </row>
    <row r="57" spans="1:7" x14ac:dyDescent="0.25">
      <c r="B57" s="22"/>
      <c r="C57" s="22"/>
      <c r="D57" s="22"/>
      <c r="E57" s="22"/>
      <c r="F57" s="22"/>
      <c r="G57" s="22"/>
    </row>
    <row r="58" spans="1:7" x14ac:dyDescent="0.25">
      <c r="A58" s="2" t="s">
        <v>24</v>
      </c>
      <c r="B58" s="22"/>
      <c r="C58" s="22"/>
      <c r="D58" s="22"/>
      <c r="E58" s="22"/>
      <c r="F58" s="22"/>
      <c r="G58" s="22"/>
    </row>
    <row r="59" spans="1:7" x14ac:dyDescent="0.25">
      <c r="A59" s="2" t="s">
        <v>25</v>
      </c>
      <c r="B59" s="25">
        <f t="shared" ref="B59:G59" si="13">((B14/B10)-1)*100</f>
        <v>0.74616741283408672</v>
      </c>
      <c r="C59" s="25">
        <f t="shared" si="13"/>
        <v>123.52941176470588</v>
      </c>
      <c r="D59" s="25">
        <f t="shared" si="13"/>
        <v>107.84313725490198</v>
      </c>
      <c r="E59" s="25">
        <f t="shared" si="13"/>
        <v>83.076923076923066</v>
      </c>
      <c r="F59" s="25">
        <f t="shared" si="13"/>
        <v>-17.543227665706052</v>
      </c>
      <c r="G59" s="25">
        <f t="shared" si="13"/>
        <v>2.373247033441217</v>
      </c>
    </row>
    <row r="60" spans="1:7" x14ac:dyDescent="0.25">
      <c r="A60" s="2" t="s">
        <v>26</v>
      </c>
      <c r="B60" s="25">
        <f t="shared" ref="B60:G60" si="14">((B36/B35)-1)*100</f>
        <v>-9.6264893532091005</v>
      </c>
      <c r="C60" s="25">
        <f t="shared" si="14"/>
        <v>127.95243225792979</v>
      </c>
      <c r="D60" s="25">
        <f t="shared" si="14"/>
        <v>53.548470376266579</v>
      </c>
      <c r="E60" s="25">
        <f t="shared" si="14"/>
        <v>106.29772415488374</v>
      </c>
      <c r="F60" s="25">
        <f t="shared" si="14"/>
        <v>-20.889192094844546</v>
      </c>
      <c r="G60" s="25">
        <f t="shared" si="14"/>
        <v>9.0903498164148555</v>
      </c>
    </row>
    <row r="61" spans="1:7" x14ac:dyDescent="0.25">
      <c r="A61" s="2" t="s">
        <v>27</v>
      </c>
      <c r="B61" s="25">
        <f t="shared" ref="B61:G61" si="15">((B38/B37)-1)*100</f>
        <v>-10.295832618166468</v>
      </c>
      <c r="C61" s="25">
        <f t="shared" si="15"/>
        <v>1.9787196943370056</v>
      </c>
      <c r="D61" s="25">
        <f t="shared" si="15"/>
        <v>-26.122905762362294</v>
      </c>
      <c r="E61" s="25">
        <f t="shared" si="15"/>
        <v>12.683630840902893</v>
      </c>
      <c r="F61" s="25">
        <f t="shared" si="15"/>
        <v>-4.0578406532496452</v>
      </c>
      <c r="G61" s="25">
        <f t="shared" si="15"/>
        <v>6.5613849102387434</v>
      </c>
    </row>
    <row r="62" spans="1:7" x14ac:dyDescent="0.25">
      <c r="B62" s="25"/>
      <c r="C62" s="25"/>
      <c r="D62" s="25"/>
      <c r="E62" s="25"/>
      <c r="F62" s="22"/>
      <c r="G62" s="22"/>
    </row>
    <row r="63" spans="1:7" x14ac:dyDescent="0.25">
      <c r="A63" s="2" t="s">
        <v>28</v>
      </c>
      <c r="B63" s="22"/>
      <c r="C63" s="22"/>
      <c r="D63" s="22"/>
      <c r="E63" s="22"/>
      <c r="F63" s="22"/>
      <c r="G63" s="22"/>
    </row>
    <row r="64" spans="1:7" x14ac:dyDescent="0.25">
      <c r="A64" s="2" t="s">
        <v>46</v>
      </c>
      <c r="B64" s="28">
        <f t="shared" ref="B64:G64" si="16">B20/(B13)</f>
        <v>195372.13705713142</v>
      </c>
      <c r="C64" s="28">
        <f t="shared" si="16"/>
        <v>185000</v>
      </c>
      <c r="D64" s="28">
        <f t="shared" si="16"/>
        <v>185000</v>
      </c>
      <c r="E64" s="28">
        <f t="shared" si="16"/>
        <v>185000</v>
      </c>
      <c r="F64" s="28">
        <f t="shared" si="16"/>
        <v>200000</v>
      </c>
      <c r="G64" s="28">
        <f t="shared" si="16"/>
        <v>185000</v>
      </c>
    </row>
    <row r="65" spans="1:8" x14ac:dyDescent="0.25">
      <c r="A65" s="2" t="s">
        <v>47</v>
      </c>
      <c r="B65" s="28">
        <f t="shared" ref="B65:G65" si="17">B21/(B15)</f>
        <v>194758.44019234623</v>
      </c>
      <c r="C65" s="28">
        <f t="shared" si="17"/>
        <v>186558.34717607973</v>
      </c>
      <c r="D65" s="28">
        <f t="shared" si="17"/>
        <v>169240.74074074073</v>
      </c>
      <c r="E65" s="28">
        <f t="shared" si="17"/>
        <v>159264.70588235295</v>
      </c>
      <c r="F65" s="28">
        <f t="shared" si="17"/>
        <v>199603.52724041289</v>
      </c>
      <c r="G65" s="28">
        <f t="shared" si="17"/>
        <v>185000</v>
      </c>
      <c r="H65" s="19"/>
    </row>
    <row r="66" spans="1:8" hidden="1" x14ac:dyDescent="0.25">
      <c r="A66" s="2" t="s">
        <v>35</v>
      </c>
      <c r="B66" s="21">
        <f t="shared" ref="B66:G66" si="18">B21/B15</f>
        <v>194758.44019234623</v>
      </c>
      <c r="C66" s="21">
        <f t="shared" si="18"/>
        <v>186558.34717607973</v>
      </c>
      <c r="D66" s="21">
        <f t="shared" si="18"/>
        <v>169240.74074074073</v>
      </c>
      <c r="E66" s="21">
        <f t="shared" si="18"/>
        <v>159264.70588235295</v>
      </c>
      <c r="F66" s="21">
        <f t="shared" si="18"/>
        <v>199603.52724041289</v>
      </c>
      <c r="G66" s="21">
        <f t="shared" si="18"/>
        <v>185000</v>
      </c>
    </row>
    <row r="67" spans="1:8" x14ac:dyDescent="0.25">
      <c r="A67" s="2" t="s">
        <v>29</v>
      </c>
      <c r="B67" s="25">
        <f t="shared" ref="B67:G67" si="19">(B65/B64)*B49</f>
        <v>68.470614221524201</v>
      </c>
      <c r="C67" s="25">
        <f t="shared" si="19"/>
        <v>90.053783014686147</v>
      </c>
      <c r="D67" s="25">
        <f t="shared" si="19"/>
        <v>38.224012345679007</v>
      </c>
      <c r="E67" s="25">
        <f t="shared" si="19"/>
        <v>56.632233704292531</v>
      </c>
      <c r="F67" s="25">
        <f t="shared" si="19"/>
        <v>69.702012638329322</v>
      </c>
      <c r="G67" s="25">
        <f t="shared" si="19"/>
        <v>52.563464804754929</v>
      </c>
    </row>
    <row r="68" spans="1:8" x14ac:dyDescent="0.25">
      <c r="A68" s="2" t="s">
        <v>42</v>
      </c>
      <c r="B68" s="28">
        <f t="shared" ref="B68:G68" si="20">(B20/B13)*6</f>
        <v>1172232.8223427886</v>
      </c>
      <c r="C68" s="28">
        <f t="shared" si="20"/>
        <v>1110000</v>
      </c>
      <c r="D68" s="28">
        <f t="shared" si="20"/>
        <v>1110000</v>
      </c>
      <c r="E68" s="28">
        <f t="shared" si="20"/>
        <v>1110000</v>
      </c>
      <c r="F68" s="28">
        <f t="shared" si="20"/>
        <v>1200000</v>
      </c>
      <c r="G68" s="28">
        <f t="shared" si="20"/>
        <v>1110000</v>
      </c>
    </row>
    <row r="69" spans="1:8" x14ac:dyDescent="0.25">
      <c r="A69" s="2" t="s">
        <v>43</v>
      </c>
      <c r="B69" s="28">
        <f t="shared" ref="B69:G69" si="21">(B21/B15)*6</f>
        <v>1168550.6411540774</v>
      </c>
      <c r="C69" s="28">
        <f t="shared" si="21"/>
        <v>1119350.0830564783</v>
      </c>
      <c r="D69" s="28">
        <f t="shared" si="21"/>
        <v>1015444.4444444444</v>
      </c>
      <c r="E69" s="28">
        <f t="shared" si="21"/>
        <v>955588.23529411771</v>
      </c>
      <c r="F69" s="28">
        <f t="shared" si="21"/>
        <v>1197621.1634424774</v>
      </c>
      <c r="G69" s="28">
        <f t="shared" si="21"/>
        <v>1110000</v>
      </c>
    </row>
    <row r="70" spans="1:8" x14ac:dyDescent="0.25">
      <c r="B70" s="25"/>
      <c r="C70" s="25"/>
      <c r="D70" s="25"/>
      <c r="E70" s="25"/>
      <c r="F70" s="22"/>
      <c r="G70" s="22"/>
    </row>
    <row r="71" spans="1:8" x14ac:dyDescent="0.25">
      <c r="A71" s="2" t="s">
        <v>30</v>
      </c>
      <c r="B71" s="25"/>
      <c r="C71" s="25"/>
      <c r="D71" s="25"/>
      <c r="E71" s="25"/>
      <c r="F71" s="22"/>
      <c r="G71" s="22"/>
    </row>
    <row r="72" spans="1:8" x14ac:dyDescent="0.25">
      <c r="A72" s="2" t="s">
        <v>31</v>
      </c>
      <c r="B72" s="25">
        <f>(B27/B26)*100</f>
        <v>115.58513619873618</v>
      </c>
      <c r="C72" s="25"/>
      <c r="D72" s="25"/>
      <c r="E72" s="25"/>
      <c r="F72" s="22"/>
      <c r="G72" s="36"/>
    </row>
    <row r="73" spans="1:8" x14ac:dyDescent="0.25">
      <c r="A73" s="2" t="s">
        <v>32</v>
      </c>
      <c r="B73" s="25">
        <f>(B21/B27)*100</f>
        <v>62.69476167988919</v>
      </c>
      <c r="C73" s="25"/>
      <c r="D73" s="25"/>
      <c r="E73" s="25"/>
      <c r="F73" s="22"/>
      <c r="G73" s="36"/>
    </row>
    <row r="74" spans="1:8" ht="15.75" thickBot="1" x14ac:dyDescent="0.3">
      <c r="A74" s="12"/>
      <c r="B74" s="12"/>
      <c r="C74" s="12"/>
      <c r="D74" s="12"/>
      <c r="E74" s="12"/>
      <c r="F74" s="12"/>
      <c r="G74" s="12"/>
    </row>
    <row r="75" spans="1:8" ht="15.75" thickTop="1" x14ac:dyDescent="0.25"/>
    <row r="76" spans="1:8" x14ac:dyDescent="0.25">
      <c r="A76" s="15" t="s">
        <v>33</v>
      </c>
    </row>
    <row r="77" spans="1:8" x14ac:dyDescent="0.25">
      <c r="A77" s="2" t="s">
        <v>82</v>
      </c>
    </row>
    <row r="78" spans="1:8" x14ac:dyDescent="0.25">
      <c r="A78" s="2" t="s">
        <v>83</v>
      </c>
      <c r="B78" s="16"/>
      <c r="C78" s="16"/>
      <c r="D78" s="16"/>
    </row>
    <row r="80" spans="1:8" x14ac:dyDescent="0.25">
      <c r="A80" s="2" t="s">
        <v>36</v>
      </c>
    </row>
    <row r="81" spans="1:1" x14ac:dyDescent="0.25">
      <c r="A81" s="17" t="s">
        <v>37</v>
      </c>
    </row>
    <row r="83" spans="1:1" x14ac:dyDescent="0.25">
      <c r="A83" s="10" t="s">
        <v>84</v>
      </c>
    </row>
    <row r="84" spans="1:1" x14ac:dyDescent="0.25">
      <c r="A84" s="17"/>
    </row>
    <row r="85" spans="1:1" x14ac:dyDescent="0.25">
      <c r="A85" s="17"/>
    </row>
    <row r="86" spans="1:1" x14ac:dyDescent="0.25">
      <c r="A86" s="10"/>
    </row>
  </sheetData>
  <mergeCells count="4">
    <mergeCell ref="A4:A5"/>
    <mergeCell ref="B4:B5"/>
    <mergeCell ref="A2:G2"/>
    <mergeCell ref="C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28515625" style="2" customWidth="1"/>
    <col min="2" max="7" width="20.7109375" style="2" customWidth="1"/>
    <col min="8" max="16384" width="11.42578125" style="2"/>
  </cols>
  <sheetData>
    <row r="2" spans="1:7" ht="15.75" x14ac:dyDescent="0.25">
      <c r="A2" s="38" t="s">
        <v>115</v>
      </c>
      <c r="B2" s="38"/>
      <c r="C2" s="38"/>
      <c r="D2" s="38"/>
      <c r="E2" s="38"/>
      <c r="F2" s="38"/>
    </row>
    <row r="4" spans="1:7" x14ac:dyDescent="0.25">
      <c r="A4" s="40" t="s">
        <v>0</v>
      </c>
      <c r="B4" s="42" t="s">
        <v>1</v>
      </c>
      <c r="C4" s="39" t="s">
        <v>2</v>
      </c>
      <c r="D4" s="39"/>
      <c r="E4" s="39"/>
      <c r="F4" s="39"/>
      <c r="G4" s="39"/>
    </row>
    <row r="5" spans="1:7" ht="30.75" thickBot="1" x14ac:dyDescent="0.3">
      <c r="A5" s="41"/>
      <c r="B5" s="43"/>
      <c r="C5" s="37" t="s">
        <v>3</v>
      </c>
      <c r="D5" s="37" t="s">
        <v>126</v>
      </c>
      <c r="E5" s="37" t="s">
        <v>127</v>
      </c>
      <c r="F5" s="37" t="s">
        <v>48</v>
      </c>
      <c r="G5" s="37" t="s">
        <v>128</v>
      </c>
    </row>
    <row r="6" spans="1:7" ht="15.75" thickTop="1" x14ac:dyDescent="0.25"/>
    <row r="7" spans="1:7" x14ac:dyDescent="0.25">
      <c r="A7" s="14" t="s">
        <v>4</v>
      </c>
    </row>
    <row r="9" spans="1:7" x14ac:dyDescent="0.25">
      <c r="A9" s="2" t="s">
        <v>5</v>
      </c>
    </row>
    <row r="10" spans="1:7" x14ac:dyDescent="0.25">
      <c r="A10" s="7" t="s">
        <v>58</v>
      </c>
      <c r="B10" s="21">
        <f>SUM(C10:G10)</f>
        <v>9483</v>
      </c>
      <c r="C10" s="21">
        <f>+'I trimestre'!C10+'II Trimestre'!C10+'III Trimestre'!C10</f>
        <v>800</v>
      </c>
      <c r="D10" s="21">
        <f>+'I trimestre'!D10+'II Trimestre'!D10+'III Trimestre'!D10</f>
        <v>144</v>
      </c>
      <c r="E10" s="21">
        <f>+'I trimestre'!E10+'II Trimestre'!E10+'III Trimestre'!E10</f>
        <v>264</v>
      </c>
      <c r="F10" s="21">
        <f>+'I trimestre'!F10+'II Trimestre'!F10+'III Trimestre'!F10</f>
        <v>6709</v>
      </c>
      <c r="G10" s="21">
        <f>+'I trimestre'!G10+'II Trimestre'!G10+'III Trimestre'!G10</f>
        <v>1566</v>
      </c>
    </row>
    <row r="11" spans="1:7" x14ac:dyDescent="0.25">
      <c r="A11" s="4" t="s">
        <v>34</v>
      </c>
      <c r="B11" s="21">
        <f t="shared" ref="B11:B23" si="0">SUM(C11:G11)</f>
        <v>36019</v>
      </c>
      <c r="C11" s="21">
        <f>+'I trimestre'!C11+'II Trimestre'!C11+'III Trimestre'!C11</f>
        <v>1664</v>
      </c>
      <c r="D11" s="21">
        <f>+'I trimestre'!D11+'II Trimestre'!D11+'III Trimestre'!D11</f>
        <v>406</v>
      </c>
      <c r="E11" s="21">
        <f>+'I trimestre'!E11+'II Trimestre'!E11+'III Trimestre'!E11</f>
        <v>465</v>
      </c>
      <c r="F11" s="21">
        <f>+'I trimestre'!F11+'II Trimestre'!F11+'III Trimestre'!F11</f>
        <v>29233</v>
      </c>
      <c r="G11" s="21">
        <f>+'I trimestre'!G11+'II Trimestre'!G11+'III Trimestre'!G11</f>
        <v>4251</v>
      </c>
    </row>
    <row r="12" spans="1:7" x14ac:dyDescent="0.25">
      <c r="A12" s="7" t="s">
        <v>93</v>
      </c>
      <c r="B12" s="21">
        <f t="shared" si="0"/>
        <v>14128</v>
      </c>
      <c r="C12" s="21">
        <f>+'I trimestre'!C12+'II Trimestre'!C12+'III Trimestre'!C12</f>
        <v>2300</v>
      </c>
      <c r="D12" s="21">
        <f>+'I trimestre'!D12+'II Trimestre'!D12+'III Trimestre'!D12</f>
        <v>800</v>
      </c>
      <c r="E12" s="21">
        <f>+'I trimestre'!E12+'II Trimestre'!E12+'III Trimestre'!E12</f>
        <v>1000</v>
      </c>
      <c r="F12" s="21">
        <f>+'I trimestre'!F12+'II Trimestre'!F12+'III Trimestre'!F12</f>
        <v>7500</v>
      </c>
      <c r="G12" s="21">
        <f>+'I trimestre'!G12+'II Trimestre'!G12+'III Trimestre'!G12</f>
        <v>2528</v>
      </c>
    </row>
    <row r="13" spans="1:7" x14ac:dyDescent="0.25">
      <c r="A13" s="4" t="s">
        <v>34</v>
      </c>
      <c r="B13" s="21">
        <f t="shared" si="0"/>
        <v>53640</v>
      </c>
      <c r="C13" s="21">
        <f>+'I trimestre'!C13+'II Trimestre'!C13+'III Trimestre'!C13</f>
        <v>4400</v>
      </c>
      <c r="D13" s="21">
        <f>+'I trimestre'!D13+'II Trimestre'!D13+'III Trimestre'!D13</f>
        <v>1700</v>
      </c>
      <c r="E13" s="21">
        <f>+'I trimestre'!E13+'II Trimestre'!E13+'III Trimestre'!E13</f>
        <v>1800</v>
      </c>
      <c r="F13" s="21">
        <f>+'I trimestre'!F13+'II Trimestre'!F13+'III Trimestre'!F13</f>
        <v>38950</v>
      </c>
      <c r="G13" s="21">
        <f>+'I trimestre'!G13+'II Trimestre'!G13+'III Trimestre'!G13</f>
        <v>6790</v>
      </c>
    </row>
    <row r="14" spans="1:7" x14ac:dyDescent="0.25">
      <c r="A14" s="7" t="s">
        <v>94</v>
      </c>
      <c r="B14" s="21">
        <f t="shared" si="0"/>
        <v>11982</v>
      </c>
      <c r="C14" s="21">
        <f>+'I trimestre'!C14+'II Trimestre'!C14+'III Trimestre'!C14</f>
        <v>2215</v>
      </c>
      <c r="D14" s="21">
        <f>+'I trimestre'!D14+'II Trimestre'!D14+'III Trimestre'!D14</f>
        <v>1140</v>
      </c>
      <c r="E14" s="21">
        <f>+'I trimestre'!E14+'II Trimestre'!E14+'III Trimestre'!E14</f>
        <v>811</v>
      </c>
      <c r="F14" s="21">
        <f>+'I trimestre'!F14+'II Trimestre'!F14+'III Trimestre'!F14</f>
        <v>5722</v>
      </c>
      <c r="G14" s="21">
        <f>+'I trimestre'!G14+'II Trimestre'!G14+'III Trimestre'!G14</f>
        <v>2094</v>
      </c>
    </row>
    <row r="15" spans="1:7" x14ac:dyDescent="0.25">
      <c r="A15" s="4" t="s">
        <v>34</v>
      </c>
      <c r="B15" s="21">
        <f t="shared" si="0"/>
        <v>37082</v>
      </c>
      <c r="C15" s="21">
        <f>+'I trimestre'!C15+'II Trimestre'!C15+'III Trimestre'!C15</f>
        <v>4626</v>
      </c>
      <c r="D15" s="21">
        <f>+'I trimestre'!D15+'II Trimestre'!D15+'III Trimestre'!D15</f>
        <v>1696</v>
      </c>
      <c r="E15" s="21">
        <f>+'I trimestre'!E15+'II Trimestre'!E15+'III Trimestre'!E15</f>
        <v>1490</v>
      </c>
      <c r="F15" s="21">
        <f>+'I trimestre'!F15+'II Trimestre'!F15+'III Trimestre'!F15</f>
        <v>23866</v>
      </c>
      <c r="G15" s="21">
        <f>+'I trimestre'!G15+'II Trimestre'!G15+'III Trimestre'!G15</f>
        <v>5404</v>
      </c>
    </row>
    <row r="16" spans="1:7" x14ac:dyDescent="0.25">
      <c r="A16" s="7" t="s">
        <v>77</v>
      </c>
      <c r="B16" s="21">
        <f t="shared" si="0"/>
        <v>14920</v>
      </c>
      <c r="C16" s="21">
        <f>+'III Trimestre'!C16</f>
        <v>2705</v>
      </c>
      <c r="D16" s="21">
        <f>+'III Trimestre'!D16</f>
        <v>834</v>
      </c>
      <c r="E16" s="21">
        <f>+'III Trimestre'!E16</f>
        <v>1352</v>
      </c>
      <c r="F16" s="21">
        <f>+'III Trimestre'!F16</f>
        <v>7500</v>
      </c>
      <c r="G16" s="21">
        <f>+'III Trimestre'!G16</f>
        <v>2529</v>
      </c>
    </row>
    <row r="17" spans="1:7" x14ac:dyDescent="0.25">
      <c r="B17" s="21"/>
      <c r="C17" s="22"/>
      <c r="D17" s="22"/>
      <c r="E17" s="22"/>
      <c r="F17" s="22"/>
      <c r="G17" s="22"/>
    </row>
    <row r="18" spans="1:7" x14ac:dyDescent="0.25">
      <c r="A18" s="9" t="s">
        <v>6</v>
      </c>
      <c r="B18" s="21"/>
      <c r="C18" s="22"/>
      <c r="D18" s="22"/>
      <c r="E18" s="22"/>
      <c r="F18" s="22"/>
      <c r="G18" s="22"/>
    </row>
    <row r="19" spans="1:7" x14ac:dyDescent="0.25">
      <c r="A19" s="7" t="s">
        <v>95</v>
      </c>
      <c r="B19" s="21">
        <f t="shared" si="0"/>
        <v>6986921250</v>
      </c>
      <c r="C19" s="21">
        <f>+'I trimestre'!C19+'II Trimestre'!C19+'III Trimestre'!C19</f>
        <v>298127500</v>
      </c>
      <c r="D19" s="21">
        <f>+'I trimestre'!D19+'II Trimestre'!D19+'III Trimestre'!D19</f>
        <v>63686250</v>
      </c>
      <c r="E19" s="21">
        <f>+'I trimestre'!E19+'II Trimestre'!E19+'III Trimestre'!E19</f>
        <v>75572500</v>
      </c>
      <c r="F19" s="21">
        <f>+'I trimestre'!F19+'II Trimestre'!F19+'III Trimestre'!F19</f>
        <v>5763100000</v>
      </c>
      <c r="G19" s="21">
        <f>+'I trimestre'!G19+'II Trimestre'!G19+'III Trimestre'!G19</f>
        <v>786435000</v>
      </c>
    </row>
    <row r="20" spans="1:7" x14ac:dyDescent="0.25">
      <c r="A20" s="7" t="s">
        <v>93</v>
      </c>
      <c r="B20" s="21">
        <f t="shared" si="0"/>
        <v>10507650000</v>
      </c>
      <c r="C20" s="21">
        <f>+'I trimestre'!C20+'II Trimestre'!C20+'III Trimestre'!C20</f>
        <v>814000000</v>
      </c>
      <c r="D20" s="21">
        <f>+'I trimestre'!D20+'II Trimestre'!D20+'III Trimestre'!D20</f>
        <v>314500000</v>
      </c>
      <c r="E20" s="21">
        <f>+'I trimestre'!E20+'II Trimestre'!E20+'III Trimestre'!E20</f>
        <v>333000000</v>
      </c>
      <c r="F20" s="21">
        <f>+'I trimestre'!F20+'II Trimestre'!F20+'III Trimestre'!F20</f>
        <v>7790000000</v>
      </c>
      <c r="G20" s="21">
        <f>+'I trimestre'!G20+'II Trimestre'!G20+'III Trimestre'!G20</f>
        <v>1256150000</v>
      </c>
    </row>
    <row r="21" spans="1:7" x14ac:dyDescent="0.25">
      <c r="A21" s="7" t="s">
        <v>94</v>
      </c>
      <c r="B21" s="21">
        <f t="shared" si="0"/>
        <v>7139131250</v>
      </c>
      <c r="C21" s="21">
        <f>+'I trimestre'!C21+'II Trimestre'!C21+'III Trimestre'!C21</f>
        <v>857780000</v>
      </c>
      <c r="D21" s="21">
        <f>+'I trimestre'!D21+'II Trimestre'!D21+'III Trimestre'!D21</f>
        <v>285640000</v>
      </c>
      <c r="E21" s="21">
        <f>+'I trimestre'!E21+'II Trimestre'!E21+'III Trimestre'!E21</f>
        <v>237771250</v>
      </c>
      <c r="F21" s="21">
        <f>+'I trimestre'!F21+'II Trimestre'!F21+'III Trimestre'!F21</f>
        <v>4758200000</v>
      </c>
      <c r="G21" s="21">
        <f>+'I trimestre'!G21+'II Trimestre'!G21+'III Trimestre'!G21</f>
        <v>999740000</v>
      </c>
    </row>
    <row r="22" spans="1:7" x14ac:dyDescent="0.25">
      <c r="A22" s="7" t="s">
        <v>77</v>
      </c>
      <c r="B22" s="21">
        <f t="shared" si="0"/>
        <v>12403075000</v>
      </c>
      <c r="C22" s="21">
        <f>+'III Trimestre'!C22</f>
        <v>999925000</v>
      </c>
      <c r="D22" s="21">
        <f>+'III Trimestre'!D22</f>
        <v>499870000</v>
      </c>
      <c r="E22" s="21">
        <f>+'III Trimestre'!E22</f>
        <v>499870000</v>
      </c>
      <c r="F22" s="21">
        <f>+'III Trimestre'!F22</f>
        <v>9000000000</v>
      </c>
      <c r="G22" s="21">
        <f>+'III Trimestre'!G22</f>
        <v>1403410000</v>
      </c>
    </row>
    <row r="23" spans="1:7" x14ac:dyDescent="0.25">
      <c r="A23" s="7" t="s">
        <v>96</v>
      </c>
      <c r="B23" s="21">
        <f t="shared" si="0"/>
        <v>7139131250</v>
      </c>
      <c r="C23" s="21">
        <f>C21</f>
        <v>857780000</v>
      </c>
      <c r="D23" s="21">
        <f>D21</f>
        <v>285640000</v>
      </c>
      <c r="E23" s="21">
        <f>E21</f>
        <v>237771250</v>
      </c>
      <c r="F23" s="21">
        <f>F21</f>
        <v>4758200000</v>
      </c>
      <c r="G23" s="21">
        <f>G21</f>
        <v>999740000</v>
      </c>
    </row>
    <row r="24" spans="1:7" x14ac:dyDescent="0.25">
      <c r="B24" s="21"/>
      <c r="C24" s="21"/>
      <c r="D24" s="21"/>
      <c r="E24" s="21"/>
      <c r="F24" s="21"/>
      <c r="G24" s="21"/>
    </row>
    <row r="25" spans="1:7" x14ac:dyDescent="0.25">
      <c r="A25" s="2" t="s">
        <v>7</v>
      </c>
      <c r="B25" s="21"/>
      <c r="C25" s="21"/>
      <c r="D25" s="21"/>
      <c r="E25" s="21"/>
      <c r="F25" s="34"/>
      <c r="G25" s="22"/>
    </row>
    <row r="26" spans="1:7" x14ac:dyDescent="0.25">
      <c r="A26" s="11" t="s">
        <v>93</v>
      </c>
      <c r="B26" s="21">
        <f>B20</f>
        <v>10507650000</v>
      </c>
      <c r="C26" s="21"/>
      <c r="D26" s="21"/>
      <c r="E26" s="21"/>
      <c r="F26" s="21"/>
      <c r="G26" s="36"/>
    </row>
    <row r="27" spans="1:7" x14ac:dyDescent="0.25">
      <c r="A27" s="11" t="s">
        <v>94</v>
      </c>
      <c r="B27" s="21">
        <f>+'I trimestre'!B27+'II Trimestre'!B27+'III Trimestre'!B27</f>
        <v>9302589393</v>
      </c>
      <c r="C27" s="21"/>
      <c r="D27" s="21"/>
      <c r="E27" s="21"/>
      <c r="F27" s="34"/>
      <c r="G27" s="36"/>
    </row>
    <row r="28" spans="1:7" x14ac:dyDescent="0.25">
      <c r="B28" s="22"/>
      <c r="C28" s="22"/>
      <c r="D28" s="22"/>
      <c r="E28" s="22"/>
      <c r="F28" s="22"/>
      <c r="G28" s="22"/>
    </row>
    <row r="29" spans="1:7" x14ac:dyDescent="0.25">
      <c r="A29" s="2" t="s">
        <v>8</v>
      </c>
      <c r="B29" s="22"/>
      <c r="C29" s="22"/>
      <c r="D29" s="22"/>
      <c r="E29" s="22"/>
      <c r="F29" s="22"/>
      <c r="G29" s="22"/>
    </row>
    <row r="30" spans="1:7" x14ac:dyDescent="0.25">
      <c r="A30" s="2" t="s">
        <v>59</v>
      </c>
      <c r="B30" s="29">
        <v>1.0123857379999999</v>
      </c>
      <c r="C30" s="29">
        <v>1.0123857379999999</v>
      </c>
      <c r="D30" s="29">
        <v>1.0123857379999999</v>
      </c>
      <c r="E30" s="29">
        <v>1.0123857379999999</v>
      </c>
      <c r="F30" s="29">
        <v>1.0123857379999999</v>
      </c>
      <c r="G30" s="29">
        <v>1.0123857379999999</v>
      </c>
    </row>
    <row r="31" spans="1:7" x14ac:dyDescent="0.25">
      <c r="A31" s="2" t="s">
        <v>97</v>
      </c>
      <c r="B31" s="29">
        <v>1.0303325644000001</v>
      </c>
      <c r="C31" s="29">
        <v>1.0303325644000001</v>
      </c>
      <c r="D31" s="29">
        <v>1.0303325644000001</v>
      </c>
      <c r="E31" s="29">
        <v>1.0303325644000001</v>
      </c>
      <c r="F31" s="29">
        <v>1.0303325644000001</v>
      </c>
      <c r="G31" s="29">
        <v>1.0303325644000001</v>
      </c>
    </row>
    <row r="32" spans="1:7" x14ac:dyDescent="0.25">
      <c r="A32" s="2" t="s">
        <v>9</v>
      </c>
      <c r="B32" s="21">
        <f>+C32+F32</f>
        <v>96909</v>
      </c>
      <c r="C32" s="21">
        <v>75954</v>
      </c>
      <c r="D32" s="21">
        <v>75954</v>
      </c>
      <c r="E32" s="21">
        <v>75954</v>
      </c>
      <c r="F32" s="21">
        <v>20955</v>
      </c>
      <c r="G32" s="21">
        <v>75954</v>
      </c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2" t="s">
        <v>10</v>
      </c>
      <c r="B34" s="22"/>
      <c r="C34" s="22"/>
      <c r="D34" s="22"/>
      <c r="E34" s="22"/>
      <c r="F34" s="22"/>
      <c r="G34" s="22"/>
    </row>
    <row r="35" spans="1:7" x14ac:dyDescent="0.25">
      <c r="A35" s="2" t="s">
        <v>60</v>
      </c>
      <c r="B35" s="21">
        <f t="shared" ref="B35:G35" si="1">B19/B30</f>
        <v>6901441800.0424271</v>
      </c>
      <c r="C35" s="21">
        <f t="shared" si="1"/>
        <v>294480146.06464165</v>
      </c>
      <c r="D35" s="21">
        <f t="shared" si="1"/>
        <v>62907099.151568659</v>
      </c>
      <c r="E35" s="21">
        <f t="shared" si="1"/>
        <v>74647930.293146834</v>
      </c>
      <c r="F35" s="21">
        <f t="shared" si="1"/>
        <v>5692593034.1385355</v>
      </c>
      <c r="G35" s="21">
        <f t="shared" si="1"/>
        <v>776813590.39453411</v>
      </c>
    </row>
    <row r="36" spans="1:7" x14ac:dyDescent="0.25">
      <c r="A36" s="2" t="s">
        <v>98</v>
      </c>
      <c r="B36" s="21">
        <f t="shared" ref="B36:G36" si="2">B21/B31</f>
        <v>6928958179.7867117</v>
      </c>
      <c r="C36" s="21">
        <f t="shared" si="2"/>
        <v>832527311.70300949</v>
      </c>
      <c r="D36" s="21">
        <f t="shared" si="2"/>
        <v>277230876.58239597</v>
      </c>
      <c r="E36" s="21">
        <f t="shared" si="2"/>
        <v>230771362.77689406</v>
      </c>
      <c r="F36" s="21">
        <f t="shared" si="2"/>
        <v>4618120560.6860266</v>
      </c>
      <c r="G36" s="21">
        <f t="shared" si="2"/>
        <v>970308068.03838599</v>
      </c>
    </row>
    <row r="37" spans="1:7" x14ac:dyDescent="0.25">
      <c r="A37" s="2" t="s">
        <v>61</v>
      </c>
      <c r="B37" s="21">
        <f t="shared" ref="B37:G37" si="3">B35/B10</f>
        <v>727769.88295290805</v>
      </c>
      <c r="C37" s="21">
        <f t="shared" si="3"/>
        <v>368100.18258080207</v>
      </c>
      <c r="D37" s="21">
        <f t="shared" si="3"/>
        <v>436854.8552192268</v>
      </c>
      <c r="E37" s="21">
        <f t="shared" si="3"/>
        <v>282757.31171646528</v>
      </c>
      <c r="F37" s="21">
        <f t="shared" si="3"/>
        <v>848500.97393628489</v>
      </c>
      <c r="G37" s="21">
        <f t="shared" si="3"/>
        <v>496049.54686751857</v>
      </c>
    </row>
    <row r="38" spans="1:7" x14ac:dyDescent="0.25">
      <c r="A38" s="2" t="s">
        <v>99</v>
      </c>
      <c r="B38" s="21">
        <f t="shared" ref="B38:G38" si="4">B36/B14</f>
        <v>578280.60255272174</v>
      </c>
      <c r="C38" s="21">
        <f t="shared" si="4"/>
        <v>375858.83146862732</v>
      </c>
      <c r="D38" s="21">
        <f t="shared" si="4"/>
        <v>243184.97945824207</v>
      </c>
      <c r="E38" s="21">
        <f t="shared" si="4"/>
        <v>284551.61871380277</v>
      </c>
      <c r="F38" s="21">
        <f t="shared" si="4"/>
        <v>807081.53804369562</v>
      </c>
      <c r="G38" s="21">
        <f t="shared" si="4"/>
        <v>463375.39065825503</v>
      </c>
    </row>
    <row r="39" spans="1:7" x14ac:dyDescent="0.25">
      <c r="B39" s="22"/>
      <c r="C39" s="22"/>
      <c r="D39" s="22"/>
      <c r="E39" s="22"/>
      <c r="F39" s="22"/>
      <c r="G39" s="22"/>
    </row>
    <row r="40" spans="1:7" x14ac:dyDescent="0.25">
      <c r="A40" s="14" t="s">
        <v>11</v>
      </c>
      <c r="B40" s="22"/>
      <c r="C40" s="22"/>
      <c r="D40" s="22"/>
      <c r="E40" s="22"/>
      <c r="F40" s="22"/>
      <c r="G40" s="22"/>
    </row>
    <row r="41" spans="1:7" x14ac:dyDescent="0.25">
      <c r="B41" s="22"/>
      <c r="C41" s="22"/>
      <c r="D41" s="22"/>
      <c r="E41" s="22"/>
      <c r="F41" s="22"/>
      <c r="G41" s="22"/>
    </row>
    <row r="42" spans="1:7" x14ac:dyDescent="0.25">
      <c r="A42" s="2" t="s">
        <v>12</v>
      </c>
      <c r="B42" s="22"/>
      <c r="C42" s="22"/>
      <c r="D42" s="22"/>
      <c r="E42" s="22"/>
      <c r="F42" s="22"/>
      <c r="G42" s="22"/>
    </row>
    <row r="43" spans="1:7" x14ac:dyDescent="0.25">
      <c r="A43" s="2" t="s">
        <v>13</v>
      </c>
      <c r="B43" s="25">
        <f t="shared" ref="B43:G43" si="5">B12/B32*100</f>
        <v>14.5786253082789</v>
      </c>
      <c r="C43" s="25">
        <f t="shared" si="5"/>
        <v>3.0281486162677411</v>
      </c>
      <c r="D43" s="25">
        <f t="shared" si="5"/>
        <v>1.0532690839192143</v>
      </c>
      <c r="E43" s="25">
        <f t="shared" si="5"/>
        <v>1.3165863548990178</v>
      </c>
      <c r="F43" s="25">
        <f t="shared" si="5"/>
        <v>35.79098067287044</v>
      </c>
      <c r="G43" s="25">
        <f t="shared" si="5"/>
        <v>3.3283303051847173</v>
      </c>
    </row>
    <row r="44" spans="1:7" x14ac:dyDescent="0.25">
      <c r="A44" s="2" t="s">
        <v>14</v>
      </c>
      <c r="B44" s="25">
        <f t="shared" ref="B44:G44" si="6">B14/B32*100</f>
        <v>12.364176701854317</v>
      </c>
      <c r="C44" s="25">
        <f t="shared" si="6"/>
        <v>2.9162387761013244</v>
      </c>
      <c r="D44" s="25">
        <f t="shared" si="6"/>
        <v>1.5009084445848804</v>
      </c>
      <c r="E44" s="25">
        <f t="shared" si="6"/>
        <v>1.0677515338231034</v>
      </c>
      <c r="F44" s="25">
        <f t="shared" si="6"/>
        <v>27.306132188021952</v>
      </c>
      <c r="G44" s="25">
        <f t="shared" si="6"/>
        <v>2.7569318271585432</v>
      </c>
    </row>
    <row r="45" spans="1:7" x14ac:dyDescent="0.25">
      <c r="B45" s="22"/>
      <c r="C45" s="22"/>
      <c r="D45" s="22"/>
      <c r="E45" s="22"/>
      <c r="F45" s="22"/>
      <c r="G45" s="22"/>
    </row>
    <row r="46" spans="1:7" x14ac:dyDescent="0.25">
      <c r="A46" s="2" t="s">
        <v>15</v>
      </c>
      <c r="B46" s="22"/>
      <c r="C46" s="22"/>
      <c r="D46" s="22"/>
      <c r="E46" s="22"/>
      <c r="F46" s="22"/>
      <c r="G46" s="22"/>
    </row>
    <row r="47" spans="1:7" x14ac:dyDescent="0.25">
      <c r="A47" s="2" t="s">
        <v>16</v>
      </c>
      <c r="B47" s="25">
        <f t="shared" ref="B47:G47" si="7">B14/B12*100</f>
        <v>84.810305775764434</v>
      </c>
      <c r="C47" s="25">
        <f t="shared" si="7"/>
        <v>96.304347826086953</v>
      </c>
      <c r="D47" s="25">
        <f t="shared" si="7"/>
        <v>142.5</v>
      </c>
      <c r="E47" s="25">
        <f t="shared" si="7"/>
        <v>81.100000000000009</v>
      </c>
      <c r="F47" s="25">
        <f t="shared" si="7"/>
        <v>76.293333333333337</v>
      </c>
      <c r="G47" s="25">
        <f t="shared" si="7"/>
        <v>82.832278481012651</v>
      </c>
    </row>
    <row r="48" spans="1:7" x14ac:dyDescent="0.25">
      <c r="A48" s="2" t="s">
        <v>17</v>
      </c>
      <c r="B48" s="25">
        <f t="shared" ref="B48:G48" si="8">B21/B20*100</f>
        <v>67.942225426237073</v>
      </c>
      <c r="C48" s="25">
        <f t="shared" si="8"/>
        <v>105.37837837837839</v>
      </c>
      <c r="D48" s="25">
        <f t="shared" si="8"/>
        <v>90.823529411764696</v>
      </c>
      <c r="E48" s="25">
        <f t="shared" si="8"/>
        <v>71.402777777777786</v>
      </c>
      <c r="F48" s="25">
        <f t="shared" si="8"/>
        <v>61.080872913992302</v>
      </c>
      <c r="G48" s="25">
        <f t="shared" si="8"/>
        <v>79.587628865979383</v>
      </c>
    </row>
    <row r="49" spans="1:7" x14ac:dyDescent="0.25">
      <c r="A49" s="2" t="s">
        <v>18</v>
      </c>
      <c r="B49" s="25">
        <f t="shared" ref="B49:G49" si="9">AVERAGE(B47:B48)</f>
        <v>76.376265601000753</v>
      </c>
      <c r="C49" s="25">
        <f t="shared" si="9"/>
        <v>100.84136310223266</v>
      </c>
      <c r="D49" s="25">
        <f t="shared" si="9"/>
        <v>116.66176470588235</v>
      </c>
      <c r="E49" s="25">
        <f t="shared" si="9"/>
        <v>76.251388888888897</v>
      </c>
      <c r="F49" s="25">
        <f t="shared" si="9"/>
        <v>68.687103123662823</v>
      </c>
      <c r="G49" s="25">
        <f t="shared" si="9"/>
        <v>81.209953673496017</v>
      </c>
    </row>
    <row r="50" spans="1:7" x14ac:dyDescent="0.25">
      <c r="B50" s="25"/>
      <c r="C50" s="25"/>
      <c r="D50" s="25"/>
      <c r="E50" s="25"/>
      <c r="F50" s="22"/>
      <c r="G50" s="22"/>
    </row>
    <row r="51" spans="1:7" x14ac:dyDescent="0.25">
      <c r="A51" s="2" t="s">
        <v>19</v>
      </c>
      <c r="B51" s="22"/>
      <c r="C51" s="22"/>
      <c r="D51" s="22"/>
      <c r="E51" s="22"/>
      <c r="F51" s="22"/>
      <c r="G51" s="22"/>
    </row>
    <row r="52" spans="1:7" x14ac:dyDescent="0.25">
      <c r="A52" s="2" t="s">
        <v>20</v>
      </c>
      <c r="B52" s="25">
        <f t="shared" ref="B52:G52" si="10">B14/B16*100</f>
        <v>80.3083109919571</v>
      </c>
      <c r="C52" s="25">
        <f t="shared" si="10"/>
        <v>81.885397412199637</v>
      </c>
      <c r="D52" s="25">
        <f t="shared" si="10"/>
        <v>136.69064748201438</v>
      </c>
      <c r="E52" s="25">
        <f t="shared" si="10"/>
        <v>59.985207100591722</v>
      </c>
      <c r="F52" s="25">
        <f t="shared" si="10"/>
        <v>76.293333333333337</v>
      </c>
      <c r="G52" s="25">
        <f t="shared" si="10"/>
        <v>82.799525504151845</v>
      </c>
    </row>
    <row r="53" spans="1:7" x14ac:dyDescent="0.25">
      <c r="A53" s="2" t="s">
        <v>21</v>
      </c>
      <c r="B53" s="25">
        <f t="shared" ref="B53:G53" si="11">B21/B22*100</f>
        <v>57.559365318681053</v>
      </c>
      <c r="C53" s="25">
        <f t="shared" si="11"/>
        <v>85.784433832537445</v>
      </c>
      <c r="D53" s="25">
        <f t="shared" si="11"/>
        <v>57.142857142857139</v>
      </c>
      <c r="E53" s="25">
        <f t="shared" si="11"/>
        <v>47.566617320503326</v>
      </c>
      <c r="F53" s="25">
        <f t="shared" si="11"/>
        <v>52.86888888888889</v>
      </c>
      <c r="G53" s="25">
        <f t="shared" si="11"/>
        <v>71.236488267861859</v>
      </c>
    </row>
    <row r="54" spans="1:7" x14ac:dyDescent="0.25">
      <c r="A54" s="2" t="s">
        <v>22</v>
      </c>
      <c r="B54" s="25">
        <f t="shared" ref="B54:G54" si="12">(B52+B53)/2</f>
        <v>68.93383815531908</v>
      </c>
      <c r="C54" s="25">
        <f t="shared" si="12"/>
        <v>83.834915622368541</v>
      </c>
      <c r="D54" s="25">
        <f t="shared" si="12"/>
        <v>96.916752312435761</v>
      </c>
      <c r="E54" s="25">
        <f t="shared" si="12"/>
        <v>53.775912210547524</v>
      </c>
      <c r="F54" s="25">
        <f t="shared" si="12"/>
        <v>64.581111111111113</v>
      </c>
      <c r="G54" s="25">
        <f t="shared" si="12"/>
        <v>77.018006886006845</v>
      </c>
    </row>
    <row r="55" spans="1:7" x14ac:dyDescent="0.25">
      <c r="B55" s="22"/>
      <c r="C55" s="22"/>
      <c r="D55" s="22"/>
      <c r="E55" s="22"/>
      <c r="F55" s="22"/>
      <c r="G55" s="22"/>
    </row>
    <row r="56" spans="1:7" x14ac:dyDescent="0.25">
      <c r="A56" s="2" t="s">
        <v>23</v>
      </c>
      <c r="B56" s="25">
        <f>B23/B21*100</f>
        <v>100</v>
      </c>
      <c r="C56" s="25"/>
      <c r="D56" s="25"/>
      <c r="E56" s="25"/>
      <c r="F56" s="25"/>
      <c r="G56" s="22"/>
    </row>
    <row r="57" spans="1:7" x14ac:dyDescent="0.25">
      <c r="B57" s="22"/>
      <c r="C57" s="22"/>
      <c r="D57" s="22"/>
      <c r="E57" s="22"/>
      <c r="F57" s="22"/>
      <c r="G57" s="22"/>
    </row>
    <row r="58" spans="1:7" x14ac:dyDescent="0.25">
      <c r="A58" s="2" t="s">
        <v>24</v>
      </c>
      <c r="B58" s="22"/>
      <c r="C58" s="22"/>
      <c r="D58" s="22"/>
      <c r="E58" s="22"/>
      <c r="F58" s="22"/>
      <c r="G58" s="22"/>
    </row>
    <row r="59" spans="1:7" x14ac:dyDescent="0.25">
      <c r="A59" s="2" t="s">
        <v>25</v>
      </c>
      <c r="B59" s="25">
        <f t="shared" ref="B59:G59" si="13">((B14/B10)-1)*100</f>
        <v>26.352420120215125</v>
      </c>
      <c r="C59" s="25">
        <f t="shared" si="13"/>
        <v>176.87499999999997</v>
      </c>
      <c r="D59" s="25">
        <f t="shared" si="13"/>
        <v>691.66666666666674</v>
      </c>
      <c r="E59" s="25">
        <f t="shared" si="13"/>
        <v>207.19696969696969</v>
      </c>
      <c r="F59" s="25">
        <f t="shared" si="13"/>
        <v>-14.711581457743328</v>
      </c>
      <c r="G59" s="25">
        <f t="shared" si="13"/>
        <v>33.716475095785434</v>
      </c>
    </row>
    <row r="60" spans="1:7" x14ac:dyDescent="0.25">
      <c r="A60" s="2" t="s">
        <v>26</v>
      </c>
      <c r="B60" s="25">
        <f t="shared" ref="B60:G60" si="14">((B36/B35)-1)*100</f>
        <v>0.39870480026529265</v>
      </c>
      <c r="C60" s="25">
        <f t="shared" si="14"/>
        <v>182.71084581717795</v>
      </c>
      <c r="D60" s="25">
        <f t="shared" si="14"/>
        <v>340.69887233940739</v>
      </c>
      <c r="E60" s="25">
        <f t="shared" si="14"/>
        <v>209.14636463548456</v>
      </c>
      <c r="F60" s="25">
        <f t="shared" si="14"/>
        <v>-18.874921621989959</v>
      </c>
      <c r="G60" s="25">
        <f t="shared" si="14"/>
        <v>24.908740016453422</v>
      </c>
    </row>
    <row r="61" spans="1:7" x14ac:dyDescent="0.25">
      <c r="A61" s="2" t="s">
        <v>27</v>
      </c>
      <c r="B61" s="25">
        <f t="shared" ref="B61:G61" si="15">((B38/B37)-1)*100</f>
        <v>-20.540734633540659</v>
      </c>
      <c r="C61" s="25">
        <f t="shared" si="15"/>
        <v>2.107754696949149</v>
      </c>
      <c r="D61" s="25">
        <f t="shared" si="15"/>
        <v>-44.332774020285392</v>
      </c>
      <c r="E61" s="25">
        <f t="shared" si="15"/>
        <v>0.63457492449805475</v>
      </c>
      <c r="F61" s="25">
        <f t="shared" si="15"/>
        <v>-4.8814836004772211</v>
      </c>
      <c r="G61" s="25">
        <f t="shared" si="15"/>
        <v>-6.5868735120505839</v>
      </c>
    </row>
    <row r="62" spans="1:7" x14ac:dyDescent="0.25">
      <c r="B62" s="25"/>
      <c r="C62" s="25"/>
      <c r="D62" s="25"/>
      <c r="E62" s="25"/>
      <c r="F62" s="22"/>
      <c r="G62" s="22"/>
    </row>
    <row r="63" spans="1:7" x14ac:dyDescent="0.25">
      <c r="A63" s="2" t="s">
        <v>28</v>
      </c>
      <c r="B63" s="22"/>
      <c r="C63" s="22"/>
      <c r="D63" s="22"/>
      <c r="E63" s="22"/>
      <c r="F63" s="22"/>
      <c r="G63" s="22"/>
    </row>
    <row r="64" spans="1:7" x14ac:dyDescent="0.25">
      <c r="A64" s="2" t="s">
        <v>46</v>
      </c>
      <c r="B64" s="21">
        <f t="shared" ref="B64:G64" si="16">B20/(B13)</f>
        <v>195892.05816554811</v>
      </c>
      <c r="C64" s="21">
        <f t="shared" si="16"/>
        <v>185000</v>
      </c>
      <c r="D64" s="21">
        <f t="shared" si="16"/>
        <v>185000</v>
      </c>
      <c r="E64" s="21">
        <f t="shared" si="16"/>
        <v>185000</v>
      </c>
      <c r="F64" s="21">
        <f t="shared" si="16"/>
        <v>200000</v>
      </c>
      <c r="G64" s="21">
        <f t="shared" si="16"/>
        <v>185000</v>
      </c>
    </row>
    <row r="65" spans="1:7" x14ac:dyDescent="0.25">
      <c r="A65" s="2" t="s">
        <v>47</v>
      </c>
      <c r="B65" s="21">
        <f t="shared" ref="B65:G65" si="17">B21/(B15)</f>
        <v>192522.82104525107</v>
      </c>
      <c r="C65" s="21">
        <f t="shared" si="17"/>
        <v>185425.85386943363</v>
      </c>
      <c r="D65" s="21">
        <f t="shared" si="17"/>
        <v>168419.81132075473</v>
      </c>
      <c r="E65" s="21">
        <f t="shared" si="17"/>
        <v>159578.02013422819</v>
      </c>
      <c r="F65" s="21">
        <f t="shared" si="17"/>
        <v>199371.49082376601</v>
      </c>
      <c r="G65" s="21">
        <f t="shared" si="17"/>
        <v>185000</v>
      </c>
    </row>
    <row r="66" spans="1:7" hidden="1" x14ac:dyDescent="0.25">
      <c r="A66" s="2" t="s">
        <v>35</v>
      </c>
      <c r="B66" s="21">
        <f t="shared" ref="B66:G66" si="18">B21/B15</f>
        <v>192522.82104525107</v>
      </c>
      <c r="C66" s="21">
        <f t="shared" si="18"/>
        <v>185425.85386943363</v>
      </c>
      <c r="D66" s="21">
        <f t="shared" si="18"/>
        <v>168419.81132075473</v>
      </c>
      <c r="E66" s="21">
        <f t="shared" si="18"/>
        <v>159578.02013422819</v>
      </c>
      <c r="F66" s="21">
        <f t="shared" si="18"/>
        <v>199371.49082376601</v>
      </c>
      <c r="G66" s="21">
        <f t="shared" si="18"/>
        <v>185000</v>
      </c>
    </row>
    <row r="67" spans="1:7" x14ac:dyDescent="0.25">
      <c r="A67" s="2" t="s">
        <v>29</v>
      </c>
      <c r="B67" s="25">
        <f t="shared" ref="B67:G67" si="19">(B65/B64)*B49</f>
        <v>75.062635270183108</v>
      </c>
      <c r="C67" s="25">
        <f t="shared" si="19"/>
        <v>101.07349112750859</v>
      </c>
      <c r="D67" s="25">
        <f t="shared" si="19"/>
        <v>106.20622918978913</v>
      </c>
      <c r="E67" s="25">
        <f t="shared" si="19"/>
        <v>65.773219845264734</v>
      </c>
      <c r="F67" s="25">
        <f t="shared" si="19"/>
        <v>68.471250750652061</v>
      </c>
      <c r="G67" s="25">
        <f t="shared" si="19"/>
        <v>81.209953673496017</v>
      </c>
    </row>
    <row r="68" spans="1:7" x14ac:dyDescent="0.25">
      <c r="A68" s="2" t="s">
        <v>38</v>
      </c>
      <c r="B68" s="21">
        <f t="shared" ref="B68:G68" si="20">(B20/B13)*9</f>
        <v>1763028.523489933</v>
      </c>
      <c r="C68" s="21">
        <f t="shared" si="20"/>
        <v>1665000</v>
      </c>
      <c r="D68" s="21">
        <f t="shared" si="20"/>
        <v>1665000</v>
      </c>
      <c r="E68" s="21">
        <f t="shared" si="20"/>
        <v>1665000</v>
      </c>
      <c r="F68" s="21">
        <f t="shared" si="20"/>
        <v>1800000</v>
      </c>
      <c r="G68" s="21">
        <f t="shared" si="20"/>
        <v>1665000</v>
      </c>
    </row>
    <row r="69" spans="1:7" x14ac:dyDescent="0.25">
      <c r="A69" s="2" t="s">
        <v>39</v>
      </c>
      <c r="B69" s="21">
        <f t="shared" ref="B69:G69" si="21">(B21/B15)*9</f>
        <v>1732705.3894072596</v>
      </c>
      <c r="C69" s="21">
        <f t="shared" si="21"/>
        <v>1668832.6848249026</v>
      </c>
      <c r="D69" s="21">
        <f t="shared" si="21"/>
        <v>1515778.3018867925</v>
      </c>
      <c r="E69" s="21">
        <f t="shared" si="21"/>
        <v>1436202.1812080538</v>
      </c>
      <c r="F69" s="21">
        <f t="shared" si="21"/>
        <v>1794343.4174138941</v>
      </c>
      <c r="G69" s="21">
        <f t="shared" si="21"/>
        <v>1665000</v>
      </c>
    </row>
    <row r="70" spans="1:7" x14ac:dyDescent="0.25">
      <c r="B70" s="25"/>
      <c r="C70" s="25"/>
      <c r="D70" s="25"/>
      <c r="E70" s="25"/>
      <c r="F70" s="22"/>
      <c r="G70" s="22"/>
    </row>
    <row r="71" spans="1:7" x14ac:dyDescent="0.25">
      <c r="A71" s="2" t="s">
        <v>30</v>
      </c>
      <c r="B71" s="25"/>
      <c r="C71" s="25"/>
      <c r="D71" s="25"/>
      <c r="E71" s="25"/>
      <c r="F71" s="22"/>
      <c r="G71" s="22"/>
    </row>
    <row r="72" spans="1:7" x14ac:dyDescent="0.25">
      <c r="A72" s="2" t="s">
        <v>31</v>
      </c>
      <c r="B72" s="25">
        <f>(B27/B26)*100</f>
        <v>88.531587871693489</v>
      </c>
      <c r="C72" s="25"/>
      <c r="D72" s="25"/>
      <c r="E72" s="25"/>
      <c r="F72" s="22"/>
      <c r="G72" s="36"/>
    </row>
    <row r="73" spans="1:7" x14ac:dyDescent="0.25">
      <c r="A73" s="2" t="s">
        <v>32</v>
      </c>
      <c r="B73" s="25">
        <f>(B21/B27)*100</f>
        <v>76.743484511656973</v>
      </c>
      <c r="C73" s="25"/>
      <c r="D73" s="25"/>
      <c r="E73" s="25"/>
      <c r="F73" s="22"/>
      <c r="G73" s="36"/>
    </row>
    <row r="74" spans="1:7" ht="15.75" thickBot="1" x14ac:dyDescent="0.3">
      <c r="A74" s="12"/>
      <c r="B74" s="12"/>
      <c r="C74" s="12"/>
      <c r="D74" s="12"/>
      <c r="E74" s="12"/>
      <c r="F74" s="12"/>
      <c r="G74" s="12"/>
    </row>
    <row r="75" spans="1:7" ht="15.75" thickTop="1" x14ac:dyDescent="0.25"/>
    <row r="76" spans="1:7" x14ac:dyDescent="0.25">
      <c r="A76" s="15" t="s">
        <v>33</v>
      </c>
    </row>
    <row r="77" spans="1:7" x14ac:dyDescent="0.25">
      <c r="A77" s="2" t="s">
        <v>82</v>
      </c>
    </row>
    <row r="78" spans="1:7" x14ac:dyDescent="0.25">
      <c r="A78" s="2" t="s">
        <v>83</v>
      </c>
      <c r="B78" s="16"/>
      <c r="C78" s="16"/>
      <c r="D78" s="16"/>
    </row>
    <row r="80" spans="1:7" x14ac:dyDescent="0.25">
      <c r="A80" s="2" t="s">
        <v>36</v>
      </c>
    </row>
    <row r="81" spans="1:1" x14ac:dyDescent="0.25">
      <c r="A81" s="17" t="s">
        <v>37</v>
      </c>
    </row>
    <row r="83" spans="1:1" x14ac:dyDescent="0.25">
      <c r="A83" s="10" t="s">
        <v>84</v>
      </c>
    </row>
  </sheetData>
  <mergeCells count="4">
    <mergeCell ref="A2:F2"/>
    <mergeCell ref="A4:A5"/>
    <mergeCell ref="B4:B5"/>
    <mergeCell ref="C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3.140625" style="2" customWidth="1"/>
    <col min="2" max="7" width="20.7109375" style="2" customWidth="1"/>
    <col min="8" max="16384" width="11.42578125" style="2"/>
  </cols>
  <sheetData>
    <row r="2" spans="1:8" ht="15.75" x14ac:dyDescent="0.25">
      <c r="A2" s="38" t="s">
        <v>116</v>
      </c>
      <c r="B2" s="38"/>
      <c r="C2" s="38"/>
      <c r="D2" s="38"/>
      <c r="E2" s="38"/>
      <c r="F2" s="38"/>
      <c r="G2" s="38"/>
    </row>
    <row r="4" spans="1:8" x14ac:dyDescent="0.25">
      <c r="A4" s="40" t="s">
        <v>0</v>
      </c>
      <c r="B4" s="42" t="s">
        <v>1</v>
      </c>
      <c r="C4" s="39" t="s">
        <v>2</v>
      </c>
      <c r="D4" s="39"/>
      <c r="E4" s="39"/>
      <c r="F4" s="39"/>
      <c r="G4" s="39"/>
    </row>
    <row r="5" spans="1:8" ht="30.75" thickBot="1" x14ac:dyDescent="0.3">
      <c r="A5" s="41"/>
      <c r="B5" s="43"/>
      <c r="C5" s="37" t="s">
        <v>3</v>
      </c>
      <c r="D5" s="37" t="s">
        <v>126</v>
      </c>
      <c r="E5" s="37" t="s">
        <v>127</v>
      </c>
      <c r="F5" s="37" t="s">
        <v>48</v>
      </c>
      <c r="G5" s="37" t="s">
        <v>128</v>
      </c>
    </row>
    <row r="6" spans="1:8" ht="15.75" thickTop="1" x14ac:dyDescent="0.25"/>
    <row r="7" spans="1:8" x14ac:dyDescent="0.25">
      <c r="A7" s="14" t="s">
        <v>4</v>
      </c>
    </row>
    <row r="9" spans="1:8" x14ac:dyDescent="0.25">
      <c r="A9" s="2" t="s">
        <v>5</v>
      </c>
    </row>
    <row r="10" spans="1:8" x14ac:dyDescent="0.25">
      <c r="A10" s="7" t="s">
        <v>70</v>
      </c>
      <c r="B10" s="21">
        <f>SUM(C10:G10)</f>
        <v>12482</v>
      </c>
      <c r="C10" s="21">
        <f>+'I trimestre'!C10+'II Trimestre'!C10+'III Trimestre'!C10+'IV Trimestre'!C10</f>
        <v>2291</v>
      </c>
      <c r="D10" s="21">
        <f>+'I trimestre'!D10+'II Trimestre'!D10+'III Trimestre'!D10+'IV Trimestre'!D10</f>
        <v>144</v>
      </c>
      <c r="E10" s="21">
        <f>+'I trimestre'!E10+'II Trimestre'!E10+'III Trimestre'!E10+'IV Trimestre'!E10</f>
        <v>396</v>
      </c>
      <c r="F10" s="21">
        <f>+'I trimestre'!F10+'II Trimestre'!F10+'III Trimestre'!F10+'IV Trimestre'!F10</f>
        <v>7793</v>
      </c>
      <c r="G10" s="21">
        <f>+'I trimestre'!G10+'II Trimestre'!G10+'III Trimestre'!G10+'IV Trimestre'!G10</f>
        <v>1858</v>
      </c>
      <c r="H10" s="1"/>
    </row>
    <row r="11" spans="1:8" x14ac:dyDescent="0.25">
      <c r="A11" s="4" t="s">
        <v>34</v>
      </c>
      <c r="B11" s="21">
        <f t="shared" ref="B11:B16" si="0">SUM(C11:G11)</f>
        <v>51944</v>
      </c>
      <c r="C11" s="21">
        <f>+'I trimestre'!C11+'II Trimestre'!C11+'III Trimestre'!C11+'IV Trimestre'!C11</f>
        <v>4892</v>
      </c>
      <c r="D11" s="21">
        <f>+'I trimestre'!D11+'II Trimestre'!D11+'III Trimestre'!D11+'IV Trimestre'!D11</f>
        <v>428</v>
      </c>
      <c r="E11" s="21">
        <f>+'I trimestre'!E11+'II Trimestre'!E11+'III Trimestre'!E11+'IV Trimestre'!E11</f>
        <v>750</v>
      </c>
      <c r="F11" s="21">
        <f>+'I trimestre'!F11+'II Trimestre'!F11+'III Trimestre'!F11+'IV Trimestre'!F11</f>
        <v>39708</v>
      </c>
      <c r="G11" s="21">
        <f>+'I trimestre'!G11+'II Trimestre'!G11+'III Trimestre'!G11+'IV Trimestre'!G11</f>
        <v>6166</v>
      </c>
      <c r="H11" s="1"/>
    </row>
    <row r="12" spans="1:8" x14ac:dyDescent="0.25">
      <c r="A12" s="7" t="s">
        <v>117</v>
      </c>
      <c r="B12" s="21">
        <f t="shared" si="0"/>
        <v>14920</v>
      </c>
      <c r="C12" s="32">
        <f>+'I trimestre'!C12+'II Trimestre'!C12+'III Trimestre'!C12+'IV Trimestre'!C12</f>
        <v>2705</v>
      </c>
      <c r="D12" s="32">
        <f>+'I trimestre'!D12+'II Trimestre'!D12+'III Trimestre'!D12+'IV Trimestre'!D12</f>
        <v>834</v>
      </c>
      <c r="E12" s="32">
        <f>+'I trimestre'!E12+'II Trimestre'!E12+'III Trimestre'!E12+'IV Trimestre'!E12</f>
        <v>1352</v>
      </c>
      <c r="F12" s="32">
        <f>+'I trimestre'!F12+'II Trimestre'!F12+'III Trimestre'!F12+'IV Trimestre'!F12</f>
        <v>7500</v>
      </c>
      <c r="G12" s="32">
        <f>+'I trimestre'!G12+'II Trimestre'!G12+'III Trimestre'!G12+'IV Trimestre'!G12</f>
        <v>2529</v>
      </c>
      <c r="H12" s="20"/>
    </row>
    <row r="13" spans="1:8" x14ac:dyDescent="0.25">
      <c r="A13" s="4" t="s">
        <v>34</v>
      </c>
      <c r="B13" s="21">
        <f t="shared" si="0"/>
        <v>63395</v>
      </c>
      <c r="C13" s="32">
        <f>+'I trimestre'!C13+'II Trimestre'!C13+'III Trimestre'!C13+'IV Trimestre'!C13</f>
        <v>5405</v>
      </c>
      <c r="D13" s="32">
        <f>+'I trimestre'!D13+'II Trimestre'!D13+'III Trimestre'!D13+'IV Trimestre'!D13</f>
        <v>2702</v>
      </c>
      <c r="E13" s="32">
        <f>+'I trimestre'!E13+'II Trimestre'!E13+'III Trimestre'!E13+'IV Trimestre'!E13</f>
        <v>2702</v>
      </c>
      <c r="F13" s="32">
        <f>+'I trimestre'!F13+'II Trimestre'!F13+'III Trimestre'!F13+'IV Trimestre'!F13</f>
        <v>45000</v>
      </c>
      <c r="G13" s="32">
        <f>+'I trimestre'!G13+'II Trimestre'!G13+'III Trimestre'!G13+'IV Trimestre'!G13</f>
        <v>7586</v>
      </c>
      <c r="H13" s="20"/>
    </row>
    <row r="14" spans="1:8" x14ac:dyDescent="0.25">
      <c r="A14" s="7" t="s">
        <v>118</v>
      </c>
      <c r="B14" s="21">
        <f t="shared" si="0"/>
        <v>15374</v>
      </c>
      <c r="C14" s="21">
        <f>+'I trimestre'!C14+'II Trimestre'!C14+'III Trimestre'!C14+'IV Trimestre'!C14</f>
        <v>3196</v>
      </c>
      <c r="D14" s="21">
        <f>+'I trimestre'!D14+'II Trimestre'!D14+'III Trimestre'!D14+'IV Trimestre'!D14</f>
        <v>1462</v>
      </c>
      <c r="E14" s="21">
        <f>+'I trimestre'!E14+'II Trimestre'!E14+'III Trimestre'!E14+'IV Trimestre'!E14</f>
        <v>1056</v>
      </c>
      <c r="F14" s="21">
        <f>+'I trimestre'!F14+'II Trimestre'!F14+'III Trimestre'!F14+'IV Trimestre'!F14</f>
        <v>7077</v>
      </c>
      <c r="G14" s="21">
        <f>+'I trimestre'!G14+'II Trimestre'!G14+'III Trimestre'!G14+'IV Trimestre'!G14</f>
        <v>2583</v>
      </c>
      <c r="H14" s="1"/>
    </row>
    <row r="15" spans="1:8" x14ac:dyDescent="0.25">
      <c r="A15" s="4" t="s">
        <v>34</v>
      </c>
      <c r="B15" s="21">
        <f t="shared" si="0"/>
        <v>54214</v>
      </c>
      <c r="C15" s="21">
        <f>+'I trimestre'!C15+'II Trimestre'!C15+'III Trimestre'!C15+'IV Trimestre'!C15</f>
        <v>6912</v>
      </c>
      <c r="D15" s="21">
        <f>+'I trimestre'!D15+'II Trimestre'!D15+'III Trimestre'!D15+'IV Trimestre'!D15</f>
        <v>4018</v>
      </c>
      <c r="E15" s="21">
        <f>+'I trimestre'!E15+'II Trimestre'!E15+'III Trimestre'!E15+'IV Trimestre'!E15</f>
        <v>2312</v>
      </c>
      <c r="F15" s="21">
        <f>+'I trimestre'!F15+'II Trimestre'!F15+'III Trimestre'!F15+'IV Trimestre'!F15</f>
        <v>33034</v>
      </c>
      <c r="G15" s="21">
        <f>+'I trimestre'!G15+'II Trimestre'!G15+'III Trimestre'!G15+'IV Trimestre'!G15</f>
        <v>7938</v>
      </c>
      <c r="H15" s="1"/>
    </row>
    <row r="16" spans="1:8" x14ac:dyDescent="0.25">
      <c r="A16" s="7" t="s">
        <v>77</v>
      </c>
      <c r="B16" s="21">
        <f t="shared" si="0"/>
        <v>14920</v>
      </c>
      <c r="C16" s="21">
        <f>+'IV Trimestre'!C16</f>
        <v>2705</v>
      </c>
      <c r="D16" s="21">
        <f>+'IV Trimestre'!D16</f>
        <v>834</v>
      </c>
      <c r="E16" s="21">
        <f>+'IV Trimestre'!E16</f>
        <v>1352</v>
      </c>
      <c r="F16" s="21">
        <f>+'IV Trimestre'!F16</f>
        <v>7500</v>
      </c>
      <c r="G16" s="21">
        <f>+'IV Trimestre'!G16</f>
        <v>2529</v>
      </c>
      <c r="H16" s="1"/>
    </row>
    <row r="17" spans="1:9" x14ac:dyDescent="0.25">
      <c r="B17" s="22"/>
      <c r="C17" s="22"/>
      <c r="D17" s="22"/>
      <c r="E17" s="22"/>
      <c r="F17" s="22"/>
      <c r="G17" s="22"/>
    </row>
    <row r="18" spans="1:9" x14ac:dyDescent="0.25">
      <c r="A18" s="9" t="s">
        <v>6</v>
      </c>
      <c r="B18" s="22"/>
      <c r="C18" s="22"/>
      <c r="D18" s="22"/>
      <c r="E18" s="22"/>
      <c r="F18" s="22"/>
      <c r="G18" s="22"/>
    </row>
    <row r="19" spans="1:9" x14ac:dyDescent="0.25">
      <c r="A19" s="7" t="s">
        <v>119</v>
      </c>
      <c r="B19" s="21">
        <f>SUM(C19:G19)</f>
        <v>10066343750</v>
      </c>
      <c r="C19" s="21">
        <f>+'I trimestre'!C19+'II Trimestre'!C19+'III Trimestre'!C19+'IV Trimestre'!C19</f>
        <v>893582500</v>
      </c>
      <c r="D19" s="21">
        <f>+'I trimestre'!D19+'II Trimestre'!D19+'III Trimestre'!D19+'IV Trimestre'!D19</f>
        <v>66646250</v>
      </c>
      <c r="E19" s="21">
        <f>+'I trimestre'!E19+'II Trimestre'!E19+'III Trimestre'!E19+'IV Trimestre'!E19</f>
        <v>124505000</v>
      </c>
      <c r="F19" s="21">
        <f>+'I trimestre'!F19+'II Trimestre'!F19+'III Trimestre'!F19+'IV Trimestre'!F19</f>
        <v>7840900000</v>
      </c>
      <c r="G19" s="21">
        <f>+'I trimestre'!G19+'II Trimestre'!G19+'III Trimestre'!G19+'IV Trimestre'!G19</f>
        <v>1140710000</v>
      </c>
      <c r="H19" s="1"/>
    </row>
    <row r="20" spans="1:9" x14ac:dyDescent="0.25">
      <c r="A20" s="7" t="s">
        <v>117</v>
      </c>
      <c r="B20" s="21">
        <f>SUM(C20:G20)</f>
        <v>12403075000</v>
      </c>
      <c r="C20" s="21">
        <f>+'I trimestre'!C20+'II Trimestre'!C20+'III Trimestre'!C20+'IV Trimestre'!C20</f>
        <v>999925000</v>
      </c>
      <c r="D20" s="21">
        <f>+'I trimestre'!D20+'II Trimestre'!D20+'III Trimestre'!D20+'IV Trimestre'!D20</f>
        <v>499870000</v>
      </c>
      <c r="E20" s="21">
        <f>+'I trimestre'!E20+'II Trimestre'!E20+'III Trimestre'!E20+'IV Trimestre'!E20</f>
        <v>499870000</v>
      </c>
      <c r="F20" s="21">
        <f>+'I trimestre'!F20+'II Trimestre'!F20+'III Trimestre'!F20+'IV Trimestre'!F20</f>
        <v>9000000000</v>
      </c>
      <c r="G20" s="21">
        <f>+'I trimestre'!G20+'II Trimestre'!G20+'III Trimestre'!G20+'IV Trimestre'!G20</f>
        <v>1403410000</v>
      </c>
      <c r="H20" s="1"/>
      <c r="I20" s="1"/>
    </row>
    <row r="21" spans="1:9" x14ac:dyDescent="0.25">
      <c r="A21" s="7" t="s">
        <v>118</v>
      </c>
      <c r="B21" s="21">
        <f>SUM(C21:G21)</f>
        <v>10375596250</v>
      </c>
      <c r="C21" s="21">
        <f>+'I trimestre'!C21+'II Trimestre'!C21+'III Trimestre'!C21+'IV Trimestre'!C21</f>
        <v>1281500000</v>
      </c>
      <c r="D21" s="21">
        <f>+'I trimestre'!D21+'II Trimestre'!D21+'III Trimestre'!D21+'IV Trimestre'!D21</f>
        <v>669375000</v>
      </c>
      <c r="E21" s="21">
        <f>+'I trimestre'!E21+'II Trimestre'!E21+'III Trimestre'!E21+'IV Trimestre'!E21</f>
        <v>369491250</v>
      </c>
      <c r="F21" s="21">
        <f>+'I trimestre'!F21+'II Trimestre'!F21+'III Trimestre'!F21+'IV Trimestre'!F21</f>
        <v>6586700000</v>
      </c>
      <c r="G21" s="21">
        <f>+'I trimestre'!G21+'II Trimestre'!G21+'III Trimestre'!G21+'IV Trimestre'!G21</f>
        <v>1468530000</v>
      </c>
      <c r="H21" s="1"/>
    </row>
    <row r="22" spans="1:9" x14ac:dyDescent="0.25">
      <c r="A22" s="7" t="s">
        <v>77</v>
      </c>
      <c r="B22" s="21">
        <f>SUM(C22:G22)</f>
        <v>12403075000</v>
      </c>
      <c r="C22" s="21">
        <f>+'IV Trimestre'!C22</f>
        <v>999925000</v>
      </c>
      <c r="D22" s="21">
        <f>+'IV Trimestre'!D22</f>
        <v>499870000</v>
      </c>
      <c r="E22" s="21">
        <f>+'IV Trimestre'!E22</f>
        <v>499870000</v>
      </c>
      <c r="F22" s="21">
        <f>+'IV Trimestre'!F22</f>
        <v>9000000000</v>
      </c>
      <c r="G22" s="21">
        <f>+'IV Trimestre'!G22</f>
        <v>1403410000</v>
      </c>
      <c r="H22" s="1"/>
    </row>
    <row r="23" spans="1:9" x14ac:dyDescent="0.25">
      <c r="A23" s="7" t="s">
        <v>120</v>
      </c>
      <c r="B23" s="21">
        <f>SUM(C23:G23)</f>
        <v>10375596250</v>
      </c>
      <c r="C23" s="21">
        <f>+C21</f>
        <v>1281500000</v>
      </c>
      <c r="D23" s="21">
        <f>+D21</f>
        <v>669375000</v>
      </c>
      <c r="E23" s="21">
        <f>+E21</f>
        <v>369491250</v>
      </c>
      <c r="F23" s="21">
        <f>+F21</f>
        <v>6586700000</v>
      </c>
      <c r="G23" s="21">
        <f>+G21</f>
        <v>1468530000</v>
      </c>
      <c r="H23" s="1"/>
    </row>
    <row r="24" spans="1:9" x14ac:dyDescent="0.25">
      <c r="B24" s="21"/>
      <c r="C24" s="21"/>
      <c r="D24" s="21"/>
      <c r="E24" s="21"/>
      <c r="F24" s="34"/>
      <c r="G24" s="22"/>
    </row>
    <row r="25" spans="1:9" x14ac:dyDescent="0.25">
      <c r="A25" s="2" t="s">
        <v>7</v>
      </c>
      <c r="B25" s="21"/>
      <c r="C25" s="21"/>
      <c r="D25" s="21"/>
      <c r="E25" s="21"/>
      <c r="F25" s="34"/>
      <c r="G25" s="22"/>
    </row>
    <row r="26" spans="1:9" x14ac:dyDescent="0.25">
      <c r="A26" s="11" t="s">
        <v>117</v>
      </c>
      <c r="B26" s="21">
        <f>B20</f>
        <v>12403075000</v>
      </c>
      <c r="C26" s="21"/>
      <c r="D26" s="21"/>
      <c r="E26" s="21"/>
      <c r="F26" s="21"/>
      <c r="G26" s="36"/>
      <c r="H26" s="13"/>
    </row>
    <row r="27" spans="1:9" x14ac:dyDescent="0.25">
      <c r="A27" s="11" t="s">
        <v>118</v>
      </c>
      <c r="B27" s="21">
        <f>+'I trimestre'!B27+'II Trimestre'!B27+'III Trimestre'!B27+'IV Trimestre'!B27</f>
        <v>12403452524</v>
      </c>
      <c r="C27" s="21"/>
      <c r="D27" s="21"/>
      <c r="E27" s="21"/>
      <c r="F27" s="34"/>
      <c r="G27" s="36"/>
      <c r="H27" s="13"/>
    </row>
    <row r="28" spans="1:9" x14ac:dyDescent="0.25">
      <c r="B28" s="22"/>
      <c r="C28" s="22"/>
      <c r="D28" s="22"/>
      <c r="E28" s="22"/>
      <c r="F28" s="22"/>
      <c r="G28" s="22"/>
    </row>
    <row r="29" spans="1:9" x14ac:dyDescent="0.25">
      <c r="A29" s="2" t="s">
        <v>8</v>
      </c>
      <c r="B29" s="22"/>
      <c r="C29" s="22"/>
      <c r="D29" s="22"/>
      <c r="E29" s="22"/>
      <c r="F29" s="22"/>
      <c r="G29" s="22"/>
    </row>
    <row r="30" spans="1:9" x14ac:dyDescent="0.25">
      <c r="A30" s="2" t="s">
        <v>71</v>
      </c>
      <c r="B30" s="29">
        <v>1.0245</v>
      </c>
      <c r="C30" s="29">
        <v>1.0245</v>
      </c>
      <c r="D30" s="29">
        <v>1.0245</v>
      </c>
      <c r="E30" s="29">
        <v>1.0245</v>
      </c>
      <c r="F30" s="29">
        <v>1.0245</v>
      </c>
      <c r="G30" s="29">
        <v>1.0245</v>
      </c>
    </row>
    <row r="31" spans="1:9" x14ac:dyDescent="0.25">
      <c r="A31" s="2" t="s">
        <v>121</v>
      </c>
      <c r="B31" s="29">
        <v>1.0451999999999999</v>
      </c>
      <c r="C31" s="29">
        <v>1.0451999999999999</v>
      </c>
      <c r="D31" s="29">
        <v>1.0451999999999999</v>
      </c>
      <c r="E31" s="29">
        <v>1.0451999999999999</v>
      </c>
      <c r="F31" s="29">
        <v>1.0451999999999999</v>
      </c>
      <c r="G31" s="29">
        <v>1.0451999999999999</v>
      </c>
    </row>
    <row r="32" spans="1:9" x14ac:dyDescent="0.25">
      <c r="A32" s="2" t="s">
        <v>9</v>
      </c>
      <c r="B32" s="21">
        <f>+C32+F32</f>
        <v>96909</v>
      </c>
      <c r="C32" s="21">
        <v>75954</v>
      </c>
      <c r="D32" s="21">
        <v>75954</v>
      </c>
      <c r="E32" s="21">
        <v>75954</v>
      </c>
      <c r="F32" s="21">
        <v>20955</v>
      </c>
      <c r="G32" s="21">
        <v>75954</v>
      </c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2" t="s">
        <v>10</v>
      </c>
      <c r="B34" s="22"/>
      <c r="C34" s="22"/>
      <c r="D34" s="22"/>
      <c r="E34" s="22"/>
      <c r="F34" s="22"/>
      <c r="G34" s="22"/>
    </row>
    <row r="35" spans="1:7" x14ac:dyDescent="0.25">
      <c r="A35" s="2" t="s">
        <v>72</v>
      </c>
      <c r="B35" s="21">
        <f t="shared" ref="B35:G35" si="1">B19/B30</f>
        <v>9825616154.221571</v>
      </c>
      <c r="C35" s="21">
        <f t="shared" si="1"/>
        <v>872213274.76817966</v>
      </c>
      <c r="D35" s="21">
        <f t="shared" si="1"/>
        <v>65052464.616886288</v>
      </c>
      <c r="E35" s="21">
        <f t="shared" si="1"/>
        <v>121527574.42654954</v>
      </c>
      <c r="F35" s="21">
        <f t="shared" si="1"/>
        <v>7653391898.4870672</v>
      </c>
      <c r="G35" s="21">
        <f t="shared" si="1"/>
        <v>1113430941.9228892</v>
      </c>
    </row>
    <row r="36" spans="1:7" x14ac:dyDescent="0.25">
      <c r="A36" s="2" t="s">
        <v>122</v>
      </c>
      <c r="B36" s="21">
        <f t="shared" ref="B36:G36" si="2">B21/B31</f>
        <v>9926900353.9992352</v>
      </c>
      <c r="C36" s="21">
        <f t="shared" si="2"/>
        <v>1226081132.7975509</v>
      </c>
      <c r="D36" s="21">
        <f t="shared" si="2"/>
        <v>640427669.34557986</v>
      </c>
      <c r="E36" s="21">
        <f t="shared" si="2"/>
        <v>353512485.64867973</v>
      </c>
      <c r="F36" s="21">
        <f t="shared" si="2"/>
        <v>6301856104.0949106</v>
      </c>
      <c r="G36" s="21">
        <f t="shared" si="2"/>
        <v>1405022962.1125145</v>
      </c>
    </row>
    <row r="37" spans="1:7" x14ac:dyDescent="0.25">
      <c r="A37" s="2" t="s">
        <v>73</v>
      </c>
      <c r="B37" s="21">
        <f t="shared" ref="B37:G37" si="3">B35/B10</f>
        <v>787182.83562101994</v>
      </c>
      <c r="C37" s="21">
        <f t="shared" si="3"/>
        <v>380712.90910876461</v>
      </c>
      <c r="D37" s="21">
        <f t="shared" si="3"/>
        <v>451753.22650615475</v>
      </c>
      <c r="E37" s="21">
        <f t="shared" si="3"/>
        <v>306887.81420845841</v>
      </c>
      <c r="F37" s="21">
        <f t="shared" si="3"/>
        <v>982085.44828526466</v>
      </c>
      <c r="G37" s="21">
        <f t="shared" si="3"/>
        <v>599263.15496388008</v>
      </c>
    </row>
    <row r="38" spans="1:7" x14ac:dyDescent="0.25">
      <c r="A38" s="2" t="s">
        <v>123</v>
      </c>
      <c r="B38" s="21">
        <f t="shared" ref="B38:G38" si="4">B36/B14</f>
        <v>645694.05190576531</v>
      </c>
      <c r="C38" s="21">
        <f t="shared" si="4"/>
        <v>383629.89136343898</v>
      </c>
      <c r="D38" s="21">
        <f t="shared" si="4"/>
        <v>438049.02144020511</v>
      </c>
      <c r="E38" s="21">
        <f t="shared" si="4"/>
        <v>334765.61140973459</v>
      </c>
      <c r="F38" s="21">
        <f t="shared" si="4"/>
        <v>890469.98786136927</v>
      </c>
      <c r="G38" s="21">
        <f t="shared" si="4"/>
        <v>543950.04340399324</v>
      </c>
    </row>
    <row r="39" spans="1:7" x14ac:dyDescent="0.25">
      <c r="B39" s="22"/>
      <c r="C39" s="22"/>
      <c r="D39" s="22"/>
      <c r="E39" s="22"/>
      <c r="F39" s="22"/>
      <c r="G39" s="22"/>
    </row>
    <row r="40" spans="1:7" x14ac:dyDescent="0.25">
      <c r="A40" s="14" t="s">
        <v>11</v>
      </c>
      <c r="B40" s="22"/>
      <c r="C40" s="22"/>
      <c r="D40" s="22"/>
      <c r="E40" s="22"/>
      <c r="F40" s="22"/>
      <c r="G40" s="22"/>
    </row>
    <row r="41" spans="1:7" x14ac:dyDescent="0.25">
      <c r="B41" s="22"/>
      <c r="C41" s="22"/>
      <c r="D41" s="22"/>
      <c r="E41" s="22"/>
      <c r="F41" s="22"/>
      <c r="G41" s="22"/>
    </row>
    <row r="42" spans="1:7" x14ac:dyDescent="0.25">
      <c r="A42" s="2" t="s">
        <v>12</v>
      </c>
      <c r="B42" s="22"/>
      <c r="C42" s="22"/>
      <c r="D42" s="22"/>
      <c r="E42" s="22"/>
      <c r="F42" s="22"/>
      <c r="G42" s="22"/>
    </row>
    <row r="43" spans="1:7" x14ac:dyDescent="0.25">
      <c r="A43" s="2" t="s">
        <v>13</v>
      </c>
      <c r="B43" s="25">
        <f t="shared" ref="B43:G43" si="5">B12/B32*100</f>
        <v>15.395886862933267</v>
      </c>
      <c r="C43" s="25">
        <f t="shared" si="5"/>
        <v>3.5613660900018433</v>
      </c>
      <c r="D43" s="25">
        <f t="shared" si="5"/>
        <v>1.0980330199857808</v>
      </c>
      <c r="E43" s="25">
        <f t="shared" si="5"/>
        <v>1.780024751823472</v>
      </c>
      <c r="F43" s="25">
        <f t="shared" si="5"/>
        <v>35.79098067287044</v>
      </c>
      <c r="G43" s="25">
        <f t="shared" si="5"/>
        <v>3.3296468915396158</v>
      </c>
    </row>
    <row r="44" spans="1:7" x14ac:dyDescent="0.25">
      <c r="A44" s="2" t="s">
        <v>14</v>
      </c>
      <c r="B44" s="25">
        <f t="shared" ref="B44:G44" si="6">B14/B32*100</f>
        <v>15.86436760259625</v>
      </c>
      <c r="C44" s="25">
        <f t="shared" si="6"/>
        <v>4.2078099902572603</v>
      </c>
      <c r="D44" s="25">
        <f t="shared" si="6"/>
        <v>1.9248492508623642</v>
      </c>
      <c r="E44" s="25">
        <f t="shared" si="6"/>
        <v>1.3903151907733629</v>
      </c>
      <c r="F44" s="25">
        <f t="shared" si="6"/>
        <v>33.772369362920543</v>
      </c>
      <c r="G44" s="25">
        <f t="shared" si="6"/>
        <v>3.4007425547041628</v>
      </c>
    </row>
    <row r="45" spans="1:7" x14ac:dyDescent="0.25">
      <c r="B45" s="22"/>
      <c r="C45" s="22"/>
      <c r="D45" s="22"/>
      <c r="E45" s="22"/>
      <c r="F45" s="22"/>
      <c r="G45" s="22"/>
    </row>
    <row r="46" spans="1:7" x14ac:dyDescent="0.25">
      <c r="A46" s="2" t="s">
        <v>15</v>
      </c>
      <c r="B46" s="22"/>
      <c r="C46" s="22"/>
      <c r="D46" s="22"/>
      <c r="E46" s="22"/>
      <c r="F46" s="22"/>
      <c r="G46" s="22"/>
    </row>
    <row r="47" spans="1:7" x14ac:dyDescent="0.25">
      <c r="A47" s="2" t="s">
        <v>16</v>
      </c>
      <c r="B47" s="25">
        <f t="shared" ref="B47:G47" si="7">B14/B12*100</f>
        <v>103.04289544235925</v>
      </c>
      <c r="C47" s="25">
        <f t="shared" si="7"/>
        <v>118.15157116451016</v>
      </c>
      <c r="D47" s="25">
        <f t="shared" si="7"/>
        <v>175.29976019184653</v>
      </c>
      <c r="E47" s="25">
        <f t="shared" si="7"/>
        <v>78.10650887573965</v>
      </c>
      <c r="F47" s="25">
        <f t="shared" si="7"/>
        <v>94.36</v>
      </c>
      <c r="G47" s="25">
        <f t="shared" si="7"/>
        <v>102.13523131672598</v>
      </c>
    </row>
    <row r="48" spans="1:7" x14ac:dyDescent="0.25">
      <c r="A48" s="2" t="s">
        <v>17</v>
      </c>
      <c r="B48" s="25">
        <f t="shared" ref="B48:G48" si="8">B21/B20*100</f>
        <v>83.653418607885541</v>
      </c>
      <c r="C48" s="25">
        <f t="shared" si="8"/>
        <v>128.15961197089783</v>
      </c>
      <c r="D48" s="25">
        <f t="shared" si="8"/>
        <v>133.9098165523036</v>
      </c>
      <c r="E48" s="25">
        <f t="shared" si="8"/>
        <v>73.917468541820881</v>
      </c>
      <c r="F48" s="25">
        <f t="shared" si="8"/>
        <v>73.185555555555553</v>
      </c>
      <c r="G48" s="25">
        <f t="shared" si="8"/>
        <v>104.64012654890588</v>
      </c>
    </row>
    <row r="49" spans="1:7" x14ac:dyDescent="0.25">
      <c r="A49" s="2" t="s">
        <v>18</v>
      </c>
      <c r="B49" s="25">
        <f t="shared" ref="B49:G49" si="9">AVERAGE(B47:B48)</f>
        <v>93.34815702512239</v>
      </c>
      <c r="C49" s="25">
        <f t="shared" si="9"/>
        <v>123.15559156770399</v>
      </c>
      <c r="D49" s="25">
        <f t="shared" si="9"/>
        <v>154.60478837207506</v>
      </c>
      <c r="E49" s="25">
        <f t="shared" si="9"/>
        <v>76.011988708780265</v>
      </c>
      <c r="F49" s="25">
        <f t="shared" si="9"/>
        <v>83.772777777777776</v>
      </c>
      <c r="G49" s="25">
        <f t="shared" si="9"/>
        <v>103.38767893281593</v>
      </c>
    </row>
    <row r="50" spans="1:7" x14ac:dyDescent="0.25">
      <c r="B50" s="25"/>
      <c r="C50" s="25"/>
      <c r="D50" s="25"/>
      <c r="E50" s="25"/>
      <c r="F50" s="22"/>
      <c r="G50" s="22"/>
    </row>
    <row r="51" spans="1:7" x14ac:dyDescent="0.25">
      <c r="A51" s="2" t="s">
        <v>19</v>
      </c>
      <c r="B51" s="22"/>
      <c r="C51" s="22"/>
      <c r="D51" s="22"/>
      <c r="E51" s="22"/>
      <c r="F51" s="22"/>
      <c r="G51" s="22"/>
    </row>
    <row r="52" spans="1:7" x14ac:dyDescent="0.25">
      <c r="A52" s="2" t="s">
        <v>20</v>
      </c>
      <c r="B52" s="25">
        <f t="shared" ref="B52:G52" si="10">B14/B16*100</f>
        <v>103.04289544235925</v>
      </c>
      <c r="C52" s="25">
        <f t="shared" si="10"/>
        <v>118.15157116451016</v>
      </c>
      <c r="D52" s="25">
        <f t="shared" si="10"/>
        <v>175.29976019184653</v>
      </c>
      <c r="E52" s="25">
        <f t="shared" si="10"/>
        <v>78.10650887573965</v>
      </c>
      <c r="F52" s="25">
        <f t="shared" si="10"/>
        <v>94.36</v>
      </c>
      <c r="G52" s="25">
        <f t="shared" si="10"/>
        <v>102.13523131672598</v>
      </c>
    </row>
    <row r="53" spans="1:7" x14ac:dyDescent="0.25">
      <c r="A53" s="2" t="s">
        <v>21</v>
      </c>
      <c r="B53" s="25">
        <f t="shared" ref="B53:G53" si="11">B21/B22*100</f>
        <v>83.653418607885541</v>
      </c>
      <c r="C53" s="25">
        <f t="shared" si="11"/>
        <v>128.15961197089783</v>
      </c>
      <c r="D53" s="25">
        <f t="shared" si="11"/>
        <v>133.9098165523036</v>
      </c>
      <c r="E53" s="25">
        <f t="shared" si="11"/>
        <v>73.917468541820881</v>
      </c>
      <c r="F53" s="25">
        <f t="shared" si="11"/>
        <v>73.185555555555553</v>
      </c>
      <c r="G53" s="25">
        <f t="shared" si="11"/>
        <v>104.64012654890588</v>
      </c>
    </row>
    <row r="54" spans="1:7" x14ac:dyDescent="0.25">
      <c r="A54" s="2" t="s">
        <v>22</v>
      </c>
      <c r="B54" s="25">
        <f t="shared" ref="B54:G54" si="12">(B52+B53)/2</f>
        <v>93.34815702512239</v>
      </c>
      <c r="C54" s="25">
        <f t="shared" si="12"/>
        <v>123.15559156770399</v>
      </c>
      <c r="D54" s="25">
        <f t="shared" si="12"/>
        <v>154.60478837207506</v>
      </c>
      <c r="E54" s="25">
        <f t="shared" si="12"/>
        <v>76.011988708780265</v>
      </c>
      <c r="F54" s="25">
        <f t="shared" si="12"/>
        <v>83.772777777777776</v>
      </c>
      <c r="G54" s="25">
        <f t="shared" si="12"/>
        <v>103.38767893281593</v>
      </c>
    </row>
    <row r="55" spans="1:7" x14ac:dyDescent="0.25">
      <c r="B55" s="22"/>
      <c r="C55" s="22"/>
      <c r="D55" s="22"/>
      <c r="E55" s="22"/>
      <c r="F55" s="22"/>
      <c r="G55" s="22"/>
    </row>
    <row r="56" spans="1:7" x14ac:dyDescent="0.25">
      <c r="A56" s="2" t="s">
        <v>23</v>
      </c>
      <c r="B56" s="25">
        <f>B23/B21*100</f>
        <v>100</v>
      </c>
      <c r="C56" s="25"/>
      <c r="D56" s="25"/>
      <c r="E56" s="25"/>
      <c r="F56" s="25"/>
      <c r="G56" s="22"/>
    </row>
    <row r="57" spans="1:7" x14ac:dyDescent="0.25">
      <c r="B57" s="22"/>
      <c r="C57" s="22"/>
      <c r="D57" s="22"/>
      <c r="E57" s="22"/>
      <c r="F57" s="22"/>
      <c r="G57" s="22"/>
    </row>
    <row r="58" spans="1:7" x14ac:dyDescent="0.25">
      <c r="A58" s="2" t="s">
        <v>24</v>
      </c>
      <c r="B58" s="22"/>
      <c r="C58" s="22"/>
      <c r="D58" s="22"/>
      <c r="E58" s="22"/>
      <c r="F58" s="22"/>
      <c r="G58" s="22"/>
    </row>
    <row r="59" spans="1:7" x14ac:dyDescent="0.25">
      <c r="A59" s="2" t="s">
        <v>25</v>
      </c>
      <c r="B59" s="25">
        <f t="shared" ref="B59:G59" si="13">((B14/B10)-1)*100</f>
        <v>23.169363883992954</v>
      </c>
      <c r="C59" s="25">
        <f t="shared" si="13"/>
        <v>39.502400698384974</v>
      </c>
      <c r="D59" s="25">
        <f t="shared" si="13"/>
        <v>915.27777777777783</v>
      </c>
      <c r="E59" s="25">
        <f t="shared" si="13"/>
        <v>166.66666666666666</v>
      </c>
      <c r="F59" s="25">
        <f t="shared" si="13"/>
        <v>-9.1877325805209793</v>
      </c>
      <c r="G59" s="25">
        <f t="shared" si="13"/>
        <v>39.020452099031225</v>
      </c>
    </row>
    <row r="60" spans="1:7" x14ac:dyDescent="0.25">
      <c r="A60" s="2" t="s">
        <v>26</v>
      </c>
      <c r="B60" s="25">
        <f t="shared" ref="B60:G60" si="14">((B36/B35)-1)*100</f>
        <v>1.0308177949140296</v>
      </c>
      <c r="C60" s="25">
        <f t="shared" si="14"/>
        <v>40.571253415447472</v>
      </c>
      <c r="D60" s="25">
        <f t="shared" si="14"/>
        <v>884.47871747404622</v>
      </c>
      <c r="E60" s="25">
        <f t="shared" si="14"/>
        <v>190.89076064983121</v>
      </c>
      <c r="F60" s="25">
        <f t="shared" si="14"/>
        <v>-17.659304688935762</v>
      </c>
      <c r="G60" s="25">
        <f t="shared" si="14"/>
        <v>26.188603999638048</v>
      </c>
    </row>
    <row r="61" spans="1:7" x14ac:dyDescent="0.25">
      <c r="A61" s="2" t="s">
        <v>27</v>
      </c>
      <c r="B61" s="25">
        <f t="shared" ref="B61:G61" si="15">((B38/B37)-1)*100</f>
        <v>-17.974068705859423</v>
      </c>
      <c r="C61" s="25">
        <f t="shared" si="15"/>
        <v>0.76618947897062473</v>
      </c>
      <c r="D61" s="25">
        <f t="shared" si="15"/>
        <v>-3.0335599751965314</v>
      </c>
      <c r="E61" s="25">
        <f t="shared" si="15"/>
        <v>9.0840352436867278</v>
      </c>
      <c r="F61" s="25">
        <f t="shared" si="15"/>
        <v>-9.3286648920271951</v>
      </c>
      <c r="G61" s="25">
        <f t="shared" si="15"/>
        <v>-9.2301872894589678</v>
      </c>
    </row>
    <row r="62" spans="1:7" x14ac:dyDescent="0.25">
      <c r="B62" s="25"/>
      <c r="C62" s="25"/>
      <c r="D62" s="25"/>
      <c r="E62" s="25"/>
      <c r="F62" s="22"/>
      <c r="G62" s="22"/>
    </row>
    <row r="63" spans="1:7" x14ac:dyDescent="0.25">
      <c r="A63" s="2" t="s">
        <v>28</v>
      </c>
      <c r="B63" s="22"/>
      <c r="C63" s="22"/>
      <c r="D63" s="22"/>
      <c r="E63" s="22"/>
      <c r="F63" s="22"/>
      <c r="G63" s="22"/>
    </row>
    <row r="64" spans="1:7" x14ac:dyDescent="0.25">
      <c r="A64" s="6" t="s">
        <v>46</v>
      </c>
      <c r="B64" s="32">
        <f t="shared" ref="B64:G64" si="16">B20/(B13)</f>
        <v>195647.52740752426</v>
      </c>
      <c r="C64" s="32">
        <f t="shared" si="16"/>
        <v>185000</v>
      </c>
      <c r="D64" s="32">
        <f t="shared" si="16"/>
        <v>185000</v>
      </c>
      <c r="E64" s="32">
        <f t="shared" si="16"/>
        <v>185000</v>
      </c>
      <c r="F64" s="32">
        <f t="shared" si="16"/>
        <v>200000</v>
      </c>
      <c r="G64" s="32">
        <f t="shared" si="16"/>
        <v>185000</v>
      </c>
    </row>
    <row r="65" spans="1:8" x14ac:dyDescent="0.25">
      <c r="A65" s="6" t="s">
        <v>47</v>
      </c>
      <c r="B65" s="32">
        <f t="shared" ref="B65:G65" si="17">B21/(B15)</f>
        <v>191382.23060464088</v>
      </c>
      <c r="C65" s="32">
        <f t="shared" si="17"/>
        <v>185402.19907407407</v>
      </c>
      <c r="D65" s="32">
        <f t="shared" si="17"/>
        <v>166594.07665505225</v>
      </c>
      <c r="E65" s="32">
        <f t="shared" si="17"/>
        <v>159814.55449826989</v>
      </c>
      <c r="F65" s="32">
        <f t="shared" si="17"/>
        <v>199391.53599321912</v>
      </c>
      <c r="G65" s="32">
        <f t="shared" si="17"/>
        <v>185000</v>
      </c>
    </row>
    <row r="66" spans="1:8" hidden="1" x14ac:dyDescent="0.25">
      <c r="A66" s="6" t="s">
        <v>35</v>
      </c>
      <c r="B66" s="32">
        <f t="shared" ref="B66:G66" si="18">B21/B15</f>
        <v>191382.23060464088</v>
      </c>
      <c r="C66" s="32">
        <f t="shared" si="18"/>
        <v>185402.19907407407</v>
      </c>
      <c r="D66" s="32">
        <f t="shared" si="18"/>
        <v>166594.07665505225</v>
      </c>
      <c r="E66" s="32">
        <f t="shared" si="18"/>
        <v>159814.55449826989</v>
      </c>
      <c r="F66" s="32">
        <f t="shared" si="18"/>
        <v>199391.53599321912</v>
      </c>
      <c r="G66" s="32">
        <f t="shared" si="18"/>
        <v>185000</v>
      </c>
    </row>
    <row r="67" spans="1:8" x14ac:dyDescent="0.25">
      <c r="A67" s="2" t="s">
        <v>29</v>
      </c>
      <c r="B67" s="25">
        <f t="shared" ref="B67:G67" si="19">(B65/B64)*B49</f>
        <v>91.313080983067593</v>
      </c>
      <c r="C67" s="25">
        <f t="shared" si="19"/>
        <v>123.42333786443682</v>
      </c>
      <c r="D67" s="25">
        <f t="shared" si="19"/>
        <v>139.22292954213839</v>
      </c>
      <c r="E67" s="25">
        <f t="shared" si="19"/>
        <v>65.663903308222913</v>
      </c>
      <c r="F67" s="25">
        <f t="shared" si="19"/>
        <v>83.51791417764862</v>
      </c>
      <c r="G67" s="25">
        <f t="shared" si="19"/>
        <v>103.38767893281593</v>
      </c>
    </row>
    <row r="68" spans="1:8" x14ac:dyDescent="0.25">
      <c r="A68" s="2" t="s">
        <v>44</v>
      </c>
      <c r="B68" s="32">
        <f t="shared" ref="B68:G68" si="20">(B20/B13)*12</f>
        <v>2347770.328890291</v>
      </c>
      <c r="C68" s="32">
        <f t="shared" si="20"/>
        <v>2220000</v>
      </c>
      <c r="D68" s="32">
        <f t="shared" si="20"/>
        <v>2220000</v>
      </c>
      <c r="E68" s="32">
        <f t="shared" si="20"/>
        <v>2220000</v>
      </c>
      <c r="F68" s="32">
        <f t="shared" si="20"/>
        <v>2400000</v>
      </c>
      <c r="G68" s="32">
        <f t="shared" si="20"/>
        <v>2220000</v>
      </c>
    </row>
    <row r="69" spans="1:8" x14ac:dyDescent="0.25">
      <c r="A69" s="2" t="s">
        <v>45</v>
      </c>
      <c r="B69" s="32">
        <f t="shared" ref="B69:G69" si="21">(B21/B15)*12</f>
        <v>2296586.7672556904</v>
      </c>
      <c r="C69" s="32">
        <f t="shared" si="21"/>
        <v>2224826.388888889</v>
      </c>
      <c r="D69" s="32">
        <f t="shared" si="21"/>
        <v>1999128.919860627</v>
      </c>
      <c r="E69" s="32">
        <f t="shared" si="21"/>
        <v>1917774.6539792386</v>
      </c>
      <c r="F69" s="32">
        <f t="shared" si="21"/>
        <v>2392698.4319186294</v>
      </c>
      <c r="G69" s="32">
        <f t="shared" si="21"/>
        <v>2220000</v>
      </c>
    </row>
    <row r="70" spans="1:8" x14ac:dyDescent="0.25">
      <c r="B70" s="25"/>
      <c r="C70" s="25"/>
      <c r="D70" s="25"/>
      <c r="E70" s="25"/>
      <c r="F70" s="22"/>
      <c r="G70" s="22"/>
    </row>
    <row r="71" spans="1:8" x14ac:dyDescent="0.25">
      <c r="A71" s="2" t="s">
        <v>30</v>
      </c>
      <c r="B71" s="25"/>
      <c r="C71" s="25"/>
      <c r="D71" s="25"/>
      <c r="E71" s="25"/>
      <c r="F71" s="22"/>
      <c r="G71" s="22"/>
    </row>
    <row r="72" spans="1:8" x14ac:dyDescent="0.25">
      <c r="A72" s="2" t="s">
        <v>31</v>
      </c>
      <c r="B72" s="25">
        <f>(B27/B26)*100</f>
        <v>100.00304379357539</v>
      </c>
      <c r="C72" s="25"/>
      <c r="D72" s="25"/>
      <c r="E72" s="25"/>
      <c r="F72" s="22"/>
      <c r="G72" s="36"/>
      <c r="H72" s="13"/>
    </row>
    <row r="73" spans="1:8" x14ac:dyDescent="0.25">
      <c r="A73" s="2" t="s">
        <v>32</v>
      </c>
      <c r="B73" s="25">
        <f>(B21/B27)*100</f>
        <v>83.650872448004222</v>
      </c>
      <c r="C73" s="25"/>
      <c r="D73" s="25"/>
      <c r="E73" s="25"/>
      <c r="F73" s="22"/>
      <c r="G73" s="36"/>
      <c r="H73" s="13"/>
    </row>
    <row r="74" spans="1:8" ht="15.75" thickBot="1" x14ac:dyDescent="0.3">
      <c r="A74" s="12"/>
      <c r="B74" s="12"/>
      <c r="C74" s="12"/>
      <c r="D74" s="12"/>
      <c r="E74" s="12"/>
      <c r="F74" s="12"/>
      <c r="G74" s="12"/>
    </row>
    <row r="75" spans="1:8" ht="15.75" thickTop="1" x14ac:dyDescent="0.25"/>
    <row r="76" spans="1:8" x14ac:dyDescent="0.25">
      <c r="A76" s="15" t="s">
        <v>33</v>
      </c>
    </row>
    <row r="77" spans="1:8" x14ac:dyDescent="0.25">
      <c r="A77" s="2" t="s">
        <v>82</v>
      </c>
    </row>
    <row r="78" spans="1:8" x14ac:dyDescent="0.25">
      <c r="A78" s="2" t="s">
        <v>83</v>
      </c>
      <c r="B78" s="16"/>
      <c r="C78" s="16"/>
      <c r="D78" s="16"/>
    </row>
    <row r="80" spans="1:8" x14ac:dyDescent="0.25">
      <c r="A80" s="2" t="s">
        <v>36</v>
      </c>
    </row>
    <row r="81" spans="1:1" x14ac:dyDescent="0.25">
      <c r="A81" s="17" t="s">
        <v>37</v>
      </c>
    </row>
    <row r="83" spans="1:1" x14ac:dyDescent="0.25">
      <c r="A83" s="10" t="s">
        <v>84</v>
      </c>
    </row>
    <row r="84" spans="1:1" x14ac:dyDescent="0.25">
      <c r="A84" s="17"/>
    </row>
  </sheetData>
  <mergeCells count="4">
    <mergeCell ref="A4:A5"/>
    <mergeCell ref="B4:B5"/>
    <mergeCell ref="A2:G2"/>
    <mergeCell ref="C4:G4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Stephanie Tatiana Salas Soto</cp:lastModifiedBy>
  <cp:lastPrinted>2016-01-26T20:25:52Z</cp:lastPrinted>
  <dcterms:created xsi:type="dcterms:W3CDTF">2012-04-23T17:10:47Z</dcterms:created>
  <dcterms:modified xsi:type="dcterms:W3CDTF">2019-06-14T17:40:02Z</dcterms:modified>
</cp:coreProperties>
</file>