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ágina Web\Año 2018\IAFA\"/>
    </mc:Choice>
  </mc:AlternateContent>
  <bookViews>
    <workbookView xWindow="0" yWindow="0" windowWidth="28800" windowHeight="12330" tabRatio="670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C57" i="5" l="1"/>
  <c r="C72" i="6" l="1"/>
  <c r="F72" i="6"/>
  <c r="C73" i="6"/>
  <c r="F73" i="6"/>
  <c r="C57" i="6"/>
  <c r="F57" i="6"/>
  <c r="C72" i="5"/>
  <c r="C73" i="5"/>
  <c r="C72" i="4"/>
  <c r="F72" i="4"/>
  <c r="C73" i="4"/>
  <c r="F73" i="4"/>
  <c r="C57" i="4"/>
  <c r="F57" i="4"/>
  <c r="C72" i="1"/>
  <c r="F72" i="1"/>
  <c r="C73" i="1"/>
  <c r="F73" i="1"/>
  <c r="C57" i="1"/>
  <c r="F57" i="1"/>
  <c r="C72" i="2"/>
  <c r="C73" i="2"/>
  <c r="C57" i="2"/>
  <c r="G23" i="4" l="1"/>
  <c r="E23" i="4"/>
  <c r="D23" i="4"/>
  <c r="F23" i="4" l="1"/>
  <c r="F16" i="3" l="1"/>
  <c r="F12" i="3"/>
  <c r="F13" i="3"/>
  <c r="F14" i="3"/>
  <c r="F11" i="3"/>
  <c r="C21" i="2" l="1"/>
  <c r="G15" i="7" l="1"/>
  <c r="F15" i="7" s="1"/>
  <c r="B27" i="2" l="1"/>
  <c r="D20" i="7" l="1"/>
  <c r="G23" i="1" l="1"/>
  <c r="F23" i="1" s="1"/>
  <c r="G23" i="3"/>
  <c r="F23" i="3" s="1"/>
  <c r="G23" i="2"/>
  <c r="F23" i="2" s="1"/>
  <c r="E21" i="7" l="1"/>
  <c r="E21" i="6"/>
  <c r="E21" i="5"/>
  <c r="C22" i="2" l="1"/>
  <c r="C20" i="2"/>
  <c r="F20" i="2"/>
  <c r="F22" i="1" l="1"/>
  <c r="C22" i="1"/>
  <c r="F16" i="1"/>
  <c r="C16" i="1"/>
  <c r="F22" i="3"/>
  <c r="C22" i="3"/>
  <c r="C16" i="3"/>
  <c r="B22" i="1" l="1"/>
  <c r="B22" i="3"/>
  <c r="B16" i="3"/>
  <c r="B16" i="1"/>
  <c r="F16" i="2"/>
  <c r="C12" i="3"/>
  <c r="C11" i="3"/>
  <c r="B11" i="3" l="1"/>
  <c r="B12" i="3"/>
  <c r="E36" i="2"/>
  <c r="D69" i="2"/>
  <c r="E69" i="2"/>
  <c r="E66" i="2"/>
  <c r="D66" i="2"/>
  <c r="D65" i="2"/>
  <c r="E65" i="2"/>
  <c r="D53" i="2"/>
  <c r="E53" i="2"/>
  <c r="G53" i="2"/>
  <c r="F27" i="7" l="1"/>
  <c r="E20" i="7"/>
  <c r="G20" i="7"/>
  <c r="F20" i="7" s="1"/>
  <c r="G14" i="7"/>
  <c r="F14" i="7" s="1"/>
  <c r="F27" i="6"/>
  <c r="G20" i="6"/>
  <c r="E20" i="6"/>
  <c r="D20" i="6"/>
  <c r="G15" i="6"/>
  <c r="G14" i="6"/>
  <c r="C20" i="6" l="1"/>
  <c r="C20" i="7"/>
  <c r="B20" i="7" s="1"/>
  <c r="F27" i="5"/>
  <c r="G20" i="5"/>
  <c r="E20" i="5"/>
  <c r="D20" i="5"/>
  <c r="C20" i="5" l="1"/>
  <c r="E23" i="2"/>
  <c r="E68" i="2" l="1"/>
  <c r="D68" i="2"/>
  <c r="G69" i="1" l="1"/>
  <c r="G66" i="1"/>
  <c r="G60" i="1"/>
  <c r="G52" i="1"/>
  <c r="G47" i="1"/>
  <c r="E48" i="2"/>
  <c r="D48" i="2"/>
  <c r="F20" i="1" l="1"/>
  <c r="C20" i="1"/>
  <c r="F19" i="1"/>
  <c r="C19" i="1"/>
  <c r="F15" i="1"/>
  <c r="F14" i="1"/>
  <c r="F13" i="1"/>
  <c r="F12" i="1"/>
  <c r="C12" i="1"/>
  <c r="F11" i="1"/>
  <c r="C11" i="1"/>
  <c r="B11" i="1" s="1"/>
  <c r="F60" i="1" l="1"/>
  <c r="F47" i="1"/>
  <c r="F52" i="1"/>
  <c r="B20" i="1"/>
  <c r="B12" i="1"/>
  <c r="B19" i="1"/>
  <c r="B27" i="3" l="1"/>
  <c r="B27" i="5" s="1"/>
  <c r="C20" i="3" l="1"/>
  <c r="F20" i="3"/>
  <c r="F19" i="3"/>
  <c r="C19" i="3"/>
  <c r="B19" i="3" l="1"/>
  <c r="C53" i="2" l="1"/>
  <c r="F14" i="2"/>
  <c r="F15" i="2"/>
  <c r="F19" i="2" l="1"/>
  <c r="C19" i="2"/>
  <c r="B19" i="2" l="1"/>
  <c r="F11" i="2"/>
  <c r="F12" i="2"/>
  <c r="C11" i="2"/>
  <c r="B11" i="2" l="1"/>
  <c r="C23" i="4"/>
  <c r="E23" i="1"/>
  <c r="D23" i="1"/>
  <c r="E23" i="3"/>
  <c r="D23" i="3"/>
  <c r="C23" i="3" l="1"/>
  <c r="C23" i="1"/>
  <c r="B23" i="1" s="1"/>
  <c r="B23" i="4"/>
  <c r="G52" i="4"/>
  <c r="E52" i="4"/>
  <c r="D52" i="4"/>
  <c r="E52" i="1"/>
  <c r="D52" i="1"/>
  <c r="G52" i="3"/>
  <c r="E52" i="3"/>
  <c r="D52" i="3"/>
  <c r="D52" i="2"/>
  <c r="E52" i="2"/>
  <c r="G52" i="2"/>
  <c r="B23" i="3" l="1"/>
  <c r="C27" i="5"/>
  <c r="G47" i="4"/>
  <c r="E47" i="4"/>
  <c r="D47" i="4"/>
  <c r="E47" i="1"/>
  <c r="D47" i="1"/>
  <c r="E47" i="3"/>
  <c r="D47" i="3"/>
  <c r="D47" i="2"/>
  <c r="E47" i="2"/>
  <c r="C27" i="7" l="1"/>
  <c r="D14" i="7"/>
  <c r="D14" i="6"/>
  <c r="D14" i="5"/>
  <c r="D12" i="7" l="1"/>
  <c r="D13" i="7"/>
  <c r="D15" i="7"/>
  <c r="D11" i="7"/>
  <c r="D15" i="5"/>
  <c r="D15" i="6"/>
  <c r="D16" i="5" l="1"/>
  <c r="D52" i="5" s="1"/>
  <c r="D11" i="5"/>
  <c r="D12" i="5"/>
  <c r="D13" i="5"/>
  <c r="C27" i="6"/>
  <c r="D11" i="6"/>
  <c r="D12" i="6"/>
  <c r="D13" i="6"/>
  <c r="B27" i="1" l="1"/>
  <c r="B27" i="6" s="1"/>
  <c r="B27" i="4"/>
  <c r="D22" i="7"/>
  <c r="E22" i="7"/>
  <c r="G22" i="7"/>
  <c r="E19" i="7"/>
  <c r="G19" i="7"/>
  <c r="F19" i="7" s="1"/>
  <c r="E23" i="7"/>
  <c r="G21" i="7"/>
  <c r="F21" i="7" s="1"/>
  <c r="F73" i="7" s="1"/>
  <c r="E16" i="7"/>
  <c r="G16" i="7"/>
  <c r="G52" i="7" s="1"/>
  <c r="E11" i="7"/>
  <c r="G11" i="7"/>
  <c r="F11" i="7" s="1"/>
  <c r="E12" i="7"/>
  <c r="G12" i="7"/>
  <c r="F12" i="7" s="1"/>
  <c r="E13" i="7"/>
  <c r="G13" i="7"/>
  <c r="F13" i="7" s="1"/>
  <c r="E14" i="7"/>
  <c r="D22" i="6"/>
  <c r="E22" i="6"/>
  <c r="G22" i="6"/>
  <c r="E19" i="6"/>
  <c r="E23" i="6"/>
  <c r="E16" i="6"/>
  <c r="G16" i="6"/>
  <c r="E11" i="6"/>
  <c r="E12" i="6"/>
  <c r="E13" i="6"/>
  <c r="E14" i="6"/>
  <c r="E22" i="5"/>
  <c r="G22" i="5"/>
  <c r="D22" i="5"/>
  <c r="E16" i="5"/>
  <c r="F16" i="5"/>
  <c r="G16" i="5"/>
  <c r="E12" i="5"/>
  <c r="E13" i="5"/>
  <c r="E14" i="5"/>
  <c r="E11" i="5"/>
  <c r="E52" i="7" l="1"/>
  <c r="G23" i="7"/>
  <c r="F23" i="7" s="1"/>
  <c r="F57" i="7" s="1"/>
  <c r="E23" i="5"/>
  <c r="E36" i="5"/>
  <c r="B27" i="7"/>
  <c r="E52" i="5"/>
  <c r="E52" i="6"/>
  <c r="G21" i="5"/>
  <c r="G19" i="5"/>
  <c r="F20" i="6"/>
  <c r="B20" i="6" s="1"/>
  <c r="G21" i="6"/>
  <c r="G23" i="6" s="1"/>
  <c r="F23" i="6" s="1"/>
  <c r="G19" i="6"/>
  <c r="E19" i="5"/>
  <c r="G12" i="5"/>
  <c r="G13" i="5"/>
  <c r="G14" i="5"/>
  <c r="G15" i="5"/>
  <c r="G11" i="5"/>
  <c r="G12" i="6"/>
  <c r="G13" i="6"/>
  <c r="G52" i="6"/>
  <c r="G11" i="6"/>
  <c r="G66" i="5" l="1"/>
  <c r="G69" i="5"/>
  <c r="G52" i="5"/>
  <c r="G36" i="5"/>
  <c r="G23" i="5"/>
  <c r="F23" i="5" s="1"/>
  <c r="C14" i="7"/>
  <c r="C13" i="7"/>
  <c r="C12" i="7"/>
  <c r="C11" i="7"/>
  <c r="F21" i="6"/>
  <c r="F26" i="6"/>
  <c r="F19" i="6"/>
  <c r="F15" i="6"/>
  <c r="F14" i="6"/>
  <c r="F13" i="6"/>
  <c r="F12" i="6"/>
  <c r="F11" i="6"/>
  <c r="C14" i="6"/>
  <c r="C13" i="6"/>
  <c r="C12" i="6"/>
  <c r="C11" i="6"/>
  <c r="F21" i="5"/>
  <c r="F20" i="5"/>
  <c r="F19" i="5"/>
  <c r="F15" i="5"/>
  <c r="F14" i="5"/>
  <c r="F13" i="5"/>
  <c r="F12" i="5"/>
  <c r="F11" i="5"/>
  <c r="C14" i="5"/>
  <c r="C13" i="5"/>
  <c r="C12" i="5"/>
  <c r="C11" i="5"/>
  <c r="F22" i="4"/>
  <c r="F22" i="7" s="1"/>
  <c r="F21" i="4"/>
  <c r="F20" i="4"/>
  <c r="F26" i="4" s="1"/>
  <c r="F19" i="4"/>
  <c r="C22" i="4"/>
  <c r="C21" i="4"/>
  <c r="C20" i="4"/>
  <c r="C26" i="4" s="1"/>
  <c r="C19" i="4"/>
  <c r="F16" i="4"/>
  <c r="F16" i="7" s="1"/>
  <c r="F15" i="4"/>
  <c r="F14" i="4"/>
  <c r="F13" i="4"/>
  <c r="F12" i="4"/>
  <c r="F11" i="4"/>
  <c r="C15" i="4"/>
  <c r="C14" i="4"/>
  <c r="C13" i="4"/>
  <c r="C12" i="4"/>
  <c r="C11" i="4"/>
  <c r="F22" i="6"/>
  <c r="F21" i="1"/>
  <c r="F26" i="1"/>
  <c r="C21" i="1"/>
  <c r="C26" i="1"/>
  <c r="F16" i="6"/>
  <c r="C15" i="1"/>
  <c r="B15" i="1" s="1"/>
  <c r="C14" i="1"/>
  <c r="B14" i="1" s="1"/>
  <c r="C13" i="1"/>
  <c r="F22" i="5"/>
  <c r="F21" i="3"/>
  <c r="F26" i="3"/>
  <c r="C21" i="3"/>
  <c r="C26" i="3"/>
  <c r="C72" i="3" s="1"/>
  <c r="F15" i="3"/>
  <c r="C14" i="3"/>
  <c r="B14" i="3" s="1"/>
  <c r="C13" i="3"/>
  <c r="F22" i="2"/>
  <c r="B22" i="2" s="1"/>
  <c r="F21" i="2"/>
  <c r="F13" i="2"/>
  <c r="C16" i="2"/>
  <c r="C15" i="2"/>
  <c r="C14" i="2"/>
  <c r="C13" i="2"/>
  <c r="C65" i="2" s="1"/>
  <c r="C12" i="2"/>
  <c r="C73" i="3" l="1"/>
  <c r="C57" i="3"/>
  <c r="F36" i="5"/>
  <c r="F52" i="5"/>
  <c r="F69" i="5"/>
  <c r="F66" i="5"/>
  <c r="F26" i="5"/>
  <c r="B20" i="5"/>
  <c r="B21" i="4"/>
  <c r="F69" i="1"/>
  <c r="F66" i="1"/>
  <c r="C66" i="2"/>
  <c r="C69" i="2"/>
  <c r="F53" i="2"/>
  <c r="C52" i="3"/>
  <c r="F52" i="2"/>
  <c r="F47" i="4"/>
  <c r="F52" i="4"/>
  <c r="C52" i="2"/>
  <c r="C47" i="2"/>
  <c r="F52" i="6"/>
  <c r="B21" i="3"/>
  <c r="F52" i="3"/>
  <c r="B14" i="5"/>
  <c r="C47" i="1"/>
  <c r="C47" i="3"/>
  <c r="C47" i="4"/>
  <c r="B13" i="5"/>
  <c r="B13" i="3"/>
  <c r="B12" i="5"/>
  <c r="B19" i="4"/>
  <c r="B16" i="5"/>
  <c r="C16" i="5"/>
  <c r="C52" i="5" s="1"/>
  <c r="B11" i="5"/>
  <c r="B11" i="4"/>
  <c r="B13" i="4"/>
  <c r="B15" i="4"/>
  <c r="B13" i="1"/>
  <c r="B12" i="4"/>
  <c r="B14" i="4"/>
  <c r="B12" i="7"/>
  <c r="B14" i="6"/>
  <c r="B13" i="6"/>
  <c r="B22" i="4"/>
  <c r="B22" i="7" s="1"/>
  <c r="C22" i="7"/>
  <c r="C16" i="4"/>
  <c r="C52" i="4" s="1"/>
  <c r="D16" i="7"/>
  <c r="D52" i="7" s="1"/>
  <c r="B22" i="6"/>
  <c r="C22" i="6"/>
  <c r="C52" i="1"/>
  <c r="D16" i="6"/>
  <c r="D52" i="6" s="1"/>
  <c r="B22" i="5"/>
  <c r="C22" i="5"/>
  <c r="B11" i="7"/>
  <c r="B13" i="7"/>
  <c r="B65" i="7" s="1"/>
  <c r="D19" i="7"/>
  <c r="C19" i="7" s="1"/>
  <c r="B19" i="7" s="1"/>
  <c r="D19" i="6"/>
  <c r="C19" i="6" s="1"/>
  <c r="B19" i="6" s="1"/>
  <c r="D19" i="5"/>
  <c r="C19" i="5" s="1"/>
  <c r="B19" i="5" s="1"/>
  <c r="C26" i="7"/>
  <c r="C72" i="7" s="1"/>
  <c r="C26" i="6"/>
  <c r="C26" i="5"/>
  <c r="C26" i="2"/>
  <c r="B12" i="2"/>
  <c r="B12" i="6"/>
  <c r="B11" i="6"/>
  <c r="B14" i="2"/>
  <c r="B13" i="2"/>
  <c r="B16" i="2"/>
  <c r="B26" i="1"/>
  <c r="B20" i="3"/>
  <c r="B26" i="3" s="1"/>
  <c r="B72" i="3" s="1"/>
  <c r="B20" i="4"/>
  <c r="B26" i="4" s="1"/>
  <c r="B21" i="1"/>
  <c r="B15" i="2"/>
  <c r="B52" i="2" l="1"/>
  <c r="B47" i="2"/>
  <c r="B47" i="1"/>
  <c r="B52" i="5"/>
  <c r="B14" i="7"/>
  <c r="F52" i="7"/>
  <c r="B52" i="3"/>
  <c r="B47" i="4"/>
  <c r="B47" i="3"/>
  <c r="B16" i="4"/>
  <c r="B16" i="7" s="1"/>
  <c r="C16" i="7"/>
  <c r="C52" i="7" s="1"/>
  <c r="B16" i="6"/>
  <c r="B52" i="6" s="1"/>
  <c r="C16" i="6"/>
  <c r="C52" i="6" s="1"/>
  <c r="D60" i="2"/>
  <c r="B52" i="7" l="1"/>
  <c r="B52" i="1"/>
  <c r="B52" i="4"/>
  <c r="B65" i="3"/>
  <c r="B66" i="3" l="1"/>
  <c r="C69" i="4" l="1"/>
  <c r="D69" i="4"/>
  <c r="E69" i="4"/>
  <c r="G69" i="4"/>
  <c r="C68" i="4"/>
  <c r="D68" i="4"/>
  <c r="E68" i="4"/>
  <c r="G68" i="4"/>
  <c r="D69" i="1"/>
  <c r="E69" i="1"/>
  <c r="D68" i="1"/>
  <c r="E68" i="1"/>
  <c r="G68" i="1"/>
  <c r="D69" i="3"/>
  <c r="E69" i="3"/>
  <c r="G69" i="3"/>
  <c r="D68" i="3"/>
  <c r="E68" i="3"/>
  <c r="G35" i="5" l="1"/>
  <c r="E35" i="5"/>
  <c r="E69" i="6"/>
  <c r="E35" i="6"/>
  <c r="G35" i="6"/>
  <c r="G37" i="6" s="1"/>
  <c r="E35" i="7"/>
  <c r="G35" i="7"/>
  <c r="G37" i="7" s="1"/>
  <c r="G66" i="4"/>
  <c r="E66" i="4"/>
  <c r="G65" i="4"/>
  <c r="G60" i="4"/>
  <c r="E60" i="4"/>
  <c r="G53" i="4"/>
  <c r="G54" i="4" s="1"/>
  <c r="E53" i="4"/>
  <c r="E54" i="4" s="1"/>
  <c r="G48" i="4"/>
  <c r="G49" i="4" s="1"/>
  <c r="G36" i="4"/>
  <c r="E36" i="4"/>
  <c r="G35" i="4"/>
  <c r="G37" i="4" s="1"/>
  <c r="E35" i="4"/>
  <c r="E37" i="4" s="1"/>
  <c r="F68" i="4"/>
  <c r="D65" i="4"/>
  <c r="F35" i="4"/>
  <c r="D35" i="4"/>
  <c r="G66" i="3"/>
  <c r="E66" i="3"/>
  <c r="G60" i="3"/>
  <c r="E60" i="3"/>
  <c r="G53" i="3"/>
  <c r="G54" i="3" s="1"/>
  <c r="E53" i="3"/>
  <c r="E54" i="3" s="1"/>
  <c r="G36" i="3"/>
  <c r="E36" i="3"/>
  <c r="G35" i="3"/>
  <c r="G37" i="3" s="1"/>
  <c r="E35" i="3"/>
  <c r="E37" i="3" s="1"/>
  <c r="D65" i="3"/>
  <c r="F35" i="3"/>
  <c r="D35" i="3"/>
  <c r="E60" i="2"/>
  <c r="G54" i="2"/>
  <c r="E54" i="2"/>
  <c r="G36" i="2"/>
  <c r="G35" i="2"/>
  <c r="E35" i="2"/>
  <c r="E37" i="2" s="1"/>
  <c r="F35" i="2"/>
  <c r="E66" i="1"/>
  <c r="G65" i="1"/>
  <c r="E60" i="1"/>
  <c r="G53" i="1"/>
  <c r="G54" i="1" s="1"/>
  <c r="E53" i="1"/>
  <c r="E54" i="1" s="1"/>
  <c r="G48" i="1"/>
  <c r="G49" i="1" s="1"/>
  <c r="G36" i="1"/>
  <c r="G38" i="1" s="1"/>
  <c r="E36" i="1"/>
  <c r="G35" i="1"/>
  <c r="G37" i="1" s="1"/>
  <c r="E35" i="1"/>
  <c r="E37" i="1" s="1"/>
  <c r="F35" i="1"/>
  <c r="G67" i="1" l="1"/>
  <c r="G67" i="4"/>
  <c r="C68" i="1"/>
  <c r="C68" i="3"/>
  <c r="C69" i="3"/>
  <c r="F69" i="4"/>
  <c r="F68" i="1"/>
  <c r="F69" i="3"/>
  <c r="G68" i="6"/>
  <c r="E69" i="7"/>
  <c r="G68" i="7"/>
  <c r="E36" i="7"/>
  <c r="E38" i="7" s="1"/>
  <c r="G69" i="7"/>
  <c r="G69" i="6"/>
  <c r="G60" i="5"/>
  <c r="E69" i="5"/>
  <c r="F35" i="5"/>
  <c r="F37" i="5" s="1"/>
  <c r="G60" i="6"/>
  <c r="G65" i="6"/>
  <c r="G37" i="5"/>
  <c r="G66" i="7"/>
  <c r="G66" i="6"/>
  <c r="G36" i="7"/>
  <c r="G61" i="7" s="1"/>
  <c r="G47" i="7"/>
  <c r="G53" i="7"/>
  <c r="E60" i="7"/>
  <c r="G48" i="7"/>
  <c r="E60" i="5"/>
  <c r="E66" i="5"/>
  <c r="G60" i="7"/>
  <c r="E53" i="7"/>
  <c r="G65" i="7"/>
  <c r="E60" i="6"/>
  <c r="F35" i="6"/>
  <c r="F37" i="6" s="1"/>
  <c r="E66" i="6"/>
  <c r="E66" i="7"/>
  <c r="E37" i="6"/>
  <c r="E37" i="7"/>
  <c r="F35" i="7"/>
  <c r="F37" i="7" s="1"/>
  <c r="E68" i="6"/>
  <c r="D35" i="1"/>
  <c r="D37" i="1" s="1"/>
  <c r="D65" i="1"/>
  <c r="D66" i="1"/>
  <c r="F60" i="3"/>
  <c r="F37" i="3"/>
  <c r="F60" i="4"/>
  <c r="F37" i="4"/>
  <c r="F65" i="4"/>
  <c r="D60" i="3"/>
  <c r="E65" i="3"/>
  <c r="E65" i="4"/>
  <c r="E37" i="5"/>
  <c r="E47" i="5"/>
  <c r="E53" i="5"/>
  <c r="G53" i="5"/>
  <c r="E36" i="6"/>
  <c r="G36" i="6"/>
  <c r="G47" i="6"/>
  <c r="E48" i="6"/>
  <c r="G48" i="6"/>
  <c r="E53" i="6"/>
  <c r="G53" i="6"/>
  <c r="C60" i="4"/>
  <c r="C60" i="3"/>
  <c r="F36" i="7"/>
  <c r="F53" i="7"/>
  <c r="E61" i="2"/>
  <c r="E61" i="3"/>
  <c r="G61" i="3"/>
  <c r="E61" i="4"/>
  <c r="G61" i="4"/>
  <c r="D66" i="4"/>
  <c r="F36" i="4"/>
  <c r="F48" i="4"/>
  <c r="F53" i="4"/>
  <c r="F66" i="4"/>
  <c r="D36" i="4"/>
  <c r="E38" i="4"/>
  <c r="E62" i="4" s="1"/>
  <c r="G38" i="4"/>
  <c r="G62" i="4" s="1"/>
  <c r="D48" i="4"/>
  <c r="E48" i="4"/>
  <c r="E49" i="4" s="1"/>
  <c r="D53" i="4"/>
  <c r="D66" i="3"/>
  <c r="F36" i="3"/>
  <c r="F53" i="3"/>
  <c r="F66" i="3"/>
  <c r="D36" i="3"/>
  <c r="E38" i="3"/>
  <c r="E62" i="3" s="1"/>
  <c r="G38" i="3"/>
  <c r="G62" i="3" s="1"/>
  <c r="D48" i="3"/>
  <c r="E48" i="3"/>
  <c r="E49" i="3" s="1"/>
  <c r="D53" i="3"/>
  <c r="D35" i="2"/>
  <c r="D37" i="2" s="1"/>
  <c r="F36" i="2"/>
  <c r="F54" i="2"/>
  <c r="E38" i="2"/>
  <c r="E62" i="2" s="1"/>
  <c r="E49" i="2"/>
  <c r="E67" i="2" s="1"/>
  <c r="F37" i="1"/>
  <c r="G61" i="1"/>
  <c r="E65" i="1"/>
  <c r="E61" i="1"/>
  <c r="F65" i="1"/>
  <c r="B72" i="1"/>
  <c r="F36" i="1"/>
  <c r="F38" i="1" s="1"/>
  <c r="F48" i="1"/>
  <c r="F53" i="1"/>
  <c r="D36" i="1"/>
  <c r="E38" i="1"/>
  <c r="E62" i="1" s="1"/>
  <c r="G62" i="1"/>
  <c r="D48" i="1"/>
  <c r="E48" i="1"/>
  <c r="E49" i="1" s="1"/>
  <c r="D53" i="1"/>
  <c r="E67" i="3" l="1"/>
  <c r="E67" i="4"/>
  <c r="E67" i="1"/>
  <c r="G38" i="7"/>
  <c r="G62" i="7" s="1"/>
  <c r="E61" i="7"/>
  <c r="G49" i="6"/>
  <c r="G67" i="6" s="1"/>
  <c r="F49" i="4"/>
  <c r="F67" i="4" s="1"/>
  <c r="G49" i="7"/>
  <c r="G67" i="7" s="1"/>
  <c r="B69" i="4"/>
  <c r="F49" i="1"/>
  <c r="F67" i="1" s="1"/>
  <c r="B69" i="3"/>
  <c r="E48" i="7"/>
  <c r="E68" i="7"/>
  <c r="E68" i="5"/>
  <c r="F68" i="6"/>
  <c r="F69" i="6"/>
  <c r="F61" i="5"/>
  <c r="F66" i="6"/>
  <c r="E48" i="5"/>
  <c r="E49" i="5" s="1"/>
  <c r="F53" i="5"/>
  <c r="F54" i="5" s="1"/>
  <c r="F69" i="7"/>
  <c r="F47" i="7"/>
  <c r="E62" i="7"/>
  <c r="F66" i="7"/>
  <c r="F53" i="6"/>
  <c r="F54" i="6" s="1"/>
  <c r="F48" i="6"/>
  <c r="F36" i="6"/>
  <c r="F38" i="6" s="1"/>
  <c r="F62" i="6" s="1"/>
  <c r="D68" i="5"/>
  <c r="E54" i="7"/>
  <c r="G54" i="7"/>
  <c r="E47" i="6"/>
  <c r="E49" i="6" s="1"/>
  <c r="F60" i="7"/>
  <c r="E65" i="6"/>
  <c r="E65" i="7"/>
  <c r="E65" i="5"/>
  <c r="D37" i="4"/>
  <c r="G54" i="6"/>
  <c r="D60" i="4"/>
  <c r="F54" i="3"/>
  <c r="D37" i="3"/>
  <c r="D68" i="7"/>
  <c r="D60" i="1"/>
  <c r="D49" i="1"/>
  <c r="D67" i="1" s="1"/>
  <c r="D54" i="1"/>
  <c r="E47" i="7"/>
  <c r="G54" i="5"/>
  <c r="G61" i="5"/>
  <c r="G38" i="5"/>
  <c r="G62" i="5" s="1"/>
  <c r="D35" i="5"/>
  <c r="D37" i="5" s="1"/>
  <c r="E54" i="5"/>
  <c r="E61" i="5"/>
  <c r="E38" i="5"/>
  <c r="E62" i="5" s="1"/>
  <c r="C68" i="5"/>
  <c r="F60" i="5"/>
  <c r="G61" i="6"/>
  <c r="G38" i="6"/>
  <c r="G62" i="6" s="1"/>
  <c r="D35" i="6"/>
  <c r="D37" i="6" s="1"/>
  <c r="E54" i="6"/>
  <c r="F65" i="6"/>
  <c r="E61" i="6"/>
  <c r="E38" i="6"/>
  <c r="E62" i="6" s="1"/>
  <c r="F60" i="6"/>
  <c r="F47" i="6"/>
  <c r="F54" i="7"/>
  <c r="F61" i="7"/>
  <c r="F38" i="7"/>
  <c r="F62" i="7" s="1"/>
  <c r="F54" i="4"/>
  <c r="D61" i="4"/>
  <c r="D38" i="4"/>
  <c r="F61" i="4"/>
  <c r="F38" i="4"/>
  <c r="F62" i="4" s="1"/>
  <c r="C65" i="4"/>
  <c r="C66" i="4"/>
  <c r="C53" i="4"/>
  <c r="C54" i="4" s="1"/>
  <c r="C48" i="4"/>
  <c r="C49" i="4" s="1"/>
  <c r="C36" i="4"/>
  <c r="B35" i="4"/>
  <c r="B37" i="4" s="1"/>
  <c r="C35" i="4"/>
  <c r="C37" i="4" s="1"/>
  <c r="D54" i="4"/>
  <c r="D49" i="4"/>
  <c r="D67" i="4" s="1"/>
  <c r="B60" i="4"/>
  <c r="D61" i="3"/>
  <c r="D38" i="3"/>
  <c r="C66" i="3"/>
  <c r="C53" i="3"/>
  <c r="C54" i="3" s="1"/>
  <c r="C48" i="3"/>
  <c r="C49" i="3" s="1"/>
  <c r="C36" i="3"/>
  <c r="B35" i="3"/>
  <c r="B37" i="3" s="1"/>
  <c r="C35" i="3"/>
  <c r="C37" i="3" s="1"/>
  <c r="D54" i="3"/>
  <c r="D49" i="3"/>
  <c r="D67" i="3" s="1"/>
  <c r="F61" i="3"/>
  <c r="F38" i="3"/>
  <c r="F62" i="3" s="1"/>
  <c r="C65" i="3"/>
  <c r="B60" i="3"/>
  <c r="C68" i="2"/>
  <c r="B35" i="2"/>
  <c r="C35" i="2"/>
  <c r="C37" i="2" s="1"/>
  <c r="F54" i="1"/>
  <c r="D61" i="1"/>
  <c r="D38" i="1"/>
  <c r="D62" i="1" s="1"/>
  <c r="C66" i="1"/>
  <c r="C53" i="1"/>
  <c r="C48" i="1"/>
  <c r="C36" i="1"/>
  <c r="B35" i="1"/>
  <c r="B37" i="1" s="1"/>
  <c r="C35" i="1"/>
  <c r="C37" i="1" s="1"/>
  <c r="F61" i="1"/>
  <c r="F62" i="1"/>
  <c r="C65" i="1"/>
  <c r="C67" i="3" l="1"/>
  <c r="E67" i="6"/>
  <c r="E67" i="5"/>
  <c r="C67" i="4"/>
  <c r="D62" i="4"/>
  <c r="F38" i="5"/>
  <c r="F62" i="5" s="1"/>
  <c r="D62" i="3"/>
  <c r="F49" i="6"/>
  <c r="F67" i="6" s="1"/>
  <c r="B72" i="4"/>
  <c r="C69" i="1"/>
  <c r="C54" i="1"/>
  <c r="B65" i="4"/>
  <c r="B68" i="4"/>
  <c r="B65" i="1"/>
  <c r="B68" i="1"/>
  <c r="B68" i="3"/>
  <c r="D68" i="6"/>
  <c r="F61" i="6"/>
  <c r="E49" i="7"/>
  <c r="E67" i="7" s="1"/>
  <c r="D65" i="6"/>
  <c r="B47" i="5"/>
  <c r="C47" i="5"/>
  <c r="D65" i="5"/>
  <c r="D47" i="5"/>
  <c r="D60" i="7"/>
  <c r="D47" i="7"/>
  <c r="B60" i="2"/>
  <c r="C60" i="2"/>
  <c r="D60" i="5"/>
  <c r="D35" i="7"/>
  <c r="D47" i="6"/>
  <c r="D60" i="6"/>
  <c r="C60" i="1"/>
  <c r="C49" i="1"/>
  <c r="C67" i="1" s="1"/>
  <c r="D65" i="7"/>
  <c r="C65" i="5"/>
  <c r="C35" i="5"/>
  <c r="B35" i="5"/>
  <c r="C35" i="6"/>
  <c r="C37" i="6" s="1"/>
  <c r="B35" i="6"/>
  <c r="B37" i="6" s="1"/>
  <c r="C61" i="4"/>
  <c r="C38" i="4"/>
  <c r="C62" i="4" s="1"/>
  <c r="B66" i="4"/>
  <c r="B57" i="4"/>
  <c r="B53" i="4"/>
  <c r="B54" i="4" s="1"/>
  <c r="B48" i="4"/>
  <c r="B49" i="4" s="1"/>
  <c r="B36" i="4"/>
  <c r="B73" i="4"/>
  <c r="B57" i="3"/>
  <c r="B53" i="3"/>
  <c r="B54" i="3" s="1"/>
  <c r="B48" i="3"/>
  <c r="B49" i="3" s="1"/>
  <c r="B67" i="3" s="1"/>
  <c r="B36" i="3"/>
  <c r="B73" i="3"/>
  <c r="C61" i="3"/>
  <c r="C38" i="3"/>
  <c r="C62" i="3" s="1"/>
  <c r="B66" i="1"/>
  <c r="B57" i="1"/>
  <c r="B53" i="1"/>
  <c r="B48" i="1"/>
  <c r="B36" i="1"/>
  <c r="B73" i="1"/>
  <c r="C61" i="1"/>
  <c r="C38" i="1"/>
  <c r="C62" i="1" s="1"/>
  <c r="B67" i="4" l="1"/>
  <c r="C68" i="7"/>
  <c r="B54" i="1"/>
  <c r="B69" i="1"/>
  <c r="C68" i="6"/>
  <c r="C65" i="6"/>
  <c r="C37" i="5"/>
  <c r="C65" i="7"/>
  <c r="B60" i="1"/>
  <c r="B49" i="1"/>
  <c r="B67" i="1" s="1"/>
  <c r="C60" i="6"/>
  <c r="C47" i="6"/>
  <c r="C35" i="7"/>
  <c r="B35" i="7"/>
  <c r="B37" i="7" s="1"/>
  <c r="B60" i="5"/>
  <c r="C60" i="5"/>
  <c r="D37" i="7"/>
  <c r="C47" i="7"/>
  <c r="C60" i="7"/>
  <c r="B37" i="2"/>
  <c r="B61" i="4"/>
  <c r="B38" i="4"/>
  <c r="B62" i="4" s="1"/>
  <c r="B61" i="3"/>
  <c r="B38" i="3"/>
  <c r="B62" i="3" s="1"/>
  <c r="B61" i="1"/>
  <c r="B38" i="1"/>
  <c r="B62" i="1" s="1"/>
  <c r="B60" i="7" l="1"/>
  <c r="B47" i="7"/>
  <c r="C37" i="7"/>
  <c r="B37" i="5"/>
  <c r="B60" i="6"/>
  <c r="B47" i="6"/>
  <c r="D36" i="2" l="1"/>
  <c r="D38" i="2" s="1"/>
  <c r="D62" i="2" s="1"/>
  <c r="D49" i="2"/>
  <c r="D67" i="2" s="1"/>
  <c r="D54" i="2"/>
  <c r="D21" i="6"/>
  <c r="D21" i="7"/>
  <c r="D21" i="5"/>
  <c r="C21" i="5" s="1"/>
  <c r="B21" i="5" s="1"/>
  <c r="D23" i="2"/>
  <c r="C23" i="2" s="1"/>
  <c r="D48" i="6" l="1"/>
  <c r="D49" i="6" s="1"/>
  <c r="C21" i="6"/>
  <c r="B21" i="6" s="1"/>
  <c r="D48" i="7"/>
  <c r="D49" i="7" s="1"/>
  <c r="C21" i="7"/>
  <c r="D66" i="5"/>
  <c r="D36" i="5"/>
  <c r="B21" i="2"/>
  <c r="B53" i="2" s="1"/>
  <c r="B54" i="2" s="1"/>
  <c r="D61" i="2"/>
  <c r="C54" i="2"/>
  <c r="D69" i="5"/>
  <c r="D48" i="5"/>
  <c r="D49" i="5" s="1"/>
  <c r="D23" i="7"/>
  <c r="B23" i="2"/>
  <c r="C36" i="5"/>
  <c r="C36" i="2"/>
  <c r="D53" i="6"/>
  <c r="D54" i="6" s="1"/>
  <c r="D66" i="7"/>
  <c r="D66" i="6"/>
  <c r="D69" i="6"/>
  <c r="D53" i="7"/>
  <c r="D54" i="7" s="1"/>
  <c r="D36" i="6"/>
  <c r="C48" i="2"/>
  <c r="C49" i="2" s="1"/>
  <c r="C67" i="2" s="1"/>
  <c r="D69" i="7"/>
  <c r="D53" i="5"/>
  <c r="D54" i="5" s="1"/>
  <c r="D23" i="5"/>
  <c r="C23" i="5" s="1"/>
  <c r="D23" i="6"/>
  <c r="C23" i="6" s="1"/>
  <c r="D36" i="7"/>
  <c r="B21" i="7" l="1"/>
  <c r="C73" i="7"/>
  <c r="D67" i="7"/>
  <c r="B57" i="2"/>
  <c r="D67" i="5"/>
  <c r="D67" i="6"/>
  <c r="C23" i="7"/>
  <c r="C57" i="7" s="1"/>
  <c r="B69" i="6"/>
  <c r="B69" i="2"/>
  <c r="B36" i="2"/>
  <c r="B61" i="2" s="1"/>
  <c r="B73" i="5"/>
  <c r="B73" i="2"/>
  <c r="B36" i="7"/>
  <c r="B66" i="2"/>
  <c r="B36" i="6"/>
  <c r="B61" i="6" s="1"/>
  <c r="B66" i="6"/>
  <c r="B53" i="6"/>
  <c r="B54" i="6" s="1"/>
  <c r="B73" i="6"/>
  <c r="D61" i="7"/>
  <c r="D38" i="7"/>
  <c r="D62" i="7" s="1"/>
  <c r="D61" i="5"/>
  <c r="D38" i="5"/>
  <c r="D62" i="5" s="1"/>
  <c r="B23" i="6"/>
  <c r="B57" i="6" s="1"/>
  <c r="C48" i="5"/>
  <c r="C49" i="5" s="1"/>
  <c r="C66" i="5"/>
  <c r="C53" i="5"/>
  <c r="C54" i="5" s="1"/>
  <c r="C69" i="5"/>
  <c r="C69" i="7"/>
  <c r="C48" i="7"/>
  <c r="C49" i="7" s="1"/>
  <c r="C53" i="7"/>
  <c r="C54" i="7" s="1"/>
  <c r="C66" i="7"/>
  <c r="C36" i="7"/>
  <c r="C69" i="6"/>
  <c r="C48" i="6"/>
  <c r="C49" i="6" s="1"/>
  <c r="C53" i="6"/>
  <c r="C54" i="6" s="1"/>
  <c r="C66" i="6"/>
  <c r="C36" i="6"/>
  <c r="B23" i="5"/>
  <c r="C38" i="2"/>
  <c r="C62" i="2" s="1"/>
  <c r="C61" i="2"/>
  <c r="D38" i="6"/>
  <c r="D62" i="6" s="1"/>
  <c r="D61" i="6"/>
  <c r="B23" i="7" l="1"/>
  <c r="B57" i="7" s="1"/>
  <c r="C67" i="5"/>
  <c r="C67" i="7"/>
  <c r="C67" i="6"/>
  <c r="B38" i="2"/>
  <c r="B62" i="2" s="1"/>
  <c r="B57" i="5"/>
  <c r="B66" i="5"/>
  <c r="B53" i="5"/>
  <c r="B54" i="5" s="1"/>
  <c r="B36" i="5"/>
  <c r="B69" i="5"/>
  <c r="B73" i="7"/>
  <c r="B69" i="7"/>
  <c r="B53" i="7"/>
  <c r="B54" i="7" s="1"/>
  <c r="B66" i="7"/>
  <c r="B38" i="6"/>
  <c r="B62" i="6" s="1"/>
  <c r="C38" i="7"/>
  <c r="C62" i="7" s="1"/>
  <c r="C61" i="7"/>
  <c r="B61" i="7"/>
  <c r="B38" i="7"/>
  <c r="B62" i="7" s="1"/>
  <c r="C38" i="6"/>
  <c r="C62" i="6" s="1"/>
  <c r="C61" i="6"/>
  <c r="C61" i="5"/>
  <c r="C38" i="5"/>
  <c r="C62" i="5" s="1"/>
  <c r="F68" i="7"/>
  <c r="F26" i="2"/>
  <c r="B20" i="2"/>
  <c r="B48" i="2" l="1"/>
  <c r="B49" i="2" s="1"/>
  <c r="B26" i="2"/>
  <c r="B72" i="2" s="1"/>
  <c r="B38" i="5"/>
  <c r="B62" i="5" s="1"/>
  <c r="B61" i="5"/>
  <c r="F48" i="7"/>
  <c r="F49" i="7" s="1"/>
  <c r="F26" i="7"/>
  <c r="F72" i="7" s="1"/>
  <c r="B68" i="2"/>
  <c r="F65" i="7"/>
  <c r="B65" i="2"/>
  <c r="B67" i="2" l="1"/>
  <c r="F67" i="7"/>
  <c r="B26" i="6"/>
  <c r="B72" i="6" s="1"/>
  <c r="B68" i="6"/>
  <c r="B65" i="6"/>
  <c r="B48" i="6"/>
  <c r="B49" i="6" s="1"/>
  <c r="B68" i="7"/>
  <c r="B48" i="7"/>
  <c r="B49" i="7" s="1"/>
  <c r="B26" i="7"/>
  <c r="B72" i="7" s="1"/>
  <c r="B68" i="5"/>
  <c r="B26" i="5"/>
  <c r="B72" i="5" s="1"/>
  <c r="B48" i="5"/>
  <c r="B49" i="5" s="1"/>
  <c r="B65" i="5"/>
  <c r="B67" i="5" l="1"/>
  <c r="B67" i="7"/>
  <c r="B67" i="6"/>
  <c r="E15" i="6"/>
  <c r="C15" i="6" s="1"/>
  <c r="B15" i="6" s="1"/>
  <c r="E15" i="5"/>
  <c r="C15" i="5" s="1"/>
  <c r="B15" i="5" s="1"/>
  <c r="C15" i="3"/>
  <c r="B15" i="3" s="1"/>
  <c r="E15" i="7"/>
  <c r="C15" i="7" s="1"/>
  <c r="B15" i="7" s="1"/>
</calcChain>
</file>

<file path=xl/sharedStrings.xml><?xml version="1.0" encoding="utf-8"?>
<sst xmlns="http://schemas.openxmlformats.org/spreadsheetml/2006/main" count="674" uniqueCount="141">
  <si>
    <t>Indicador</t>
  </si>
  <si>
    <t>Total IAFA</t>
  </si>
  <si>
    <t>Atención adicciones a menores de edad</t>
  </si>
  <si>
    <t>Total</t>
  </si>
  <si>
    <t xml:space="preserve">Atención integral 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</si>
  <si>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</si>
  <si>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</si>
  <si>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</si>
  <si>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</si>
  <si>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</si>
  <si>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</si>
  <si>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</si>
  <si>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</si>
  <si>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</si>
  <si>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</si>
  <si>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</si>
  <si>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</si>
  <si>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</si>
  <si>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</si>
  <si>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</si>
  <si>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</si>
  <si>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</si>
  <si>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</si>
  <si>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</si>
  <si>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</si>
  <si>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</si>
  <si>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</si>
  <si>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</si>
  <si>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</si>
  <si>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</si>
  <si>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</si>
  <si>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</si>
  <si>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</si>
  <si>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</si>
  <si>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</si>
  <si>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t>Notas:</t>
  </si>
  <si>
    <t xml:space="preserve">Gasto programado trimestral por beneficiario (GPB) </t>
  </si>
  <si>
    <t xml:space="preserve">Gasto efectivo trimestral por beneficiario (GEB) </t>
  </si>
  <si>
    <t xml:space="preserve">Gasto programado mensual por beneficiario (GPB) </t>
  </si>
  <si>
    <t xml:space="preserve">Gasto efectivo mensual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</si>
  <si>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</si>
  <si>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</si>
  <si>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al 3°T por beneficiario (GPB) </t>
  </si>
  <si>
    <t xml:space="preserve">Gasto efectivo acumulado al 3°T por beneficiario (GEB) </t>
  </si>
  <si>
    <t xml:space="preserve">Gasto programado anual por beneficiario (GPB) </t>
  </si>
  <si>
    <t xml:space="preserve">Gasto efectivo anual por beneficiario (GEB) </t>
  </si>
  <si>
    <t xml:space="preserve">Beneficiarios </t>
  </si>
  <si>
    <t>Personas diferentes</t>
  </si>
  <si>
    <t>Beneficiarios</t>
  </si>
  <si>
    <t>na</t>
  </si>
  <si>
    <t>Los beneficiarios efectivos se refieren a la cantidad de personas en tratamiento al finalizar el trimestre.</t>
  </si>
  <si>
    <t>Los beneficiarios, personas distintas, se refiere a los ingresos nuevos de personas en el trimestre, continuen o no en el tratamiento, pero que fueron atendidas por el IAFA</t>
  </si>
  <si>
    <t>IPC, BCCR</t>
  </si>
  <si>
    <t>na.</t>
  </si>
  <si>
    <t xml:space="preserve"> </t>
  </si>
  <si>
    <t>Efectivos 1T 2017</t>
  </si>
  <si>
    <t>IPC (1T 2017)</t>
  </si>
  <si>
    <t>Gasto efectivo real 1T 2017</t>
  </si>
  <si>
    <t>Gasto efectivo real por beneficiario 1T 2017</t>
  </si>
  <si>
    <t>Efectivos 2T 2017</t>
  </si>
  <si>
    <t>IPC (2T 2017)</t>
  </si>
  <si>
    <t>Gasto efectivo real 2T 2017</t>
  </si>
  <si>
    <t>Gasto efectivo real por beneficiario 2T 2017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</si>
  <si>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</si>
  <si>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</si>
  <si>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</si>
  <si>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</si>
  <si>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</si>
  <si>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</si>
  <si>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</si>
  <si>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</si>
  <si>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Efectivos 1S 2017</t>
  </si>
  <si>
    <t>IPC (1S 2017)</t>
  </si>
  <si>
    <t>Gasto efectivo real 1S 2017</t>
  </si>
  <si>
    <t>Gasto efectivo real por beneficiario 1S 2017</t>
  </si>
  <si>
    <t>Efectivos 3TA 2017</t>
  </si>
  <si>
    <t>IPC (3TA 2017)</t>
  </si>
  <si>
    <t>Gasto efectivo real 3TA 2017</t>
  </si>
  <si>
    <t>Gasto efectivo real por beneficiario 3TA 2017</t>
  </si>
  <si>
    <t>Efectivos  2017</t>
  </si>
  <si>
    <t>IPC ( 2017)</t>
  </si>
  <si>
    <t>Gasto efectivo real  2017</t>
  </si>
  <si>
    <t>Gasto efectivo real por beneficiario  2017</t>
  </si>
  <si>
    <t>Indicadores propuestos aplicado a IAFA. Primer Trimestre 2018</t>
  </si>
  <si>
    <t>Programados 1T 2018</t>
  </si>
  <si>
    <t>Efectivos 1T 2018</t>
  </si>
  <si>
    <t>Programados año 2018</t>
  </si>
  <si>
    <t>En transferencias 1T 2018</t>
  </si>
  <si>
    <t>IPC (1T 2018)</t>
  </si>
  <si>
    <t>Gasto efectivo real 1T 2018</t>
  </si>
  <si>
    <t>Gasto efectivo real por beneficiario 1T 2018</t>
  </si>
  <si>
    <t>Informes trimestrales IAFA, 2017 y 2018</t>
  </si>
  <si>
    <t>Metas y modificaciones, DESAF 2018</t>
  </si>
  <si>
    <t>Indicadores propuestos aplicado a IAFA. Segundo Trimestre 2018</t>
  </si>
  <si>
    <t>Programados 2T 2018</t>
  </si>
  <si>
    <t>Efectivos 2T 2018</t>
  </si>
  <si>
    <t>En transferencias 2T 2018</t>
  </si>
  <si>
    <t>IPC (2T 2018)</t>
  </si>
  <si>
    <t>Gasto efectivo real 2T 2018</t>
  </si>
  <si>
    <t>Gasto efectivo real por beneficiario 2T 2018</t>
  </si>
  <si>
    <t>Programados 3T 2018</t>
  </si>
  <si>
    <t>Efectivos 3T 2018</t>
  </si>
  <si>
    <t>En transferencias 3T 2018</t>
  </si>
  <si>
    <t>IPC (3T 2018)</t>
  </si>
  <si>
    <t>Gasto efectivo real 3T 2018</t>
  </si>
  <si>
    <t>Gasto efectivo real por beneficiario 3T 2018</t>
  </si>
  <si>
    <t>Indicadores propuestos aplicado a IAFA. Tercer Trimestre 2018</t>
  </si>
  <si>
    <t>Indicadores propuestos aplicado a IAFA. Cuarto Trimestre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</si>
  <si>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</si>
  <si>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</si>
  <si>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</si>
  <si>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</si>
  <si>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</si>
  <si>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</si>
  <si>
    <t>Indicadores propuestos aplicado a IAFA. Primer Semestre 2018</t>
  </si>
  <si>
    <t>Programados 1S 2018</t>
  </si>
  <si>
    <t>Efectivos 1S 2018</t>
  </si>
  <si>
    <t>En transferencias 1S 2018</t>
  </si>
  <si>
    <t>IPC (1S 2018)</t>
  </si>
  <si>
    <t>Gasto efectivo real 1S 2018</t>
  </si>
  <si>
    <t>Gasto efectivo real por beneficiario 1S 2018</t>
  </si>
  <si>
    <t>Indicadores propuestos aplicado a IAFA.Tercer Trimestre Acumulado 2018</t>
  </si>
  <si>
    <t>Programados 3TA 2018</t>
  </si>
  <si>
    <t>Efectivos 3TA 2018</t>
  </si>
  <si>
    <t>En transferencias 3TA 2018</t>
  </si>
  <si>
    <t>IPC (3TA 2018)</t>
  </si>
  <si>
    <t>Gasto efectivo real 3TA 2018</t>
  </si>
  <si>
    <t>Gasto efectivo real por beneficiario 3TA 2018</t>
  </si>
  <si>
    <t>Indicadores propuestos aplicado a IAFA. Anual 2018</t>
  </si>
  <si>
    <t>Programados  2018</t>
  </si>
  <si>
    <t>Efectivos  2018</t>
  </si>
  <si>
    <t>En transferencias  2018</t>
  </si>
  <si>
    <t>IPC ( 2018)</t>
  </si>
  <si>
    <t>Gasto efectivo real  2018</t>
  </si>
  <si>
    <t>Gasto efectivo real por beneficiario  2018</t>
  </si>
  <si>
    <t xml:space="preserve">n.d. </t>
  </si>
  <si>
    <t>Fecha de actualización: 13/03/2019</t>
  </si>
  <si>
    <t>Prevención para el consumo de drogas</t>
  </si>
  <si>
    <t>Apoyo económico</t>
  </si>
  <si>
    <t>Total prevención consumo drogas</t>
  </si>
  <si>
    <t>Divulgación y movilización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</si>
</sst>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#,##0.0____"/>
    <numFmt numFmtId="166" formatCode="#,##0.0"/>
    <numFmt numFmtId="167" formatCode="#,##0____"/>
    <numFmt numFmtId="168" formatCode="0.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7">
    <xf numFmtId="0" fontId="0" fillId="0" borderId="0" xfId="0"/>
    <xf numFmtId="3" fontId="0" fillId="0" borderId="0" xfId="0" applyNumberFormat="1" applyFill="1"/>
    <xf numFmtId="0" fontId="0" fillId="0" borderId="0" xfId="0" applyFill="1"/>
    <xf numFmtId="165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horizontal="left" indent="1"/>
    </xf>
    <xf numFmtId="0" fontId="1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10" xfId="0" applyFill="1" applyBorder="1"/>
    <xf numFmtId="166" fontId="0" fillId="0" borderId="0" xfId="0" applyNumberFormat="1" applyFill="1"/>
    <xf numFmtId="0" fontId="0" fillId="0" borderId="0" xfId="0" applyFill="1" applyAlignment="1">
      <alignment horizontal="left" indent="2"/>
    </xf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left" indent="2"/>
    </xf>
    <xf numFmtId="0" fontId="0" fillId="0" borderId="0" xfId="0" applyFont="1" applyFill="1" applyAlignment="1">
      <alignment horizontal="left"/>
    </xf>
    <xf numFmtId="0" fontId="0" fillId="0" borderId="10" xfId="0" applyFont="1" applyFill="1" applyBorder="1"/>
    <xf numFmtId="0" fontId="0" fillId="0" borderId="0" xfId="0" applyFont="1" applyFill="1" applyBorder="1"/>
    <xf numFmtId="166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167" fontId="0" fillId="0" borderId="0" xfId="0" applyNumberFormat="1" applyFont="1" applyFill="1" applyAlignment="1">
      <alignment horizontal="right" vertical="center"/>
    </xf>
    <xf numFmtId="168" fontId="0" fillId="0" borderId="0" xfId="0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164" fontId="0" fillId="0" borderId="0" xfId="1" applyNumberFormat="1" applyFont="1" applyFill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8" fontId="0" fillId="0" borderId="0" xfId="0" applyNumberFormat="1" applyFill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10" xfId="0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colors>
    <mruColors>
      <color rgb="FF102D7C"/>
      <color rgb="FFA2BFE6"/>
      <color rgb="FF407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Indicadores de resultado 2018</a:t>
            </a:r>
          </a:p>
        </c:rich>
      </c:tx>
      <c:layout>
        <c:manualLayout>
          <c:xMode val="edge"/>
          <c:yMode val="edge"/>
          <c:x val="0.27103237986140283"/>
          <c:y val="3.363776301033587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Anual!$A$47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(Anual!$B$47:$C$47,Anual!$F$47)</c:f>
              <c:numCache>
                <c:formatCode>#,##0.0____</c:formatCode>
                <c:ptCount val="3"/>
                <c:pt idx="0">
                  <c:v>81.543116490166412</c:v>
                </c:pt>
                <c:pt idx="1">
                  <c:v>133.9943342776204</c:v>
                </c:pt>
                <c:pt idx="2">
                  <c:v>70.184049079754601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15D-A6F6-F2611599A16F}"/>
            </c:ext>
          </c:extLst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(Anual!$B$48:$C$48,Anual!$F$48)</c:f>
              <c:numCache>
                <c:formatCode>#,##0.0____</c:formatCode>
                <c:ptCount val="3"/>
                <c:pt idx="0">
                  <c:v>66.076334124738551</c:v>
                </c:pt>
                <c:pt idx="1">
                  <c:v>68.249103486711348</c:v>
                </c:pt>
                <c:pt idx="2">
                  <c:v>52.004841666666671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15D-A6F6-F2611599A16F}"/>
            </c:ext>
          </c:extLst>
        </c:ser>
        <c:ser>
          <c:idx val="2"/>
          <c:order val="2"/>
          <c:tx>
            <c:strRef>
              <c:f>Anual!$A$49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(Anual!$B$49:$C$49,Anual!$F$49)</c:f>
              <c:numCache>
                <c:formatCode>#,##0.0____</c:formatCode>
                <c:ptCount val="3"/>
                <c:pt idx="0">
                  <c:v>73.809725307452482</c:v>
                </c:pt>
                <c:pt idx="1">
                  <c:v>101.12171888216588</c:v>
                </c:pt>
                <c:pt idx="2">
                  <c:v>61.094445373210633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A-415D-A6F6-F2611599A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431296"/>
        <c:axId val="51432832"/>
        <c:axId val="0"/>
      </c:bar3DChart>
      <c:catAx>
        <c:axId val="5143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432832"/>
        <c:crosses val="autoZero"/>
        <c:auto val="1"/>
        <c:lblAlgn val="ctr"/>
        <c:lblOffset val="100"/>
        <c:noMultiLvlLbl val="0"/>
      </c:catAx>
      <c:valAx>
        <c:axId val="5143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43129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Indicadores de avance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(Anual!$B$52:$C$52,Anual!$F$52)</c:f>
              <c:numCache>
                <c:formatCode>#,##0.0____</c:formatCode>
                <c:ptCount val="3"/>
                <c:pt idx="0">
                  <c:v>79.576771653543304</c:v>
                </c:pt>
                <c:pt idx="1">
                  <c:v>117.66169154228857</c:v>
                </c:pt>
                <c:pt idx="2">
                  <c:v>70.184049079754601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B-4FE8-AF2F-80E7B021D776}"/>
            </c:ext>
          </c:extLst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(Anual!$B$53:$C$53,Anual!$F$53)</c:f>
              <c:numCache>
                <c:formatCode>#,##0.0____</c:formatCode>
                <c:ptCount val="3"/>
                <c:pt idx="0">
                  <c:v>66.076334124738551</c:v>
                </c:pt>
                <c:pt idx="1">
                  <c:v>68.249103486711348</c:v>
                </c:pt>
                <c:pt idx="2">
                  <c:v>52.004841666666671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B-4FE8-AF2F-80E7B021D776}"/>
            </c:ext>
          </c:extLst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(Anual!$B$54:$C$54,Anual!$F$54)</c:f>
              <c:numCache>
                <c:formatCode>#,##0.0____</c:formatCode>
                <c:ptCount val="3"/>
                <c:pt idx="0">
                  <c:v>72.826552889140928</c:v>
                </c:pt>
                <c:pt idx="1">
                  <c:v>92.955397514499964</c:v>
                </c:pt>
                <c:pt idx="2">
                  <c:v>61.094445373210633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B-4FE8-AF2F-80E7B021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813376"/>
        <c:axId val="51905280"/>
        <c:axId val="0"/>
      </c:bar3DChart>
      <c:catAx>
        <c:axId val="518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905280"/>
        <c:crosses val="autoZero"/>
        <c:auto val="1"/>
        <c:lblAlgn val="ctr"/>
        <c:lblOffset val="100"/>
        <c:noMultiLvlLbl val="0"/>
      </c:catAx>
      <c:valAx>
        <c:axId val="5190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81337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(Anual!$B$60:$C$60,Anual!$F$60)</c:f>
              <c:numCache>
                <c:formatCode>#,##0.0____</c:formatCode>
                <c:ptCount val="3"/>
                <c:pt idx="0">
                  <c:v>-33.865030674846629</c:v>
                </c:pt>
                <c:pt idx="1">
                  <c:v>8.4862385321101019</c:v>
                </c:pt>
                <c:pt idx="2">
                  <c:v>-43.056246888999503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4-4B1D-8408-67DF75180DC4}"/>
            </c:ext>
          </c:extLst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(Anual!$B$61:$C$61,Anual!$F$61)</c:f>
              <c:numCache>
                <c:formatCode>#,##0.0____</c:formatCode>
                <c:ptCount val="3"/>
                <c:pt idx="0">
                  <c:v>-20.523663796652524</c:v>
                </c:pt>
                <c:pt idx="1">
                  <c:v>-16.925820306511341</c:v>
                </c:pt>
                <c:pt idx="2">
                  <c:v>-41.907153024432155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4-4B1D-8408-67DF75180DC4}"/>
            </c:ext>
          </c:extLst>
        </c:ser>
        <c:ser>
          <c:idx val="2"/>
          <c:order val="2"/>
          <c:tx>
            <c:strRef>
              <c:f>Anual!$A$62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(Anual!$B$62:$C$62,Anual!$F$62)</c:f>
              <c:numCache>
                <c:formatCode>#,##0.0____</c:formatCode>
                <c:ptCount val="3"/>
                <c:pt idx="0">
                  <c:v>20.172938786137664</c:v>
                </c:pt>
                <c:pt idx="1">
                  <c:v>-23.424223369215536</c:v>
                </c:pt>
                <c:pt idx="2">
                  <c:v>2.0179454317445833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4-4B1D-8408-67DF75180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442432"/>
        <c:axId val="53443968"/>
        <c:axId val="0"/>
      </c:bar3DChart>
      <c:catAx>
        <c:axId val="534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443968"/>
        <c:crosses val="autoZero"/>
        <c:auto val="1"/>
        <c:lblAlgn val="ctr"/>
        <c:lblOffset val="100"/>
        <c:noMultiLvlLbl val="0"/>
      </c:catAx>
      <c:valAx>
        <c:axId val="53443968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442432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1.1827598584010774E-2"/>
          <c:y val="0.85438885511724361"/>
          <c:w val="0.77844121275573552"/>
          <c:h val="0.12277032203761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(Anual!$B$65:$C$65,Anual!$F$65)</c:f>
              <c:numCache>
                <c:formatCode>#,##0____</c:formatCode>
                <c:ptCount val="3"/>
                <c:pt idx="0">
                  <c:v>45242.321734745332</c:v>
                </c:pt>
                <c:pt idx="1">
                  <c:v>220157.29178470254</c:v>
                </c:pt>
                <c:pt idx="2">
                  <c:v>7361.9631901840494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CC8-8744-8962E0789E60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(Anual!$B$66:$C$66,Anual!$F$66)</c:f>
              <c:numCache>
                <c:formatCode>#,##0____</c:formatCode>
                <c:ptCount val="3"/>
                <c:pt idx="0">
                  <c:v>36660.933457019171</c:v>
                </c:pt>
                <c:pt idx="1">
                  <c:v>112135.62029598308</c:v>
                </c:pt>
                <c:pt idx="2">
                  <c:v>5455.0533216783215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CC8-8744-8962E0789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2227968"/>
        <c:axId val="62229504"/>
        <c:axId val="0"/>
      </c:bar3DChart>
      <c:catAx>
        <c:axId val="622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229504"/>
        <c:crosses val="autoZero"/>
        <c:auto val="1"/>
        <c:lblAlgn val="ctr"/>
        <c:lblOffset val="100"/>
        <c:noMultiLvlLbl val="0"/>
      </c:catAx>
      <c:valAx>
        <c:axId val="622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22796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(Anual!$B$72:$C$72,Anual!$F$72)</c:f>
              <c:numCache>
                <c:formatCode>#,##0____</c:formatCode>
                <c:ptCount val="3"/>
                <c:pt idx="0">
                  <c:v>100.00000411300056</c:v>
                </c:pt>
                <c:pt idx="1">
                  <c:v>100.0000047480861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A-4C7E-8A80-E93546000EF6}"/>
            </c:ext>
          </c:extLst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(Anual!$B$73:$C$73,Anual!$F$73)</c:f>
              <c:numCache>
                <c:formatCode>#,##0.0____</c:formatCode>
                <c:ptCount val="3"/>
                <c:pt idx="0">
                  <c:v>66.076331407018671</c:v>
                </c:pt>
                <c:pt idx="1">
                  <c:v>68.249100246185307</c:v>
                </c:pt>
                <c:pt idx="2" formatCode="#,##0____">
                  <c:v>52.004841666666671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A-4C7E-8A80-E9354600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4949760"/>
        <c:axId val="74951296"/>
        <c:axId val="0"/>
      </c:bar3DChart>
      <c:catAx>
        <c:axId val="7494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4951296"/>
        <c:crosses val="autoZero"/>
        <c:auto val="1"/>
        <c:lblAlgn val="ctr"/>
        <c:lblOffset val="100"/>
        <c:noMultiLvlLbl val="0"/>
      </c:catAx>
      <c:valAx>
        <c:axId val="7495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4949760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IAFA: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0747369604186273E-17"/>
                  <c:y val="-2.666666666666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E5-4428-9BC5-6D3C6CA5C6F7}"/>
                </c:ext>
              </c:extLst>
            </c:dLbl>
            <c:dLbl>
              <c:idx val="1"/>
              <c:layout>
                <c:manualLayout>
                  <c:x val="3.3542972509553143E-3"/>
                  <c:y val="-2.666666666666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E5-4428-9BC5-6D3C6CA5C6F7}"/>
                </c:ext>
              </c:extLst>
            </c:dLbl>
            <c:dLbl>
              <c:idx val="2"/>
              <c:layout>
                <c:manualLayout>
                  <c:x val="-1.6771486254776571E-3"/>
                  <c:y val="-5.3333333333333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E5-4428-9BC5-6D3C6CA5C6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(Anual!$B$67:$C$67,Anual!$F$67)</c:f>
              <c:numCache>
                <c:formatCode>#,##0.0____</c:formatCode>
                <c:ptCount val="3"/>
                <c:pt idx="0">
                  <c:v>59.80978261553868</c:v>
                </c:pt>
                <c:pt idx="1">
                  <c:v>51.50566025011215</c:v>
                </c:pt>
                <c:pt idx="2">
                  <c:v>45.269644598820058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B-40D4-89CE-4BB7AF3B1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5014528"/>
        <c:axId val="75016064"/>
        <c:axId val="0"/>
      </c:bar3DChart>
      <c:catAx>
        <c:axId val="750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5016064"/>
        <c:crosses val="autoZero"/>
        <c:auto val="1"/>
        <c:lblAlgn val="ctr"/>
        <c:lblOffset val="100"/>
        <c:noMultiLvlLbl val="0"/>
      </c:catAx>
      <c:valAx>
        <c:axId val="7501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50145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761999</xdr:colOff>
      <xdr:row>2</xdr:row>
      <xdr:rowOff>176212</xdr:rowOff>
    </xdr:from>
    <xdr:to>
      <xdr:col>17</xdr:col>
      <xdr:colOff>726281</xdr:colOff>
      <xdr:row>18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11905</xdr:colOff>
      <xdr:row>19</xdr:row>
      <xdr:rowOff>69057</xdr:rowOff>
    </xdr:from>
    <xdr:to>
      <xdr:col>17</xdr:col>
      <xdr:colOff>738186</xdr:colOff>
      <xdr:row>36</xdr:row>
      <xdr:rowOff>178593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23813</xdr:colOff>
      <xdr:row>37</xdr:row>
      <xdr:rowOff>69056</xdr:rowOff>
    </xdr:from>
    <xdr:to>
      <xdr:col>17</xdr:col>
      <xdr:colOff>738187</xdr:colOff>
      <xdr:row>54</xdr:row>
      <xdr:rowOff>166688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47622</xdr:colOff>
      <xdr:row>2</xdr:row>
      <xdr:rowOff>176214</xdr:rowOff>
    </xdr:from>
    <xdr:to>
      <xdr:col>27</xdr:col>
      <xdr:colOff>761999</xdr:colOff>
      <xdr:row>18</xdr:row>
      <xdr:rowOff>154780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35720</xdr:colOff>
      <xdr:row>19</xdr:row>
      <xdr:rowOff>69058</xdr:rowOff>
    </xdr:from>
    <xdr:to>
      <xdr:col>28</xdr:col>
      <xdr:colOff>23812</xdr:colOff>
      <xdr:row>37</xdr:row>
      <xdr:rowOff>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47624</xdr:colOff>
      <xdr:row>37</xdr:row>
      <xdr:rowOff>83344</xdr:rowOff>
    </xdr:from>
    <xdr:to>
      <xdr:col>28</xdr:col>
      <xdr:colOff>0</xdr:colOff>
      <xdr:row>54</xdr:row>
      <xdr:rowOff>178594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abSelected="1"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1.85546875" style="15" customWidth="1"/>
    <col min="2" max="7" width="19.5703125" style="15" customWidth="1"/>
    <col min="8" max="16384" width="11.42578125" style="15"/>
  </cols>
  <sheetData>
    <row r="2" spans="1:7" ht="15.75" x14ac:dyDescent="0.25">
      <c r="A2" s="42" t="s">
        <v>83</v>
      </c>
      <c r="B2" s="42"/>
      <c r="C2" s="42"/>
      <c r="D2" s="42"/>
      <c r="E2" s="42"/>
      <c r="F2" s="42"/>
      <c r="G2" s="42"/>
    </row>
    <row r="4" spans="1:7" ht="31.5" customHeight="1" x14ac:dyDescent="0.25">
      <c r="A4" s="43" t="s">
        <v>0</v>
      </c>
      <c r="B4" s="46" t="s">
        <v>1</v>
      </c>
      <c r="C4" s="57" t="s">
        <v>2</v>
      </c>
      <c r="D4" s="58"/>
      <c r="E4" s="59"/>
      <c r="F4" s="56" t="s">
        <v>137</v>
      </c>
      <c r="G4" s="56"/>
    </row>
    <row r="5" spans="1:7" ht="20.100000000000001" customHeight="1" x14ac:dyDescent="0.25">
      <c r="A5" s="44"/>
      <c r="B5" s="47"/>
      <c r="C5" s="49" t="s">
        <v>3</v>
      </c>
      <c r="D5" s="55" t="s">
        <v>4</v>
      </c>
      <c r="E5" s="51" t="s">
        <v>138</v>
      </c>
      <c r="F5" s="53" t="s">
        <v>139</v>
      </c>
      <c r="G5" s="55" t="s">
        <v>140</v>
      </c>
    </row>
    <row r="6" spans="1:7" ht="41.25" customHeight="1" thickBot="1" x14ac:dyDescent="0.3">
      <c r="A6" s="45"/>
      <c r="B6" s="48"/>
      <c r="C6" s="50"/>
      <c r="D6" s="52"/>
      <c r="E6" s="52"/>
      <c r="F6" s="54"/>
      <c r="G6" s="52"/>
    </row>
    <row r="7" spans="1:7" ht="15.75" thickTop="1" x14ac:dyDescent="0.25"/>
    <row r="8" spans="1:7" x14ac:dyDescent="0.25">
      <c r="A8" s="9" t="s">
        <v>5</v>
      </c>
    </row>
    <row r="10" spans="1:7" x14ac:dyDescent="0.25">
      <c r="A10" s="15" t="s">
        <v>46</v>
      </c>
    </row>
    <row r="11" spans="1:7" x14ac:dyDescent="0.25">
      <c r="A11" s="13" t="s">
        <v>55</v>
      </c>
      <c r="B11" s="25">
        <f>C11+F11</f>
        <v>112.66666666666667</v>
      </c>
      <c r="C11" s="25">
        <f>D11+E11</f>
        <v>112.66666666666667</v>
      </c>
      <c r="D11" s="25">
        <v>24</v>
      </c>
      <c r="E11" s="25">
        <v>88.666666666666671</v>
      </c>
      <c r="F11" s="24">
        <f t="shared" ref="F11:F16" si="0">SUM(G11:G11)</f>
        <v>0</v>
      </c>
      <c r="G11" s="25">
        <v>0</v>
      </c>
    </row>
    <row r="12" spans="1:7" x14ac:dyDescent="0.25">
      <c r="A12" s="16" t="s">
        <v>47</v>
      </c>
      <c r="B12" s="25">
        <f>C12+F12</f>
        <v>146.66666666666669</v>
      </c>
      <c r="C12" s="25">
        <f>D12+E12</f>
        <v>146.66666666666669</v>
      </c>
      <c r="D12" s="25">
        <v>58</v>
      </c>
      <c r="E12" s="25">
        <v>88.666666666666671</v>
      </c>
      <c r="F12" s="24">
        <f t="shared" si="0"/>
        <v>0</v>
      </c>
      <c r="G12" s="24">
        <v>0</v>
      </c>
    </row>
    <row r="13" spans="1:7" x14ac:dyDescent="0.25">
      <c r="A13" s="13" t="s">
        <v>84</v>
      </c>
      <c r="B13" s="25">
        <f t="shared" ref="B13:B16" si="1">C13+F13</f>
        <v>88</v>
      </c>
      <c r="C13" s="25">
        <f t="shared" ref="C13:C16" si="2">D13+E13</f>
        <v>88</v>
      </c>
      <c r="D13" s="25">
        <v>25</v>
      </c>
      <c r="E13" s="24">
        <v>63</v>
      </c>
      <c r="F13" s="24">
        <f t="shared" si="0"/>
        <v>0</v>
      </c>
      <c r="G13" s="24">
        <v>0</v>
      </c>
    </row>
    <row r="14" spans="1:7" x14ac:dyDescent="0.25">
      <c r="A14" s="13" t="s">
        <v>85</v>
      </c>
      <c r="B14" s="25">
        <f>C14+F14</f>
        <v>98</v>
      </c>
      <c r="C14" s="25">
        <f>D14+E14</f>
        <v>98</v>
      </c>
      <c r="D14" s="25">
        <v>25</v>
      </c>
      <c r="E14" s="25">
        <v>73</v>
      </c>
      <c r="F14" s="24">
        <f t="shared" si="0"/>
        <v>0</v>
      </c>
      <c r="G14" s="25">
        <v>0</v>
      </c>
    </row>
    <row r="15" spans="1:7" x14ac:dyDescent="0.25">
      <c r="A15" s="16" t="s">
        <v>47</v>
      </c>
      <c r="B15" s="25">
        <f>C15+F15</f>
        <v>136</v>
      </c>
      <c r="C15" s="25">
        <f>D15+E15</f>
        <v>136</v>
      </c>
      <c r="D15" s="25">
        <v>63</v>
      </c>
      <c r="E15" s="25">
        <v>73</v>
      </c>
      <c r="F15" s="24">
        <f t="shared" si="0"/>
        <v>0</v>
      </c>
      <c r="G15" s="25">
        <v>0</v>
      </c>
    </row>
    <row r="16" spans="1:7" x14ac:dyDescent="0.25">
      <c r="A16" s="13" t="s">
        <v>86</v>
      </c>
      <c r="B16" s="25">
        <f t="shared" si="1"/>
        <v>2032</v>
      </c>
      <c r="C16" s="25">
        <f t="shared" si="2"/>
        <v>402</v>
      </c>
      <c r="D16" s="25">
        <v>150</v>
      </c>
      <c r="E16" s="25">
        <v>252</v>
      </c>
      <c r="F16" s="24">
        <f t="shared" si="0"/>
        <v>1630</v>
      </c>
      <c r="G16" s="24">
        <v>1630</v>
      </c>
    </row>
    <row r="17" spans="1:9" x14ac:dyDescent="0.25">
      <c r="B17" s="24"/>
      <c r="C17" s="24"/>
      <c r="D17" s="24"/>
      <c r="E17" s="24"/>
      <c r="F17" s="24"/>
      <c r="G17" s="24"/>
    </row>
    <row r="18" spans="1:9" x14ac:dyDescent="0.25">
      <c r="A18" s="17" t="s">
        <v>6</v>
      </c>
      <c r="B18" s="24"/>
      <c r="C18" s="24"/>
      <c r="D18" s="24"/>
      <c r="E18" s="24"/>
      <c r="F18" s="24"/>
      <c r="G18" s="24"/>
    </row>
    <row r="19" spans="1:9" x14ac:dyDescent="0.25">
      <c r="A19" s="13" t="s">
        <v>55</v>
      </c>
      <c r="B19" s="25">
        <f>C19+F19</f>
        <v>8739717.4699999988</v>
      </c>
      <c r="C19" s="25">
        <f>D19+E19</f>
        <v>8739717.4699999988</v>
      </c>
      <c r="D19" s="25">
        <v>7968187.4699999997</v>
      </c>
      <c r="E19" s="25">
        <v>771530</v>
      </c>
      <c r="F19" s="25">
        <f>SUM(G19:G19)</f>
        <v>0</v>
      </c>
      <c r="G19" s="25">
        <v>0</v>
      </c>
    </row>
    <row r="20" spans="1:9" x14ac:dyDescent="0.25">
      <c r="A20" s="13" t="s">
        <v>84</v>
      </c>
      <c r="B20" s="25">
        <f>C20+F20</f>
        <v>19924998</v>
      </c>
      <c r="C20" s="25">
        <f>D20+E20</f>
        <v>19924998</v>
      </c>
      <c r="D20" s="25">
        <v>17424999</v>
      </c>
      <c r="E20" s="25">
        <v>2499999</v>
      </c>
      <c r="F20" s="25">
        <f>SUM(G20:G20)</f>
        <v>0</v>
      </c>
      <c r="G20" s="25">
        <v>0</v>
      </c>
    </row>
    <row r="21" spans="1:9" x14ac:dyDescent="0.25">
      <c r="A21" s="13" t="s">
        <v>85</v>
      </c>
      <c r="B21" s="25">
        <f>C21+F21</f>
        <v>6791266.6100000003</v>
      </c>
      <c r="C21" s="25">
        <f>D21+E21</f>
        <v>6791266.6100000003</v>
      </c>
      <c r="D21" s="25">
        <v>5953316.6100000003</v>
      </c>
      <c r="E21" s="25">
        <v>837950</v>
      </c>
      <c r="F21" s="25">
        <f>SUM(G21:G21)</f>
        <v>0</v>
      </c>
      <c r="G21" s="25">
        <v>0</v>
      </c>
      <c r="I21" s="14"/>
    </row>
    <row r="22" spans="1:9" x14ac:dyDescent="0.25">
      <c r="A22" s="13" t="s">
        <v>86</v>
      </c>
      <c r="B22" s="25">
        <f>C22+F22</f>
        <v>89715524</v>
      </c>
      <c r="C22" s="25">
        <f>D22+E22</f>
        <v>77715524</v>
      </c>
      <c r="D22" s="25">
        <v>67715528</v>
      </c>
      <c r="E22" s="25">
        <v>9999996</v>
      </c>
      <c r="F22" s="25">
        <f>SUM(G22:G22)</f>
        <v>12000000</v>
      </c>
      <c r="G22" s="25">
        <v>12000000</v>
      </c>
    </row>
    <row r="23" spans="1:9" x14ac:dyDescent="0.25">
      <c r="A23" s="13" t="s">
        <v>87</v>
      </c>
      <c r="B23" s="25">
        <f>+C23+F23</f>
        <v>6791266.6100000003</v>
      </c>
      <c r="C23" s="25">
        <f>+D23+E23</f>
        <v>6791266.6100000003</v>
      </c>
      <c r="D23" s="25">
        <f>D21</f>
        <v>5953316.6100000003</v>
      </c>
      <c r="E23" s="25">
        <f>+E21</f>
        <v>837950</v>
      </c>
      <c r="F23" s="25">
        <f>G23</f>
        <v>0</v>
      </c>
      <c r="G23" s="25">
        <f>G21</f>
        <v>0</v>
      </c>
    </row>
    <row r="24" spans="1:9" x14ac:dyDescent="0.25">
      <c r="B24" s="25"/>
      <c r="C24" s="25"/>
      <c r="D24" s="25"/>
      <c r="E24" s="24"/>
      <c r="F24" s="24"/>
      <c r="G24" s="24"/>
    </row>
    <row r="25" spans="1:9" x14ac:dyDescent="0.25">
      <c r="A25" s="17" t="s">
        <v>7</v>
      </c>
      <c r="B25" s="25"/>
      <c r="C25" s="25"/>
      <c r="D25" s="25"/>
      <c r="E25" s="25"/>
      <c r="F25" s="25"/>
      <c r="G25" s="25"/>
    </row>
    <row r="26" spans="1:9" x14ac:dyDescent="0.25">
      <c r="A26" s="13" t="s">
        <v>84</v>
      </c>
      <c r="B26" s="25">
        <f>B20</f>
        <v>19924998</v>
      </c>
      <c r="C26" s="25">
        <f>C20</f>
        <v>19924998</v>
      </c>
      <c r="D26" s="25"/>
      <c r="E26" s="25"/>
      <c r="F26" s="25">
        <f>F20</f>
        <v>0</v>
      </c>
      <c r="G26" s="25"/>
    </row>
    <row r="27" spans="1:9" x14ac:dyDescent="0.25">
      <c r="A27" s="13" t="s">
        <v>85</v>
      </c>
      <c r="B27" s="25">
        <f>C27+F27</f>
        <v>19925000</v>
      </c>
      <c r="C27" s="25">
        <v>19925000</v>
      </c>
      <c r="D27" s="25"/>
      <c r="E27" s="25"/>
      <c r="F27" s="25">
        <v>0</v>
      </c>
      <c r="G27" s="25"/>
    </row>
    <row r="28" spans="1:9" x14ac:dyDescent="0.25">
      <c r="B28" s="24"/>
      <c r="C28" s="24"/>
      <c r="D28" s="24"/>
      <c r="E28" s="24"/>
      <c r="F28" s="24"/>
      <c r="G28" s="24"/>
    </row>
    <row r="29" spans="1:9" x14ac:dyDescent="0.25">
      <c r="A29" s="15" t="s">
        <v>8</v>
      </c>
      <c r="B29" s="24"/>
      <c r="C29" s="24"/>
      <c r="D29" s="24"/>
      <c r="E29" s="24"/>
      <c r="F29" s="24"/>
      <c r="G29" s="24"/>
    </row>
    <row r="30" spans="1:9" x14ac:dyDescent="0.25">
      <c r="A30" s="13" t="s">
        <v>56</v>
      </c>
      <c r="B30" s="27">
        <v>1.0042274323</v>
      </c>
      <c r="C30" s="27">
        <v>1.0042274323</v>
      </c>
      <c r="D30" s="27">
        <v>1.0042274323</v>
      </c>
      <c r="E30" s="27">
        <v>1.0042274323</v>
      </c>
      <c r="F30" s="27">
        <v>1.0042274323</v>
      </c>
      <c r="G30" s="27">
        <v>1.0042274323</v>
      </c>
    </row>
    <row r="31" spans="1:9" x14ac:dyDescent="0.25">
      <c r="A31" s="13" t="s">
        <v>88</v>
      </c>
      <c r="B31" s="27">
        <v>1.0304675706999999</v>
      </c>
      <c r="C31" s="27">
        <v>1.0304675706999999</v>
      </c>
      <c r="D31" s="27">
        <v>1.0304675706999999</v>
      </c>
      <c r="E31" s="27">
        <v>1.0304675706999999</v>
      </c>
      <c r="F31" s="27">
        <v>1.0304675706999999</v>
      </c>
      <c r="G31" s="27">
        <v>1.0304675706999999</v>
      </c>
    </row>
    <row r="32" spans="1:9" x14ac:dyDescent="0.25">
      <c r="A32" s="13" t="s">
        <v>9</v>
      </c>
      <c r="B32" s="25" t="s">
        <v>135</v>
      </c>
      <c r="C32" s="25" t="s">
        <v>135</v>
      </c>
      <c r="D32" s="25" t="s">
        <v>135</v>
      </c>
      <c r="E32" s="25" t="s">
        <v>135</v>
      </c>
      <c r="F32" s="25" t="s">
        <v>135</v>
      </c>
      <c r="G32" s="25" t="s">
        <v>135</v>
      </c>
    </row>
    <row r="33" spans="1:7" x14ac:dyDescent="0.25">
      <c r="B33" s="24"/>
      <c r="C33" s="24"/>
      <c r="D33" s="24"/>
      <c r="E33" s="24"/>
      <c r="F33" s="24"/>
      <c r="G33" s="24"/>
    </row>
    <row r="34" spans="1:7" x14ac:dyDescent="0.25">
      <c r="A34" s="9" t="s">
        <v>10</v>
      </c>
      <c r="B34" s="24"/>
      <c r="C34" s="24"/>
      <c r="D34" s="24"/>
      <c r="E34" s="24"/>
      <c r="F34" s="24"/>
      <c r="G34" s="24"/>
    </row>
    <row r="35" spans="1:7" x14ac:dyDescent="0.25">
      <c r="A35" s="15" t="s">
        <v>57</v>
      </c>
      <c r="B35" s="25">
        <f>B19/B30</f>
        <v>8702926.4376728572</v>
      </c>
      <c r="C35" s="25">
        <f t="shared" ref="C35:G35" si="3">C19/C30</f>
        <v>8702926.4376728572</v>
      </c>
      <c r="D35" s="25">
        <f>D19/D30</f>
        <v>7934644.2984039159</v>
      </c>
      <c r="E35" s="25">
        <f t="shared" si="3"/>
        <v>768282.13926894136</v>
      </c>
      <c r="F35" s="25">
        <f t="shared" si="3"/>
        <v>0</v>
      </c>
      <c r="G35" s="25">
        <f t="shared" si="3"/>
        <v>0</v>
      </c>
    </row>
    <row r="36" spans="1:7" x14ac:dyDescent="0.25">
      <c r="A36" s="15" t="s">
        <v>89</v>
      </c>
      <c r="B36" s="25">
        <f>B21/B31</f>
        <v>6590470.9697818737</v>
      </c>
      <c r="C36" s="25">
        <f>C21/C31</f>
        <v>6590470.9697818737</v>
      </c>
      <c r="D36" s="25">
        <f t="shared" ref="D36:F36" si="4">D21/D31</f>
        <v>5777296.4227839727</v>
      </c>
      <c r="E36" s="25">
        <f>E21/E31</f>
        <v>813174.54699790105</v>
      </c>
      <c r="F36" s="25">
        <f t="shared" si="4"/>
        <v>0</v>
      </c>
      <c r="G36" s="25">
        <f>G21/G31</f>
        <v>0</v>
      </c>
    </row>
    <row r="37" spans="1:7" x14ac:dyDescent="0.25">
      <c r="A37" s="15" t="s">
        <v>58</v>
      </c>
      <c r="B37" s="25">
        <f t="shared" ref="B37:C37" si="5">B35/B11</f>
        <v>77244.909210114114</v>
      </c>
      <c r="C37" s="25">
        <f t="shared" si="5"/>
        <v>77244.909210114114</v>
      </c>
      <c r="D37" s="25">
        <f>D35/D11</f>
        <v>330610.17910016316</v>
      </c>
      <c r="E37" s="25">
        <f>E35/E11</f>
        <v>8664.8361571685109</v>
      </c>
      <c r="F37" s="25" t="s">
        <v>135</v>
      </c>
      <c r="G37" s="25" t="s">
        <v>135</v>
      </c>
    </row>
    <row r="38" spans="1:7" x14ac:dyDescent="0.25">
      <c r="A38" s="15" t="s">
        <v>90</v>
      </c>
      <c r="B38" s="25">
        <f t="shared" ref="B38:C38" si="6">B36/B14</f>
        <v>67249.703773284433</v>
      </c>
      <c r="C38" s="25">
        <f t="shared" si="6"/>
        <v>67249.703773284433</v>
      </c>
      <c r="D38" s="25">
        <f>D36/D14</f>
        <v>231091.85691135892</v>
      </c>
      <c r="E38" s="25">
        <f>E36/E14</f>
        <v>11139.37735613563</v>
      </c>
      <c r="F38" s="25" t="s">
        <v>135</v>
      </c>
      <c r="G38" s="25" t="s">
        <v>135</v>
      </c>
    </row>
    <row r="39" spans="1:7" x14ac:dyDescent="0.25">
      <c r="B39" s="21"/>
      <c r="C39" s="21"/>
      <c r="D39" s="21"/>
      <c r="E39" s="21"/>
      <c r="F39" s="21"/>
      <c r="G39" s="21"/>
    </row>
    <row r="40" spans="1:7" x14ac:dyDescent="0.25">
      <c r="A40" s="9" t="s">
        <v>11</v>
      </c>
      <c r="B40" s="21"/>
      <c r="C40" s="21"/>
      <c r="D40" s="21"/>
      <c r="E40" s="21"/>
      <c r="F40" s="21"/>
      <c r="G40" s="21"/>
    </row>
    <row r="41" spans="1:7" x14ac:dyDescent="0.25">
      <c r="B41" s="21"/>
      <c r="C41" s="21"/>
      <c r="D41" s="21"/>
      <c r="E41" s="21"/>
      <c r="F41" s="21"/>
      <c r="G41" s="21"/>
    </row>
    <row r="42" spans="1:7" x14ac:dyDescent="0.25">
      <c r="A42" s="15" t="s">
        <v>12</v>
      </c>
      <c r="B42" s="21"/>
      <c r="C42" s="21"/>
      <c r="D42" s="21"/>
      <c r="E42" s="21"/>
      <c r="F42" s="21"/>
      <c r="G42" s="21"/>
    </row>
    <row r="43" spans="1:7" x14ac:dyDescent="0.25">
      <c r="A43" s="15" t="s">
        <v>13</v>
      </c>
      <c r="B43" s="23" t="s">
        <v>49</v>
      </c>
      <c r="C43" s="23" t="s">
        <v>49</v>
      </c>
      <c r="D43" s="23" t="s">
        <v>49</v>
      </c>
      <c r="E43" s="23" t="s">
        <v>49</v>
      </c>
      <c r="F43" s="23" t="s">
        <v>49</v>
      </c>
      <c r="G43" s="23" t="s">
        <v>49</v>
      </c>
    </row>
    <row r="44" spans="1:7" x14ac:dyDescent="0.25">
      <c r="A44" s="15" t="s">
        <v>14</v>
      </c>
      <c r="B44" s="23" t="s">
        <v>49</v>
      </c>
      <c r="C44" s="23" t="s">
        <v>49</v>
      </c>
      <c r="D44" s="23" t="s">
        <v>49</v>
      </c>
      <c r="E44" s="23" t="s">
        <v>49</v>
      </c>
      <c r="F44" s="23" t="s">
        <v>49</v>
      </c>
      <c r="G44" s="23" t="s">
        <v>49</v>
      </c>
    </row>
    <row r="45" spans="1:7" x14ac:dyDescent="0.25">
      <c r="B45" s="24"/>
      <c r="C45" s="24"/>
      <c r="D45" s="24"/>
      <c r="E45" s="24"/>
      <c r="F45" s="24"/>
      <c r="G45" s="24"/>
    </row>
    <row r="46" spans="1:7" x14ac:dyDescent="0.25">
      <c r="A46" s="15" t="s">
        <v>15</v>
      </c>
      <c r="B46" s="24"/>
      <c r="C46" s="24"/>
      <c r="D46" s="24"/>
      <c r="E46" s="24"/>
      <c r="F46" s="24"/>
      <c r="G46" s="24"/>
    </row>
    <row r="47" spans="1:7" x14ac:dyDescent="0.25">
      <c r="A47" s="15" t="s">
        <v>16</v>
      </c>
      <c r="B47" s="23">
        <f>B14/B13*100</f>
        <v>111.36363636363636</v>
      </c>
      <c r="C47" s="23">
        <f t="shared" ref="C47" si="7">C14/C13*100</f>
        <v>111.36363636363636</v>
      </c>
      <c r="D47" s="23">
        <f>D14/D13*100</f>
        <v>100</v>
      </c>
      <c r="E47" s="23">
        <f>E14/E13*100</f>
        <v>115.87301587301589</v>
      </c>
      <c r="F47" s="25" t="s">
        <v>135</v>
      </c>
      <c r="G47" s="25" t="s">
        <v>135</v>
      </c>
    </row>
    <row r="48" spans="1:7" x14ac:dyDescent="0.25">
      <c r="A48" s="15" t="s">
        <v>17</v>
      </c>
      <c r="B48" s="23">
        <f>B21/B20*100</f>
        <v>34.084152028522162</v>
      </c>
      <c r="C48" s="23">
        <f t="shared" ref="C48" si="8">C21/C20*100</f>
        <v>34.084152028522162</v>
      </c>
      <c r="D48" s="23">
        <f>D21/D20*100</f>
        <v>34.16537705396712</v>
      </c>
      <c r="E48" s="23">
        <f>E21/E20*100</f>
        <v>33.518013407205359</v>
      </c>
      <c r="F48" s="25" t="s">
        <v>135</v>
      </c>
      <c r="G48" s="25" t="s">
        <v>135</v>
      </c>
    </row>
    <row r="49" spans="1:7" x14ac:dyDescent="0.25">
      <c r="A49" s="15" t="s">
        <v>18</v>
      </c>
      <c r="B49" s="23">
        <f t="shared" ref="B49:E49" si="9">AVERAGE(B47:B48)</f>
        <v>72.723894196079257</v>
      </c>
      <c r="C49" s="23">
        <f t="shared" si="9"/>
        <v>72.723894196079257</v>
      </c>
      <c r="D49" s="23">
        <f>AVERAGE(D47:D48)</f>
        <v>67.08268852698356</v>
      </c>
      <c r="E49" s="23">
        <f t="shared" si="9"/>
        <v>74.695514640110616</v>
      </c>
      <c r="F49" s="25" t="s">
        <v>135</v>
      </c>
      <c r="G49" s="25" t="s">
        <v>135</v>
      </c>
    </row>
    <row r="50" spans="1:7" x14ac:dyDescent="0.25">
      <c r="B50" s="23"/>
      <c r="C50" s="23"/>
      <c r="D50" s="23"/>
      <c r="E50" s="23"/>
      <c r="F50" s="23"/>
      <c r="G50" s="23"/>
    </row>
    <row r="51" spans="1:7" x14ac:dyDescent="0.25">
      <c r="A51" s="15" t="s">
        <v>19</v>
      </c>
      <c r="B51" s="24"/>
      <c r="C51" s="24"/>
      <c r="D51" s="24"/>
      <c r="E51" s="24"/>
      <c r="F51" s="24"/>
      <c r="G51" s="24"/>
    </row>
    <row r="52" spans="1:7" x14ac:dyDescent="0.25">
      <c r="A52" s="15" t="s">
        <v>20</v>
      </c>
      <c r="B52" s="23">
        <f>(B14/B16)*100</f>
        <v>4.8228346456692908</v>
      </c>
      <c r="C52" s="23">
        <f t="shared" ref="C52" si="10">(C14/C16)*100</f>
        <v>24.378109452736318</v>
      </c>
      <c r="D52" s="23">
        <f>(D14/D16)*100</f>
        <v>16.666666666666664</v>
      </c>
      <c r="E52" s="23">
        <f>(E14/E16)*100</f>
        <v>28.968253968253972</v>
      </c>
      <c r="F52" s="23">
        <f>(F14/F16)*100</f>
        <v>0</v>
      </c>
      <c r="G52" s="23">
        <f>(G14/G16)*100</f>
        <v>0</v>
      </c>
    </row>
    <row r="53" spans="1:7" x14ac:dyDescent="0.25">
      <c r="A53" s="15" t="s">
        <v>21</v>
      </c>
      <c r="B53" s="23">
        <f>B21/B22*100</f>
        <v>7.5697786817808694</v>
      </c>
      <c r="C53" s="23">
        <f t="shared" ref="C53:G53" si="11">C21/C22*100</f>
        <v>8.7386229423094424</v>
      </c>
      <c r="D53" s="23">
        <f t="shared" si="11"/>
        <v>8.791656486825298</v>
      </c>
      <c r="E53" s="23">
        <f t="shared" si="11"/>
        <v>8.3795033518013398</v>
      </c>
      <c r="F53" s="23">
        <f t="shared" si="11"/>
        <v>0</v>
      </c>
      <c r="G53" s="23">
        <f t="shared" si="11"/>
        <v>0</v>
      </c>
    </row>
    <row r="54" spans="1:7" x14ac:dyDescent="0.25">
      <c r="A54" s="15" t="s">
        <v>22</v>
      </c>
      <c r="B54" s="23">
        <f t="shared" ref="B54:G54" si="12">(B52+B53)/2</f>
        <v>6.1963066637250801</v>
      </c>
      <c r="C54" s="23">
        <f t="shared" si="12"/>
        <v>16.558366197522879</v>
      </c>
      <c r="D54" s="23">
        <f t="shared" si="12"/>
        <v>12.72916157674598</v>
      </c>
      <c r="E54" s="23">
        <f t="shared" si="12"/>
        <v>18.673878660027654</v>
      </c>
      <c r="F54" s="23">
        <f t="shared" si="12"/>
        <v>0</v>
      </c>
      <c r="G54" s="23">
        <f t="shared" si="12"/>
        <v>0</v>
      </c>
    </row>
    <row r="55" spans="1:7" x14ac:dyDescent="0.25">
      <c r="B55" s="24"/>
      <c r="C55" s="24"/>
      <c r="D55" s="24"/>
      <c r="E55" s="24"/>
      <c r="F55" s="24"/>
      <c r="G55" s="24"/>
    </row>
    <row r="56" spans="1:7" x14ac:dyDescent="0.25">
      <c r="A56" s="15" t="s">
        <v>33</v>
      </c>
      <c r="B56" s="23"/>
      <c r="C56" s="23"/>
      <c r="D56" s="23"/>
      <c r="E56" s="23"/>
      <c r="F56" s="23"/>
      <c r="G56" s="23"/>
    </row>
    <row r="57" spans="1:7" x14ac:dyDescent="0.25">
      <c r="A57" s="15" t="s">
        <v>23</v>
      </c>
      <c r="B57" s="26">
        <f t="shared" ref="B57:C57" si="13">B23/B21*100</f>
        <v>100</v>
      </c>
      <c r="C57" s="26">
        <f t="shared" si="13"/>
        <v>100</v>
      </c>
      <c r="D57" s="23"/>
      <c r="E57" s="23"/>
      <c r="F57" s="23"/>
      <c r="G57" s="23"/>
    </row>
    <row r="58" spans="1:7" x14ac:dyDescent="0.25">
      <c r="B58" s="24"/>
      <c r="C58" s="24"/>
      <c r="D58" s="24"/>
      <c r="E58" s="24"/>
      <c r="F58" s="24"/>
      <c r="G58" s="24"/>
    </row>
    <row r="59" spans="1:7" x14ac:dyDescent="0.25">
      <c r="A59" s="15" t="s">
        <v>24</v>
      </c>
      <c r="B59" s="24"/>
      <c r="C59" s="24"/>
      <c r="D59" s="24"/>
      <c r="E59" s="24"/>
      <c r="F59" s="24"/>
      <c r="G59" s="24"/>
    </row>
    <row r="60" spans="1:7" x14ac:dyDescent="0.25">
      <c r="A60" s="15" t="s">
        <v>25</v>
      </c>
      <c r="B60" s="23">
        <f t="shared" ref="B60:C60" si="14">((B14/B11)-1)*100</f>
        <v>-13.017751479289942</v>
      </c>
      <c r="C60" s="23">
        <f t="shared" si="14"/>
        <v>-13.017751479289942</v>
      </c>
      <c r="D60" s="23">
        <f>((D14/D11)-1)*100</f>
        <v>4.1666666666666741</v>
      </c>
      <c r="E60" s="23">
        <f>((E14/E11)-1)*100</f>
        <v>-17.669172932330834</v>
      </c>
      <c r="F60" s="25" t="s">
        <v>135</v>
      </c>
      <c r="G60" s="25" t="s">
        <v>135</v>
      </c>
    </row>
    <row r="61" spans="1:7" x14ac:dyDescent="0.25">
      <c r="A61" s="15" t="s">
        <v>26</v>
      </c>
      <c r="B61" s="23">
        <f>((B36/B35)-1)*100</f>
        <v>-24.272932593646612</v>
      </c>
      <c r="C61" s="23">
        <f>((C36/C35)-1)*100</f>
        <v>-24.272932593646612</v>
      </c>
      <c r="D61" s="23">
        <f>((D36/D35)-1)*100</f>
        <v>-27.188967702734978</v>
      </c>
      <c r="E61" s="23">
        <f t="shared" ref="E61" si="15">((E36/E35)-1)*100</f>
        <v>5.8432189731336237</v>
      </c>
      <c r="F61" s="25" t="s">
        <v>135</v>
      </c>
      <c r="G61" s="25" t="s">
        <v>135</v>
      </c>
    </row>
    <row r="62" spans="1:7" x14ac:dyDescent="0.25">
      <c r="A62" s="15" t="s">
        <v>27</v>
      </c>
      <c r="B62" s="23">
        <f t="shared" ref="B62:E62" si="16">((B38/B37)-1)*100</f>
        <v>-12.939629988614133</v>
      </c>
      <c r="C62" s="23">
        <f t="shared" si="16"/>
        <v>-12.939629988614133</v>
      </c>
      <c r="D62" s="23">
        <f t="shared" si="16"/>
        <v>-30.101408994625579</v>
      </c>
      <c r="E62" s="23">
        <f t="shared" si="16"/>
        <v>28.55843035092942</v>
      </c>
      <c r="F62" s="25" t="s">
        <v>135</v>
      </c>
      <c r="G62" s="25" t="s">
        <v>135</v>
      </c>
    </row>
    <row r="63" spans="1:7" x14ac:dyDescent="0.25">
      <c r="B63" s="23"/>
      <c r="C63" s="23"/>
      <c r="D63" s="23"/>
      <c r="E63" s="23"/>
      <c r="F63" s="23"/>
      <c r="G63" s="23"/>
    </row>
    <row r="64" spans="1:7" x14ac:dyDescent="0.25">
      <c r="A64" s="15" t="s">
        <v>28</v>
      </c>
      <c r="B64" s="24"/>
      <c r="C64" s="24"/>
      <c r="D64" s="24"/>
      <c r="E64" s="24"/>
      <c r="F64" s="24"/>
      <c r="G64" s="24"/>
    </row>
    <row r="65" spans="1:7" x14ac:dyDescent="0.25">
      <c r="A65" s="15" t="s">
        <v>36</v>
      </c>
      <c r="B65" s="25">
        <f t="shared" ref="B65:E65" si="17">B20/B13</f>
        <v>226420.43181818182</v>
      </c>
      <c r="C65" s="25">
        <f t="shared" si="17"/>
        <v>226420.43181818182</v>
      </c>
      <c r="D65" s="25">
        <f t="shared" si="17"/>
        <v>696999.96</v>
      </c>
      <c r="E65" s="25">
        <f t="shared" si="17"/>
        <v>39682.523809523809</v>
      </c>
      <c r="F65" s="25" t="s">
        <v>135</v>
      </c>
      <c r="G65" s="25" t="s">
        <v>135</v>
      </c>
    </row>
    <row r="66" spans="1:7" x14ac:dyDescent="0.25">
      <c r="A66" s="15" t="s">
        <v>37</v>
      </c>
      <c r="B66" s="25">
        <f t="shared" ref="B66:E66" si="18">B21/B14</f>
        <v>69298.638877551028</v>
      </c>
      <c r="C66" s="25">
        <f t="shared" si="18"/>
        <v>69298.638877551028</v>
      </c>
      <c r="D66" s="25">
        <f t="shared" si="18"/>
        <v>238132.66440000001</v>
      </c>
      <c r="E66" s="25">
        <f t="shared" si="18"/>
        <v>11478.767123287671</v>
      </c>
      <c r="F66" s="25" t="s">
        <v>135</v>
      </c>
      <c r="G66" s="25" t="s">
        <v>135</v>
      </c>
    </row>
    <row r="67" spans="1:7" x14ac:dyDescent="0.25">
      <c r="A67" s="15" t="s">
        <v>29</v>
      </c>
      <c r="B67" s="23">
        <f>(B66/B65)*B49</f>
        <v>22.258004020194761</v>
      </c>
      <c r="C67" s="23">
        <f t="shared" ref="C67:E67" si="19">(C66/C65)*C49</f>
        <v>22.258004020194761</v>
      </c>
      <c r="D67" s="23">
        <f t="shared" si="19"/>
        <v>22.919053473182277</v>
      </c>
      <c r="E67" s="23">
        <f t="shared" si="19"/>
        <v>21.606801568961085</v>
      </c>
      <c r="F67" s="25" t="s">
        <v>135</v>
      </c>
      <c r="G67" s="25" t="s">
        <v>135</v>
      </c>
    </row>
    <row r="68" spans="1:7" x14ac:dyDescent="0.25">
      <c r="A68" s="15" t="s">
        <v>38</v>
      </c>
      <c r="B68" s="25">
        <f t="shared" ref="B68:E68" si="20">B20/(B13*3)</f>
        <v>75473.477272727279</v>
      </c>
      <c r="C68" s="25">
        <f t="shared" si="20"/>
        <v>75473.477272727279</v>
      </c>
      <c r="D68" s="25">
        <f t="shared" si="20"/>
        <v>232333.32</v>
      </c>
      <c r="E68" s="25">
        <f t="shared" si="20"/>
        <v>13227.507936507936</v>
      </c>
      <c r="F68" s="25" t="s">
        <v>135</v>
      </c>
      <c r="G68" s="25" t="s">
        <v>135</v>
      </c>
    </row>
    <row r="69" spans="1:7" x14ac:dyDescent="0.25">
      <c r="A69" s="15" t="s">
        <v>39</v>
      </c>
      <c r="B69" s="25">
        <f>B21/(B14*3)</f>
        <v>23099.546292517007</v>
      </c>
      <c r="C69" s="25">
        <f t="shared" ref="C69:E69" si="21">C21/(C14*3)</f>
        <v>23099.546292517007</v>
      </c>
      <c r="D69" s="25">
        <f t="shared" si="21"/>
        <v>79377.554799999998</v>
      </c>
      <c r="E69" s="25">
        <f t="shared" si="21"/>
        <v>3826.255707762557</v>
      </c>
      <c r="F69" s="25" t="s">
        <v>135</v>
      </c>
      <c r="G69" s="25" t="s">
        <v>135</v>
      </c>
    </row>
    <row r="70" spans="1:7" x14ac:dyDescent="0.25">
      <c r="B70" s="23"/>
      <c r="C70" s="23"/>
      <c r="D70" s="23"/>
      <c r="E70" s="24"/>
      <c r="F70" s="24"/>
      <c r="G70" s="24"/>
    </row>
    <row r="71" spans="1:7" x14ac:dyDescent="0.25">
      <c r="A71" s="15" t="s">
        <v>30</v>
      </c>
      <c r="B71" s="23"/>
      <c r="C71" s="23"/>
      <c r="D71" s="23"/>
      <c r="E71" s="24"/>
      <c r="F71" s="24"/>
      <c r="G71" s="24"/>
    </row>
    <row r="72" spans="1:7" x14ac:dyDescent="0.25">
      <c r="A72" s="15" t="s">
        <v>31</v>
      </c>
      <c r="B72" s="26">
        <f>(B27/B26)*100</f>
        <v>100.00001003764216</v>
      </c>
      <c r="C72" s="26">
        <f t="shared" ref="C72" si="22">(C27/C26)*100</f>
        <v>100.00001003764216</v>
      </c>
      <c r="D72" s="23"/>
      <c r="E72" s="23"/>
      <c r="F72" s="23"/>
      <c r="G72" s="23"/>
    </row>
    <row r="73" spans="1:7" x14ac:dyDescent="0.25">
      <c r="A73" s="15" t="s">
        <v>32</v>
      </c>
      <c r="B73" s="26">
        <f>(B21/B27)*100</f>
        <v>34.084148607277292</v>
      </c>
      <c r="C73" s="26">
        <f t="shared" ref="C73" si="23">(C21/C27)*100</f>
        <v>34.084148607277292</v>
      </c>
      <c r="D73" s="23"/>
      <c r="E73" s="23"/>
      <c r="F73" s="23"/>
      <c r="G73" s="23"/>
    </row>
    <row r="74" spans="1:7" ht="15.75" thickBot="1" x14ac:dyDescent="0.3">
      <c r="A74" s="18"/>
      <c r="B74" s="18"/>
      <c r="C74" s="18"/>
      <c r="D74" s="18"/>
      <c r="E74" s="18"/>
      <c r="F74" s="18"/>
      <c r="G74" s="18"/>
    </row>
    <row r="75" spans="1:7" ht="16.5" customHeight="1" thickTop="1" x14ac:dyDescent="0.25">
      <c r="A75" s="19" t="s">
        <v>34</v>
      </c>
    </row>
    <row r="76" spans="1:7" x14ac:dyDescent="0.25">
      <c r="A76" s="19" t="s">
        <v>91</v>
      </c>
    </row>
    <row r="77" spans="1:7" x14ac:dyDescent="0.25">
      <c r="A77" s="19" t="s">
        <v>92</v>
      </c>
    </row>
    <row r="78" spans="1:7" x14ac:dyDescent="0.25">
      <c r="A78" s="19" t="s">
        <v>52</v>
      </c>
      <c r="B78" s="20"/>
      <c r="C78" s="20"/>
      <c r="D78" s="20"/>
    </row>
    <row r="79" spans="1:7" x14ac:dyDescent="0.25">
      <c r="A79" s="19"/>
    </row>
    <row r="80" spans="1:7" x14ac:dyDescent="0.25">
      <c r="A80" s="7" t="s">
        <v>136</v>
      </c>
    </row>
    <row r="82" spans="1:1" x14ac:dyDescent="0.25">
      <c r="A82" s="15" t="s">
        <v>35</v>
      </c>
    </row>
    <row r="83" spans="1:1" x14ac:dyDescent="0.25">
      <c r="A83" s="15" t="s">
        <v>50</v>
      </c>
    </row>
    <row r="84" spans="1:1" x14ac:dyDescent="0.25">
      <c r="A84" s="15" t="s">
        <v>51</v>
      </c>
    </row>
  </sheetData>
  <mergeCells count="10">
    <mergeCell ref="A2:G2"/>
    <mergeCell ref="A4:A6"/>
    <mergeCell ref="B4:B6"/>
    <mergeCell ref="C5:C6"/>
    <mergeCell ref="E5:E6"/>
    <mergeCell ref="F5:F6"/>
    <mergeCell ref="G5:G6"/>
    <mergeCell ref="D5:D6"/>
    <mergeCell ref="F4:G4"/>
    <mergeCell ref="C4:E4"/>
  </mergeCells>
  <pageMargins left="0.7" right="0.7" top="0.75" bottom="0.75" header="0.3" footer="0.3"/>
  <pageSetup orientation="portrait" r:id="rId1"/>
  <ignoredErrors>
    <ignoredError sqref="F39:G46 F58:G59 F50:G56 F63:G6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28515625" style="15" customWidth="1"/>
    <col min="2" max="7" width="19.5703125" style="15" customWidth="1"/>
    <col min="8" max="16384" width="11.42578125" style="15"/>
  </cols>
  <sheetData>
    <row r="2" spans="1:7" ht="15.75" x14ac:dyDescent="0.25">
      <c r="A2" s="42" t="s">
        <v>93</v>
      </c>
      <c r="B2" s="42"/>
      <c r="C2" s="42"/>
      <c r="D2" s="42"/>
      <c r="E2" s="42"/>
      <c r="F2" s="42"/>
      <c r="G2" s="42"/>
    </row>
    <row r="4" spans="1:7" ht="33.75" customHeight="1" x14ac:dyDescent="0.25">
      <c r="A4" s="43" t="s">
        <v>0</v>
      </c>
      <c r="B4" s="46" t="s">
        <v>1</v>
      </c>
      <c r="C4" s="57" t="s">
        <v>2</v>
      </c>
      <c r="D4" s="58"/>
      <c r="E4" s="59"/>
      <c r="F4" s="56" t="s">
        <v>137</v>
      </c>
      <c r="G4" s="56"/>
    </row>
    <row r="5" spans="1:7" ht="20.100000000000001" customHeight="1" x14ac:dyDescent="0.25">
      <c r="A5" s="44"/>
      <c r="B5" s="47"/>
      <c r="C5" s="49" t="s">
        <v>3</v>
      </c>
      <c r="D5" s="55" t="s">
        <v>4</v>
      </c>
      <c r="E5" s="51" t="s">
        <v>138</v>
      </c>
      <c r="F5" s="53" t="s">
        <v>3</v>
      </c>
      <c r="G5" s="55" t="s">
        <v>140</v>
      </c>
    </row>
    <row r="6" spans="1:7" ht="15.75" thickBot="1" x14ac:dyDescent="0.3">
      <c r="A6" s="45"/>
      <c r="B6" s="48"/>
      <c r="C6" s="50"/>
      <c r="D6" s="52"/>
      <c r="E6" s="52"/>
      <c r="F6" s="54"/>
      <c r="G6" s="52"/>
    </row>
    <row r="7" spans="1:7" ht="15.75" thickTop="1" x14ac:dyDescent="0.25"/>
    <row r="8" spans="1:7" x14ac:dyDescent="0.25">
      <c r="A8" s="9" t="s">
        <v>5</v>
      </c>
    </row>
    <row r="10" spans="1:7" x14ac:dyDescent="0.25">
      <c r="A10" s="15" t="s">
        <v>46</v>
      </c>
    </row>
    <row r="11" spans="1:7" x14ac:dyDescent="0.25">
      <c r="A11" s="13" t="s">
        <v>59</v>
      </c>
      <c r="B11" s="25">
        <f>C11+F11</f>
        <v>184</v>
      </c>
      <c r="C11" s="25">
        <f>D11+E11</f>
        <v>116</v>
      </c>
      <c r="D11" s="25">
        <v>25</v>
      </c>
      <c r="E11" s="25">
        <v>91</v>
      </c>
      <c r="F11" s="28">
        <f>+SUM(G11)</f>
        <v>68</v>
      </c>
      <c r="G11" s="25">
        <v>68</v>
      </c>
    </row>
    <row r="12" spans="1:7" x14ac:dyDescent="0.25">
      <c r="A12" s="16" t="s">
        <v>47</v>
      </c>
      <c r="B12" s="25">
        <f>C12+F12</f>
        <v>190</v>
      </c>
      <c r="C12" s="25">
        <f>D12+E12</f>
        <v>122</v>
      </c>
      <c r="D12" s="25">
        <v>31</v>
      </c>
      <c r="E12" s="25">
        <v>91</v>
      </c>
      <c r="F12" s="28">
        <f t="shared" ref="F12:F14" si="0">+SUM(G12)</f>
        <v>68</v>
      </c>
      <c r="G12" s="25">
        <v>68</v>
      </c>
    </row>
    <row r="13" spans="1:7" x14ac:dyDescent="0.25">
      <c r="A13" s="13" t="s">
        <v>94</v>
      </c>
      <c r="B13" s="25">
        <f t="shared" ref="B13:B15" si="1">C13+F13</f>
        <v>89</v>
      </c>
      <c r="C13" s="25">
        <f t="shared" ref="C13:C15" si="2">D13+E13</f>
        <v>89</v>
      </c>
      <c r="D13" s="25">
        <v>26</v>
      </c>
      <c r="E13" s="25">
        <v>63</v>
      </c>
      <c r="F13" s="28">
        <f t="shared" si="0"/>
        <v>0</v>
      </c>
      <c r="G13" s="25">
        <v>0</v>
      </c>
    </row>
    <row r="14" spans="1:7" ht="16.5" customHeight="1" x14ac:dyDescent="0.25">
      <c r="A14" s="13" t="s">
        <v>95</v>
      </c>
      <c r="B14" s="25">
        <f>C14+F14</f>
        <v>280</v>
      </c>
      <c r="C14" s="25">
        <f t="shared" si="2"/>
        <v>126</v>
      </c>
      <c r="D14" s="25">
        <v>24</v>
      </c>
      <c r="E14" s="25">
        <v>102</v>
      </c>
      <c r="F14" s="28">
        <f t="shared" si="0"/>
        <v>154</v>
      </c>
      <c r="G14" s="25">
        <v>154</v>
      </c>
    </row>
    <row r="15" spans="1:7" x14ac:dyDescent="0.25">
      <c r="A15" s="16" t="s">
        <v>47</v>
      </c>
      <c r="B15" s="25">
        <f t="shared" si="1"/>
        <v>280</v>
      </c>
      <c r="C15" s="25">
        <f t="shared" si="2"/>
        <v>126</v>
      </c>
      <c r="D15" s="25">
        <v>24</v>
      </c>
      <c r="E15" s="25">
        <v>102</v>
      </c>
      <c r="F15" s="25">
        <f>SUM(G15:G15)</f>
        <v>154</v>
      </c>
      <c r="G15" s="25">
        <v>154</v>
      </c>
    </row>
    <row r="16" spans="1:7" x14ac:dyDescent="0.25">
      <c r="A16" s="13" t="s">
        <v>86</v>
      </c>
      <c r="B16" s="25">
        <f>C16+F16</f>
        <v>2032</v>
      </c>
      <c r="C16" s="25">
        <f>D16+E16</f>
        <v>402</v>
      </c>
      <c r="D16" s="25">
        <v>150</v>
      </c>
      <c r="E16" s="25">
        <v>252</v>
      </c>
      <c r="F16" s="28">
        <f>+SUM(G16)</f>
        <v>1630</v>
      </c>
      <c r="G16" s="25">
        <v>1630</v>
      </c>
    </row>
    <row r="17" spans="1:9" x14ac:dyDescent="0.25">
      <c r="B17" s="24"/>
      <c r="C17" s="24"/>
      <c r="D17" s="24"/>
      <c r="E17" s="24"/>
      <c r="F17" s="24"/>
      <c r="G17" s="24"/>
    </row>
    <row r="18" spans="1:9" x14ac:dyDescent="0.25">
      <c r="A18" s="17" t="s">
        <v>6</v>
      </c>
      <c r="B18" s="24"/>
      <c r="C18" s="24"/>
      <c r="D18" s="24"/>
      <c r="E18" s="24"/>
      <c r="F18" s="24"/>
      <c r="G18" s="24"/>
    </row>
    <row r="19" spans="1:9" x14ac:dyDescent="0.25">
      <c r="A19" s="13" t="s">
        <v>59</v>
      </c>
      <c r="B19" s="25">
        <f>C19+F19</f>
        <v>17069401.649999999</v>
      </c>
      <c r="C19" s="25">
        <f>D19+E19</f>
        <v>15258831.65</v>
      </c>
      <c r="D19" s="25">
        <v>14455581.65</v>
      </c>
      <c r="E19" s="25">
        <v>803250</v>
      </c>
      <c r="F19" s="25">
        <f>SUM(G19:G19)</f>
        <v>1810570</v>
      </c>
      <c r="G19" s="25">
        <v>1810570</v>
      </c>
    </row>
    <row r="20" spans="1:9" x14ac:dyDescent="0.25">
      <c r="A20" s="13" t="s">
        <v>94</v>
      </c>
      <c r="B20" s="25">
        <f>C20+F20</f>
        <v>25640526</v>
      </c>
      <c r="C20" s="25">
        <f>D20+E20</f>
        <v>25640526</v>
      </c>
      <c r="D20" s="25">
        <v>23140527</v>
      </c>
      <c r="E20" s="25">
        <v>2499999</v>
      </c>
      <c r="F20" s="29">
        <f>SUM(G20:G20)</f>
        <v>0</v>
      </c>
      <c r="G20" s="25">
        <v>0</v>
      </c>
    </row>
    <row r="21" spans="1:9" x14ac:dyDescent="0.25">
      <c r="A21" s="13" t="s">
        <v>95</v>
      </c>
      <c r="B21" s="25">
        <f>C21+F21</f>
        <v>20514852.199999999</v>
      </c>
      <c r="C21" s="25">
        <f>D21+E21</f>
        <v>20514852.199999999</v>
      </c>
      <c r="D21" s="25">
        <v>19575222.199999999</v>
      </c>
      <c r="E21" s="25">
        <v>939630</v>
      </c>
      <c r="F21" s="30">
        <f>SUM(G21:G21)</f>
        <v>0</v>
      </c>
      <c r="G21" s="30"/>
      <c r="I21" s="14"/>
    </row>
    <row r="22" spans="1:9" x14ac:dyDescent="0.25">
      <c r="A22" s="13" t="s">
        <v>86</v>
      </c>
      <c r="B22" s="25">
        <f>C22+F22</f>
        <v>89715524</v>
      </c>
      <c r="C22" s="25">
        <f>D22+E22</f>
        <v>77715524</v>
      </c>
      <c r="D22" s="25">
        <v>67715528</v>
      </c>
      <c r="E22" s="25">
        <v>9999996</v>
      </c>
      <c r="F22" s="25">
        <f>SUM(G22:G22)</f>
        <v>12000000</v>
      </c>
      <c r="G22" s="25">
        <v>12000000</v>
      </c>
    </row>
    <row r="23" spans="1:9" x14ac:dyDescent="0.25">
      <c r="A23" s="13" t="s">
        <v>96</v>
      </c>
      <c r="B23" s="25">
        <f>+C23+F23</f>
        <v>20514852.199999999</v>
      </c>
      <c r="C23" s="25">
        <f>+D23+E23</f>
        <v>20514852.199999999</v>
      </c>
      <c r="D23" s="25">
        <f>D21</f>
        <v>19575222.199999999</v>
      </c>
      <c r="E23" s="25">
        <f>+E21</f>
        <v>939630</v>
      </c>
      <c r="F23" s="25">
        <f>+SUM(G23)</f>
        <v>0</v>
      </c>
      <c r="G23" s="25">
        <f>G21</f>
        <v>0</v>
      </c>
    </row>
    <row r="24" spans="1:9" x14ac:dyDescent="0.25">
      <c r="B24" s="25"/>
      <c r="C24" s="25"/>
      <c r="D24" s="25"/>
      <c r="E24" s="24"/>
      <c r="F24" s="24"/>
      <c r="G24" s="24"/>
    </row>
    <row r="25" spans="1:9" x14ac:dyDescent="0.25">
      <c r="A25" s="17" t="s">
        <v>7</v>
      </c>
      <c r="B25" s="25"/>
      <c r="C25" s="25"/>
      <c r="D25" s="25"/>
      <c r="E25" s="25"/>
      <c r="F25" s="25"/>
      <c r="G25" s="25"/>
    </row>
    <row r="26" spans="1:9" x14ac:dyDescent="0.25">
      <c r="A26" s="13" t="s">
        <v>94</v>
      </c>
      <c r="B26" s="25">
        <f>B20</f>
        <v>25640526</v>
      </c>
      <c r="C26" s="25">
        <f>C20</f>
        <v>25640526</v>
      </c>
      <c r="D26" s="25"/>
      <c r="E26" s="25"/>
      <c r="F26" s="25">
        <f>F20</f>
        <v>0</v>
      </c>
      <c r="G26" s="25"/>
    </row>
    <row r="27" spans="1:9" x14ac:dyDescent="0.25">
      <c r="A27" s="13" t="s">
        <v>95</v>
      </c>
      <c r="B27" s="25">
        <f>SUM(C27+ F27)</f>
        <v>25640528.009999998</v>
      </c>
      <c r="C27" s="25">
        <v>25640528.009999998</v>
      </c>
      <c r="D27" s="25"/>
      <c r="E27" s="25"/>
      <c r="F27" s="25">
        <v>0</v>
      </c>
      <c r="G27" s="25"/>
    </row>
    <row r="28" spans="1:9" x14ac:dyDescent="0.25">
      <c r="B28" s="24"/>
      <c r="C28" s="24"/>
      <c r="D28" s="24"/>
      <c r="E28" s="24"/>
      <c r="F28" s="24"/>
      <c r="G28" s="24"/>
    </row>
    <row r="29" spans="1:9" x14ac:dyDescent="0.25">
      <c r="A29" s="15" t="s">
        <v>8</v>
      </c>
      <c r="B29" s="24"/>
      <c r="C29" s="24"/>
      <c r="D29" s="24"/>
      <c r="E29" s="24"/>
      <c r="F29" s="24"/>
      <c r="G29" s="24"/>
    </row>
    <row r="30" spans="1:9" x14ac:dyDescent="0.25">
      <c r="A30" s="13" t="s">
        <v>60</v>
      </c>
      <c r="B30" s="27">
        <v>1.0088033727000001</v>
      </c>
      <c r="C30" s="27">
        <v>1.0088033727000001</v>
      </c>
      <c r="D30" s="27">
        <v>1.0088033727000001</v>
      </c>
      <c r="E30" s="27">
        <v>1.0088033727000001</v>
      </c>
      <c r="F30" s="27">
        <v>1.0088033727000001</v>
      </c>
      <c r="G30" s="27">
        <v>1.0088033727000001</v>
      </c>
    </row>
    <row r="31" spans="1:9" x14ac:dyDescent="0.25">
      <c r="A31" s="13" t="s">
        <v>97</v>
      </c>
      <c r="B31" s="27">
        <v>1.0303325644000001</v>
      </c>
      <c r="C31" s="27">
        <v>1.0303325644000001</v>
      </c>
      <c r="D31" s="27">
        <v>1.0303325644000001</v>
      </c>
      <c r="E31" s="27">
        <v>1.0303325644000001</v>
      </c>
      <c r="F31" s="27">
        <v>1.0303325644000001</v>
      </c>
      <c r="G31" s="27">
        <v>1.0303325644000001</v>
      </c>
    </row>
    <row r="32" spans="1:9" x14ac:dyDescent="0.25">
      <c r="A32" s="13" t="s">
        <v>9</v>
      </c>
      <c r="B32" s="25" t="s">
        <v>135</v>
      </c>
      <c r="C32" s="25" t="s">
        <v>135</v>
      </c>
      <c r="D32" s="25" t="s">
        <v>135</v>
      </c>
      <c r="E32" s="25" t="s">
        <v>135</v>
      </c>
      <c r="F32" s="25" t="s">
        <v>135</v>
      </c>
      <c r="G32" s="25" t="s">
        <v>135</v>
      </c>
    </row>
    <row r="33" spans="1:7" x14ac:dyDescent="0.25">
      <c r="B33" s="24"/>
      <c r="C33" s="24"/>
      <c r="D33" s="24"/>
      <c r="E33" s="24"/>
      <c r="F33" s="24"/>
      <c r="G33" s="24"/>
    </row>
    <row r="34" spans="1:7" x14ac:dyDescent="0.25">
      <c r="A34" s="9" t="s">
        <v>10</v>
      </c>
      <c r="B34" s="24"/>
      <c r="C34" s="24"/>
      <c r="D34" s="24"/>
      <c r="E34" s="24"/>
      <c r="F34" s="24"/>
      <c r="G34" s="24"/>
    </row>
    <row r="35" spans="1:7" x14ac:dyDescent="0.25">
      <c r="A35" s="15" t="s">
        <v>61</v>
      </c>
      <c r="B35" s="25">
        <f>B19/B30</f>
        <v>16920444.66932619</v>
      </c>
      <c r="C35" s="25">
        <f t="shared" ref="C35:G35" si="3">C19/C30</f>
        <v>15125674.698291974</v>
      </c>
      <c r="D35" s="25">
        <f>D19/D30</f>
        <v>14329434.299283246</v>
      </c>
      <c r="E35" s="25">
        <f t="shared" si="3"/>
        <v>796240.39900872938</v>
      </c>
      <c r="F35" s="25">
        <f t="shared" si="3"/>
        <v>1794769.9710342174</v>
      </c>
      <c r="G35" s="25">
        <f t="shared" si="3"/>
        <v>1794769.9710342174</v>
      </c>
    </row>
    <row r="36" spans="1:7" x14ac:dyDescent="0.25">
      <c r="A36" s="15" t="s">
        <v>98</v>
      </c>
      <c r="B36" s="25">
        <f t="shared" ref="B36:F36" si="4">B21/B31</f>
        <v>19910903.439169217</v>
      </c>
      <c r="C36" s="25">
        <f t="shared" si="4"/>
        <v>19910903.439169217</v>
      </c>
      <c r="D36" s="25">
        <f t="shared" si="4"/>
        <v>18998935.757601101</v>
      </c>
      <c r="E36" s="25">
        <f t="shared" si="4"/>
        <v>911967.6815681163</v>
      </c>
      <c r="F36" s="25">
        <f t="shared" si="4"/>
        <v>0</v>
      </c>
      <c r="G36" s="25">
        <f>G21/G31</f>
        <v>0</v>
      </c>
    </row>
    <row r="37" spans="1:7" x14ac:dyDescent="0.25">
      <c r="A37" s="15" t="s">
        <v>62</v>
      </c>
      <c r="B37" s="25">
        <f t="shared" ref="B37:G37" si="5">B35/B11</f>
        <v>91958.938420251026</v>
      </c>
      <c r="C37" s="25">
        <f t="shared" si="5"/>
        <v>130393.74739906874</v>
      </c>
      <c r="D37" s="25">
        <f t="shared" si="5"/>
        <v>573177.37197132979</v>
      </c>
      <c r="E37" s="25">
        <f t="shared" si="5"/>
        <v>8749.8944946014217</v>
      </c>
      <c r="F37" s="25">
        <f t="shared" si="5"/>
        <v>26393.676044620843</v>
      </c>
      <c r="G37" s="25">
        <f t="shared" si="5"/>
        <v>26393.676044620843</v>
      </c>
    </row>
    <row r="38" spans="1:7" x14ac:dyDescent="0.25">
      <c r="A38" s="15" t="s">
        <v>99</v>
      </c>
      <c r="B38" s="25">
        <f t="shared" ref="B38:G38" si="6">B36/B14</f>
        <v>71110.369425604353</v>
      </c>
      <c r="C38" s="25">
        <f t="shared" si="6"/>
        <v>158023.04316800967</v>
      </c>
      <c r="D38" s="25">
        <f t="shared" si="6"/>
        <v>791622.32323337917</v>
      </c>
      <c r="E38" s="25">
        <f t="shared" si="6"/>
        <v>8940.8596232168256</v>
      </c>
      <c r="F38" s="25">
        <f t="shared" si="6"/>
        <v>0</v>
      </c>
      <c r="G38" s="25">
        <f t="shared" si="6"/>
        <v>0</v>
      </c>
    </row>
    <row r="39" spans="1:7" x14ac:dyDescent="0.25">
      <c r="B39" s="24"/>
      <c r="C39" s="24"/>
      <c r="D39" s="24"/>
      <c r="E39" s="24"/>
      <c r="F39" s="24"/>
      <c r="G39" s="24"/>
    </row>
    <row r="40" spans="1:7" x14ac:dyDescent="0.25">
      <c r="A40" s="9" t="s">
        <v>11</v>
      </c>
      <c r="B40" s="24"/>
      <c r="C40" s="24"/>
      <c r="D40" s="24"/>
      <c r="E40" s="24"/>
      <c r="F40" s="24"/>
      <c r="G40" s="24"/>
    </row>
    <row r="41" spans="1:7" x14ac:dyDescent="0.25">
      <c r="B41" s="24"/>
      <c r="C41" s="24"/>
      <c r="D41" s="24"/>
      <c r="E41" s="24"/>
      <c r="F41" s="24"/>
      <c r="G41" s="24"/>
    </row>
    <row r="42" spans="1:7" x14ac:dyDescent="0.25">
      <c r="A42" s="15" t="s">
        <v>12</v>
      </c>
      <c r="B42" s="24"/>
      <c r="C42" s="24"/>
      <c r="D42" s="24"/>
      <c r="E42" s="24"/>
      <c r="F42" s="24"/>
      <c r="G42" s="24"/>
    </row>
    <row r="43" spans="1:7" x14ac:dyDescent="0.25">
      <c r="A43" s="15" t="s">
        <v>13</v>
      </c>
      <c r="B43" s="23" t="s">
        <v>49</v>
      </c>
      <c r="C43" s="23" t="s">
        <v>49</v>
      </c>
      <c r="D43" s="23" t="s">
        <v>49</v>
      </c>
      <c r="E43" s="23" t="s">
        <v>49</v>
      </c>
      <c r="F43" s="23" t="s">
        <v>49</v>
      </c>
      <c r="G43" s="23" t="s">
        <v>49</v>
      </c>
    </row>
    <row r="44" spans="1:7" x14ac:dyDescent="0.25">
      <c r="A44" s="15" t="s">
        <v>14</v>
      </c>
      <c r="B44" s="23" t="s">
        <v>49</v>
      </c>
      <c r="C44" s="23" t="s">
        <v>49</v>
      </c>
      <c r="D44" s="23" t="s">
        <v>49</v>
      </c>
      <c r="E44" s="23" t="s">
        <v>49</v>
      </c>
      <c r="F44" s="23" t="s">
        <v>49</v>
      </c>
      <c r="G44" s="23" t="s">
        <v>49</v>
      </c>
    </row>
    <row r="45" spans="1:7" x14ac:dyDescent="0.25">
      <c r="B45" s="24"/>
      <c r="C45" s="24"/>
      <c r="D45" s="24"/>
      <c r="E45" s="24"/>
      <c r="F45" s="24"/>
      <c r="G45" s="24"/>
    </row>
    <row r="46" spans="1:7" x14ac:dyDescent="0.25">
      <c r="A46" s="15" t="s">
        <v>15</v>
      </c>
      <c r="B46" s="24"/>
      <c r="C46" s="24"/>
      <c r="D46" s="24"/>
      <c r="E46" s="24"/>
      <c r="F46" s="24"/>
      <c r="G46" s="24"/>
    </row>
    <row r="47" spans="1:7" x14ac:dyDescent="0.25">
      <c r="A47" s="15" t="s">
        <v>16</v>
      </c>
      <c r="B47" s="23">
        <f>B14/B13*100</f>
        <v>314.60674157303373</v>
      </c>
      <c r="C47" s="23">
        <f t="shared" ref="C47:E47" si="7">C14/C13*100</f>
        <v>141.57303370786516</v>
      </c>
      <c r="D47" s="23">
        <f t="shared" si="7"/>
        <v>92.307692307692307</v>
      </c>
      <c r="E47" s="23">
        <f t="shared" si="7"/>
        <v>161.9047619047619</v>
      </c>
      <c r="F47" s="25" t="s">
        <v>135</v>
      </c>
      <c r="G47" s="25" t="s">
        <v>135</v>
      </c>
    </row>
    <row r="48" spans="1:7" x14ac:dyDescent="0.25">
      <c r="A48" s="15" t="s">
        <v>17</v>
      </c>
      <c r="B48" s="23">
        <f>B21/B20*100</f>
        <v>80.009482644778814</v>
      </c>
      <c r="C48" s="23">
        <f t="shared" ref="C48:E48" si="8">C21/C20*100</f>
        <v>80.009482644778814</v>
      </c>
      <c r="D48" s="23">
        <f t="shared" si="8"/>
        <v>84.592810699600733</v>
      </c>
      <c r="E48" s="23">
        <f t="shared" si="8"/>
        <v>37.585215034086012</v>
      </c>
      <c r="F48" s="25" t="s">
        <v>135</v>
      </c>
      <c r="G48" s="25" t="s">
        <v>135</v>
      </c>
    </row>
    <row r="49" spans="1:7" x14ac:dyDescent="0.25">
      <c r="A49" s="15" t="s">
        <v>18</v>
      </c>
      <c r="B49" s="23">
        <f t="shared" ref="B49:E49" si="9">AVERAGE(B47:B48)</f>
        <v>197.30811210890627</v>
      </c>
      <c r="C49" s="23">
        <f t="shared" si="9"/>
        <v>110.79125817632199</v>
      </c>
      <c r="D49" s="23">
        <f t="shared" si="9"/>
        <v>88.450251503646513</v>
      </c>
      <c r="E49" s="23">
        <f t="shared" si="9"/>
        <v>99.744988469423959</v>
      </c>
      <c r="F49" s="25" t="s">
        <v>135</v>
      </c>
      <c r="G49" s="25" t="s">
        <v>135</v>
      </c>
    </row>
    <row r="50" spans="1:7" x14ac:dyDescent="0.25">
      <c r="B50" s="23"/>
      <c r="C50" s="23"/>
      <c r="D50" s="23"/>
      <c r="E50" s="23"/>
      <c r="F50" s="23"/>
      <c r="G50" s="23"/>
    </row>
    <row r="51" spans="1:7" x14ac:dyDescent="0.25">
      <c r="A51" s="15" t="s">
        <v>19</v>
      </c>
      <c r="B51" s="24"/>
      <c r="C51" s="24"/>
      <c r="D51" s="24"/>
      <c r="E51" s="24"/>
      <c r="F51" s="24"/>
      <c r="G51" s="24"/>
    </row>
    <row r="52" spans="1:7" x14ac:dyDescent="0.25">
      <c r="A52" s="15" t="s">
        <v>20</v>
      </c>
      <c r="B52" s="23">
        <f>(B14/B16)*100</f>
        <v>13.779527559055119</v>
      </c>
      <c r="C52" s="23">
        <f t="shared" ref="C52:G52" si="10">(C14/C16)*100</f>
        <v>31.343283582089555</v>
      </c>
      <c r="D52" s="23">
        <f t="shared" si="10"/>
        <v>16</v>
      </c>
      <c r="E52" s="23">
        <f t="shared" si="10"/>
        <v>40.476190476190474</v>
      </c>
      <c r="F52" s="23">
        <f t="shared" si="10"/>
        <v>9.4478527607361951</v>
      </c>
      <c r="G52" s="23">
        <f t="shared" si="10"/>
        <v>9.4478527607361951</v>
      </c>
    </row>
    <row r="53" spans="1:7" x14ac:dyDescent="0.25">
      <c r="A53" s="15" t="s">
        <v>21</v>
      </c>
      <c r="B53" s="23">
        <f>B21/B22*100</f>
        <v>22.866557854580439</v>
      </c>
      <c r="C53" s="23">
        <f t="shared" ref="C53:F53" si="11">C21/C22*100</f>
        <v>26.397367146363187</v>
      </c>
      <c r="D53" s="23">
        <f t="shared" si="11"/>
        <v>28.908025645166646</v>
      </c>
      <c r="E53" s="23">
        <f t="shared" si="11"/>
        <v>9.396303758521503</v>
      </c>
      <c r="F53" s="23">
        <f t="shared" si="11"/>
        <v>0</v>
      </c>
      <c r="G53" s="23">
        <f>G21/G22*100</f>
        <v>0</v>
      </c>
    </row>
    <row r="54" spans="1:7" x14ac:dyDescent="0.25">
      <c r="A54" s="15" t="s">
        <v>22</v>
      </c>
      <c r="B54" s="23">
        <f t="shared" ref="B54:G54" si="12">(B52+B53)/2</f>
        <v>18.32304270681778</v>
      </c>
      <c r="C54" s="23">
        <f t="shared" si="12"/>
        <v>28.870325364226371</v>
      </c>
      <c r="D54" s="23">
        <f t="shared" si="12"/>
        <v>22.454012822583323</v>
      </c>
      <c r="E54" s="23">
        <f t="shared" si="12"/>
        <v>24.93624711735599</v>
      </c>
      <c r="F54" s="23">
        <f t="shared" si="12"/>
        <v>4.7239263803680975</v>
      </c>
      <c r="G54" s="23">
        <f t="shared" si="12"/>
        <v>4.7239263803680975</v>
      </c>
    </row>
    <row r="55" spans="1:7" x14ac:dyDescent="0.25">
      <c r="B55" s="24"/>
      <c r="C55" s="24"/>
      <c r="D55" s="24"/>
      <c r="E55" s="24"/>
      <c r="F55" s="24"/>
      <c r="G55" s="24"/>
    </row>
    <row r="56" spans="1:7" x14ac:dyDescent="0.25">
      <c r="A56" s="15" t="s">
        <v>33</v>
      </c>
      <c r="B56" s="23"/>
      <c r="C56" s="23"/>
      <c r="D56" s="23"/>
      <c r="E56" s="23"/>
      <c r="F56" s="23"/>
      <c r="G56" s="23"/>
    </row>
    <row r="57" spans="1:7" x14ac:dyDescent="0.25">
      <c r="A57" s="15" t="s">
        <v>23</v>
      </c>
      <c r="B57" s="26">
        <f t="shared" ref="B57:C57" si="13">B23/B21*100</f>
        <v>100</v>
      </c>
      <c r="C57" s="26">
        <f t="shared" si="13"/>
        <v>100</v>
      </c>
      <c r="D57" s="23"/>
      <c r="E57" s="23"/>
      <c r="F57" s="23"/>
      <c r="G57" s="23"/>
    </row>
    <row r="58" spans="1:7" x14ac:dyDescent="0.25">
      <c r="B58" s="24"/>
      <c r="C58" s="24"/>
      <c r="D58" s="24"/>
      <c r="E58" s="24"/>
      <c r="F58" s="24"/>
      <c r="G58" s="24"/>
    </row>
    <row r="59" spans="1:7" x14ac:dyDescent="0.25">
      <c r="A59" s="15" t="s">
        <v>24</v>
      </c>
      <c r="B59" s="24"/>
      <c r="C59" s="24"/>
      <c r="D59" s="24"/>
      <c r="E59" s="24"/>
      <c r="F59" s="24"/>
      <c r="G59" s="24"/>
    </row>
    <row r="60" spans="1:7" x14ac:dyDescent="0.25">
      <c r="A60" s="15" t="s">
        <v>25</v>
      </c>
      <c r="B60" s="23">
        <f>((B14/B11)-1)*100</f>
        <v>52.173913043478272</v>
      </c>
      <c r="C60" s="23">
        <f t="shared" ref="C60:G60" si="14">((C14/C11)-1)*100</f>
        <v>8.6206896551724199</v>
      </c>
      <c r="D60" s="23">
        <f t="shared" si="14"/>
        <v>-4.0000000000000036</v>
      </c>
      <c r="E60" s="23">
        <f t="shared" si="14"/>
        <v>12.087912087912089</v>
      </c>
      <c r="F60" s="23">
        <f t="shared" si="14"/>
        <v>126.47058823529412</v>
      </c>
      <c r="G60" s="23">
        <f t="shared" si="14"/>
        <v>126.47058823529412</v>
      </c>
    </row>
    <row r="61" spans="1:7" x14ac:dyDescent="0.25">
      <c r="A61" s="15" t="s">
        <v>26</v>
      </c>
      <c r="B61" s="23">
        <f>((B36/B35)-1)*100</f>
        <v>17.67364172919288</v>
      </c>
      <c r="C61" s="23">
        <f>((C36/C35)-1)*100</f>
        <v>31.636464728529432</v>
      </c>
      <c r="D61" s="23">
        <f t="shared" ref="D61:G61" si="15">((D36/D35)-1)*100</f>
        <v>32.586781590892414</v>
      </c>
      <c r="E61" s="23">
        <f t="shared" si="15"/>
        <v>14.534213876043012</v>
      </c>
      <c r="F61" s="23">
        <f t="shared" si="15"/>
        <v>-100</v>
      </c>
      <c r="G61" s="23">
        <f t="shared" si="15"/>
        <v>-100</v>
      </c>
    </row>
    <row r="62" spans="1:7" x14ac:dyDescent="0.25">
      <c r="A62" s="15" t="s">
        <v>27</v>
      </c>
      <c r="B62" s="23">
        <f t="shared" ref="B62:G62" si="16">((B38/B37)-1)*100</f>
        <v>-22.671606863673233</v>
      </c>
      <c r="C62" s="23">
        <f t="shared" si="16"/>
        <v>21.189126258011235</v>
      </c>
      <c r="D62" s="23">
        <f t="shared" si="16"/>
        <v>38.111230823846263</v>
      </c>
      <c r="E62" s="23">
        <f t="shared" si="16"/>
        <v>2.1824849286265824</v>
      </c>
      <c r="F62" s="23">
        <f t="shared" si="16"/>
        <v>-100</v>
      </c>
      <c r="G62" s="23">
        <f t="shared" si="16"/>
        <v>-100</v>
      </c>
    </row>
    <row r="63" spans="1:7" x14ac:dyDescent="0.25">
      <c r="B63" s="23"/>
      <c r="C63" s="23"/>
      <c r="D63" s="23"/>
      <c r="E63" s="23"/>
      <c r="F63" s="23"/>
      <c r="G63" s="23"/>
    </row>
    <row r="64" spans="1:7" x14ac:dyDescent="0.25">
      <c r="A64" s="15" t="s">
        <v>28</v>
      </c>
      <c r="B64" s="24"/>
      <c r="C64" s="24"/>
      <c r="D64" s="24"/>
      <c r="E64" s="24"/>
      <c r="F64" s="24"/>
      <c r="G64" s="24"/>
    </row>
    <row r="65" spans="1:7" x14ac:dyDescent="0.25">
      <c r="A65" s="15" t="s">
        <v>36</v>
      </c>
      <c r="B65" s="25">
        <f>B20/B13</f>
        <v>288095.79775280901</v>
      </c>
      <c r="C65" s="25">
        <f t="shared" ref="C65:E65" si="17">C20/C13</f>
        <v>288095.79775280901</v>
      </c>
      <c r="D65" s="25">
        <f t="shared" si="17"/>
        <v>890020.26923076925</v>
      </c>
      <c r="E65" s="25">
        <f t="shared" si="17"/>
        <v>39682.523809523809</v>
      </c>
      <c r="F65" s="25" t="s">
        <v>135</v>
      </c>
      <c r="G65" s="25" t="s">
        <v>135</v>
      </c>
    </row>
    <row r="66" spans="1:7" x14ac:dyDescent="0.25">
      <c r="A66" s="15" t="s">
        <v>37</v>
      </c>
      <c r="B66" s="25">
        <f>B21/B14</f>
        <v>73267.329285714281</v>
      </c>
      <c r="C66" s="25">
        <f t="shared" ref="C66:G66" si="18">C21/C14</f>
        <v>162816.28730158729</v>
      </c>
      <c r="D66" s="25">
        <f t="shared" si="18"/>
        <v>815634.2583333333</v>
      </c>
      <c r="E66" s="25">
        <f t="shared" si="18"/>
        <v>9212.0588235294126</v>
      </c>
      <c r="F66" s="25">
        <f t="shared" si="18"/>
        <v>0</v>
      </c>
      <c r="G66" s="25">
        <f t="shared" si="18"/>
        <v>0</v>
      </c>
    </row>
    <row r="67" spans="1:7" x14ac:dyDescent="0.25">
      <c r="A67" s="15" t="s">
        <v>29</v>
      </c>
      <c r="B67" s="23">
        <f>(B66/B65)*B49</f>
        <v>50.178581337828327</v>
      </c>
      <c r="C67" s="23">
        <f t="shared" ref="C67:E67" si="19">(C66/C65)*C49</f>
        <v>62.613274690031432</v>
      </c>
      <c r="D67" s="23">
        <f t="shared" si="19"/>
        <v>81.057766635950486</v>
      </c>
      <c r="E67" s="23">
        <f t="shared" si="19"/>
        <v>23.155198130620686</v>
      </c>
      <c r="F67" s="25" t="s">
        <v>135</v>
      </c>
      <c r="G67" s="25" t="s">
        <v>135</v>
      </c>
    </row>
    <row r="68" spans="1:7" x14ac:dyDescent="0.25">
      <c r="A68" s="15" t="s">
        <v>38</v>
      </c>
      <c r="B68" s="26">
        <f>B20/(B13*3)</f>
        <v>96031.932584269656</v>
      </c>
      <c r="C68" s="26">
        <f t="shared" ref="C68:E68" si="20">C20/(C13*3)</f>
        <v>96031.932584269656</v>
      </c>
      <c r="D68" s="26">
        <f t="shared" si="20"/>
        <v>296673.42307692306</v>
      </c>
      <c r="E68" s="26">
        <f t="shared" si="20"/>
        <v>13227.507936507936</v>
      </c>
      <c r="F68" s="25" t="s">
        <v>135</v>
      </c>
      <c r="G68" s="25" t="s">
        <v>135</v>
      </c>
    </row>
    <row r="69" spans="1:7" x14ac:dyDescent="0.25">
      <c r="A69" s="15" t="s">
        <v>39</v>
      </c>
      <c r="B69" s="26">
        <f>B21/(B14*3)</f>
        <v>24422.443095238094</v>
      </c>
      <c r="C69" s="26">
        <f t="shared" ref="C69:G69" si="21">C21/(C14*3)</f>
        <v>54272.095767195766</v>
      </c>
      <c r="D69" s="26">
        <f t="shared" si="21"/>
        <v>271878.0861111111</v>
      </c>
      <c r="E69" s="26">
        <f t="shared" si="21"/>
        <v>3070.6862745098038</v>
      </c>
      <c r="F69" s="26">
        <f t="shared" si="21"/>
        <v>0</v>
      </c>
      <c r="G69" s="26">
        <f t="shared" si="21"/>
        <v>0</v>
      </c>
    </row>
    <row r="70" spans="1:7" x14ac:dyDescent="0.25">
      <c r="B70" s="26"/>
      <c r="C70" s="26"/>
      <c r="D70" s="26"/>
      <c r="E70" s="26"/>
      <c r="F70" s="26"/>
      <c r="G70" s="26"/>
    </row>
    <row r="71" spans="1:7" x14ac:dyDescent="0.25">
      <c r="A71" s="15" t="s">
        <v>30</v>
      </c>
      <c r="B71" s="23"/>
      <c r="C71" s="23"/>
      <c r="D71" s="23"/>
      <c r="E71" s="24"/>
      <c r="F71" s="24"/>
      <c r="G71" s="24"/>
    </row>
    <row r="72" spans="1:7" x14ac:dyDescent="0.25">
      <c r="A72" s="15" t="s">
        <v>31</v>
      </c>
      <c r="B72" s="26">
        <f>(B27/B26)*100</f>
        <v>100.00000783915274</v>
      </c>
      <c r="C72" s="26">
        <f>(C27/C26)*100</f>
        <v>100.00000783915274</v>
      </c>
      <c r="D72" s="23"/>
      <c r="E72" s="23"/>
      <c r="F72" s="23"/>
      <c r="G72" s="23"/>
    </row>
    <row r="73" spans="1:7" x14ac:dyDescent="0.25">
      <c r="A73" s="15" t="s">
        <v>32</v>
      </c>
      <c r="B73" s="26">
        <f>(B21/B27)*100</f>
        <v>80.009476372713749</v>
      </c>
      <c r="C73" s="26">
        <f>(C21/C27)*100</f>
        <v>80.009476372713749</v>
      </c>
      <c r="D73" s="23"/>
      <c r="E73" s="23"/>
      <c r="F73" s="23"/>
      <c r="G73" s="23"/>
    </row>
    <row r="74" spans="1:7" ht="15.75" thickBot="1" x14ac:dyDescent="0.3">
      <c r="A74" s="18"/>
      <c r="B74" s="31"/>
      <c r="C74" s="31"/>
      <c r="D74" s="31"/>
      <c r="E74" s="31"/>
      <c r="F74" s="31"/>
      <c r="G74" s="31"/>
    </row>
    <row r="75" spans="1:7" ht="15.75" thickTop="1" x14ac:dyDescent="0.25">
      <c r="A75" s="19" t="s">
        <v>34</v>
      </c>
    </row>
    <row r="76" spans="1:7" x14ac:dyDescent="0.25">
      <c r="A76" s="19" t="s">
        <v>91</v>
      </c>
    </row>
    <row r="77" spans="1:7" x14ac:dyDescent="0.25">
      <c r="A77" s="19" t="s">
        <v>92</v>
      </c>
    </row>
    <row r="78" spans="1:7" x14ac:dyDescent="0.25">
      <c r="A78" s="19" t="s">
        <v>52</v>
      </c>
      <c r="B78" s="20"/>
      <c r="C78" s="20"/>
      <c r="D78" s="20"/>
    </row>
    <row r="79" spans="1:7" x14ac:dyDescent="0.25">
      <c r="A79" s="19"/>
    </row>
    <row r="80" spans="1:7" x14ac:dyDescent="0.25">
      <c r="A80" s="19" t="s">
        <v>136</v>
      </c>
    </row>
    <row r="82" spans="1:1" x14ac:dyDescent="0.25">
      <c r="A82" s="15" t="s">
        <v>35</v>
      </c>
    </row>
    <row r="83" spans="1:1" x14ac:dyDescent="0.25">
      <c r="A83" s="15" t="s">
        <v>50</v>
      </c>
    </row>
    <row r="84" spans="1:1" x14ac:dyDescent="0.25">
      <c r="A84" s="15" t="s">
        <v>51</v>
      </c>
    </row>
    <row r="88" spans="1:1" x14ac:dyDescent="0.25">
      <c r="A88" s="7"/>
    </row>
  </sheetData>
  <mergeCells count="10">
    <mergeCell ref="A2:G2"/>
    <mergeCell ref="A4:A6"/>
    <mergeCell ref="B4:B6"/>
    <mergeCell ref="C4:E4"/>
    <mergeCell ref="C5:C6"/>
    <mergeCell ref="E5:E6"/>
    <mergeCell ref="F5:F6"/>
    <mergeCell ref="G5:G6"/>
    <mergeCell ref="D5:D6"/>
    <mergeCell ref="F4:G4"/>
  </mergeCells>
  <pageMargins left="0.7" right="0.7" top="0.75" bottom="0.75" header="0.3" footer="0.3"/>
  <pageSetup orientation="portrait" r:id="rId1"/>
  <ignoredErrors>
    <ignoredError sqref="F15" formula="1"/>
    <ignoredError sqref="F66:G6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7109375" style="2" customWidth="1"/>
    <col min="2" max="7" width="19.5703125" style="2" customWidth="1"/>
    <col min="8" max="16384" width="11.42578125" style="2"/>
  </cols>
  <sheetData>
    <row r="2" spans="1:8" ht="15.75" x14ac:dyDescent="0.25">
      <c r="A2" s="42" t="s">
        <v>106</v>
      </c>
      <c r="B2" s="42"/>
      <c r="C2" s="42"/>
      <c r="D2" s="42"/>
      <c r="E2" s="42"/>
      <c r="F2" s="42"/>
      <c r="G2" s="42"/>
    </row>
    <row r="4" spans="1:8" ht="33.75" customHeight="1" x14ac:dyDescent="0.25">
      <c r="A4" s="60" t="s">
        <v>0</v>
      </c>
      <c r="B4" s="63" t="s">
        <v>1</v>
      </c>
      <c r="C4" s="66" t="s">
        <v>2</v>
      </c>
      <c r="D4" s="67"/>
      <c r="E4" s="68"/>
      <c r="F4" s="76" t="s">
        <v>137</v>
      </c>
      <c r="G4" s="76"/>
    </row>
    <row r="5" spans="1:8" ht="20.100000000000001" customHeight="1" x14ac:dyDescent="0.25">
      <c r="A5" s="61"/>
      <c r="B5" s="64"/>
      <c r="C5" s="69" t="s">
        <v>3</v>
      </c>
      <c r="D5" s="75" t="s">
        <v>4</v>
      </c>
      <c r="E5" s="71" t="s">
        <v>138</v>
      </c>
      <c r="F5" s="73" t="s">
        <v>3</v>
      </c>
      <c r="G5" s="75" t="s">
        <v>140</v>
      </c>
    </row>
    <row r="6" spans="1:8" ht="29.25" customHeight="1" thickBot="1" x14ac:dyDescent="0.3">
      <c r="A6" s="62"/>
      <c r="B6" s="65"/>
      <c r="C6" s="70"/>
      <c r="D6" s="72"/>
      <c r="E6" s="72"/>
      <c r="F6" s="74"/>
      <c r="G6" s="72"/>
    </row>
    <row r="7" spans="1:8" ht="15.75" thickTop="1" x14ac:dyDescent="0.25"/>
    <row r="8" spans="1:8" x14ac:dyDescent="0.25">
      <c r="A8" s="9" t="s">
        <v>5</v>
      </c>
    </row>
    <row r="10" spans="1:8" x14ac:dyDescent="0.25">
      <c r="A10" s="2" t="s">
        <v>46</v>
      </c>
    </row>
    <row r="11" spans="1:8" x14ac:dyDescent="0.25">
      <c r="A11" s="5" t="s">
        <v>63</v>
      </c>
      <c r="B11" s="32">
        <f t="shared" ref="B11:B12" si="0">C11+F11</f>
        <v>1210.3333333333333</v>
      </c>
      <c r="C11" s="33">
        <f t="shared" ref="C11:C12" si="1">D11+E11</f>
        <v>85.333333333333343</v>
      </c>
      <c r="D11" s="34">
        <v>23</v>
      </c>
      <c r="E11" s="33">
        <v>62.333333333333336</v>
      </c>
      <c r="F11" s="33">
        <f t="shared" ref="F11:F16" si="2">SUM(G11:G11)</f>
        <v>1125</v>
      </c>
      <c r="G11" s="33">
        <v>1125</v>
      </c>
    </row>
    <row r="12" spans="1:8" x14ac:dyDescent="0.25">
      <c r="A12" s="12" t="s">
        <v>47</v>
      </c>
      <c r="B12" s="32">
        <f t="shared" si="0"/>
        <v>1233.3333333333333</v>
      </c>
      <c r="C12" s="33">
        <f t="shared" si="1"/>
        <v>108.33333333333334</v>
      </c>
      <c r="D12" s="34">
        <v>46</v>
      </c>
      <c r="E12" s="33">
        <v>62.333333333333336</v>
      </c>
      <c r="F12" s="33">
        <f t="shared" si="2"/>
        <v>1125</v>
      </c>
      <c r="G12" s="33">
        <v>1125</v>
      </c>
    </row>
    <row r="13" spans="1:8" ht="15.75" customHeight="1" x14ac:dyDescent="0.25">
      <c r="A13" s="5" t="s">
        <v>100</v>
      </c>
      <c r="B13" s="32">
        <f t="shared" ref="B13" si="3">C13+F13</f>
        <v>1268</v>
      </c>
      <c r="C13" s="33">
        <f t="shared" ref="C13:C16" si="4">D13+E13</f>
        <v>88</v>
      </c>
      <c r="D13" s="34">
        <v>25</v>
      </c>
      <c r="E13" s="34">
        <v>63</v>
      </c>
      <c r="F13" s="33">
        <f t="shared" si="2"/>
        <v>1180</v>
      </c>
      <c r="G13" s="34">
        <v>1180</v>
      </c>
      <c r="H13" s="6"/>
    </row>
    <row r="14" spans="1:8" x14ac:dyDescent="0.25">
      <c r="A14" s="5" t="s">
        <v>101</v>
      </c>
      <c r="B14" s="32">
        <f>C14+F14</f>
        <v>1020</v>
      </c>
      <c r="C14" s="33">
        <f t="shared" si="4"/>
        <v>116</v>
      </c>
      <c r="D14" s="34">
        <v>24</v>
      </c>
      <c r="E14" s="33">
        <v>92</v>
      </c>
      <c r="F14" s="33">
        <f t="shared" si="2"/>
        <v>904</v>
      </c>
      <c r="G14" s="33">
        <v>904</v>
      </c>
    </row>
    <row r="15" spans="1:8" x14ac:dyDescent="0.25">
      <c r="A15" s="12" t="s">
        <v>47</v>
      </c>
      <c r="B15" s="32">
        <f>+C15+F15</f>
        <v>1040</v>
      </c>
      <c r="C15" s="33">
        <f t="shared" si="4"/>
        <v>136</v>
      </c>
      <c r="D15" s="34">
        <v>44</v>
      </c>
      <c r="E15" s="33">
        <v>92</v>
      </c>
      <c r="F15" s="33">
        <f t="shared" si="2"/>
        <v>904</v>
      </c>
      <c r="G15" s="33">
        <v>904</v>
      </c>
    </row>
    <row r="16" spans="1:8" x14ac:dyDescent="0.25">
      <c r="A16" s="5" t="s">
        <v>86</v>
      </c>
      <c r="B16" s="32">
        <f>+C16+F16</f>
        <v>2032</v>
      </c>
      <c r="C16" s="33">
        <f t="shared" si="4"/>
        <v>402</v>
      </c>
      <c r="D16" s="34">
        <v>150</v>
      </c>
      <c r="E16" s="34">
        <v>252</v>
      </c>
      <c r="F16" s="33">
        <f t="shared" si="2"/>
        <v>1630</v>
      </c>
      <c r="G16" s="34">
        <v>1630</v>
      </c>
      <c r="H16" s="6"/>
    </row>
    <row r="17" spans="1:9" x14ac:dyDescent="0.25">
      <c r="B17" s="35"/>
      <c r="C17" s="35"/>
      <c r="D17" s="35"/>
      <c r="E17" s="35"/>
      <c r="F17" s="35"/>
      <c r="G17" s="35"/>
    </row>
    <row r="18" spans="1:9" x14ac:dyDescent="0.25">
      <c r="A18" s="8" t="s">
        <v>6</v>
      </c>
      <c r="B18" s="35"/>
      <c r="C18" s="35"/>
      <c r="D18" s="35"/>
      <c r="E18" s="35"/>
      <c r="F18" s="35"/>
      <c r="G18" s="35"/>
    </row>
    <row r="19" spans="1:9" x14ac:dyDescent="0.25">
      <c r="A19" s="5" t="s">
        <v>63</v>
      </c>
      <c r="B19" s="32">
        <f>C19+F19</f>
        <v>20490330.43</v>
      </c>
      <c r="C19" s="32">
        <f>D19+E19</f>
        <v>16481370.43</v>
      </c>
      <c r="D19" s="32">
        <v>15508975.43</v>
      </c>
      <c r="E19" s="32">
        <v>972395</v>
      </c>
      <c r="F19" s="32">
        <f>SUM(G19:G19)</f>
        <v>4008960</v>
      </c>
      <c r="G19" s="32">
        <v>4008960</v>
      </c>
    </row>
    <row r="20" spans="1:9" x14ac:dyDescent="0.25">
      <c r="A20" s="5" t="s">
        <v>100</v>
      </c>
      <c r="B20" s="32">
        <f>C20+F20</f>
        <v>28385714</v>
      </c>
      <c r="C20" s="32">
        <f>D20+E20</f>
        <v>18885714</v>
      </c>
      <c r="D20" s="32">
        <v>16385715</v>
      </c>
      <c r="E20" s="32">
        <v>2499999</v>
      </c>
      <c r="F20" s="32">
        <f>SUM(G20:G20)</f>
        <v>9500000</v>
      </c>
      <c r="G20" s="32">
        <v>9500000</v>
      </c>
    </row>
    <row r="21" spans="1:9" x14ac:dyDescent="0.25">
      <c r="A21" s="5" t="s">
        <v>101</v>
      </c>
      <c r="B21" s="32">
        <f>C21+F21</f>
        <v>14631797.59</v>
      </c>
      <c r="C21" s="32">
        <f>D21+E21</f>
        <v>9968737.5899999999</v>
      </c>
      <c r="D21" s="32">
        <v>8705247.5899999999</v>
      </c>
      <c r="E21" s="32">
        <v>1263490</v>
      </c>
      <c r="F21" s="32">
        <f>SUM(G21:G21)</f>
        <v>4663060</v>
      </c>
      <c r="G21" s="32">
        <v>4663060</v>
      </c>
      <c r="I21" s="1"/>
    </row>
    <row r="22" spans="1:9" x14ac:dyDescent="0.25">
      <c r="A22" s="5" t="s">
        <v>86</v>
      </c>
      <c r="B22" s="32">
        <f>C22+F22</f>
        <v>89715524</v>
      </c>
      <c r="C22" s="32">
        <f>D22+E22</f>
        <v>77715524</v>
      </c>
      <c r="D22" s="32">
        <v>67715528</v>
      </c>
      <c r="E22" s="32">
        <v>9999996</v>
      </c>
      <c r="F22" s="32">
        <f>SUM(G22:G22)</f>
        <v>12000000</v>
      </c>
      <c r="G22" s="32">
        <v>12000000</v>
      </c>
      <c r="H22" s="6"/>
    </row>
    <row r="23" spans="1:9" x14ac:dyDescent="0.25">
      <c r="A23" s="5" t="s">
        <v>102</v>
      </c>
      <c r="B23" s="32">
        <f>+C23+F23</f>
        <v>14631797.59</v>
      </c>
      <c r="C23" s="32">
        <f>+D23+E23</f>
        <v>9968737.5899999999</v>
      </c>
      <c r="D23" s="32">
        <f>D21</f>
        <v>8705247.5899999999</v>
      </c>
      <c r="E23" s="32">
        <f>+E21</f>
        <v>1263490</v>
      </c>
      <c r="F23" s="32">
        <f>+SUM(G23)</f>
        <v>4663060</v>
      </c>
      <c r="G23" s="32">
        <f>G21</f>
        <v>4663060</v>
      </c>
    </row>
    <row r="24" spans="1:9" x14ac:dyDescent="0.25">
      <c r="B24" s="32"/>
      <c r="C24" s="32"/>
      <c r="D24" s="32"/>
      <c r="E24" s="35"/>
      <c r="F24" s="35"/>
      <c r="G24" s="35"/>
    </row>
    <row r="25" spans="1:9" x14ac:dyDescent="0.25">
      <c r="A25" s="8" t="s">
        <v>7</v>
      </c>
      <c r="B25" s="32"/>
      <c r="C25" s="32"/>
      <c r="D25" s="32"/>
      <c r="E25" s="32"/>
      <c r="F25" s="32"/>
      <c r="G25" s="32"/>
    </row>
    <row r="26" spans="1:9" x14ac:dyDescent="0.25">
      <c r="A26" s="5" t="s">
        <v>100</v>
      </c>
      <c r="B26" s="32">
        <f>B20</f>
        <v>28385714</v>
      </c>
      <c r="C26" s="32">
        <f>C20</f>
        <v>18885714</v>
      </c>
      <c r="D26" s="32"/>
      <c r="E26" s="32"/>
      <c r="F26" s="32">
        <f>F20</f>
        <v>9500000</v>
      </c>
      <c r="G26" s="32"/>
      <c r="H26" s="6"/>
    </row>
    <row r="27" spans="1:9" x14ac:dyDescent="0.25">
      <c r="A27" s="5" t="s">
        <v>101</v>
      </c>
      <c r="B27" s="32">
        <f>+C27+F27</f>
        <v>25825000.009999998</v>
      </c>
      <c r="C27" s="32">
        <v>16325000.01</v>
      </c>
      <c r="D27" s="32"/>
      <c r="E27" s="32"/>
      <c r="F27" s="32">
        <v>9500000</v>
      </c>
      <c r="G27" s="32"/>
    </row>
    <row r="28" spans="1:9" x14ac:dyDescent="0.25">
      <c r="B28" s="35"/>
      <c r="C28" s="35"/>
      <c r="D28" s="35"/>
      <c r="E28" s="35"/>
      <c r="F28" s="35"/>
      <c r="G28" s="35"/>
    </row>
    <row r="29" spans="1:9" x14ac:dyDescent="0.25">
      <c r="A29" s="2" t="s">
        <v>8</v>
      </c>
      <c r="B29" s="35"/>
      <c r="C29" s="35"/>
      <c r="D29" s="35"/>
      <c r="E29" s="35"/>
      <c r="F29" s="35"/>
      <c r="G29" s="35"/>
    </row>
    <row r="30" spans="1:9" x14ac:dyDescent="0.25">
      <c r="A30" s="5" t="s">
        <v>64</v>
      </c>
      <c r="B30" s="36">
        <v>1.0123857379999999</v>
      </c>
      <c r="C30" s="36">
        <v>1.0123857379999999</v>
      </c>
      <c r="D30" s="36">
        <v>1.0123857379999999</v>
      </c>
      <c r="E30" s="36">
        <v>1.0123857379999999</v>
      </c>
      <c r="F30" s="36">
        <v>1.0123857379999999</v>
      </c>
      <c r="G30" s="36">
        <v>1.0123857379999999</v>
      </c>
      <c r="H30" s="6"/>
      <c r="I30" s="6"/>
    </row>
    <row r="31" spans="1:9" x14ac:dyDescent="0.25">
      <c r="A31" s="5" t="s">
        <v>103</v>
      </c>
      <c r="B31" s="36">
        <v>1.0303325644000001</v>
      </c>
      <c r="C31" s="36">
        <v>1.0303325644000001</v>
      </c>
      <c r="D31" s="36">
        <v>1.0303325644000001</v>
      </c>
      <c r="E31" s="36">
        <v>1.0303325644000001</v>
      </c>
      <c r="F31" s="36">
        <v>1.0303325644000001</v>
      </c>
      <c r="G31" s="36">
        <v>1.0303325644000001</v>
      </c>
    </row>
    <row r="32" spans="1:9" x14ac:dyDescent="0.25">
      <c r="A32" s="5" t="s">
        <v>9</v>
      </c>
      <c r="B32" s="32" t="s">
        <v>135</v>
      </c>
      <c r="C32" s="32" t="s">
        <v>135</v>
      </c>
      <c r="D32" s="32" t="s">
        <v>135</v>
      </c>
      <c r="E32" s="32" t="s">
        <v>135</v>
      </c>
      <c r="F32" s="32" t="s">
        <v>135</v>
      </c>
      <c r="G32" s="32" t="s">
        <v>135</v>
      </c>
    </row>
    <row r="33" spans="1:8" x14ac:dyDescent="0.25">
      <c r="B33" s="35"/>
      <c r="C33" s="35"/>
      <c r="D33" s="35"/>
      <c r="E33" s="35"/>
      <c r="F33" s="35"/>
      <c r="G33" s="35"/>
    </row>
    <row r="34" spans="1:8" x14ac:dyDescent="0.25">
      <c r="A34" s="9" t="s">
        <v>10</v>
      </c>
      <c r="B34" s="35"/>
      <c r="C34" s="35"/>
      <c r="D34" s="35"/>
      <c r="E34" s="35"/>
      <c r="F34" s="35"/>
      <c r="G34" s="35"/>
    </row>
    <row r="35" spans="1:8" x14ac:dyDescent="0.25">
      <c r="A35" s="2" t="s">
        <v>65</v>
      </c>
      <c r="B35" s="32">
        <f>B19/B30</f>
        <v>20239647.459356051</v>
      </c>
      <c r="C35" s="32">
        <f t="shared" ref="C35:G35" si="5">C19/C30</f>
        <v>16279733.911067801</v>
      </c>
      <c r="D35" s="32">
        <f>D19/D30</f>
        <v>15319235.394048985</v>
      </c>
      <c r="E35" s="32">
        <f t="shared" si="5"/>
        <v>960498.51701881655</v>
      </c>
      <c r="F35" s="32">
        <f t="shared" si="5"/>
        <v>3959913.5482882517</v>
      </c>
      <c r="G35" s="32">
        <f t="shared" si="5"/>
        <v>3959913.5482882517</v>
      </c>
    </row>
    <row r="36" spans="1:8" x14ac:dyDescent="0.25">
      <c r="A36" s="2" t="s">
        <v>104</v>
      </c>
      <c r="B36" s="32">
        <f t="shared" ref="B36:F36" si="6">B21/B31</f>
        <v>14201043.52279754</v>
      </c>
      <c r="C36" s="32">
        <f t="shared" si="6"/>
        <v>9675262.0798753034</v>
      </c>
      <c r="D36" s="32">
        <f t="shared" si="6"/>
        <v>8448968.7027114201</v>
      </c>
      <c r="E36" s="32">
        <f>E21/E31</f>
        <v>1226293.3771638828</v>
      </c>
      <c r="F36" s="32">
        <f t="shared" si="6"/>
        <v>4525781.4429222355</v>
      </c>
      <c r="G36" s="32">
        <f>G21/G31</f>
        <v>4525781.4429222355</v>
      </c>
    </row>
    <row r="37" spans="1:8" x14ac:dyDescent="0.25">
      <c r="A37" s="2" t="s">
        <v>66</v>
      </c>
      <c r="B37" s="32">
        <f t="shared" ref="B37:G37" si="7">B35/B11</f>
        <v>16722.37465658721</v>
      </c>
      <c r="C37" s="32">
        <f t="shared" si="7"/>
        <v>190778.13177032577</v>
      </c>
      <c r="D37" s="32">
        <f t="shared" si="7"/>
        <v>666053.71278473851</v>
      </c>
      <c r="E37" s="32">
        <f t="shared" si="7"/>
        <v>15409.067117948927</v>
      </c>
      <c r="F37" s="32">
        <f t="shared" si="7"/>
        <v>3519.9231540340015</v>
      </c>
      <c r="G37" s="32">
        <f t="shared" si="7"/>
        <v>3519.9231540340015</v>
      </c>
    </row>
    <row r="38" spans="1:8" x14ac:dyDescent="0.25">
      <c r="A38" s="2" t="s">
        <v>105</v>
      </c>
      <c r="B38" s="32">
        <f t="shared" ref="B38:E38" si="8">B36/B14</f>
        <v>13922.591689017196</v>
      </c>
      <c r="C38" s="32">
        <f t="shared" si="8"/>
        <v>83407.431723062968</v>
      </c>
      <c r="D38" s="32">
        <f t="shared" si="8"/>
        <v>352040.36261297582</v>
      </c>
      <c r="E38" s="32">
        <f t="shared" si="8"/>
        <v>13329.275838737856</v>
      </c>
      <c r="F38" s="32">
        <f>F36/F14</f>
        <v>5006.3954014626497</v>
      </c>
      <c r="G38" s="32">
        <f>G36/G14</f>
        <v>5006.3954014626497</v>
      </c>
    </row>
    <row r="39" spans="1:8" x14ac:dyDescent="0.25">
      <c r="B39" s="35"/>
      <c r="C39" s="35"/>
      <c r="D39" s="35"/>
      <c r="E39" s="35"/>
      <c r="F39" s="35"/>
      <c r="G39" s="35"/>
    </row>
    <row r="40" spans="1:8" x14ac:dyDescent="0.25">
      <c r="A40" s="9" t="s">
        <v>11</v>
      </c>
      <c r="B40" s="35"/>
      <c r="C40" s="35"/>
      <c r="D40" s="35"/>
      <c r="E40" s="35"/>
      <c r="F40" s="35"/>
      <c r="G40" s="35"/>
    </row>
    <row r="41" spans="1:8" x14ac:dyDescent="0.25">
      <c r="B41" s="35"/>
      <c r="C41" s="35"/>
      <c r="D41" s="35"/>
      <c r="E41" s="35"/>
      <c r="F41" s="35"/>
      <c r="G41" s="35"/>
    </row>
    <row r="42" spans="1:8" x14ac:dyDescent="0.25">
      <c r="A42" s="2" t="s">
        <v>12</v>
      </c>
      <c r="B42" s="35"/>
      <c r="C42" s="35"/>
      <c r="D42" s="35"/>
      <c r="E42" s="35"/>
      <c r="F42" s="35"/>
      <c r="G42" s="35"/>
    </row>
    <row r="43" spans="1:8" x14ac:dyDescent="0.25">
      <c r="A43" s="2" t="s">
        <v>13</v>
      </c>
      <c r="B43" s="37" t="s">
        <v>49</v>
      </c>
      <c r="C43" s="37" t="s">
        <v>49</v>
      </c>
      <c r="D43" s="37" t="s">
        <v>49</v>
      </c>
      <c r="E43" s="37" t="s">
        <v>49</v>
      </c>
      <c r="F43" s="37" t="s">
        <v>49</v>
      </c>
      <c r="G43" s="37" t="s">
        <v>49</v>
      </c>
      <c r="H43" s="3"/>
    </row>
    <row r="44" spans="1:8" x14ac:dyDescent="0.25">
      <c r="A44" s="2" t="s">
        <v>14</v>
      </c>
      <c r="B44" s="37" t="s">
        <v>49</v>
      </c>
      <c r="C44" s="37" t="s">
        <v>49</v>
      </c>
      <c r="D44" s="37" t="s">
        <v>49</v>
      </c>
      <c r="E44" s="37" t="s">
        <v>49</v>
      </c>
      <c r="F44" s="37" t="s">
        <v>49</v>
      </c>
      <c r="G44" s="37" t="s">
        <v>49</v>
      </c>
      <c r="H44" s="3"/>
    </row>
    <row r="45" spans="1:8" x14ac:dyDescent="0.25">
      <c r="B45" s="35"/>
      <c r="C45" s="35"/>
      <c r="D45" s="35"/>
      <c r="E45" s="35"/>
      <c r="F45" s="35"/>
      <c r="G45" s="35"/>
    </row>
    <row r="46" spans="1:8" x14ac:dyDescent="0.25">
      <c r="A46" s="2" t="s">
        <v>15</v>
      </c>
      <c r="B46" s="35"/>
      <c r="C46" s="35"/>
      <c r="D46" s="35"/>
      <c r="E46" s="35"/>
      <c r="F46" s="35"/>
      <c r="G46" s="35"/>
    </row>
    <row r="47" spans="1:8" x14ac:dyDescent="0.25">
      <c r="A47" s="2" t="s">
        <v>16</v>
      </c>
      <c r="B47" s="37">
        <f>B14/B13*100</f>
        <v>80.441640378548897</v>
      </c>
      <c r="C47" s="37">
        <f t="shared" ref="C47:E47" si="9">C14/C13*100</f>
        <v>131.81818181818181</v>
      </c>
      <c r="D47" s="37">
        <f t="shared" si="9"/>
        <v>96</v>
      </c>
      <c r="E47" s="37">
        <f t="shared" si="9"/>
        <v>146.03174603174602</v>
      </c>
      <c r="F47" s="37">
        <f>F14/F13*100</f>
        <v>76.610169491525426</v>
      </c>
      <c r="G47" s="37">
        <f>G14/G13*100</f>
        <v>76.610169491525426</v>
      </c>
    </row>
    <row r="48" spans="1:8" x14ac:dyDescent="0.25">
      <c r="A48" s="2" t="s">
        <v>17</v>
      </c>
      <c r="B48" s="37">
        <f>B21/B20*100</f>
        <v>51.546343311991372</v>
      </c>
      <c r="C48" s="37">
        <f t="shared" ref="C48:F48" si="10">C21/C20*100</f>
        <v>52.78454174409292</v>
      </c>
      <c r="D48" s="37">
        <f t="shared" si="10"/>
        <v>53.127053595158955</v>
      </c>
      <c r="E48" s="37">
        <f>E21/E20*100</f>
        <v>50.539620215848089</v>
      </c>
      <c r="F48" s="37">
        <f t="shared" si="10"/>
        <v>49.084842105263164</v>
      </c>
      <c r="G48" s="37">
        <f>G21/G20*100</f>
        <v>49.084842105263164</v>
      </c>
    </row>
    <row r="49" spans="1:7" x14ac:dyDescent="0.25">
      <c r="A49" s="2" t="s">
        <v>18</v>
      </c>
      <c r="B49" s="37">
        <f t="shared" ref="B49:G49" si="11">AVERAGE(B47:B48)</f>
        <v>65.993991845270131</v>
      </c>
      <c r="C49" s="37">
        <f t="shared" si="11"/>
        <v>92.301361781137359</v>
      </c>
      <c r="D49" s="37">
        <f t="shared" si="11"/>
        <v>74.56352679757947</v>
      </c>
      <c r="E49" s="37">
        <f t="shared" si="11"/>
        <v>98.285683123797057</v>
      </c>
      <c r="F49" s="37">
        <f t="shared" si="11"/>
        <v>62.847505798394295</v>
      </c>
      <c r="G49" s="37">
        <f t="shared" si="11"/>
        <v>62.847505798394295</v>
      </c>
    </row>
    <row r="50" spans="1:7" x14ac:dyDescent="0.25">
      <c r="B50" s="37"/>
      <c r="C50" s="37"/>
      <c r="D50" s="37"/>
      <c r="E50" s="37"/>
      <c r="F50" s="37"/>
      <c r="G50" s="37"/>
    </row>
    <row r="51" spans="1:7" x14ac:dyDescent="0.25">
      <c r="A51" s="2" t="s">
        <v>19</v>
      </c>
      <c r="B51" s="35"/>
      <c r="C51" s="35"/>
      <c r="D51" s="35"/>
      <c r="E51" s="35"/>
      <c r="F51" s="35"/>
      <c r="G51" s="35"/>
    </row>
    <row r="52" spans="1:7" x14ac:dyDescent="0.25">
      <c r="A52" s="2" t="s">
        <v>20</v>
      </c>
      <c r="B52" s="37">
        <f>(B14/B16)*100</f>
        <v>50.196850393700785</v>
      </c>
      <c r="C52" s="37">
        <f t="shared" ref="C52:E52" si="12">(C14/C16)*100</f>
        <v>28.855721393034827</v>
      </c>
      <c r="D52" s="37">
        <f t="shared" si="12"/>
        <v>16</v>
      </c>
      <c r="E52" s="37">
        <f t="shared" si="12"/>
        <v>36.507936507936506</v>
      </c>
      <c r="F52" s="37">
        <f>(F14/F16)*100</f>
        <v>55.460122699386503</v>
      </c>
      <c r="G52" s="37">
        <f>(G14/G16)*100</f>
        <v>55.460122699386503</v>
      </c>
    </row>
    <row r="53" spans="1:7" x14ac:dyDescent="0.25">
      <c r="A53" s="2" t="s">
        <v>21</v>
      </c>
      <c r="B53" s="37">
        <f>B21/B22*100</f>
        <v>16.309103416706343</v>
      </c>
      <c r="C53" s="37">
        <f t="shared" ref="C53:F53" si="13">C21/C22*100</f>
        <v>12.82721530642964</v>
      </c>
      <c r="D53" s="37">
        <f t="shared" si="13"/>
        <v>12.855615022303304</v>
      </c>
      <c r="E53" s="37">
        <f>E21/E22*100</f>
        <v>12.634905053962022</v>
      </c>
      <c r="F53" s="37">
        <f t="shared" si="13"/>
        <v>38.85883333333333</v>
      </c>
      <c r="G53" s="37">
        <f>G21/G22*100</f>
        <v>38.85883333333333</v>
      </c>
    </row>
    <row r="54" spans="1:7" x14ac:dyDescent="0.25">
      <c r="A54" s="2" t="s">
        <v>22</v>
      </c>
      <c r="B54" s="37">
        <f t="shared" ref="B54:G54" si="14">(B52+B53)/2</f>
        <v>33.252976905203568</v>
      </c>
      <c r="C54" s="37">
        <f t="shared" si="14"/>
        <v>20.841468349732232</v>
      </c>
      <c r="D54" s="37">
        <f t="shared" si="14"/>
        <v>14.427807511151652</v>
      </c>
      <c r="E54" s="37">
        <f t="shared" si="14"/>
        <v>24.571420780949264</v>
      </c>
      <c r="F54" s="37">
        <f t="shared" si="14"/>
        <v>47.159478016359913</v>
      </c>
      <c r="G54" s="37">
        <f t="shared" si="14"/>
        <v>47.159478016359913</v>
      </c>
    </row>
    <row r="55" spans="1:7" x14ac:dyDescent="0.25">
      <c r="B55" s="35"/>
      <c r="C55" s="35"/>
      <c r="D55" s="35"/>
      <c r="E55" s="35"/>
      <c r="F55" s="35"/>
      <c r="G55" s="35"/>
    </row>
    <row r="56" spans="1:7" x14ac:dyDescent="0.25">
      <c r="A56" s="2" t="s">
        <v>33</v>
      </c>
      <c r="B56" s="37"/>
      <c r="C56" s="37"/>
      <c r="D56" s="37"/>
      <c r="E56" s="37"/>
      <c r="F56" s="37"/>
      <c r="G56" s="37"/>
    </row>
    <row r="57" spans="1:7" x14ac:dyDescent="0.25">
      <c r="A57" s="2" t="s">
        <v>23</v>
      </c>
      <c r="B57" s="38">
        <f t="shared" ref="B57:F57" si="15">B23/B21*100</f>
        <v>100</v>
      </c>
      <c r="C57" s="38">
        <f t="shared" si="15"/>
        <v>100</v>
      </c>
      <c r="D57" s="38"/>
      <c r="E57" s="38"/>
      <c r="F57" s="38">
        <f t="shared" si="15"/>
        <v>100</v>
      </c>
      <c r="G57" s="38"/>
    </row>
    <row r="58" spans="1:7" x14ac:dyDescent="0.25">
      <c r="B58" s="35"/>
      <c r="C58" s="35"/>
      <c r="D58" s="35"/>
      <c r="E58" s="35"/>
      <c r="F58" s="35"/>
      <c r="G58" s="35"/>
    </row>
    <row r="59" spans="1:7" x14ac:dyDescent="0.25">
      <c r="A59" s="2" t="s">
        <v>24</v>
      </c>
      <c r="B59" s="35"/>
      <c r="C59" s="35"/>
      <c r="D59" s="35"/>
      <c r="E59" s="35"/>
      <c r="F59" s="35"/>
      <c r="G59" s="35"/>
    </row>
    <row r="60" spans="1:7" x14ac:dyDescent="0.25">
      <c r="A60" s="2" t="s">
        <v>25</v>
      </c>
      <c r="B60" s="37">
        <f>((B14/B11)-1)*100</f>
        <v>-15.725695400716056</v>
      </c>
      <c r="C60" s="37">
        <f t="shared" ref="C60:E60" si="16">((C14/C11)-1)*100</f>
        <v>35.937499999999979</v>
      </c>
      <c r="D60" s="37">
        <f t="shared" si="16"/>
        <v>4.3478260869565188</v>
      </c>
      <c r="E60" s="37">
        <f t="shared" si="16"/>
        <v>47.593582887700528</v>
      </c>
      <c r="F60" s="37">
        <f>((F14/F11)-1)*100</f>
        <v>-19.644444444444442</v>
      </c>
      <c r="G60" s="37">
        <f>((G14/G11)-1)*100</f>
        <v>-19.644444444444442</v>
      </c>
    </row>
    <row r="61" spans="1:7" x14ac:dyDescent="0.25">
      <c r="A61" s="2" t="s">
        <v>26</v>
      </c>
      <c r="B61" s="37">
        <f>((B36/B35)-1)*100</f>
        <v>-29.835519362107689</v>
      </c>
      <c r="C61" s="37">
        <f>((C36/C35)-1)*100</f>
        <v>-40.568671866942715</v>
      </c>
      <c r="D61" s="37">
        <f t="shared" ref="D61:G61" si="17">((D36/D35)-1)*100</f>
        <v>-44.847321126787023</v>
      </c>
      <c r="E61" s="37">
        <f t="shared" si="17"/>
        <v>27.67259453664095</v>
      </c>
      <c r="F61" s="37">
        <f t="shared" si="17"/>
        <v>14.289905265194269</v>
      </c>
      <c r="G61" s="37">
        <f t="shared" si="17"/>
        <v>14.289905265194269</v>
      </c>
    </row>
    <row r="62" spans="1:7" x14ac:dyDescent="0.25">
      <c r="A62" s="2" t="s">
        <v>27</v>
      </c>
      <c r="B62" s="37">
        <f t="shared" ref="B62:G62" si="18">((B38/B37)-1)*100</f>
        <v>-16.742735556801648</v>
      </c>
      <c r="C62" s="37">
        <f t="shared" si="18"/>
        <v>-56.28040229292337</v>
      </c>
      <c r="D62" s="37">
        <f t="shared" si="18"/>
        <v>-47.145349413170898</v>
      </c>
      <c r="E62" s="37">
        <f t="shared" si="18"/>
        <v>-13.497191382783125</v>
      </c>
      <c r="F62" s="37">
        <f t="shared" si="18"/>
        <v>42.230247149716305</v>
      </c>
      <c r="G62" s="37">
        <f t="shared" si="18"/>
        <v>42.230247149716305</v>
      </c>
    </row>
    <row r="63" spans="1:7" x14ac:dyDescent="0.25">
      <c r="B63" s="37"/>
      <c r="C63" s="37"/>
      <c r="D63" s="37"/>
      <c r="E63" s="37"/>
      <c r="F63" s="37"/>
      <c r="G63" s="37"/>
    </row>
    <row r="64" spans="1:7" x14ac:dyDescent="0.25">
      <c r="A64" s="2" t="s">
        <v>28</v>
      </c>
      <c r="B64" s="35"/>
      <c r="C64" s="35"/>
      <c r="D64" s="35"/>
      <c r="E64" s="35"/>
      <c r="F64" s="35"/>
      <c r="G64" s="35"/>
    </row>
    <row r="65" spans="1:7" x14ac:dyDescent="0.25">
      <c r="A65" s="2" t="s">
        <v>36</v>
      </c>
      <c r="B65" s="32">
        <f t="shared" ref="B65:G65" si="19">B20/B13</f>
        <v>22386.209779179811</v>
      </c>
      <c r="C65" s="32">
        <f t="shared" si="19"/>
        <v>214610.38636363635</v>
      </c>
      <c r="D65" s="32">
        <f t="shared" si="19"/>
        <v>655428.6</v>
      </c>
      <c r="E65" s="32">
        <f t="shared" si="19"/>
        <v>39682.523809523809</v>
      </c>
      <c r="F65" s="32">
        <f t="shared" si="19"/>
        <v>8050.8474576271183</v>
      </c>
      <c r="G65" s="32">
        <f t="shared" si="19"/>
        <v>8050.8474576271183</v>
      </c>
    </row>
    <row r="66" spans="1:7" x14ac:dyDescent="0.25">
      <c r="A66" s="2" t="s">
        <v>37</v>
      </c>
      <c r="B66" s="32">
        <f t="shared" ref="B66:D66" si="20">B21/B14</f>
        <v>14344.899598039216</v>
      </c>
      <c r="C66" s="32">
        <f t="shared" si="20"/>
        <v>85937.393017241382</v>
      </c>
      <c r="D66" s="32">
        <f t="shared" si="20"/>
        <v>362718.64958333335</v>
      </c>
      <c r="E66" s="32">
        <f>E21/E14</f>
        <v>13733.58695652174</v>
      </c>
      <c r="F66" s="32">
        <f>F21/F14</f>
        <v>5158.2522123893805</v>
      </c>
      <c r="G66" s="32">
        <f>G21/G14</f>
        <v>5158.2522123893805</v>
      </c>
    </row>
    <row r="67" spans="1:7" x14ac:dyDescent="0.25">
      <c r="A67" s="2" t="s">
        <v>29</v>
      </c>
      <c r="B67" s="37">
        <f>(B66/B65)*B49</f>
        <v>42.288408642300467</v>
      </c>
      <c r="C67" s="37">
        <f t="shared" ref="C67:G67" si="21">(C66/C65)*C49</f>
        <v>36.960645464623276</v>
      </c>
      <c r="D67" s="37">
        <f t="shared" si="21"/>
        <v>41.263963379365372</v>
      </c>
      <c r="E67" s="37">
        <f t="shared" si="21"/>
        <v>34.015350995337968</v>
      </c>
      <c r="F67" s="37">
        <f t="shared" si="21"/>
        <v>40.266976555443343</v>
      </c>
      <c r="G67" s="37">
        <f t="shared" si="21"/>
        <v>40.266976555443343</v>
      </c>
    </row>
    <row r="68" spans="1:7" x14ac:dyDescent="0.25">
      <c r="A68" s="2" t="s">
        <v>38</v>
      </c>
      <c r="B68" s="38">
        <f>B20/(B13*3)</f>
        <v>7462.0699263932702</v>
      </c>
      <c r="C68" s="38">
        <f t="shared" ref="C68:G68" si="22">C20/(C13*3)</f>
        <v>71536.795454545456</v>
      </c>
      <c r="D68" s="38">
        <f t="shared" si="22"/>
        <v>218476.2</v>
      </c>
      <c r="E68" s="38">
        <f t="shared" si="22"/>
        <v>13227.507936507936</v>
      </c>
      <c r="F68" s="38">
        <f t="shared" si="22"/>
        <v>2683.6158192090397</v>
      </c>
      <c r="G68" s="38">
        <f t="shared" si="22"/>
        <v>2683.6158192090397</v>
      </c>
    </row>
    <row r="69" spans="1:7" x14ac:dyDescent="0.25">
      <c r="A69" s="2" t="s">
        <v>39</v>
      </c>
      <c r="B69" s="38">
        <f>B21/(B14*3)</f>
        <v>4781.6331993464055</v>
      </c>
      <c r="C69" s="38">
        <f t="shared" ref="C69:D69" si="23">C21/(C14*3)</f>
        <v>28645.797672413792</v>
      </c>
      <c r="D69" s="38">
        <f t="shared" si="23"/>
        <v>120906.21652777778</v>
      </c>
      <c r="E69" s="38">
        <f>E21/(E14*3)</f>
        <v>4577.86231884058</v>
      </c>
      <c r="F69" s="38">
        <f>F21/(F14*3)</f>
        <v>1719.4174041297936</v>
      </c>
      <c r="G69" s="38">
        <f>G21/(G14*3)</f>
        <v>1719.4174041297936</v>
      </c>
    </row>
    <row r="70" spans="1:7" x14ac:dyDescent="0.25">
      <c r="B70" s="37"/>
      <c r="C70" s="37"/>
      <c r="D70" s="37"/>
      <c r="E70" s="35"/>
      <c r="F70" s="35"/>
      <c r="G70" s="35"/>
    </row>
    <row r="71" spans="1:7" x14ac:dyDescent="0.25">
      <c r="A71" s="2" t="s">
        <v>30</v>
      </c>
      <c r="B71" s="37"/>
      <c r="C71" s="37"/>
      <c r="D71" s="37"/>
      <c r="E71" s="35"/>
      <c r="F71" s="35"/>
      <c r="G71" s="35"/>
    </row>
    <row r="72" spans="1:7" x14ac:dyDescent="0.25">
      <c r="A72" s="2" t="s">
        <v>31</v>
      </c>
      <c r="B72" s="38">
        <f>(B27/B26)*100</f>
        <v>90.978863557915076</v>
      </c>
      <c r="C72" s="38">
        <f t="shared" ref="C72:F72" si="24">(C27/C26)*100</f>
        <v>86.440999847821473</v>
      </c>
      <c r="D72" s="38"/>
      <c r="E72" s="38"/>
      <c r="F72" s="38">
        <f t="shared" si="24"/>
        <v>100</v>
      </c>
      <c r="G72" s="38"/>
    </row>
    <row r="73" spans="1:7" x14ac:dyDescent="0.25">
      <c r="A73" s="2" t="s">
        <v>32</v>
      </c>
      <c r="B73" s="38">
        <f>(B21/B27)*100</f>
        <v>56.657493066153933</v>
      </c>
      <c r="C73" s="38">
        <f t="shared" ref="C73:F73" si="25">(C21/C27)*100</f>
        <v>61.064242474080096</v>
      </c>
      <c r="D73" s="38"/>
      <c r="E73" s="38"/>
      <c r="F73" s="38">
        <f t="shared" si="25"/>
        <v>49.084842105263164</v>
      </c>
      <c r="G73" s="38"/>
    </row>
    <row r="74" spans="1:7" ht="15.75" thickBot="1" x14ac:dyDescent="0.3">
      <c r="A74" s="10"/>
      <c r="B74" s="22"/>
      <c r="C74" s="22"/>
      <c r="D74" s="22"/>
      <c r="E74" s="22"/>
      <c r="F74" s="22"/>
      <c r="G74" s="22"/>
    </row>
    <row r="75" spans="1:7" ht="15.75" thickTop="1" x14ac:dyDescent="0.25">
      <c r="A75" s="19" t="s">
        <v>34</v>
      </c>
    </row>
    <row r="76" spans="1:7" x14ac:dyDescent="0.25">
      <c r="A76" s="19" t="s">
        <v>91</v>
      </c>
    </row>
    <row r="77" spans="1:7" x14ac:dyDescent="0.25">
      <c r="A77" s="19" t="s">
        <v>92</v>
      </c>
    </row>
    <row r="78" spans="1:7" x14ac:dyDescent="0.25">
      <c r="A78" s="19" t="s">
        <v>52</v>
      </c>
      <c r="B78" s="11"/>
      <c r="C78" s="11"/>
      <c r="D78" s="11"/>
    </row>
    <row r="79" spans="1:7" x14ac:dyDescent="0.25">
      <c r="A79" s="19"/>
    </row>
    <row r="80" spans="1:7" x14ac:dyDescent="0.25">
      <c r="A80" s="19" t="s">
        <v>136</v>
      </c>
    </row>
    <row r="81" spans="1:1" x14ac:dyDescent="0.25">
      <c r="A81" s="15"/>
    </row>
    <row r="82" spans="1:1" x14ac:dyDescent="0.25">
      <c r="A82" s="15" t="s">
        <v>35</v>
      </c>
    </row>
    <row r="83" spans="1:1" x14ac:dyDescent="0.25">
      <c r="A83" s="15" t="s">
        <v>50</v>
      </c>
    </row>
    <row r="84" spans="1:1" x14ac:dyDescent="0.25">
      <c r="A84" s="15" t="s">
        <v>51</v>
      </c>
    </row>
    <row r="89" spans="1:1" x14ac:dyDescent="0.25">
      <c r="A89" s="7"/>
    </row>
  </sheetData>
  <mergeCells count="10">
    <mergeCell ref="A2:G2"/>
    <mergeCell ref="A4:A6"/>
    <mergeCell ref="B4:B6"/>
    <mergeCell ref="C4:E4"/>
    <mergeCell ref="C5:C6"/>
    <mergeCell ref="E5:E6"/>
    <mergeCell ref="F5:F6"/>
    <mergeCell ref="G5:G6"/>
    <mergeCell ref="D5:D6"/>
    <mergeCell ref="F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3.28515625" style="2" customWidth="1"/>
    <col min="2" max="7" width="19.5703125" style="2" customWidth="1"/>
    <col min="8" max="16384" width="11.42578125" style="2"/>
  </cols>
  <sheetData>
    <row r="2" spans="1:8" ht="15.75" x14ac:dyDescent="0.25">
      <c r="A2" s="42" t="s">
        <v>107</v>
      </c>
      <c r="B2" s="42"/>
      <c r="C2" s="42"/>
      <c r="D2" s="42"/>
      <c r="E2" s="42"/>
      <c r="F2" s="42"/>
      <c r="G2" s="42"/>
    </row>
    <row r="4" spans="1:8" ht="33.75" customHeight="1" x14ac:dyDescent="0.25">
      <c r="A4" s="60" t="s">
        <v>0</v>
      </c>
      <c r="B4" s="63" t="s">
        <v>1</v>
      </c>
      <c r="C4" s="66" t="s">
        <v>2</v>
      </c>
      <c r="D4" s="67"/>
      <c r="E4" s="68"/>
      <c r="F4" s="76" t="s">
        <v>137</v>
      </c>
      <c r="G4" s="76"/>
    </row>
    <row r="5" spans="1:8" ht="20.100000000000001" customHeight="1" x14ac:dyDescent="0.25">
      <c r="A5" s="61"/>
      <c r="B5" s="64"/>
      <c r="C5" s="69" t="s">
        <v>3</v>
      </c>
      <c r="D5" s="75" t="s">
        <v>4</v>
      </c>
      <c r="E5" s="71" t="s">
        <v>138</v>
      </c>
      <c r="F5" s="73" t="s">
        <v>3</v>
      </c>
      <c r="G5" s="75" t="s">
        <v>140</v>
      </c>
    </row>
    <row r="6" spans="1:8" ht="15.75" thickBot="1" x14ac:dyDescent="0.3">
      <c r="A6" s="62"/>
      <c r="B6" s="65"/>
      <c r="C6" s="70"/>
      <c r="D6" s="72"/>
      <c r="E6" s="72"/>
      <c r="F6" s="74"/>
      <c r="G6" s="72"/>
    </row>
    <row r="7" spans="1:8" ht="15.75" thickTop="1" x14ac:dyDescent="0.25"/>
    <row r="8" spans="1:8" x14ac:dyDescent="0.25">
      <c r="A8" s="9" t="s">
        <v>5</v>
      </c>
    </row>
    <row r="10" spans="1:8" x14ac:dyDescent="0.25">
      <c r="A10" s="2" t="s">
        <v>46</v>
      </c>
    </row>
    <row r="11" spans="1:8" x14ac:dyDescent="0.25">
      <c r="A11" s="5" t="s">
        <v>67</v>
      </c>
      <c r="B11" s="32">
        <f t="shared" ref="B11:B16" si="0">C11+F11</f>
        <v>938</v>
      </c>
      <c r="C11" s="32">
        <f t="shared" ref="C11:C16" si="1">D11+E11</f>
        <v>122</v>
      </c>
      <c r="D11" s="32">
        <v>18</v>
      </c>
      <c r="E11" s="32">
        <v>104</v>
      </c>
      <c r="F11" s="28">
        <f t="shared" ref="F11:F16" si="2">SUM(G11:G11)</f>
        <v>816</v>
      </c>
      <c r="G11" s="32">
        <v>816</v>
      </c>
    </row>
    <row r="12" spans="1:8" x14ac:dyDescent="0.25">
      <c r="A12" s="12" t="s">
        <v>47</v>
      </c>
      <c r="B12" s="32">
        <f t="shared" si="0"/>
        <v>955</v>
      </c>
      <c r="C12" s="32">
        <f t="shared" si="1"/>
        <v>139</v>
      </c>
      <c r="D12" s="32">
        <v>35</v>
      </c>
      <c r="E12" s="32">
        <v>104</v>
      </c>
      <c r="F12" s="28">
        <f t="shared" si="2"/>
        <v>816</v>
      </c>
      <c r="G12" s="32">
        <v>816</v>
      </c>
    </row>
    <row r="13" spans="1:8" x14ac:dyDescent="0.25">
      <c r="A13" s="5" t="s">
        <v>108</v>
      </c>
      <c r="B13" s="32">
        <f t="shared" si="0"/>
        <v>538</v>
      </c>
      <c r="C13" s="32">
        <f t="shared" si="1"/>
        <v>88</v>
      </c>
      <c r="D13" s="32">
        <v>25</v>
      </c>
      <c r="E13" s="32">
        <v>63</v>
      </c>
      <c r="F13" s="32">
        <f t="shared" si="2"/>
        <v>450</v>
      </c>
      <c r="G13" s="32">
        <v>450</v>
      </c>
      <c r="H13" s="6"/>
    </row>
    <row r="14" spans="1:8" x14ac:dyDescent="0.25">
      <c r="A14" s="5" t="s">
        <v>109</v>
      </c>
      <c r="B14" s="32">
        <f t="shared" si="0"/>
        <v>219</v>
      </c>
      <c r="C14" s="32">
        <f t="shared" si="1"/>
        <v>133</v>
      </c>
      <c r="D14" s="32">
        <v>26</v>
      </c>
      <c r="E14" s="32">
        <v>107</v>
      </c>
      <c r="F14" s="32">
        <f t="shared" si="2"/>
        <v>86</v>
      </c>
      <c r="G14" s="32">
        <v>86</v>
      </c>
    </row>
    <row r="15" spans="1:8" x14ac:dyDescent="0.25">
      <c r="A15" s="12" t="s">
        <v>47</v>
      </c>
      <c r="B15" s="32">
        <f t="shared" si="0"/>
        <v>223</v>
      </c>
      <c r="C15" s="32">
        <f t="shared" si="1"/>
        <v>137</v>
      </c>
      <c r="D15" s="32">
        <v>30</v>
      </c>
      <c r="E15" s="32">
        <v>107</v>
      </c>
      <c r="F15" s="32">
        <f t="shared" si="2"/>
        <v>86</v>
      </c>
      <c r="G15" s="32">
        <v>86</v>
      </c>
    </row>
    <row r="16" spans="1:8" x14ac:dyDescent="0.25">
      <c r="A16" s="5" t="s">
        <v>86</v>
      </c>
      <c r="B16" s="32">
        <f t="shared" si="0"/>
        <v>2032</v>
      </c>
      <c r="C16" s="32">
        <f t="shared" si="1"/>
        <v>402</v>
      </c>
      <c r="D16" s="32">
        <v>150</v>
      </c>
      <c r="E16" s="32">
        <v>252</v>
      </c>
      <c r="F16" s="32">
        <f t="shared" si="2"/>
        <v>1630</v>
      </c>
      <c r="G16" s="32">
        <v>1630</v>
      </c>
    </row>
    <row r="17" spans="1:9" x14ac:dyDescent="0.25">
      <c r="B17" s="35"/>
      <c r="C17" s="35"/>
      <c r="D17" s="35"/>
      <c r="E17" s="35"/>
      <c r="F17" s="35"/>
      <c r="G17" s="35"/>
    </row>
    <row r="18" spans="1:9" x14ac:dyDescent="0.25">
      <c r="A18" s="8" t="s">
        <v>6</v>
      </c>
      <c r="B18" s="35"/>
      <c r="C18" s="35"/>
      <c r="D18" s="35"/>
      <c r="E18" s="35"/>
      <c r="F18" s="35"/>
      <c r="G18" s="35"/>
    </row>
    <row r="19" spans="1:9" x14ac:dyDescent="0.25">
      <c r="A19" s="5" t="s">
        <v>67</v>
      </c>
      <c r="B19" s="32">
        <f>C19+F19</f>
        <v>26812482.73</v>
      </c>
      <c r="C19" s="32">
        <f>D19+E19</f>
        <v>22102338.73</v>
      </c>
      <c r="D19" s="32">
        <v>18762283.73</v>
      </c>
      <c r="E19" s="32">
        <v>3340055</v>
      </c>
      <c r="F19" s="32">
        <f>SUM(G19:G19)</f>
        <v>4710144</v>
      </c>
      <c r="G19" s="32">
        <v>4710144</v>
      </c>
    </row>
    <row r="20" spans="1:9" x14ac:dyDescent="0.25">
      <c r="A20" s="5" t="s">
        <v>108</v>
      </c>
      <c r="B20" s="32">
        <f>C20+F20</f>
        <v>18185714</v>
      </c>
      <c r="C20" s="32">
        <f>D20+E20</f>
        <v>15685714</v>
      </c>
      <c r="D20" s="32">
        <v>13185715</v>
      </c>
      <c r="E20" s="32">
        <v>2499999</v>
      </c>
      <c r="F20" s="32">
        <f>SUM(G20:G20)</f>
        <v>2500000</v>
      </c>
      <c r="G20" s="32">
        <v>2500000</v>
      </c>
    </row>
    <row r="21" spans="1:9" x14ac:dyDescent="0.25">
      <c r="A21" s="5" t="s">
        <v>109</v>
      </c>
      <c r="B21" s="32">
        <f>C21+F21</f>
        <v>17342813</v>
      </c>
      <c r="C21" s="32">
        <f>D21+E21</f>
        <v>15765292</v>
      </c>
      <c r="D21" s="32">
        <v>13849952</v>
      </c>
      <c r="E21" s="32">
        <v>1915340</v>
      </c>
      <c r="F21" s="32">
        <f>SUM(G21:G21)</f>
        <v>1577521</v>
      </c>
      <c r="G21" s="32">
        <v>1577521</v>
      </c>
      <c r="I21" s="1"/>
    </row>
    <row r="22" spans="1:9" x14ac:dyDescent="0.25">
      <c r="A22" s="5" t="s">
        <v>86</v>
      </c>
      <c r="B22" s="32">
        <f>C22+F22</f>
        <v>89715524</v>
      </c>
      <c r="C22" s="32">
        <f>D22+E22</f>
        <v>77715524</v>
      </c>
      <c r="D22" s="32">
        <v>67715528</v>
      </c>
      <c r="E22" s="32">
        <v>9999996</v>
      </c>
      <c r="F22" s="32">
        <f>SUM(G22:G22)</f>
        <v>12000000</v>
      </c>
      <c r="G22" s="32">
        <v>12000000</v>
      </c>
    </row>
    <row r="23" spans="1:9" x14ac:dyDescent="0.25">
      <c r="A23" s="5" t="s">
        <v>110</v>
      </c>
      <c r="B23" s="32">
        <f>+C23+F23</f>
        <v>17342813</v>
      </c>
      <c r="C23" s="32">
        <f>+D23+E23</f>
        <v>15765292</v>
      </c>
      <c r="D23" s="32">
        <f>+D21</f>
        <v>13849952</v>
      </c>
      <c r="E23" s="32">
        <f>+E21</f>
        <v>1915340</v>
      </c>
      <c r="F23" s="32">
        <f>+SUM(G23)</f>
        <v>1577521</v>
      </c>
      <c r="G23" s="32">
        <f>+G21</f>
        <v>1577521</v>
      </c>
    </row>
    <row r="24" spans="1:9" x14ac:dyDescent="0.25">
      <c r="B24" s="32"/>
      <c r="C24" s="32"/>
      <c r="D24" s="32"/>
      <c r="E24" s="35"/>
      <c r="F24" s="35"/>
      <c r="G24" s="35"/>
    </row>
    <row r="25" spans="1:9" x14ac:dyDescent="0.25">
      <c r="A25" s="8" t="s">
        <v>7</v>
      </c>
      <c r="B25" s="32"/>
      <c r="C25" s="32"/>
      <c r="D25" s="32"/>
      <c r="E25" s="32"/>
      <c r="F25" s="32"/>
      <c r="G25" s="32"/>
    </row>
    <row r="26" spans="1:9" x14ac:dyDescent="0.25">
      <c r="A26" s="5" t="s">
        <v>108</v>
      </c>
      <c r="B26" s="32">
        <f>B20</f>
        <v>18185714</v>
      </c>
      <c r="C26" s="32">
        <f>C20</f>
        <v>15685714</v>
      </c>
      <c r="D26" s="32"/>
      <c r="E26" s="32"/>
      <c r="F26" s="32">
        <f>F20</f>
        <v>2500000</v>
      </c>
      <c r="G26" s="32"/>
    </row>
    <row r="27" spans="1:9" x14ac:dyDescent="0.25">
      <c r="A27" s="5" t="s">
        <v>109</v>
      </c>
      <c r="B27" s="32">
        <f>+C27+F27</f>
        <v>18324999.670000002</v>
      </c>
      <c r="C27" s="32">
        <v>15824999.67</v>
      </c>
      <c r="D27" s="32"/>
      <c r="E27" s="32"/>
      <c r="F27" s="32">
        <v>2500000</v>
      </c>
      <c r="G27" s="32"/>
    </row>
    <row r="28" spans="1:9" x14ac:dyDescent="0.25">
      <c r="B28" s="35"/>
      <c r="C28" s="35"/>
      <c r="D28" s="35"/>
      <c r="E28" s="35"/>
      <c r="F28" s="35"/>
      <c r="G28" s="35"/>
    </row>
    <row r="29" spans="1:9" x14ac:dyDescent="0.25">
      <c r="A29" s="2" t="s">
        <v>8</v>
      </c>
      <c r="B29" s="35"/>
      <c r="C29" s="35"/>
      <c r="D29" s="35"/>
      <c r="E29" s="35"/>
      <c r="F29" s="35"/>
      <c r="G29" s="35"/>
    </row>
    <row r="30" spans="1:9" x14ac:dyDescent="0.25">
      <c r="A30" s="5" t="s">
        <v>68</v>
      </c>
      <c r="B30" s="36">
        <v>1.0245</v>
      </c>
      <c r="C30" s="36">
        <v>1.0245</v>
      </c>
      <c r="D30" s="36">
        <v>1.0245</v>
      </c>
      <c r="E30" s="36">
        <v>1.0245</v>
      </c>
      <c r="F30" s="36">
        <v>1.0245</v>
      </c>
      <c r="G30" s="36">
        <v>1.0245</v>
      </c>
    </row>
    <row r="31" spans="1:9" x14ac:dyDescent="0.25">
      <c r="A31" s="5" t="s">
        <v>111</v>
      </c>
      <c r="B31" s="36">
        <v>1.0451999999999999</v>
      </c>
      <c r="C31" s="36">
        <v>1.0451999999999999</v>
      </c>
      <c r="D31" s="36">
        <v>1.0451999999999999</v>
      </c>
      <c r="E31" s="36">
        <v>1.0451999999999999</v>
      </c>
      <c r="F31" s="36">
        <v>1.0451999999999999</v>
      </c>
      <c r="G31" s="36">
        <v>1.0451999999999999</v>
      </c>
    </row>
    <row r="32" spans="1:9" x14ac:dyDescent="0.25">
      <c r="A32" s="5" t="s">
        <v>9</v>
      </c>
      <c r="B32" s="32" t="s">
        <v>135</v>
      </c>
      <c r="C32" s="32" t="s">
        <v>135</v>
      </c>
      <c r="D32" s="32" t="s">
        <v>135</v>
      </c>
      <c r="E32" s="32" t="s">
        <v>135</v>
      </c>
      <c r="F32" s="32" t="s">
        <v>135</v>
      </c>
      <c r="G32" s="32" t="s">
        <v>135</v>
      </c>
    </row>
    <row r="33" spans="1:7" x14ac:dyDescent="0.25">
      <c r="B33" s="35"/>
      <c r="C33" s="35"/>
      <c r="D33" s="35"/>
      <c r="E33" s="35"/>
      <c r="F33" s="35"/>
      <c r="G33" s="35"/>
    </row>
    <row r="34" spans="1:7" x14ac:dyDescent="0.25">
      <c r="A34" s="9" t="s">
        <v>10</v>
      </c>
      <c r="B34" s="35"/>
      <c r="C34" s="35"/>
      <c r="D34" s="35"/>
      <c r="E34" s="35"/>
      <c r="F34" s="35"/>
      <c r="G34" s="35"/>
    </row>
    <row r="35" spans="1:7" x14ac:dyDescent="0.25">
      <c r="A35" s="2" t="s">
        <v>69</v>
      </c>
      <c r="B35" s="32">
        <f>B19/B30</f>
        <v>26171286.217667155</v>
      </c>
      <c r="C35" s="32">
        <f t="shared" ref="C35:G35" si="3">C19/C30</f>
        <v>21573781.093216203</v>
      </c>
      <c r="D35" s="32">
        <f>D19/D30</f>
        <v>18313600.517325524</v>
      </c>
      <c r="E35" s="32">
        <f t="shared" si="3"/>
        <v>3260180.5758906784</v>
      </c>
      <c r="F35" s="32">
        <f t="shared" si="3"/>
        <v>4597505.1244509518</v>
      </c>
      <c r="G35" s="32">
        <f t="shared" si="3"/>
        <v>4597505.1244509518</v>
      </c>
    </row>
    <row r="36" spans="1:7" x14ac:dyDescent="0.25">
      <c r="A36" s="2" t="s">
        <v>112</v>
      </c>
      <c r="B36" s="32">
        <f t="shared" ref="B36:F36" si="4">B21/B31</f>
        <v>16592817.642556449</v>
      </c>
      <c r="C36" s="32">
        <f t="shared" si="4"/>
        <v>15083517.03023345</v>
      </c>
      <c r="D36" s="32">
        <f t="shared" si="4"/>
        <v>13251006.50593188</v>
      </c>
      <c r="E36" s="32">
        <f t="shared" si="4"/>
        <v>1832510.5243015692</v>
      </c>
      <c r="F36" s="32">
        <f t="shared" si="4"/>
        <v>1509300.6123230006</v>
      </c>
      <c r="G36" s="32">
        <f>G21/G31</f>
        <v>1509300.6123230006</v>
      </c>
    </row>
    <row r="37" spans="1:7" x14ac:dyDescent="0.25">
      <c r="A37" s="2" t="s">
        <v>70</v>
      </c>
      <c r="B37" s="32">
        <f t="shared" ref="B37:G37" si="5">B35/B11</f>
        <v>27901.158014570527</v>
      </c>
      <c r="C37" s="32">
        <f t="shared" si="5"/>
        <v>176834.27125587052</v>
      </c>
      <c r="D37" s="32">
        <f t="shared" si="5"/>
        <v>1017422.2509625291</v>
      </c>
      <c r="E37" s="32">
        <f t="shared" si="5"/>
        <v>31347.890152794986</v>
      </c>
      <c r="F37" s="32">
        <f t="shared" si="5"/>
        <v>5634.1974564349903</v>
      </c>
      <c r="G37" s="32">
        <f t="shared" si="5"/>
        <v>5634.1974564349903</v>
      </c>
    </row>
    <row r="38" spans="1:7" x14ac:dyDescent="0.25">
      <c r="A38" s="2" t="s">
        <v>113</v>
      </c>
      <c r="B38" s="32">
        <f t="shared" ref="B38:G38" si="6">B36/B14</f>
        <v>75766.290605280592</v>
      </c>
      <c r="C38" s="32">
        <f t="shared" si="6"/>
        <v>113409.90248295828</v>
      </c>
      <c r="D38" s="32">
        <f t="shared" si="6"/>
        <v>509654.09638199542</v>
      </c>
      <c r="E38" s="32">
        <f t="shared" si="6"/>
        <v>17126.266582257656</v>
      </c>
      <c r="F38" s="32">
        <f t="shared" si="6"/>
        <v>17550.00712003489</v>
      </c>
      <c r="G38" s="32">
        <f t="shared" si="6"/>
        <v>17550.00712003489</v>
      </c>
    </row>
    <row r="39" spans="1:7" x14ac:dyDescent="0.25">
      <c r="B39" s="35"/>
      <c r="C39" s="35"/>
      <c r="D39" s="35"/>
      <c r="E39" s="35"/>
      <c r="F39" s="35"/>
      <c r="G39" s="35"/>
    </row>
    <row r="40" spans="1:7" x14ac:dyDescent="0.25">
      <c r="A40" s="9" t="s">
        <v>11</v>
      </c>
      <c r="B40" s="35"/>
      <c r="C40" s="35"/>
      <c r="D40" s="35"/>
      <c r="E40" s="35"/>
      <c r="F40" s="35"/>
      <c r="G40" s="35"/>
    </row>
    <row r="41" spans="1:7" x14ac:dyDescent="0.25">
      <c r="B41" s="35"/>
      <c r="C41" s="35"/>
      <c r="D41" s="35"/>
      <c r="E41" s="35"/>
      <c r="F41" s="35"/>
      <c r="G41" s="35"/>
    </row>
    <row r="42" spans="1:7" x14ac:dyDescent="0.25">
      <c r="A42" s="2" t="s">
        <v>12</v>
      </c>
      <c r="B42" s="35"/>
      <c r="C42" s="35"/>
      <c r="D42" s="35"/>
      <c r="E42" s="35"/>
      <c r="F42" s="35"/>
      <c r="G42" s="35"/>
    </row>
    <row r="43" spans="1:7" x14ac:dyDescent="0.25">
      <c r="A43" s="2" t="s">
        <v>13</v>
      </c>
      <c r="B43" s="37" t="s">
        <v>49</v>
      </c>
      <c r="C43" s="37" t="s">
        <v>49</v>
      </c>
      <c r="D43" s="37" t="s">
        <v>49</v>
      </c>
      <c r="E43" s="37" t="s">
        <v>49</v>
      </c>
      <c r="F43" s="37" t="s">
        <v>49</v>
      </c>
      <c r="G43" s="37" t="s">
        <v>49</v>
      </c>
    </row>
    <row r="44" spans="1:7" x14ac:dyDescent="0.25">
      <c r="A44" s="2" t="s">
        <v>14</v>
      </c>
      <c r="B44" s="37" t="s">
        <v>49</v>
      </c>
      <c r="C44" s="37" t="s">
        <v>49</v>
      </c>
      <c r="D44" s="37" t="s">
        <v>49</v>
      </c>
      <c r="E44" s="37" t="s">
        <v>49</v>
      </c>
      <c r="F44" s="37" t="s">
        <v>49</v>
      </c>
      <c r="G44" s="37" t="s">
        <v>49</v>
      </c>
    </row>
    <row r="45" spans="1:7" x14ac:dyDescent="0.25">
      <c r="B45" s="35"/>
      <c r="C45" s="35"/>
      <c r="D45" s="35"/>
      <c r="E45" s="35"/>
      <c r="F45" s="35"/>
      <c r="G45" s="35"/>
    </row>
    <row r="46" spans="1:7" x14ac:dyDescent="0.25">
      <c r="A46" s="2" t="s">
        <v>15</v>
      </c>
      <c r="B46" s="35"/>
      <c r="C46" s="35"/>
      <c r="D46" s="35"/>
      <c r="E46" s="35"/>
      <c r="F46" s="35"/>
      <c r="G46" s="35"/>
    </row>
    <row r="47" spans="1:7" x14ac:dyDescent="0.25">
      <c r="A47" s="2" t="s">
        <v>16</v>
      </c>
      <c r="B47" s="37">
        <f>B14/B13*100</f>
        <v>40.706319702602229</v>
      </c>
      <c r="C47" s="37">
        <f t="shared" ref="C47:G47" si="7">C14/C13*100</f>
        <v>151.13636363636365</v>
      </c>
      <c r="D47" s="37">
        <f t="shared" si="7"/>
        <v>104</v>
      </c>
      <c r="E47" s="37">
        <f t="shared" si="7"/>
        <v>169.84126984126985</v>
      </c>
      <c r="F47" s="37">
        <f t="shared" si="7"/>
        <v>19.111111111111111</v>
      </c>
      <c r="G47" s="37">
        <f t="shared" si="7"/>
        <v>19.111111111111111</v>
      </c>
    </row>
    <row r="48" spans="1:7" x14ac:dyDescent="0.25">
      <c r="A48" s="2" t="s">
        <v>17</v>
      </c>
      <c r="B48" s="37">
        <f>B21/B20*100</f>
        <v>95.365037633386294</v>
      </c>
      <c r="C48" s="37">
        <f t="shared" ref="C48:F48" si="8">C21/C20*100</f>
        <v>100.50732787809341</v>
      </c>
      <c r="D48" s="37">
        <f t="shared" si="8"/>
        <v>105.03755010630822</v>
      </c>
      <c r="E48" s="37">
        <f t="shared" si="8"/>
        <v>76.613630645452261</v>
      </c>
      <c r="F48" s="37">
        <f t="shared" si="8"/>
        <v>63.100840000000005</v>
      </c>
      <c r="G48" s="37">
        <f>G21/G20*100</f>
        <v>63.100840000000005</v>
      </c>
    </row>
    <row r="49" spans="1:7" x14ac:dyDescent="0.25">
      <c r="A49" s="2" t="s">
        <v>18</v>
      </c>
      <c r="B49" s="37">
        <f t="shared" ref="B49:G49" si="9">AVERAGE(B47:B48)</f>
        <v>68.035678667994262</v>
      </c>
      <c r="C49" s="37">
        <f t="shared" si="9"/>
        <v>125.82184575722853</v>
      </c>
      <c r="D49" s="37">
        <f t="shared" si="9"/>
        <v>104.51877505315412</v>
      </c>
      <c r="E49" s="37">
        <f t="shared" si="9"/>
        <v>123.22745024336106</v>
      </c>
      <c r="F49" s="37">
        <f t="shared" si="9"/>
        <v>41.10597555555556</v>
      </c>
      <c r="G49" s="37">
        <f t="shared" si="9"/>
        <v>41.10597555555556</v>
      </c>
    </row>
    <row r="50" spans="1:7" x14ac:dyDescent="0.25">
      <c r="B50" s="37"/>
      <c r="C50" s="37"/>
      <c r="D50" s="37"/>
      <c r="E50" s="37"/>
      <c r="F50" s="37"/>
      <c r="G50" s="37"/>
    </row>
    <row r="51" spans="1:7" x14ac:dyDescent="0.25">
      <c r="A51" s="2" t="s">
        <v>19</v>
      </c>
      <c r="B51" s="35"/>
      <c r="C51" s="35"/>
      <c r="D51" s="35"/>
      <c r="E51" s="35"/>
      <c r="F51" s="35"/>
      <c r="G51" s="35"/>
    </row>
    <row r="52" spans="1:7" x14ac:dyDescent="0.25">
      <c r="A52" s="2" t="s">
        <v>20</v>
      </c>
      <c r="B52" s="37">
        <f>(B14/B16)*100</f>
        <v>10.777559055118111</v>
      </c>
      <c r="C52" s="37">
        <f t="shared" ref="C52:G52" si="10">(C14/C16)*100</f>
        <v>33.084577114427859</v>
      </c>
      <c r="D52" s="37">
        <f t="shared" si="10"/>
        <v>17.333333333333336</v>
      </c>
      <c r="E52" s="37">
        <f t="shared" si="10"/>
        <v>42.460317460317462</v>
      </c>
      <c r="F52" s="37">
        <f t="shared" si="10"/>
        <v>5.2760736196319016</v>
      </c>
      <c r="G52" s="37">
        <f t="shared" si="10"/>
        <v>5.2760736196319016</v>
      </c>
    </row>
    <row r="53" spans="1:7" x14ac:dyDescent="0.25">
      <c r="A53" s="2" t="s">
        <v>21</v>
      </c>
      <c r="B53" s="37">
        <f>B21/B22*100</f>
        <v>19.330894171670892</v>
      </c>
      <c r="C53" s="37">
        <f t="shared" ref="C53:F53" si="11">C21/C22*100</f>
        <v>20.285898091609084</v>
      </c>
      <c r="D53" s="37">
        <f t="shared" si="11"/>
        <v>20.453140378673559</v>
      </c>
      <c r="E53" s="37">
        <f t="shared" si="11"/>
        <v>19.153407661363065</v>
      </c>
      <c r="F53" s="37">
        <f t="shared" si="11"/>
        <v>13.146008333333334</v>
      </c>
      <c r="G53" s="37">
        <f>G21/G22*100</f>
        <v>13.146008333333334</v>
      </c>
    </row>
    <row r="54" spans="1:7" x14ac:dyDescent="0.25">
      <c r="A54" s="2" t="s">
        <v>22</v>
      </c>
      <c r="B54" s="37">
        <f t="shared" ref="B54:G54" si="12">(B52+B53)/2</f>
        <v>15.054226613394501</v>
      </c>
      <c r="C54" s="37">
        <f t="shared" si="12"/>
        <v>26.685237603018471</v>
      </c>
      <c r="D54" s="37">
        <f t="shared" si="12"/>
        <v>18.893236856003448</v>
      </c>
      <c r="E54" s="37">
        <f t="shared" si="12"/>
        <v>30.806862560840266</v>
      </c>
      <c r="F54" s="37">
        <f t="shared" si="12"/>
        <v>9.211040976482618</v>
      </c>
      <c r="G54" s="37">
        <f t="shared" si="12"/>
        <v>9.211040976482618</v>
      </c>
    </row>
    <row r="55" spans="1:7" x14ac:dyDescent="0.25">
      <c r="B55" s="35"/>
      <c r="C55" s="35"/>
      <c r="D55" s="35"/>
      <c r="E55" s="35"/>
      <c r="F55" s="35"/>
      <c r="G55" s="35"/>
    </row>
    <row r="56" spans="1:7" x14ac:dyDescent="0.25">
      <c r="A56" s="2" t="s">
        <v>33</v>
      </c>
      <c r="B56" s="37"/>
      <c r="C56" s="37"/>
      <c r="D56" s="37"/>
      <c r="E56" s="37"/>
      <c r="F56" s="37"/>
      <c r="G56" s="37"/>
    </row>
    <row r="57" spans="1:7" x14ac:dyDescent="0.25">
      <c r="A57" s="2" t="s">
        <v>23</v>
      </c>
      <c r="B57" s="38">
        <f t="shared" ref="B57:F57" si="13">B23/B21*100</f>
        <v>100</v>
      </c>
      <c r="C57" s="38">
        <f t="shared" si="13"/>
        <v>100</v>
      </c>
      <c r="D57" s="38"/>
      <c r="E57" s="38"/>
      <c r="F57" s="38">
        <f t="shared" si="13"/>
        <v>100</v>
      </c>
      <c r="G57" s="38"/>
    </row>
    <row r="58" spans="1:7" x14ac:dyDescent="0.25">
      <c r="B58" s="35"/>
      <c r="C58" s="35"/>
      <c r="D58" s="35"/>
      <c r="E58" s="35"/>
      <c r="F58" s="35"/>
      <c r="G58" s="35"/>
    </row>
    <row r="59" spans="1:7" x14ac:dyDescent="0.25">
      <c r="A59" s="2" t="s">
        <v>24</v>
      </c>
      <c r="B59" s="35"/>
      <c r="C59" s="35"/>
      <c r="D59" s="35"/>
      <c r="E59" s="35"/>
      <c r="F59" s="35"/>
      <c r="G59" s="35"/>
    </row>
    <row r="60" spans="1:7" x14ac:dyDescent="0.25">
      <c r="A60" s="2" t="s">
        <v>25</v>
      </c>
      <c r="B60" s="37">
        <f>((B14/B11)-1)*100</f>
        <v>-76.652452025586342</v>
      </c>
      <c r="C60" s="37">
        <f t="shared" ref="C60:G60" si="14">((C14/C11)-1)*100</f>
        <v>9.0163934426229488</v>
      </c>
      <c r="D60" s="37">
        <f t="shared" si="14"/>
        <v>44.444444444444443</v>
      </c>
      <c r="E60" s="37">
        <f t="shared" si="14"/>
        <v>2.8846153846153744</v>
      </c>
      <c r="F60" s="37">
        <f t="shared" si="14"/>
        <v>-89.460784313725497</v>
      </c>
      <c r="G60" s="37">
        <f t="shared" si="14"/>
        <v>-89.460784313725497</v>
      </c>
    </row>
    <row r="61" spans="1:7" x14ac:dyDescent="0.25">
      <c r="A61" s="2" t="s">
        <v>26</v>
      </c>
      <c r="B61" s="37">
        <f>((B36/B35)-1)*100</f>
        <v>-36.599151052211852</v>
      </c>
      <c r="C61" s="37">
        <f>((C36/C35)-1)*100</f>
        <v>-30.08403596448651</v>
      </c>
      <c r="D61" s="37">
        <f t="shared" ref="D61:G61" si="15">((D36/D35)-1)*100</f>
        <v>-27.643903265249193</v>
      </c>
      <c r="E61" s="37">
        <f t="shared" si="15"/>
        <v>-43.791134213449844</v>
      </c>
      <c r="F61" s="37">
        <f t="shared" si="15"/>
        <v>-67.171312016683274</v>
      </c>
      <c r="G61" s="37">
        <f t="shared" si="15"/>
        <v>-67.171312016683274</v>
      </c>
    </row>
    <row r="62" spans="1:7" x14ac:dyDescent="0.25">
      <c r="A62" s="2" t="s">
        <v>27</v>
      </c>
      <c r="B62" s="37">
        <f>((B38/B37)-1)*100</f>
        <v>171.5524945800241</v>
      </c>
      <c r="C62" s="37">
        <f t="shared" ref="C62:G62" si="16">((C38/C37)-1)*100</f>
        <v>-35.866559305769577</v>
      </c>
      <c r="D62" s="37">
        <f t="shared" si="16"/>
        <v>-49.907317645172512</v>
      </c>
      <c r="E62" s="37">
        <f t="shared" si="16"/>
        <v>-45.367083721483972</v>
      </c>
      <c r="F62" s="37">
        <f t="shared" si="16"/>
        <v>211.49080691147034</v>
      </c>
      <c r="G62" s="37">
        <f t="shared" si="16"/>
        <v>211.49080691147034</v>
      </c>
    </row>
    <row r="63" spans="1:7" x14ac:dyDescent="0.25">
      <c r="B63" s="37"/>
      <c r="C63" s="37"/>
      <c r="D63" s="37"/>
      <c r="E63" s="37"/>
      <c r="F63" s="37"/>
      <c r="G63" s="37"/>
    </row>
    <row r="64" spans="1:7" x14ac:dyDescent="0.25">
      <c r="A64" s="2" t="s">
        <v>28</v>
      </c>
      <c r="B64" s="35"/>
      <c r="C64" s="35"/>
      <c r="D64" s="35"/>
      <c r="E64" s="35"/>
      <c r="F64" s="35"/>
      <c r="G64" s="35"/>
    </row>
    <row r="65" spans="1:7" x14ac:dyDescent="0.25">
      <c r="A65" s="2" t="s">
        <v>36</v>
      </c>
      <c r="B65" s="32">
        <f t="shared" ref="B65:G65" si="17">B20/B13</f>
        <v>33802.442379182154</v>
      </c>
      <c r="C65" s="32">
        <f t="shared" si="17"/>
        <v>178246.75</v>
      </c>
      <c r="D65" s="32">
        <f t="shared" si="17"/>
        <v>527428.6</v>
      </c>
      <c r="E65" s="32">
        <f t="shared" si="17"/>
        <v>39682.523809523809</v>
      </c>
      <c r="F65" s="32">
        <f t="shared" si="17"/>
        <v>5555.5555555555557</v>
      </c>
      <c r="G65" s="32">
        <f t="shared" si="17"/>
        <v>5555.5555555555557</v>
      </c>
    </row>
    <row r="66" spans="1:7" x14ac:dyDescent="0.25">
      <c r="A66" s="2" t="s">
        <v>37</v>
      </c>
      <c r="B66" s="32">
        <f t="shared" ref="B66:G66" si="18">B21/B14</f>
        <v>79190.92694063927</v>
      </c>
      <c r="C66" s="32">
        <f t="shared" si="18"/>
        <v>118536.03007518797</v>
      </c>
      <c r="D66" s="32">
        <f t="shared" si="18"/>
        <v>532690.4615384615</v>
      </c>
      <c r="E66" s="32">
        <f t="shared" si="18"/>
        <v>17900.373831775702</v>
      </c>
      <c r="F66" s="32">
        <f t="shared" si="18"/>
        <v>18343.267441860466</v>
      </c>
      <c r="G66" s="32">
        <f t="shared" si="18"/>
        <v>18343.267441860466</v>
      </c>
    </row>
    <row r="67" spans="1:7" x14ac:dyDescent="0.25">
      <c r="A67" s="2" t="s">
        <v>29</v>
      </c>
      <c r="B67" s="37">
        <f>(B66/B65)*B49</f>
        <v>159.39109956362569</v>
      </c>
      <c r="C67" s="37">
        <f t="shared" ref="C67:G67" si="19">(C66/C65)*C49</f>
        <v>83.672897782397172</v>
      </c>
      <c r="D67" s="37">
        <f t="shared" si="19"/>
        <v>105.56150068938109</v>
      </c>
      <c r="E67" s="37">
        <f t="shared" si="19"/>
        <v>55.586621362104651</v>
      </c>
      <c r="F67" s="37">
        <f t="shared" si="19"/>
        <v>135.72322255334421</v>
      </c>
      <c r="G67" s="37">
        <f t="shared" si="19"/>
        <v>135.72322255334421</v>
      </c>
    </row>
    <row r="68" spans="1:7" x14ac:dyDescent="0.25">
      <c r="A68" s="2" t="s">
        <v>38</v>
      </c>
      <c r="B68" s="38">
        <f>B20/(B13*3)</f>
        <v>11267.480793060718</v>
      </c>
      <c r="C68" s="38">
        <f t="shared" ref="C68:G68" si="20">C20/(C13*3)</f>
        <v>59415.583333333336</v>
      </c>
      <c r="D68" s="38">
        <f t="shared" si="20"/>
        <v>175809.53333333333</v>
      </c>
      <c r="E68" s="38">
        <f t="shared" si="20"/>
        <v>13227.507936507936</v>
      </c>
      <c r="F68" s="38">
        <f t="shared" si="20"/>
        <v>1851.851851851852</v>
      </c>
      <c r="G68" s="38">
        <f t="shared" si="20"/>
        <v>1851.851851851852</v>
      </c>
    </row>
    <row r="69" spans="1:7" x14ac:dyDescent="0.25">
      <c r="A69" s="2" t="s">
        <v>39</v>
      </c>
      <c r="B69" s="38">
        <f>B21/(B14*3)</f>
        <v>26396.975646879757</v>
      </c>
      <c r="C69" s="38">
        <f t="shared" ref="C69:G69" si="21">C21/(C14*3)</f>
        <v>39512.010025062656</v>
      </c>
      <c r="D69" s="38">
        <f t="shared" si="21"/>
        <v>177563.48717948719</v>
      </c>
      <c r="E69" s="38">
        <f t="shared" si="21"/>
        <v>5966.7912772585669</v>
      </c>
      <c r="F69" s="38">
        <f t="shared" si="21"/>
        <v>6114.4224806201546</v>
      </c>
      <c r="G69" s="38">
        <f t="shared" si="21"/>
        <v>6114.4224806201546</v>
      </c>
    </row>
    <row r="70" spans="1:7" x14ac:dyDescent="0.25">
      <c r="B70" s="37"/>
      <c r="C70" s="37"/>
      <c r="D70" s="37"/>
      <c r="E70" s="35"/>
      <c r="F70" s="35"/>
      <c r="G70" s="35"/>
    </row>
    <row r="71" spans="1:7" x14ac:dyDescent="0.25">
      <c r="A71" s="2" t="s">
        <v>30</v>
      </c>
      <c r="B71" s="37"/>
      <c r="C71" s="37"/>
      <c r="D71" s="37"/>
      <c r="E71" s="35"/>
      <c r="F71" s="35"/>
      <c r="G71" s="35"/>
    </row>
    <row r="72" spans="1:7" x14ac:dyDescent="0.25">
      <c r="A72" s="2" t="s">
        <v>31</v>
      </c>
      <c r="B72" s="38">
        <f>(B27/B26)*100</f>
        <v>100.76590707409126</v>
      </c>
      <c r="C72" s="38">
        <f t="shared" ref="C72:F72" si="22">(C27/C26)*100</f>
        <v>100.88797787591946</v>
      </c>
      <c r="D72" s="38"/>
      <c r="E72" s="38"/>
      <c r="F72" s="38">
        <f t="shared" si="22"/>
        <v>100</v>
      </c>
      <c r="G72" s="38"/>
    </row>
    <row r="73" spans="1:7" x14ac:dyDescent="0.25">
      <c r="A73" s="2" t="s">
        <v>32</v>
      </c>
      <c r="B73" s="38">
        <f>(B21/B27)*100</f>
        <v>94.640181786153335</v>
      </c>
      <c r="C73" s="38">
        <f t="shared" ref="C73:F73" si="23">(C21/C27)*100</f>
        <v>99.622700339683476</v>
      </c>
      <c r="D73" s="38"/>
      <c r="E73" s="38"/>
      <c r="F73" s="38">
        <f t="shared" si="23"/>
        <v>63.100840000000005</v>
      </c>
      <c r="G73" s="38"/>
    </row>
    <row r="74" spans="1:7" ht="15.75" thickBot="1" x14ac:dyDescent="0.3">
      <c r="A74" s="10"/>
      <c r="B74" s="39"/>
      <c r="C74" s="39"/>
      <c r="D74" s="39"/>
      <c r="E74" s="39"/>
      <c r="F74" s="39"/>
      <c r="G74" s="39"/>
    </row>
    <row r="75" spans="1:7" ht="15.75" thickTop="1" x14ac:dyDescent="0.25">
      <c r="A75" s="19" t="s">
        <v>34</v>
      </c>
      <c r="B75" s="40"/>
      <c r="C75" s="40"/>
      <c r="D75" s="40"/>
      <c r="E75" s="40"/>
      <c r="F75" s="40"/>
      <c r="G75" s="40"/>
    </row>
    <row r="76" spans="1:7" x14ac:dyDescent="0.25">
      <c r="A76" s="19" t="s">
        <v>91</v>
      </c>
    </row>
    <row r="77" spans="1:7" x14ac:dyDescent="0.25">
      <c r="A77" s="19" t="s">
        <v>92</v>
      </c>
    </row>
    <row r="78" spans="1:7" x14ac:dyDescent="0.25">
      <c r="A78" s="19" t="s">
        <v>52</v>
      </c>
      <c r="B78" s="11"/>
      <c r="C78" s="11"/>
      <c r="D78" s="11"/>
    </row>
    <row r="79" spans="1:7" x14ac:dyDescent="0.25">
      <c r="A79" s="19"/>
    </row>
    <row r="80" spans="1:7" x14ac:dyDescent="0.25">
      <c r="A80" s="19" t="s">
        <v>136</v>
      </c>
    </row>
    <row r="81" spans="1:1" x14ac:dyDescent="0.25">
      <c r="A81" s="15"/>
    </row>
    <row r="82" spans="1:1" x14ac:dyDescent="0.25">
      <c r="A82" s="15" t="s">
        <v>35</v>
      </c>
    </row>
    <row r="83" spans="1:1" x14ac:dyDescent="0.25">
      <c r="A83" s="15" t="s">
        <v>50</v>
      </c>
    </row>
    <row r="84" spans="1:1" x14ac:dyDescent="0.25">
      <c r="A84" s="15" t="s">
        <v>51</v>
      </c>
    </row>
    <row r="88" spans="1:1" x14ac:dyDescent="0.25">
      <c r="A88" s="7"/>
    </row>
  </sheetData>
  <mergeCells count="10">
    <mergeCell ref="A2:G2"/>
    <mergeCell ref="A4:A6"/>
    <mergeCell ref="B4:B6"/>
    <mergeCell ref="C4:E4"/>
    <mergeCell ref="C5:C6"/>
    <mergeCell ref="E5:E6"/>
    <mergeCell ref="F5:F6"/>
    <mergeCell ref="G5:G6"/>
    <mergeCell ref="D5:D6"/>
    <mergeCell ref="F4:G4"/>
  </mergeCells>
  <pageMargins left="0.7" right="0.7" top="0.75" bottom="0.75" header="0.3" footer="0.3"/>
  <pageSetup paperSize="9" orientation="portrait" r:id="rId1"/>
  <ignoredErrors>
    <ignoredError sqref="F23" formula="1"/>
    <ignoredError sqref="C61:G71 B66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7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0.42578125" style="2" customWidth="1"/>
    <col min="2" max="7" width="19.5703125" style="2" customWidth="1"/>
    <col min="8" max="16384" width="11.42578125" style="2"/>
  </cols>
  <sheetData>
    <row r="2" spans="1:7" ht="15.75" x14ac:dyDescent="0.25">
      <c r="A2" s="42" t="s">
        <v>114</v>
      </c>
      <c r="B2" s="42"/>
      <c r="C2" s="42"/>
      <c r="D2" s="42"/>
      <c r="E2" s="42"/>
      <c r="F2" s="42"/>
      <c r="G2" s="42"/>
    </row>
    <row r="4" spans="1:7" ht="33.75" customHeight="1" x14ac:dyDescent="0.25">
      <c r="A4" s="60" t="s">
        <v>0</v>
      </c>
      <c r="B4" s="63" t="s">
        <v>1</v>
      </c>
      <c r="C4" s="66" t="s">
        <v>2</v>
      </c>
      <c r="D4" s="67"/>
      <c r="E4" s="68"/>
      <c r="F4" s="76" t="s">
        <v>137</v>
      </c>
      <c r="G4" s="76"/>
    </row>
    <row r="5" spans="1:7" ht="15" customHeight="1" x14ac:dyDescent="0.25">
      <c r="A5" s="61"/>
      <c r="B5" s="64"/>
      <c r="C5" s="69" t="s">
        <v>3</v>
      </c>
      <c r="D5" s="75" t="s">
        <v>4</v>
      </c>
      <c r="E5" s="71" t="s">
        <v>138</v>
      </c>
      <c r="F5" s="73" t="s">
        <v>3</v>
      </c>
      <c r="G5" s="75" t="s">
        <v>140</v>
      </c>
    </row>
    <row r="6" spans="1:7" ht="15.75" thickBot="1" x14ac:dyDescent="0.3">
      <c r="A6" s="62"/>
      <c r="B6" s="65"/>
      <c r="C6" s="70"/>
      <c r="D6" s="72"/>
      <c r="E6" s="72"/>
      <c r="F6" s="74"/>
      <c r="G6" s="72"/>
    </row>
    <row r="7" spans="1:7" ht="15.75" thickTop="1" x14ac:dyDescent="0.25"/>
    <row r="8" spans="1:7" x14ac:dyDescent="0.25">
      <c r="A8" s="9" t="s">
        <v>5</v>
      </c>
    </row>
    <row r="10" spans="1:7" x14ac:dyDescent="0.25">
      <c r="A10" s="2" t="s">
        <v>48</v>
      </c>
    </row>
    <row r="11" spans="1:7" x14ac:dyDescent="0.25">
      <c r="A11" s="5" t="s">
        <v>71</v>
      </c>
      <c r="B11" s="32">
        <f>C11+F11</f>
        <v>296.66666666666669</v>
      </c>
      <c r="C11" s="32">
        <f>D11+E11</f>
        <v>228.66666666666669</v>
      </c>
      <c r="D11" s="32">
        <f>+'I Trimestre'!D11+'II Trimestre'!D11</f>
        <v>49</v>
      </c>
      <c r="E11" s="32">
        <f>+'I Trimestre'!E11+'II Trimestre'!E11</f>
        <v>179.66666666666669</v>
      </c>
      <c r="F11" s="28">
        <f>SUM(G11:G11)</f>
        <v>68</v>
      </c>
      <c r="G11" s="28">
        <f>+'I Trimestre'!G11+'II Trimestre'!G11</f>
        <v>68</v>
      </c>
    </row>
    <row r="12" spans="1:7" x14ac:dyDescent="0.25">
      <c r="A12" s="12" t="s">
        <v>47</v>
      </c>
      <c r="B12" s="32">
        <f>C12+F12</f>
        <v>336.66666666666669</v>
      </c>
      <c r="C12" s="32">
        <f>D12+E12</f>
        <v>268.66666666666669</v>
      </c>
      <c r="D12" s="32">
        <f>+'I Trimestre'!D12+'II Trimestre'!D12</f>
        <v>89</v>
      </c>
      <c r="E12" s="32">
        <f>+'I Trimestre'!E12+'II Trimestre'!E12</f>
        <v>179.66666666666669</v>
      </c>
      <c r="F12" s="28">
        <f>SUM(G12:G12)</f>
        <v>68</v>
      </c>
      <c r="G12" s="28">
        <f>+'I Trimestre'!G12+'II Trimestre'!G12</f>
        <v>68</v>
      </c>
    </row>
    <row r="13" spans="1:7" x14ac:dyDescent="0.25">
      <c r="A13" s="5" t="s">
        <v>115</v>
      </c>
      <c r="B13" s="32">
        <f>C13+F13</f>
        <v>177</v>
      </c>
      <c r="C13" s="32">
        <f>D13+E13</f>
        <v>177</v>
      </c>
      <c r="D13" s="32">
        <f>+'I Trimestre'!D13+'II Trimestre'!D13</f>
        <v>51</v>
      </c>
      <c r="E13" s="32">
        <f>+'I Trimestre'!E13+'II Trimestre'!E13</f>
        <v>126</v>
      </c>
      <c r="F13" s="28">
        <f>SUM(G13:G13)</f>
        <v>0</v>
      </c>
      <c r="G13" s="28">
        <f>+'I Trimestre'!G13+'II Trimestre'!G13</f>
        <v>0</v>
      </c>
    </row>
    <row r="14" spans="1:7" x14ac:dyDescent="0.25">
      <c r="A14" s="5" t="s">
        <v>116</v>
      </c>
      <c r="B14" s="32">
        <f>C14+F14</f>
        <v>378</v>
      </c>
      <c r="C14" s="32">
        <f>D14+E14</f>
        <v>224</v>
      </c>
      <c r="D14" s="32">
        <f>(+'I Trimestre'!D14+'II Trimestre'!D14)</f>
        <v>49</v>
      </c>
      <c r="E14" s="32">
        <f>+'I Trimestre'!E14+'II Trimestre'!E14</f>
        <v>175</v>
      </c>
      <c r="F14" s="28">
        <f>SUM(G14:G14)</f>
        <v>154</v>
      </c>
      <c r="G14" s="28">
        <f>+'I Trimestre'!G14+'II Trimestre'!G14</f>
        <v>154</v>
      </c>
    </row>
    <row r="15" spans="1:7" x14ac:dyDescent="0.25">
      <c r="A15" s="12" t="s">
        <v>47</v>
      </c>
      <c r="B15" s="32">
        <f>C15+F15</f>
        <v>416</v>
      </c>
      <c r="C15" s="32">
        <f>D15+E15</f>
        <v>262</v>
      </c>
      <c r="D15" s="32">
        <f>(+'I Trimestre'!D15+'II Trimestre'!D15)</f>
        <v>87</v>
      </c>
      <c r="E15" s="32">
        <f>+'I Trimestre'!E15+'II Trimestre'!E15</f>
        <v>175</v>
      </c>
      <c r="F15" s="28">
        <f>SUM(G15:G15)</f>
        <v>154</v>
      </c>
      <c r="G15" s="28">
        <f>+'I Trimestre'!G15+'II Trimestre'!G15</f>
        <v>154</v>
      </c>
    </row>
    <row r="16" spans="1:7" x14ac:dyDescent="0.25">
      <c r="A16" s="5" t="s">
        <v>86</v>
      </c>
      <c r="B16" s="32">
        <f>+'II Trimestre'!B16</f>
        <v>2032</v>
      </c>
      <c r="C16" s="32">
        <f>+'II Trimestre'!C16</f>
        <v>402</v>
      </c>
      <c r="D16" s="32">
        <f>+'II Trimestre'!D16</f>
        <v>150</v>
      </c>
      <c r="E16" s="32">
        <f>+'II Trimestre'!E16</f>
        <v>252</v>
      </c>
      <c r="F16" s="28">
        <f>+'II Trimestre'!F16</f>
        <v>1630</v>
      </c>
      <c r="G16" s="28">
        <f>+'II Trimestre'!G16</f>
        <v>1630</v>
      </c>
    </row>
    <row r="17" spans="1:13" x14ac:dyDescent="0.25">
      <c r="B17" s="35"/>
      <c r="C17" s="35"/>
      <c r="D17" s="35"/>
      <c r="E17" s="35"/>
      <c r="F17" s="35"/>
      <c r="G17" s="35"/>
    </row>
    <row r="18" spans="1:13" x14ac:dyDescent="0.25">
      <c r="A18" s="8" t="s">
        <v>6</v>
      </c>
      <c r="B18" s="35"/>
      <c r="C18" s="35"/>
      <c r="D18" s="35"/>
      <c r="E18" s="35"/>
      <c r="F18" s="35"/>
      <c r="G18" s="35"/>
    </row>
    <row r="19" spans="1:13" x14ac:dyDescent="0.25">
      <c r="A19" s="5" t="s">
        <v>71</v>
      </c>
      <c r="B19" s="32">
        <f>C19+F19</f>
        <v>25809119.120000001</v>
      </c>
      <c r="C19" s="32">
        <f>D19+E19</f>
        <v>23998549.120000001</v>
      </c>
      <c r="D19" s="32">
        <f>+'I Trimestre'!D19+'II Trimestre'!D19</f>
        <v>22423769.120000001</v>
      </c>
      <c r="E19" s="32">
        <f>+'I Trimestre'!E19+'II Trimestre'!E19</f>
        <v>1574780</v>
      </c>
      <c r="F19" s="32">
        <f>SUM(G19:G19)</f>
        <v>1810570</v>
      </c>
      <c r="G19" s="32">
        <f>+'I Trimestre'!G19+'II Trimestre'!G19</f>
        <v>1810570</v>
      </c>
      <c r="H19" s="6"/>
    </row>
    <row r="20" spans="1:13" x14ac:dyDescent="0.25">
      <c r="A20" s="5" t="s">
        <v>115</v>
      </c>
      <c r="B20" s="32">
        <f t="shared" ref="B20:B21" si="0">C20+F20</f>
        <v>45565524</v>
      </c>
      <c r="C20" s="32">
        <f t="shared" ref="C20:C21" si="1">D20+E20</f>
        <v>45565524</v>
      </c>
      <c r="D20" s="32">
        <f>'I Trimestre'!D20+'II Trimestre'!D20</f>
        <v>40565526</v>
      </c>
      <c r="E20" s="32">
        <f>'I Trimestre'!E20+'II Trimestre'!E20</f>
        <v>4999998</v>
      </c>
      <c r="F20" s="32">
        <f>SUM(G20:G20)</f>
        <v>0</v>
      </c>
      <c r="G20" s="32">
        <f>'I Trimestre'!G20+'II Trimestre'!G20</f>
        <v>0</v>
      </c>
    </row>
    <row r="21" spans="1:13" x14ac:dyDescent="0.25">
      <c r="A21" s="5" t="s">
        <v>116</v>
      </c>
      <c r="B21" s="32">
        <f t="shared" si="0"/>
        <v>27306118.809999999</v>
      </c>
      <c r="C21" s="32">
        <f t="shared" si="1"/>
        <v>27306118.809999999</v>
      </c>
      <c r="D21" s="32">
        <f>+'I Trimestre'!D21+'II Trimestre'!D21</f>
        <v>25528538.809999999</v>
      </c>
      <c r="E21" s="32">
        <f>+'I Trimestre'!E21+'II Trimestre'!E21</f>
        <v>1777580</v>
      </c>
      <c r="F21" s="32">
        <f>SUM(G21:G21)</f>
        <v>0</v>
      </c>
      <c r="G21" s="32">
        <f>+'I Trimestre'!G21+'II Trimestre'!G21</f>
        <v>0</v>
      </c>
      <c r="H21" s="6"/>
      <c r="I21" s="1"/>
    </row>
    <row r="22" spans="1:13" x14ac:dyDescent="0.25">
      <c r="A22" s="5" t="s">
        <v>86</v>
      </c>
      <c r="B22" s="32">
        <f>+'II Trimestre'!B22</f>
        <v>89715524</v>
      </c>
      <c r="C22" s="32">
        <f>+'II Trimestre'!C22</f>
        <v>77715524</v>
      </c>
      <c r="D22" s="32">
        <f>+'II Trimestre'!D22</f>
        <v>67715528</v>
      </c>
      <c r="E22" s="32">
        <f>+'II Trimestre'!E22</f>
        <v>9999996</v>
      </c>
      <c r="F22" s="32">
        <f>+'II Trimestre'!F22</f>
        <v>12000000</v>
      </c>
      <c r="G22" s="32">
        <f>+'II Trimestre'!G22</f>
        <v>12000000</v>
      </c>
    </row>
    <row r="23" spans="1:13" x14ac:dyDescent="0.25">
      <c r="A23" s="5" t="s">
        <v>117</v>
      </c>
      <c r="B23" s="32">
        <f>+C23+F23</f>
        <v>27306118.809999999</v>
      </c>
      <c r="C23" s="32">
        <f>+D23+E23</f>
        <v>27306118.809999999</v>
      </c>
      <c r="D23" s="32">
        <f>D21</f>
        <v>25528538.809999999</v>
      </c>
      <c r="E23" s="32">
        <f>+E21</f>
        <v>1777580</v>
      </c>
      <c r="F23" s="32">
        <f>+SUM(G23)</f>
        <v>0</v>
      </c>
      <c r="G23" s="32">
        <f>G21</f>
        <v>0</v>
      </c>
    </row>
    <row r="24" spans="1:13" x14ac:dyDescent="0.25">
      <c r="B24" s="32"/>
      <c r="C24" s="32"/>
      <c r="D24" s="32"/>
      <c r="E24" s="35"/>
      <c r="F24" s="35"/>
      <c r="G24" s="35"/>
    </row>
    <row r="25" spans="1:13" x14ac:dyDescent="0.25">
      <c r="A25" s="8" t="s">
        <v>7</v>
      </c>
      <c r="B25" s="32"/>
      <c r="C25" s="32"/>
      <c r="D25" s="32"/>
      <c r="E25" s="32"/>
      <c r="F25" s="32"/>
      <c r="G25" s="32"/>
    </row>
    <row r="26" spans="1:13" x14ac:dyDescent="0.25">
      <c r="A26" s="5" t="s">
        <v>115</v>
      </c>
      <c r="B26" s="32">
        <f>+B20</f>
        <v>45565524</v>
      </c>
      <c r="C26" s="32">
        <f>+C20</f>
        <v>45565524</v>
      </c>
      <c r="D26" s="32"/>
      <c r="E26" s="32"/>
      <c r="F26" s="32">
        <f>F20</f>
        <v>0</v>
      </c>
      <c r="G26" s="32"/>
    </row>
    <row r="27" spans="1:13" x14ac:dyDescent="0.25">
      <c r="A27" s="5" t="s">
        <v>116</v>
      </c>
      <c r="B27" s="32">
        <f>'I Trimestre'!B27+'II Trimestre'!B27</f>
        <v>45565528.009999998</v>
      </c>
      <c r="C27" s="32">
        <f>+'I Trimestre'!C27+'II Trimestre'!C27</f>
        <v>45565528.009999998</v>
      </c>
      <c r="D27" s="32"/>
      <c r="E27" s="32"/>
      <c r="F27" s="32">
        <f>+'I Trimestre'!F27+'II Trimestre'!F27</f>
        <v>0</v>
      </c>
      <c r="G27" s="32"/>
    </row>
    <row r="28" spans="1:13" x14ac:dyDescent="0.25">
      <c r="B28" s="35"/>
      <c r="C28" s="35"/>
      <c r="D28" s="35"/>
      <c r="E28" s="35"/>
      <c r="F28" s="35"/>
      <c r="G28" s="35"/>
    </row>
    <row r="29" spans="1:13" x14ac:dyDescent="0.25">
      <c r="A29" s="2" t="s">
        <v>8</v>
      </c>
      <c r="B29" s="35"/>
      <c r="C29" s="35"/>
      <c r="D29" s="35"/>
      <c r="E29" s="35"/>
      <c r="F29" s="35"/>
      <c r="G29" s="35"/>
    </row>
    <row r="30" spans="1:13" x14ac:dyDescent="0.25">
      <c r="A30" s="5" t="s">
        <v>72</v>
      </c>
      <c r="B30" s="36">
        <v>1.0088033727000001</v>
      </c>
      <c r="C30" s="36">
        <v>1.0088033727000001</v>
      </c>
      <c r="D30" s="36">
        <v>1.0088033727000001</v>
      </c>
      <c r="E30" s="36">
        <v>1.0088033727000001</v>
      </c>
      <c r="F30" s="36">
        <v>1.0088033727000001</v>
      </c>
      <c r="G30" s="36">
        <v>1.0088033727000001</v>
      </c>
      <c r="H30" s="6"/>
      <c r="I30" s="6"/>
      <c r="M30" s="2" t="s">
        <v>54</v>
      </c>
    </row>
    <row r="31" spans="1:13" x14ac:dyDescent="0.25">
      <c r="A31" s="5" t="s">
        <v>118</v>
      </c>
      <c r="B31" s="36">
        <v>1.0303325644000001</v>
      </c>
      <c r="C31" s="36">
        <v>1.0303325644000001</v>
      </c>
      <c r="D31" s="36">
        <v>1.0303325644000001</v>
      </c>
      <c r="E31" s="36">
        <v>1.0303325644000001</v>
      </c>
      <c r="F31" s="36">
        <v>1.0303325644000001</v>
      </c>
      <c r="G31" s="36">
        <v>1.0303325644000001</v>
      </c>
      <c r="H31" s="6"/>
      <c r="I31" s="6"/>
    </row>
    <row r="32" spans="1:13" x14ac:dyDescent="0.25">
      <c r="A32" s="5" t="s">
        <v>9</v>
      </c>
      <c r="B32" s="32" t="s">
        <v>135</v>
      </c>
      <c r="C32" s="32" t="s">
        <v>135</v>
      </c>
      <c r="D32" s="32" t="s">
        <v>135</v>
      </c>
      <c r="E32" s="32" t="s">
        <v>135</v>
      </c>
      <c r="F32" s="32" t="s">
        <v>135</v>
      </c>
      <c r="G32" s="32" t="s">
        <v>135</v>
      </c>
    </row>
    <row r="33" spans="1:8" x14ac:dyDescent="0.25">
      <c r="B33" s="35"/>
      <c r="C33" s="35"/>
      <c r="D33" s="35"/>
      <c r="E33" s="35"/>
      <c r="F33" s="35"/>
      <c r="G33" s="35"/>
    </row>
    <row r="34" spans="1:8" x14ac:dyDescent="0.25">
      <c r="A34" s="9" t="s">
        <v>10</v>
      </c>
      <c r="B34" s="35"/>
      <c r="C34" s="35"/>
      <c r="D34" s="35"/>
      <c r="E34" s="35"/>
      <c r="F34" s="35"/>
      <c r="G34" s="35"/>
    </row>
    <row r="35" spans="1:8" x14ac:dyDescent="0.25">
      <c r="A35" s="2" t="s">
        <v>73</v>
      </c>
      <c r="B35" s="32">
        <f>B19/B30</f>
        <v>25583894.561061472</v>
      </c>
      <c r="C35" s="32">
        <f t="shared" ref="C35:G35" si="2">C19/C30</f>
        <v>23789124.590027254</v>
      </c>
      <c r="D35" s="32">
        <f>D19/D30</f>
        <v>22228086.985855494</v>
      </c>
      <c r="E35" s="32">
        <f t="shared" si="2"/>
        <v>1561037.6041717608</v>
      </c>
      <c r="F35" s="32">
        <f t="shared" si="2"/>
        <v>1794769.9710342174</v>
      </c>
      <c r="G35" s="32">
        <f t="shared" si="2"/>
        <v>1794769.9710342174</v>
      </c>
    </row>
    <row r="36" spans="1:8" x14ac:dyDescent="0.25">
      <c r="A36" s="2" t="s">
        <v>119</v>
      </c>
      <c r="B36" s="32">
        <f t="shared" ref="B36:G36" si="3">B21/B31</f>
        <v>26502237.970029939</v>
      </c>
      <c r="C36" s="32">
        <f t="shared" si="3"/>
        <v>26502237.970029939</v>
      </c>
      <c r="D36" s="32">
        <f t="shared" si="3"/>
        <v>24776989.189763393</v>
      </c>
      <c r="E36" s="32">
        <f t="shared" si="3"/>
        <v>1725248.7802665434</v>
      </c>
      <c r="F36" s="32">
        <f t="shared" si="3"/>
        <v>0</v>
      </c>
      <c r="G36" s="32">
        <f t="shared" si="3"/>
        <v>0</v>
      </c>
      <c r="H36" s="6"/>
    </row>
    <row r="37" spans="1:8" x14ac:dyDescent="0.25">
      <c r="A37" s="2" t="s">
        <v>74</v>
      </c>
      <c r="B37" s="32">
        <f t="shared" ref="B37:G37" si="4">B35/B11</f>
        <v>86237.846835038668</v>
      </c>
      <c r="C37" s="32">
        <f t="shared" si="4"/>
        <v>104034.07255113959</v>
      </c>
      <c r="D37" s="32">
        <f>D35/D11</f>
        <v>453634.42828276521</v>
      </c>
      <c r="E37" s="32">
        <f t="shared" si="4"/>
        <v>8688.5209879689828</v>
      </c>
      <c r="F37" s="32">
        <f t="shared" si="4"/>
        <v>26393.676044620843</v>
      </c>
      <c r="G37" s="32">
        <f t="shared" si="4"/>
        <v>26393.676044620843</v>
      </c>
    </row>
    <row r="38" spans="1:8" x14ac:dyDescent="0.25">
      <c r="A38" s="2" t="s">
        <v>120</v>
      </c>
      <c r="B38" s="32">
        <f t="shared" ref="B38:G38" si="5">B36/B14</f>
        <v>70111.740661454867</v>
      </c>
      <c r="C38" s="32">
        <f t="shared" si="5"/>
        <v>118313.56236620508</v>
      </c>
      <c r="D38" s="32">
        <f t="shared" si="5"/>
        <v>505652.84060741618</v>
      </c>
      <c r="E38" s="32">
        <f t="shared" si="5"/>
        <v>9858.5644586659619</v>
      </c>
      <c r="F38" s="32">
        <f t="shared" si="5"/>
        <v>0</v>
      </c>
      <c r="G38" s="32">
        <f t="shared" si="5"/>
        <v>0</v>
      </c>
    </row>
    <row r="39" spans="1:8" x14ac:dyDescent="0.25">
      <c r="B39" s="35"/>
      <c r="C39" s="35"/>
      <c r="D39" s="35"/>
      <c r="E39" s="35"/>
      <c r="F39" s="35"/>
      <c r="G39" s="35"/>
    </row>
    <row r="40" spans="1:8" x14ac:dyDescent="0.25">
      <c r="A40" s="9" t="s">
        <v>11</v>
      </c>
      <c r="B40" s="35"/>
      <c r="C40" s="35"/>
      <c r="D40" s="35"/>
      <c r="E40" s="35"/>
      <c r="F40" s="35"/>
      <c r="G40" s="35"/>
    </row>
    <row r="41" spans="1:8" x14ac:dyDescent="0.25">
      <c r="B41" s="35"/>
      <c r="C41" s="35"/>
      <c r="D41" s="35"/>
      <c r="E41" s="35"/>
      <c r="F41" s="35"/>
      <c r="G41" s="35"/>
    </row>
    <row r="42" spans="1:8" x14ac:dyDescent="0.25">
      <c r="A42" s="2" t="s">
        <v>12</v>
      </c>
      <c r="B42" s="35"/>
      <c r="C42" s="35"/>
      <c r="D42" s="35"/>
      <c r="E42" s="35"/>
      <c r="F42" s="35"/>
      <c r="G42" s="35"/>
    </row>
    <row r="43" spans="1:8" x14ac:dyDescent="0.25">
      <c r="A43" s="2" t="s">
        <v>13</v>
      </c>
      <c r="B43" s="37" t="s">
        <v>49</v>
      </c>
      <c r="C43" s="37" t="s">
        <v>49</v>
      </c>
      <c r="D43" s="37" t="s">
        <v>49</v>
      </c>
      <c r="E43" s="37" t="s">
        <v>49</v>
      </c>
      <c r="F43" s="37" t="s">
        <v>49</v>
      </c>
      <c r="G43" s="37" t="s">
        <v>49</v>
      </c>
    </row>
    <row r="44" spans="1:8" x14ac:dyDescent="0.25">
      <c r="A44" s="2" t="s">
        <v>14</v>
      </c>
      <c r="B44" s="37" t="s">
        <v>49</v>
      </c>
      <c r="C44" s="37" t="s">
        <v>49</v>
      </c>
      <c r="D44" s="37" t="s">
        <v>49</v>
      </c>
      <c r="E44" s="37" t="s">
        <v>49</v>
      </c>
      <c r="F44" s="37" t="s">
        <v>49</v>
      </c>
      <c r="G44" s="37" t="s">
        <v>49</v>
      </c>
    </row>
    <row r="45" spans="1:8" x14ac:dyDescent="0.25">
      <c r="B45" s="35"/>
      <c r="C45" s="35"/>
      <c r="D45" s="35"/>
      <c r="E45" s="35"/>
      <c r="F45" s="35"/>
      <c r="G45" s="35"/>
    </row>
    <row r="46" spans="1:8" x14ac:dyDescent="0.25">
      <c r="A46" s="2" t="s">
        <v>15</v>
      </c>
      <c r="B46" s="35"/>
      <c r="C46" s="35"/>
      <c r="D46" s="35"/>
      <c r="E46" s="35"/>
      <c r="F46" s="35"/>
      <c r="G46" s="35"/>
    </row>
    <row r="47" spans="1:8" x14ac:dyDescent="0.25">
      <c r="A47" s="2" t="s">
        <v>16</v>
      </c>
      <c r="B47" s="37">
        <f>B14/B13*100</f>
        <v>213.55932203389833</v>
      </c>
      <c r="C47" s="37">
        <f t="shared" ref="C47:E47" si="6">C14/C13*100</f>
        <v>126.55367231638419</v>
      </c>
      <c r="D47" s="37">
        <f t="shared" si="6"/>
        <v>96.078431372549019</v>
      </c>
      <c r="E47" s="37">
        <f t="shared" si="6"/>
        <v>138.88888888888889</v>
      </c>
      <c r="F47" s="32" t="s">
        <v>135</v>
      </c>
      <c r="G47" s="32" t="s">
        <v>135</v>
      </c>
    </row>
    <row r="48" spans="1:8" x14ac:dyDescent="0.25">
      <c r="A48" s="2" t="s">
        <v>17</v>
      </c>
      <c r="B48" s="37">
        <f>B21/B20*100</f>
        <v>59.9271475732398</v>
      </c>
      <c r="C48" s="37">
        <f t="shared" ref="C48:E48" si="7">C21/C20*100</f>
        <v>59.9271475732398</v>
      </c>
      <c r="D48" s="37">
        <f t="shared" si="7"/>
        <v>62.931610476343877</v>
      </c>
      <c r="E48" s="37">
        <f t="shared" si="7"/>
        <v>35.551614220645689</v>
      </c>
      <c r="F48" s="32" t="s">
        <v>135</v>
      </c>
      <c r="G48" s="32" t="s">
        <v>135</v>
      </c>
    </row>
    <row r="49" spans="1:7" x14ac:dyDescent="0.25">
      <c r="A49" s="2" t="s">
        <v>18</v>
      </c>
      <c r="B49" s="37">
        <f t="shared" ref="B49:E49" si="8">AVERAGE(B47:B48)</f>
        <v>136.74323480356907</v>
      </c>
      <c r="C49" s="37">
        <f t="shared" si="8"/>
        <v>93.240409944812001</v>
      </c>
      <c r="D49" s="37">
        <f t="shared" si="8"/>
        <v>79.505020924446455</v>
      </c>
      <c r="E49" s="37">
        <f t="shared" si="8"/>
        <v>87.220251554767287</v>
      </c>
      <c r="F49" s="32" t="s">
        <v>135</v>
      </c>
      <c r="G49" s="32" t="s">
        <v>135</v>
      </c>
    </row>
    <row r="50" spans="1:7" x14ac:dyDescent="0.25">
      <c r="B50" s="37"/>
      <c r="C50" s="37"/>
      <c r="D50" s="37"/>
      <c r="E50" s="37"/>
      <c r="F50" s="37"/>
      <c r="G50" s="37"/>
    </row>
    <row r="51" spans="1:7" x14ac:dyDescent="0.25">
      <c r="A51" s="2" t="s">
        <v>19</v>
      </c>
      <c r="B51" s="35"/>
      <c r="C51" s="35"/>
      <c r="D51" s="35"/>
      <c r="E51" s="35"/>
      <c r="F51" s="35"/>
      <c r="G51" s="35"/>
    </row>
    <row r="52" spans="1:7" x14ac:dyDescent="0.25">
      <c r="A52" s="2" t="s">
        <v>20</v>
      </c>
      <c r="B52" s="37">
        <f>(B14/B16)*100</f>
        <v>18.602362204724411</v>
      </c>
      <c r="C52" s="37">
        <f t="shared" ref="C52:G52" si="9">(C14/C16)*100</f>
        <v>55.721393034825873</v>
      </c>
      <c r="D52" s="37">
        <f t="shared" si="9"/>
        <v>32.666666666666664</v>
      </c>
      <c r="E52" s="37">
        <f t="shared" si="9"/>
        <v>69.444444444444443</v>
      </c>
      <c r="F52" s="37">
        <f t="shared" si="9"/>
        <v>9.4478527607361951</v>
      </c>
      <c r="G52" s="37">
        <f t="shared" si="9"/>
        <v>9.4478527607361951</v>
      </c>
    </row>
    <row r="53" spans="1:7" x14ac:dyDescent="0.25">
      <c r="A53" s="2" t="s">
        <v>21</v>
      </c>
      <c r="B53" s="37">
        <f>B21/B22*100</f>
        <v>30.43633653636131</v>
      </c>
      <c r="C53" s="37">
        <f t="shared" ref="C53:F53" si="10">C21/C22*100</f>
        <v>35.135990088672628</v>
      </c>
      <c r="D53" s="37">
        <f t="shared" si="10"/>
        <v>37.699682131991942</v>
      </c>
      <c r="E53" s="37">
        <f t="shared" si="10"/>
        <v>17.775807110322845</v>
      </c>
      <c r="F53" s="37">
        <f t="shared" si="10"/>
        <v>0</v>
      </c>
      <c r="G53" s="37">
        <f>G21/G22*100</f>
        <v>0</v>
      </c>
    </row>
    <row r="54" spans="1:7" x14ac:dyDescent="0.25">
      <c r="A54" s="2" t="s">
        <v>22</v>
      </c>
      <c r="B54" s="37">
        <f t="shared" ref="B54:G54" si="11">(B52+B53)/2</f>
        <v>24.519349370542862</v>
      </c>
      <c r="C54" s="37">
        <f t="shared" si="11"/>
        <v>45.428691561749247</v>
      </c>
      <c r="D54" s="37">
        <f t="shared" si="11"/>
        <v>35.183174399329303</v>
      </c>
      <c r="E54" s="37">
        <f t="shared" si="11"/>
        <v>43.610125777383644</v>
      </c>
      <c r="F54" s="37">
        <f t="shared" si="11"/>
        <v>4.7239263803680975</v>
      </c>
      <c r="G54" s="37">
        <f t="shared" si="11"/>
        <v>4.7239263803680975</v>
      </c>
    </row>
    <row r="55" spans="1:7" x14ac:dyDescent="0.25">
      <c r="B55" s="35"/>
      <c r="C55" s="35"/>
      <c r="D55" s="35"/>
      <c r="E55" s="35"/>
      <c r="F55" s="35"/>
      <c r="G55" s="35"/>
    </row>
    <row r="56" spans="1:7" x14ac:dyDescent="0.25">
      <c r="A56" s="2" t="s">
        <v>33</v>
      </c>
      <c r="B56" s="37"/>
      <c r="C56" s="37"/>
      <c r="D56" s="37"/>
      <c r="E56" s="37"/>
      <c r="F56" s="37"/>
      <c r="G56" s="37"/>
    </row>
    <row r="57" spans="1:7" x14ac:dyDescent="0.25">
      <c r="A57" s="2" t="s">
        <v>23</v>
      </c>
      <c r="B57" s="38">
        <f t="shared" ref="B57:C57" si="12">B23/B21*100</f>
        <v>100</v>
      </c>
      <c r="C57" s="38">
        <f t="shared" si="12"/>
        <v>100</v>
      </c>
      <c r="D57" s="37"/>
      <c r="E57" s="37"/>
      <c r="F57" s="37"/>
      <c r="G57" s="37"/>
    </row>
    <row r="58" spans="1:7" x14ac:dyDescent="0.25">
      <c r="B58" s="35"/>
      <c r="C58" s="35"/>
      <c r="D58" s="35"/>
      <c r="E58" s="35"/>
      <c r="F58" s="35"/>
      <c r="G58" s="35"/>
    </row>
    <row r="59" spans="1:7" x14ac:dyDescent="0.25">
      <c r="A59" s="2" t="s">
        <v>24</v>
      </c>
      <c r="B59" s="35"/>
      <c r="C59" s="35"/>
      <c r="D59" s="35"/>
      <c r="E59" s="35"/>
      <c r="F59" s="35"/>
      <c r="G59" s="35"/>
    </row>
    <row r="60" spans="1:7" x14ac:dyDescent="0.25">
      <c r="A60" s="2" t="s">
        <v>25</v>
      </c>
      <c r="B60" s="37">
        <f>((B14/B11)-1)*100</f>
        <v>27.415730337078649</v>
      </c>
      <c r="C60" s="37">
        <f t="shared" ref="C60:G60" si="13">((C14/C11)-1)*100</f>
        <v>-2.0408163265306256</v>
      </c>
      <c r="D60" s="37">
        <f t="shared" si="13"/>
        <v>0</v>
      </c>
      <c r="E60" s="37">
        <f t="shared" si="13"/>
        <v>-2.5974025974026094</v>
      </c>
      <c r="F60" s="37">
        <f t="shared" si="13"/>
        <v>126.47058823529412</v>
      </c>
      <c r="G60" s="37">
        <f t="shared" si="13"/>
        <v>126.47058823529412</v>
      </c>
    </row>
    <row r="61" spans="1:7" x14ac:dyDescent="0.25">
      <c r="A61" s="2" t="s">
        <v>26</v>
      </c>
      <c r="B61" s="37">
        <f>((B36/B35)-1)*100</f>
        <v>3.5895371862819436</v>
      </c>
      <c r="C61" s="37">
        <f>((C36/C35)-1)*100</f>
        <v>11.404847495481452</v>
      </c>
      <c r="D61" s="37">
        <f t="shared" ref="D61:G61" si="14">((D36/D35)-1)*100</f>
        <v>11.467033602711085</v>
      </c>
      <c r="E61" s="37">
        <f t="shared" si="14"/>
        <v>10.519360690347245</v>
      </c>
      <c r="F61" s="37">
        <f t="shared" si="14"/>
        <v>-100</v>
      </c>
      <c r="G61" s="37">
        <f t="shared" si="14"/>
        <v>-100</v>
      </c>
    </row>
    <row r="62" spans="1:7" x14ac:dyDescent="0.25">
      <c r="A62" s="2" t="s">
        <v>27</v>
      </c>
      <c r="B62" s="37">
        <f t="shared" ref="B62:G62" si="15">((B38/B37)-1)*100</f>
        <v>-18.699569580431273</v>
      </c>
      <c r="C62" s="37">
        <f t="shared" si="15"/>
        <v>13.725781818303972</v>
      </c>
      <c r="D62" s="37">
        <f t="shared" si="15"/>
        <v>11.467033602711085</v>
      </c>
      <c r="E62" s="37">
        <f t="shared" si="15"/>
        <v>13.466543642089857</v>
      </c>
      <c r="F62" s="37">
        <f t="shared" si="15"/>
        <v>-100</v>
      </c>
      <c r="G62" s="37">
        <f t="shared" si="15"/>
        <v>-100</v>
      </c>
    </row>
    <row r="63" spans="1:7" x14ac:dyDescent="0.25">
      <c r="B63" s="37"/>
      <c r="C63" s="37"/>
      <c r="D63" s="37"/>
      <c r="E63" s="37"/>
      <c r="F63" s="37"/>
      <c r="G63" s="37"/>
    </row>
    <row r="64" spans="1:7" x14ac:dyDescent="0.25">
      <c r="A64" s="2" t="s">
        <v>28</v>
      </c>
      <c r="B64" s="35"/>
      <c r="C64" s="35"/>
      <c r="D64" s="35"/>
      <c r="E64" s="35"/>
      <c r="F64" s="35"/>
      <c r="G64" s="35"/>
    </row>
    <row r="65" spans="1:7" x14ac:dyDescent="0.25">
      <c r="A65" s="2" t="s">
        <v>40</v>
      </c>
      <c r="B65" s="32">
        <f t="shared" ref="B65:E65" si="16">B20/B13</f>
        <v>257432.33898305084</v>
      </c>
      <c r="C65" s="32">
        <f t="shared" si="16"/>
        <v>257432.33898305084</v>
      </c>
      <c r="D65" s="32">
        <f t="shared" si="16"/>
        <v>795402.4705882353</v>
      </c>
      <c r="E65" s="32">
        <f t="shared" si="16"/>
        <v>39682.523809523809</v>
      </c>
      <c r="F65" s="32" t="s">
        <v>135</v>
      </c>
      <c r="G65" s="32" t="s">
        <v>135</v>
      </c>
    </row>
    <row r="66" spans="1:7" x14ac:dyDescent="0.25">
      <c r="A66" s="2" t="s">
        <v>41</v>
      </c>
      <c r="B66" s="32">
        <f t="shared" ref="B66:E66" si="17">B21/B14</f>
        <v>72238.40955026455</v>
      </c>
      <c r="C66" s="32">
        <f t="shared" si="17"/>
        <v>121902.31611607142</v>
      </c>
      <c r="D66" s="32">
        <f t="shared" si="17"/>
        <v>520990.58795918367</v>
      </c>
      <c r="E66" s="32">
        <f t="shared" si="17"/>
        <v>10157.6</v>
      </c>
      <c r="F66" s="32">
        <f t="shared" ref="F66:G66" si="18">F21/F14</f>
        <v>0</v>
      </c>
      <c r="G66" s="32">
        <f t="shared" si="18"/>
        <v>0</v>
      </c>
    </row>
    <row r="67" spans="1:7" x14ac:dyDescent="0.25">
      <c r="A67" s="2" t="s">
        <v>29</v>
      </c>
      <c r="B67" s="37">
        <f>(B66/B65)*B49</f>
        <v>38.371689578668594</v>
      </c>
      <c r="C67" s="37">
        <f t="shared" ref="C67:E67" si="19">(C66/C65)*C49</f>
        <v>44.15226918570206</v>
      </c>
      <c r="D67" s="37">
        <f t="shared" si="19"/>
        <v>52.075985590667862</v>
      </c>
      <c r="E67" s="37">
        <f t="shared" si="19"/>
        <v>22.325909295619866</v>
      </c>
      <c r="F67" s="32" t="s">
        <v>135</v>
      </c>
      <c r="G67" s="32" t="s">
        <v>135</v>
      </c>
    </row>
    <row r="68" spans="1:7" x14ac:dyDescent="0.25">
      <c r="A68" s="2" t="s">
        <v>38</v>
      </c>
      <c r="B68" s="38">
        <f>B20/(B13*6)</f>
        <v>42905.389830508473</v>
      </c>
      <c r="C68" s="38">
        <f t="shared" ref="C68:E68" si="20">C20/(C13*6)</f>
        <v>42905.389830508473</v>
      </c>
      <c r="D68" s="38">
        <f t="shared" si="20"/>
        <v>132567.07843137256</v>
      </c>
      <c r="E68" s="38">
        <f t="shared" si="20"/>
        <v>6613.7539682539682</v>
      </c>
      <c r="F68" s="32" t="s">
        <v>135</v>
      </c>
      <c r="G68" s="32" t="s">
        <v>135</v>
      </c>
    </row>
    <row r="69" spans="1:7" x14ac:dyDescent="0.25">
      <c r="A69" s="2" t="s">
        <v>39</v>
      </c>
      <c r="B69" s="38">
        <f>B21/(B14*6)</f>
        <v>12039.734925044091</v>
      </c>
      <c r="C69" s="38">
        <f t="shared" ref="C69:E69" si="21">C21/(C14*6)</f>
        <v>20317.052686011903</v>
      </c>
      <c r="D69" s="38">
        <f t="shared" si="21"/>
        <v>86831.76465986394</v>
      </c>
      <c r="E69" s="38">
        <f t="shared" si="21"/>
        <v>1692.9333333333334</v>
      </c>
      <c r="F69" s="38">
        <f t="shared" ref="F69:G69" si="22">F21/(F14*6)</f>
        <v>0</v>
      </c>
      <c r="G69" s="38">
        <f t="shared" si="22"/>
        <v>0</v>
      </c>
    </row>
    <row r="70" spans="1:7" x14ac:dyDescent="0.25">
      <c r="B70" s="37"/>
      <c r="C70" s="37"/>
      <c r="D70" s="37"/>
      <c r="E70" s="35"/>
      <c r="F70" s="35"/>
      <c r="G70" s="35"/>
    </row>
    <row r="71" spans="1:7" x14ac:dyDescent="0.25">
      <c r="A71" s="2" t="s">
        <v>30</v>
      </c>
      <c r="B71" s="37"/>
      <c r="C71" s="37"/>
      <c r="D71" s="37"/>
      <c r="E71" s="35"/>
      <c r="F71" s="35"/>
      <c r="G71" s="35"/>
    </row>
    <row r="72" spans="1:7" x14ac:dyDescent="0.25">
      <c r="A72" s="2" t="s">
        <v>31</v>
      </c>
      <c r="B72" s="38">
        <f>(B27/B26)*100</f>
        <v>100.0000088005133</v>
      </c>
      <c r="C72" s="38">
        <f t="shared" ref="C72" si="23">(C27/C26)*100</f>
        <v>100.0000088005133</v>
      </c>
      <c r="D72" s="37"/>
      <c r="E72" s="37"/>
      <c r="F72" s="37"/>
      <c r="G72" s="37"/>
    </row>
    <row r="73" spans="1:7" x14ac:dyDescent="0.25">
      <c r="A73" s="2" t="s">
        <v>32</v>
      </c>
      <c r="B73" s="38">
        <f>(B21/B27)*100</f>
        <v>59.927142299343672</v>
      </c>
      <c r="C73" s="38">
        <f t="shared" ref="C73" si="24">(C21/C27)*100</f>
        <v>59.927142299343672</v>
      </c>
      <c r="D73" s="37"/>
      <c r="E73" s="37"/>
      <c r="F73" s="37"/>
      <c r="G73" s="37"/>
    </row>
    <row r="74" spans="1:7" ht="15.75" thickBot="1" x14ac:dyDescent="0.3">
      <c r="A74" s="10"/>
      <c r="B74" s="10"/>
      <c r="C74" s="10"/>
      <c r="D74" s="10"/>
      <c r="E74" s="10"/>
      <c r="F74" s="10"/>
      <c r="G74" s="10"/>
    </row>
    <row r="75" spans="1:7" ht="15.75" thickTop="1" x14ac:dyDescent="0.25">
      <c r="A75" s="19" t="s">
        <v>34</v>
      </c>
    </row>
    <row r="76" spans="1:7" x14ac:dyDescent="0.25">
      <c r="A76" s="19" t="s">
        <v>91</v>
      </c>
    </row>
    <row r="77" spans="1:7" x14ac:dyDescent="0.25">
      <c r="A77" s="19" t="s">
        <v>92</v>
      </c>
    </row>
    <row r="78" spans="1:7" x14ac:dyDescent="0.25">
      <c r="A78" s="19" t="s">
        <v>52</v>
      </c>
      <c r="B78" s="11"/>
      <c r="C78" s="11"/>
      <c r="D78" s="11"/>
    </row>
    <row r="79" spans="1:7" x14ac:dyDescent="0.25">
      <c r="A79" s="19"/>
    </row>
    <row r="80" spans="1:7" x14ac:dyDescent="0.25">
      <c r="A80" s="19" t="s">
        <v>136</v>
      </c>
    </row>
    <row r="81" spans="1:1" x14ac:dyDescent="0.25">
      <c r="A81" s="15"/>
    </row>
    <row r="82" spans="1:1" x14ac:dyDescent="0.25">
      <c r="A82" s="15" t="s">
        <v>35</v>
      </c>
    </row>
    <row r="83" spans="1:1" x14ac:dyDescent="0.25">
      <c r="A83" s="15" t="s">
        <v>50</v>
      </c>
    </row>
    <row r="84" spans="1:1" x14ac:dyDescent="0.25">
      <c r="A84" s="15" t="s">
        <v>51</v>
      </c>
    </row>
    <row r="87" spans="1:1" x14ac:dyDescent="0.25">
      <c r="A87" s="7"/>
    </row>
  </sheetData>
  <mergeCells count="10">
    <mergeCell ref="A2:G2"/>
    <mergeCell ref="A4:A6"/>
    <mergeCell ref="B4:B6"/>
    <mergeCell ref="C4:E4"/>
    <mergeCell ref="C5:C6"/>
    <mergeCell ref="E5:E6"/>
    <mergeCell ref="F5:F6"/>
    <mergeCell ref="G5:G6"/>
    <mergeCell ref="D5:D6"/>
    <mergeCell ref="F4:G4"/>
  </mergeCells>
  <pageMargins left="0.7" right="0.7" top="0.75" bottom="0.75" header="0.3" footer="0.3"/>
  <ignoredErrors>
    <ignoredError sqref="F50:G50 F66:G66 F69:G7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2.5703125" style="2" customWidth="1"/>
    <col min="2" max="7" width="19.5703125" style="2" customWidth="1"/>
    <col min="8" max="16384" width="11.42578125" style="2"/>
  </cols>
  <sheetData>
    <row r="2" spans="1:7" ht="15.75" x14ac:dyDescent="0.25">
      <c r="A2" s="42" t="s">
        <v>121</v>
      </c>
      <c r="B2" s="42"/>
      <c r="C2" s="42"/>
      <c r="D2" s="42"/>
      <c r="E2" s="42"/>
      <c r="F2" s="42"/>
      <c r="G2" s="42"/>
    </row>
    <row r="4" spans="1:7" ht="36" customHeight="1" x14ac:dyDescent="0.25">
      <c r="A4" s="60" t="s">
        <v>0</v>
      </c>
      <c r="B4" s="63" t="s">
        <v>1</v>
      </c>
      <c r="C4" s="66" t="s">
        <v>2</v>
      </c>
      <c r="D4" s="67"/>
      <c r="E4" s="68"/>
      <c r="F4" s="76" t="s">
        <v>137</v>
      </c>
      <c r="G4" s="76"/>
    </row>
    <row r="5" spans="1:7" ht="15" customHeight="1" x14ac:dyDescent="0.25">
      <c r="A5" s="61"/>
      <c r="B5" s="64"/>
      <c r="C5" s="69" t="s">
        <v>3</v>
      </c>
      <c r="D5" s="75" t="s">
        <v>4</v>
      </c>
      <c r="E5" s="71" t="s">
        <v>138</v>
      </c>
      <c r="F5" s="73" t="s">
        <v>3</v>
      </c>
      <c r="G5" s="75" t="s">
        <v>140</v>
      </c>
    </row>
    <row r="6" spans="1:7" ht="15.75" thickBot="1" x14ac:dyDescent="0.3">
      <c r="A6" s="62"/>
      <c r="B6" s="65"/>
      <c r="C6" s="70"/>
      <c r="D6" s="72"/>
      <c r="E6" s="72"/>
      <c r="F6" s="74"/>
      <c r="G6" s="72"/>
    </row>
    <row r="7" spans="1:7" ht="15.75" thickTop="1" x14ac:dyDescent="0.25"/>
    <row r="8" spans="1:7" x14ac:dyDescent="0.25">
      <c r="A8" s="9" t="s">
        <v>5</v>
      </c>
    </row>
    <row r="10" spans="1:7" x14ac:dyDescent="0.25">
      <c r="A10" s="2" t="s">
        <v>46</v>
      </c>
    </row>
    <row r="11" spans="1:7" x14ac:dyDescent="0.25">
      <c r="A11" s="5" t="s">
        <v>75</v>
      </c>
      <c r="B11" s="32">
        <f>C11+F11</f>
        <v>1507</v>
      </c>
      <c r="C11" s="32">
        <f>D11+E11</f>
        <v>314</v>
      </c>
      <c r="D11" s="32">
        <f>+'I Trimestre'!D11+'II Trimestre'!D11+'III Trimestre'!D11</f>
        <v>72</v>
      </c>
      <c r="E11" s="32">
        <f>+'I Trimestre'!E11+'II Trimestre'!E11+'III Trimestre'!E11</f>
        <v>242.00000000000003</v>
      </c>
      <c r="F11" s="28">
        <f>SUM(G11:G11)</f>
        <v>1193</v>
      </c>
      <c r="G11" s="28">
        <f>+'I Trimestre'!G11+'II Trimestre'!G11+'III Trimestre'!G11</f>
        <v>1193</v>
      </c>
    </row>
    <row r="12" spans="1:7" x14ac:dyDescent="0.25">
      <c r="A12" s="12" t="s">
        <v>47</v>
      </c>
      <c r="B12" s="32">
        <f>C12+F12</f>
        <v>1570</v>
      </c>
      <c r="C12" s="32">
        <f>D12+E12</f>
        <v>377</v>
      </c>
      <c r="D12" s="32">
        <f>+'I Trimestre'!D12+'II Trimestre'!D12+'III Trimestre'!D12</f>
        <v>135</v>
      </c>
      <c r="E12" s="32">
        <f>+'I Trimestre'!E12+'II Trimestre'!E12+'III Trimestre'!E12</f>
        <v>242.00000000000003</v>
      </c>
      <c r="F12" s="28">
        <f>SUM(G12:G12)</f>
        <v>1193</v>
      </c>
      <c r="G12" s="28">
        <f>+'I Trimestre'!G12+'II Trimestre'!G12+'III Trimestre'!G12</f>
        <v>1193</v>
      </c>
    </row>
    <row r="13" spans="1:7" x14ac:dyDescent="0.25">
      <c r="A13" s="5" t="s">
        <v>122</v>
      </c>
      <c r="B13" s="32">
        <f>C13+F13</f>
        <v>1445</v>
      </c>
      <c r="C13" s="32">
        <f>D13+E13</f>
        <v>265</v>
      </c>
      <c r="D13" s="32">
        <f>+'I Trimestre'!D13+'II Trimestre'!D13+'III Trimestre'!D13</f>
        <v>76</v>
      </c>
      <c r="E13" s="32">
        <f>+'I Trimestre'!E13+'II Trimestre'!E13+'III Trimestre'!E13</f>
        <v>189</v>
      </c>
      <c r="F13" s="28">
        <f>SUM(G13:G13)</f>
        <v>1180</v>
      </c>
      <c r="G13" s="32">
        <f>+'I Trimestre'!G13+'II Trimestre'!G13+'III Trimestre'!G13</f>
        <v>1180</v>
      </c>
    </row>
    <row r="14" spans="1:7" x14ac:dyDescent="0.25">
      <c r="A14" s="5" t="s">
        <v>123</v>
      </c>
      <c r="B14" s="32">
        <f>C14+F14</f>
        <v>1398</v>
      </c>
      <c r="C14" s="32">
        <f>D14+E14</f>
        <v>340</v>
      </c>
      <c r="D14" s="32">
        <f>(+'I Trimestre'!D14+'II Trimestre'!D14+'III Trimestre'!D14)</f>
        <v>73</v>
      </c>
      <c r="E14" s="32">
        <f>+'I Trimestre'!E14+'II Trimestre'!E14+'III Trimestre'!E14</f>
        <v>267</v>
      </c>
      <c r="F14" s="28">
        <f>SUM(G14:G14)</f>
        <v>1058</v>
      </c>
      <c r="G14" s="32">
        <f>+'I Trimestre'!G14+'II Trimestre'!G14+'III Trimestre'!G14</f>
        <v>1058</v>
      </c>
    </row>
    <row r="15" spans="1:7" x14ac:dyDescent="0.25">
      <c r="A15" s="12" t="s">
        <v>47</v>
      </c>
      <c r="B15" s="32">
        <f>C15+F15</f>
        <v>1456</v>
      </c>
      <c r="C15" s="32">
        <f>D15+E15</f>
        <v>398</v>
      </c>
      <c r="D15" s="32">
        <f>(+'I Trimestre'!D15+'II Trimestre'!D15+'III Trimestre'!D15)</f>
        <v>131</v>
      </c>
      <c r="E15" s="32">
        <f>+'I Trimestre'!E15+'II Trimestre'!E15+'III Trimestre'!E15</f>
        <v>267</v>
      </c>
      <c r="F15" s="28">
        <f>SUM(G15:G15)</f>
        <v>1058</v>
      </c>
      <c r="G15" s="32">
        <f>+'I Trimestre'!G15+'II Trimestre'!G15+'III Trimestre'!G15</f>
        <v>1058</v>
      </c>
    </row>
    <row r="16" spans="1:7" x14ac:dyDescent="0.25">
      <c r="A16" s="5" t="s">
        <v>86</v>
      </c>
      <c r="B16" s="32">
        <f>+'III Trimestre'!B16</f>
        <v>2032</v>
      </c>
      <c r="C16" s="32">
        <f>+'III Trimestre'!C16</f>
        <v>402</v>
      </c>
      <c r="D16" s="32">
        <f>+'III Trimestre'!D16</f>
        <v>150</v>
      </c>
      <c r="E16" s="32">
        <f>+'III Trimestre'!E16</f>
        <v>252</v>
      </c>
      <c r="F16" s="28">
        <f>+'III Trimestre'!F16</f>
        <v>1630</v>
      </c>
      <c r="G16" s="32">
        <f>+'III Trimestre'!G16</f>
        <v>1630</v>
      </c>
    </row>
    <row r="17" spans="1:9" x14ac:dyDescent="0.25">
      <c r="B17" s="35"/>
      <c r="C17" s="35"/>
      <c r="D17" s="35"/>
      <c r="E17" s="35"/>
      <c r="F17" s="35"/>
      <c r="G17" s="35"/>
    </row>
    <row r="18" spans="1:9" x14ac:dyDescent="0.25">
      <c r="A18" s="8" t="s">
        <v>6</v>
      </c>
      <c r="B18" s="35"/>
      <c r="C18" s="35"/>
      <c r="D18" s="35"/>
      <c r="E18" s="35"/>
      <c r="F18" s="35"/>
      <c r="G18" s="35"/>
    </row>
    <row r="19" spans="1:9" x14ac:dyDescent="0.25">
      <c r="A19" s="5" t="s">
        <v>75</v>
      </c>
      <c r="B19" s="32">
        <f>C19+F19</f>
        <v>46299449.549999997</v>
      </c>
      <c r="C19" s="32">
        <f>D19+E19</f>
        <v>40479919.549999997</v>
      </c>
      <c r="D19" s="32">
        <f>+'I Trimestre'!D19+'II Trimestre'!D19+'III Trimestre'!D19</f>
        <v>37932744.549999997</v>
      </c>
      <c r="E19" s="32">
        <f>+'I Trimestre'!E19+'II Trimestre'!E19+'III Trimestre'!E19</f>
        <v>2547175</v>
      </c>
      <c r="F19" s="32">
        <f>SUM(G19:G19)</f>
        <v>5819530</v>
      </c>
      <c r="G19" s="32">
        <f>+'I Trimestre'!G19+'II Trimestre'!G19+'III Trimestre'!G19</f>
        <v>5819530</v>
      </c>
    </row>
    <row r="20" spans="1:9" x14ac:dyDescent="0.25">
      <c r="A20" s="5" t="s">
        <v>122</v>
      </c>
      <c r="B20" s="32">
        <f t="shared" ref="B20:B21" si="0">C20+F20</f>
        <v>73951238</v>
      </c>
      <c r="C20" s="32">
        <f t="shared" ref="C20:C21" si="1">D20+E20</f>
        <v>64451238</v>
      </c>
      <c r="D20" s="32">
        <f>'I Trimestre'!D20+'II Trimestre'!D20+'III Trimestre'!D20</f>
        <v>56951241</v>
      </c>
      <c r="E20" s="32">
        <f>'I Trimestre'!E20+'II Trimestre'!E20+'III Trimestre'!E20</f>
        <v>7499997</v>
      </c>
      <c r="F20" s="32">
        <f>SUM(G20:G20)</f>
        <v>9500000</v>
      </c>
      <c r="G20" s="32">
        <f>'I Trimestre'!G20+'II Trimestre'!G20+'III Trimestre'!G20</f>
        <v>9500000</v>
      </c>
      <c r="H20" s="6"/>
    </row>
    <row r="21" spans="1:9" x14ac:dyDescent="0.25">
      <c r="A21" s="5" t="s">
        <v>123</v>
      </c>
      <c r="B21" s="32">
        <f t="shared" si="0"/>
        <v>41937916.399999999</v>
      </c>
      <c r="C21" s="32">
        <f t="shared" si="1"/>
        <v>37274856.399999999</v>
      </c>
      <c r="D21" s="32">
        <f>+'I Trimestre'!D21+'II Trimestre'!D21+'III Trimestre'!D21</f>
        <v>34233786.399999999</v>
      </c>
      <c r="E21" s="32">
        <f>+'I Trimestre'!E21+'II Trimestre'!E21+'III Trimestre'!E21</f>
        <v>3041070</v>
      </c>
      <c r="F21" s="32">
        <f>SUM(G21:G21)</f>
        <v>4663060</v>
      </c>
      <c r="G21" s="32">
        <f>+'I Trimestre'!G21+'II Trimestre'!G21+'III Trimestre'!G21</f>
        <v>4663060</v>
      </c>
      <c r="H21" s="6"/>
      <c r="I21" s="1"/>
    </row>
    <row r="22" spans="1:9" x14ac:dyDescent="0.25">
      <c r="A22" s="5" t="s">
        <v>86</v>
      </c>
      <c r="B22" s="32">
        <f>+'III Trimestre'!B22</f>
        <v>89715524</v>
      </c>
      <c r="C22" s="32">
        <f>+'III Trimestre'!C22</f>
        <v>77715524</v>
      </c>
      <c r="D22" s="32">
        <f>+'III Trimestre'!D22</f>
        <v>67715528</v>
      </c>
      <c r="E22" s="32">
        <f>+'III Trimestre'!E22</f>
        <v>9999996</v>
      </c>
      <c r="F22" s="32">
        <f>+'III Trimestre'!F22</f>
        <v>12000000</v>
      </c>
      <c r="G22" s="32">
        <f>+'III Trimestre'!G22</f>
        <v>12000000</v>
      </c>
    </row>
    <row r="23" spans="1:9" x14ac:dyDescent="0.25">
      <c r="A23" s="5" t="s">
        <v>124</v>
      </c>
      <c r="B23" s="32">
        <f>+C23+F23</f>
        <v>41937916.399999999</v>
      </c>
      <c r="C23" s="32">
        <f>+D23+E23</f>
        <v>37274856.399999999</v>
      </c>
      <c r="D23" s="32">
        <f>D21</f>
        <v>34233786.399999999</v>
      </c>
      <c r="E23" s="32">
        <f>+E21</f>
        <v>3041070</v>
      </c>
      <c r="F23" s="32">
        <f>+SUM(G23)</f>
        <v>4663060</v>
      </c>
      <c r="G23" s="32">
        <f>G21</f>
        <v>4663060</v>
      </c>
    </row>
    <row r="24" spans="1:9" x14ac:dyDescent="0.25">
      <c r="B24" s="32"/>
      <c r="C24" s="32"/>
      <c r="D24" s="32"/>
      <c r="E24" s="35"/>
      <c r="F24" s="35"/>
      <c r="G24" s="35"/>
    </row>
    <row r="25" spans="1:9" x14ac:dyDescent="0.25">
      <c r="A25" s="8" t="s">
        <v>7</v>
      </c>
      <c r="B25" s="32"/>
      <c r="C25" s="32"/>
      <c r="D25" s="32"/>
      <c r="E25" s="32"/>
      <c r="F25" s="32"/>
      <c r="G25" s="32"/>
    </row>
    <row r="26" spans="1:9" x14ac:dyDescent="0.25">
      <c r="A26" s="5" t="s">
        <v>122</v>
      </c>
      <c r="B26" s="32">
        <f>+B20</f>
        <v>73951238</v>
      </c>
      <c r="C26" s="32">
        <f>+C20</f>
        <v>64451238</v>
      </c>
      <c r="D26" s="32"/>
      <c r="E26" s="32"/>
      <c r="F26" s="32">
        <f>F20</f>
        <v>9500000</v>
      </c>
      <c r="G26" s="32"/>
    </row>
    <row r="27" spans="1:9" x14ac:dyDescent="0.25">
      <c r="A27" s="5" t="s">
        <v>123</v>
      </c>
      <c r="B27" s="32">
        <f>'I Trimestre'!B27+'II Trimestre'!B27+'III Trimestre'!B27</f>
        <v>71390528.019999996</v>
      </c>
      <c r="C27" s="32">
        <f>+'I Trimestre'!C27+'II Trimestre'!C27+'III Trimestre'!C27</f>
        <v>61890528.019999996</v>
      </c>
      <c r="D27" s="32"/>
      <c r="E27" s="32"/>
      <c r="F27" s="32">
        <f>+'I Trimestre'!F27+'II Trimestre'!F27+'III Trimestre'!F27</f>
        <v>9500000</v>
      </c>
      <c r="G27" s="32"/>
    </row>
    <row r="28" spans="1:9" x14ac:dyDescent="0.25">
      <c r="B28" s="35"/>
      <c r="C28" s="35"/>
      <c r="D28" s="35"/>
      <c r="E28" s="35"/>
      <c r="F28" s="35"/>
      <c r="G28" s="35"/>
    </row>
    <row r="29" spans="1:9" x14ac:dyDescent="0.25">
      <c r="A29" s="2" t="s">
        <v>8</v>
      </c>
      <c r="B29" s="35"/>
      <c r="C29" s="35"/>
      <c r="D29" s="35"/>
      <c r="E29" s="35"/>
      <c r="F29" s="35"/>
      <c r="G29" s="35"/>
    </row>
    <row r="30" spans="1:9" x14ac:dyDescent="0.25">
      <c r="A30" s="5" t="s">
        <v>76</v>
      </c>
      <c r="B30" s="36">
        <v>1.0123857379999999</v>
      </c>
      <c r="C30" s="36">
        <v>1.0123857379999999</v>
      </c>
      <c r="D30" s="36">
        <v>1.0123857379999999</v>
      </c>
      <c r="E30" s="36">
        <v>1.0123857379999999</v>
      </c>
      <c r="F30" s="36">
        <v>1.0123857379999999</v>
      </c>
      <c r="G30" s="36">
        <v>1.0123857379999999</v>
      </c>
      <c r="H30" s="6"/>
      <c r="I30" s="6"/>
    </row>
    <row r="31" spans="1:9" x14ac:dyDescent="0.25">
      <c r="A31" s="5" t="s">
        <v>125</v>
      </c>
      <c r="B31" s="36">
        <v>1.0303325644000001</v>
      </c>
      <c r="C31" s="36">
        <v>1.0303325644000001</v>
      </c>
      <c r="D31" s="36">
        <v>1.0303325644000001</v>
      </c>
      <c r="E31" s="36">
        <v>1.0303325644000001</v>
      </c>
      <c r="F31" s="36">
        <v>1.0303325644000001</v>
      </c>
      <c r="G31" s="36">
        <v>1.0303325644000001</v>
      </c>
      <c r="H31" s="6"/>
      <c r="I31" s="6"/>
    </row>
    <row r="32" spans="1:9" x14ac:dyDescent="0.25">
      <c r="A32" s="5" t="s">
        <v>9</v>
      </c>
      <c r="B32" s="32" t="s">
        <v>135</v>
      </c>
      <c r="C32" s="32" t="s">
        <v>135</v>
      </c>
      <c r="D32" s="32" t="s">
        <v>135</v>
      </c>
      <c r="E32" s="32" t="s">
        <v>135</v>
      </c>
      <c r="F32" s="32" t="s">
        <v>135</v>
      </c>
      <c r="G32" s="32" t="s">
        <v>135</v>
      </c>
    </row>
    <row r="33" spans="1:7" x14ac:dyDescent="0.25">
      <c r="B33" s="35"/>
      <c r="C33" s="35"/>
      <c r="D33" s="35"/>
      <c r="E33" s="35"/>
      <c r="F33" s="35"/>
      <c r="G33" s="35"/>
    </row>
    <row r="34" spans="1:7" x14ac:dyDescent="0.25">
      <c r="A34" s="9" t="s">
        <v>10</v>
      </c>
      <c r="B34" s="35"/>
      <c r="C34" s="35"/>
      <c r="D34" s="35"/>
      <c r="E34" s="35"/>
      <c r="F34" s="35"/>
      <c r="G34" s="35"/>
    </row>
    <row r="35" spans="1:7" x14ac:dyDescent="0.25">
      <c r="A35" s="2" t="s">
        <v>77</v>
      </c>
      <c r="B35" s="32">
        <f>B19/B30</f>
        <v>45733012.439967819</v>
      </c>
      <c r="C35" s="32">
        <f t="shared" ref="C35:G35" si="2">C19/C30</f>
        <v>39984679.782203726</v>
      </c>
      <c r="D35" s="32">
        <f>D19/D30</f>
        <v>37468667.451733701</v>
      </c>
      <c r="E35" s="32">
        <f t="shared" si="2"/>
        <v>2516012.3304700293</v>
      </c>
      <c r="F35" s="32">
        <f t="shared" si="2"/>
        <v>5748332.6577640912</v>
      </c>
      <c r="G35" s="32">
        <f t="shared" si="2"/>
        <v>5748332.6577640912</v>
      </c>
    </row>
    <row r="36" spans="1:7" x14ac:dyDescent="0.25">
      <c r="A36" s="2" t="s">
        <v>126</v>
      </c>
      <c r="B36" s="32">
        <f t="shared" ref="B36:F36" si="3">B21/B31</f>
        <v>40703281.492827475</v>
      </c>
      <c r="C36" s="32">
        <f t="shared" si="3"/>
        <v>36177500.049905241</v>
      </c>
      <c r="D36" s="32">
        <f t="shared" si="3"/>
        <v>33225957.892474815</v>
      </c>
      <c r="E36" s="32">
        <f t="shared" si="3"/>
        <v>2951542.1574304262</v>
      </c>
      <c r="F36" s="32">
        <f t="shared" si="3"/>
        <v>4525781.4429222355</v>
      </c>
      <c r="G36" s="32">
        <f>G21/G31</f>
        <v>4525781.4429222355</v>
      </c>
    </row>
    <row r="37" spans="1:7" x14ac:dyDescent="0.25">
      <c r="A37" s="2" t="s">
        <v>78</v>
      </c>
      <c r="B37" s="32">
        <f t="shared" ref="B37:G37" si="4">B35/B11</f>
        <v>30347.05536826</v>
      </c>
      <c r="C37" s="32">
        <f t="shared" si="4"/>
        <v>127339.74452931123</v>
      </c>
      <c r="D37" s="32">
        <f t="shared" si="4"/>
        <v>520398.15905185696</v>
      </c>
      <c r="E37" s="32">
        <f t="shared" si="4"/>
        <v>10396.745167231526</v>
      </c>
      <c r="F37" s="32">
        <f t="shared" si="4"/>
        <v>4818.384457471996</v>
      </c>
      <c r="G37" s="32">
        <f t="shared" si="4"/>
        <v>4818.384457471996</v>
      </c>
    </row>
    <row r="38" spans="1:7" x14ac:dyDescent="0.25">
      <c r="A38" s="2" t="s">
        <v>127</v>
      </c>
      <c r="B38" s="32">
        <f t="shared" ref="B38:G38" si="5">B36/B14</f>
        <v>29115.365874697764</v>
      </c>
      <c r="C38" s="32">
        <f t="shared" si="5"/>
        <v>106404.41191148601</v>
      </c>
      <c r="D38" s="32">
        <f t="shared" si="5"/>
        <v>455150.10811609338</v>
      </c>
      <c r="E38" s="32">
        <f t="shared" si="5"/>
        <v>11054.46500910272</v>
      </c>
      <c r="F38" s="32">
        <f t="shared" si="5"/>
        <v>4277.6762220437013</v>
      </c>
      <c r="G38" s="32">
        <f t="shared" si="5"/>
        <v>4277.6762220437013</v>
      </c>
    </row>
    <row r="39" spans="1:7" x14ac:dyDescent="0.25">
      <c r="B39" s="35"/>
      <c r="C39" s="35"/>
      <c r="D39" s="35"/>
      <c r="E39" s="35"/>
      <c r="F39" s="35"/>
      <c r="G39" s="35"/>
    </row>
    <row r="40" spans="1:7" x14ac:dyDescent="0.25">
      <c r="A40" s="9" t="s">
        <v>11</v>
      </c>
      <c r="B40" s="35"/>
      <c r="C40" s="35"/>
      <c r="D40" s="35"/>
      <c r="E40" s="35"/>
      <c r="F40" s="35"/>
      <c r="G40" s="35"/>
    </row>
    <row r="41" spans="1:7" x14ac:dyDescent="0.25">
      <c r="B41" s="35"/>
      <c r="C41" s="35"/>
      <c r="D41" s="35"/>
      <c r="E41" s="35"/>
      <c r="F41" s="35"/>
      <c r="G41" s="35"/>
    </row>
    <row r="42" spans="1:7" x14ac:dyDescent="0.25">
      <c r="A42" s="2" t="s">
        <v>12</v>
      </c>
      <c r="B42" s="35"/>
      <c r="C42" s="35"/>
      <c r="D42" s="35"/>
      <c r="E42" s="35"/>
      <c r="F42" s="35"/>
      <c r="G42" s="35"/>
    </row>
    <row r="43" spans="1:7" x14ac:dyDescent="0.25">
      <c r="A43" s="2" t="s">
        <v>13</v>
      </c>
      <c r="B43" s="37" t="s">
        <v>49</v>
      </c>
      <c r="C43" s="37" t="s">
        <v>49</v>
      </c>
      <c r="D43" s="37" t="s">
        <v>49</v>
      </c>
      <c r="E43" s="37" t="s">
        <v>49</v>
      </c>
      <c r="F43" s="37" t="s">
        <v>49</v>
      </c>
      <c r="G43" s="37" t="s">
        <v>49</v>
      </c>
    </row>
    <row r="44" spans="1:7" x14ac:dyDescent="0.25">
      <c r="A44" s="2" t="s">
        <v>14</v>
      </c>
      <c r="B44" s="37" t="s">
        <v>49</v>
      </c>
      <c r="C44" s="37" t="s">
        <v>49</v>
      </c>
      <c r="D44" s="37" t="s">
        <v>49</v>
      </c>
      <c r="E44" s="37" t="s">
        <v>49</v>
      </c>
      <c r="F44" s="37" t="s">
        <v>49</v>
      </c>
      <c r="G44" s="37" t="s">
        <v>49</v>
      </c>
    </row>
    <row r="45" spans="1:7" x14ac:dyDescent="0.25">
      <c r="B45" s="35"/>
      <c r="C45" s="35"/>
      <c r="D45" s="35"/>
      <c r="E45" s="35"/>
      <c r="F45" s="35"/>
      <c r="G45" s="35"/>
    </row>
    <row r="46" spans="1:7" x14ac:dyDescent="0.25">
      <c r="A46" s="2" t="s">
        <v>15</v>
      </c>
      <c r="B46" s="35"/>
      <c r="C46" s="35"/>
      <c r="D46" s="35"/>
      <c r="E46" s="35"/>
      <c r="F46" s="35"/>
      <c r="G46" s="35"/>
    </row>
    <row r="47" spans="1:7" x14ac:dyDescent="0.25">
      <c r="A47" s="2" t="s">
        <v>16</v>
      </c>
      <c r="B47" s="37">
        <f>B14/B13*100</f>
        <v>96.747404844290656</v>
      </c>
      <c r="C47" s="37">
        <f t="shared" ref="C47:G47" si="6">C14/C13*100</f>
        <v>128.30188679245282</v>
      </c>
      <c r="D47" s="37">
        <f t="shared" si="6"/>
        <v>96.05263157894737</v>
      </c>
      <c r="E47" s="37">
        <f t="shared" si="6"/>
        <v>141.26984126984127</v>
      </c>
      <c r="F47" s="37">
        <f t="shared" si="6"/>
        <v>89.66101694915254</v>
      </c>
      <c r="G47" s="37">
        <f t="shared" si="6"/>
        <v>89.66101694915254</v>
      </c>
    </row>
    <row r="48" spans="1:7" x14ac:dyDescent="0.25">
      <c r="A48" s="2" t="s">
        <v>17</v>
      </c>
      <c r="B48" s="37">
        <f>B21/B20*100</f>
        <v>56.710228975477051</v>
      </c>
      <c r="C48" s="37">
        <f t="shared" ref="C48:F48" si="7">C21/C20*100</f>
        <v>57.834197692215007</v>
      </c>
      <c r="D48" s="37">
        <f t="shared" si="7"/>
        <v>60.110694339391124</v>
      </c>
      <c r="E48" s="37">
        <f t="shared" si="7"/>
        <v>40.547616219046489</v>
      </c>
      <c r="F48" s="37">
        <f t="shared" si="7"/>
        <v>49.084842105263164</v>
      </c>
      <c r="G48" s="37">
        <f>G21/G20*100</f>
        <v>49.084842105263164</v>
      </c>
    </row>
    <row r="49" spans="1:7" x14ac:dyDescent="0.25">
      <c r="A49" s="2" t="s">
        <v>18</v>
      </c>
      <c r="B49" s="37">
        <f t="shared" ref="B49:G49" si="8">AVERAGE(B47:B48)</f>
        <v>76.728816909883847</v>
      </c>
      <c r="C49" s="37">
        <f t="shared" si="8"/>
        <v>93.068042242333917</v>
      </c>
      <c r="D49" s="37">
        <f t="shared" si="8"/>
        <v>78.08166295916925</v>
      </c>
      <c r="E49" s="37">
        <f t="shared" si="8"/>
        <v>90.908728744443877</v>
      </c>
      <c r="F49" s="37">
        <f t="shared" si="8"/>
        <v>69.372929527207845</v>
      </c>
      <c r="G49" s="37">
        <f t="shared" si="8"/>
        <v>69.372929527207845</v>
      </c>
    </row>
    <row r="50" spans="1:7" x14ac:dyDescent="0.25">
      <c r="B50" s="37"/>
      <c r="C50" s="37"/>
      <c r="D50" s="37"/>
      <c r="E50" s="37"/>
      <c r="F50" s="37"/>
      <c r="G50" s="37"/>
    </row>
    <row r="51" spans="1:7" x14ac:dyDescent="0.25">
      <c r="A51" s="2" t="s">
        <v>19</v>
      </c>
      <c r="B51" s="35"/>
      <c r="C51" s="35"/>
      <c r="D51" s="35"/>
      <c r="E51" s="35"/>
      <c r="F51" s="35"/>
      <c r="G51" s="35"/>
    </row>
    <row r="52" spans="1:7" x14ac:dyDescent="0.25">
      <c r="A52" s="2" t="s">
        <v>20</v>
      </c>
      <c r="B52" s="37">
        <f>(B14/B16)*100</f>
        <v>68.7992125984252</v>
      </c>
      <c r="C52" s="37">
        <f t="shared" ref="C52:G52" si="9">(C14/C16)*100</f>
        <v>84.577114427860707</v>
      </c>
      <c r="D52" s="37">
        <f t="shared" si="9"/>
        <v>48.666666666666671</v>
      </c>
      <c r="E52" s="37">
        <f t="shared" si="9"/>
        <v>105.95238095238095</v>
      </c>
      <c r="F52" s="37">
        <f t="shared" si="9"/>
        <v>64.907975460122699</v>
      </c>
      <c r="G52" s="37">
        <f t="shared" si="9"/>
        <v>64.907975460122699</v>
      </c>
    </row>
    <row r="53" spans="1:7" x14ac:dyDescent="0.25">
      <c r="A53" s="2" t="s">
        <v>21</v>
      </c>
      <c r="B53" s="37">
        <f>B21/B22*100</f>
        <v>46.745439953067653</v>
      </c>
      <c r="C53" s="37">
        <f t="shared" ref="C53:F53" si="10">C21/C22*100</f>
        <v>47.963205395102271</v>
      </c>
      <c r="D53" s="37">
        <f t="shared" si="10"/>
        <v>50.555297154295239</v>
      </c>
      <c r="E53" s="37">
        <f t="shared" si="10"/>
        <v>30.410712164284863</v>
      </c>
      <c r="F53" s="37">
        <f t="shared" si="10"/>
        <v>38.85883333333333</v>
      </c>
      <c r="G53" s="37">
        <f>G21/G22*100</f>
        <v>38.85883333333333</v>
      </c>
    </row>
    <row r="54" spans="1:7" x14ac:dyDescent="0.25">
      <c r="A54" s="2" t="s">
        <v>22</v>
      </c>
      <c r="B54" s="37">
        <f t="shared" ref="B54:G54" si="11">(B52+B53)/2</f>
        <v>57.772326275746423</v>
      </c>
      <c r="C54" s="37">
        <f t="shared" si="11"/>
        <v>66.270159911481485</v>
      </c>
      <c r="D54" s="37">
        <f t="shared" si="11"/>
        <v>49.610981910480959</v>
      </c>
      <c r="E54" s="37">
        <f t="shared" si="11"/>
        <v>68.181546558332911</v>
      </c>
      <c r="F54" s="37">
        <f t="shared" si="11"/>
        <v>51.883404396728011</v>
      </c>
      <c r="G54" s="37">
        <f t="shared" si="11"/>
        <v>51.883404396728011</v>
      </c>
    </row>
    <row r="55" spans="1:7" x14ac:dyDescent="0.25">
      <c r="B55" s="35"/>
      <c r="C55" s="35"/>
      <c r="D55" s="35"/>
      <c r="E55" s="35"/>
      <c r="F55" s="35"/>
      <c r="G55" s="35"/>
    </row>
    <row r="56" spans="1:7" x14ac:dyDescent="0.25">
      <c r="A56" s="2" t="s">
        <v>33</v>
      </c>
      <c r="B56" s="37"/>
      <c r="C56" s="37"/>
      <c r="D56" s="37"/>
      <c r="E56" s="37"/>
      <c r="F56" s="37"/>
      <c r="G56" s="37"/>
    </row>
    <row r="57" spans="1:7" x14ac:dyDescent="0.25">
      <c r="A57" s="2" t="s">
        <v>23</v>
      </c>
      <c r="B57" s="38">
        <f t="shared" ref="B57:F57" si="12">B23/B21*100</f>
        <v>100</v>
      </c>
      <c r="C57" s="38">
        <f t="shared" si="12"/>
        <v>100</v>
      </c>
      <c r="D57" s="38"/>
      <c r="E57" s="38"/>
      <c r="F57" s="38">
        <f t="shared" si="12"/>
        <v>100</v>
      </c>
      <c r="G57" s="38"/>
    </row>
    <row r="58" spans="1:7" x14ac:dyDescent="0.25">
      <c r="B58" s="35"/>
      <c r="C58" s="35"/>
      <c r="D58" s="35"/>
      <c r="E58" s="35"/>
      <c r="F58" s="35"/>
      <c r="G58" s="35"/>
    </row>
    <row r="59" spans="1:7" x14ac:dyDescent="0.25">
      <c r="A59" s="2" t="s">
        <v>24</v>
      </c>
      <c r="B59" s="35"/>
      <c r="C59" s="35"/>
      <c r="D59" s="35"/>
      <c r="E59" s="35"/>
      <c r="F59" s="35"/>
      <c r="G59" s="35"/>
    </row>
    <row r="60" spans="1:7" x14ac:dyDescent="0.25">
      <c r="A60" s="2" t="s">
        <v>25</v>
      </c>
      <c r="B60" s="37">
        <f>((B14/B11)-1)*100</f>
        <v>-7.2329130723291275</v>
      </c>
      <c r="C60" s="37">
        <f t="shared" ref="C60:G60" si="13">((C14/C11)-1)*100</f>
        <v>8.2802547770700627</v>
      </c>
      <c r="D60" s="37">
        <f t="shared" si="13"/>
        <v>1.388888888888884</v>
      </c>
      <c r="E60" s="37">
        <f t="shared" si="13"/>
        <v>10.33057851239667</v>
      </c>
      <c r="F60" s="37">
        <f t="shared" si="13"/>
        <v>-11.316010058675607</v>
      </c>
      <c r="G60" s="37">
        <f t="shared" si="13"/>
        <v>-11.316010058675607</v>
      </c>
    </row>
    <row r="61" spans="1:7" x14ac:dyDescent="0.25">
      <c r="A61" s="2" t="s">
        <v>26</v>
      </c>
      <c r="B61" s="37">
        <f>((B36/B35)-1)*100</f>
        <v>-10.998031135042108</v>
      </c>
      <c r="C61" s="37">
        <f>((C36/C35)-1)*100</f>
        <v>-9.5215961539173666</v>
      </c>
      <c r="D61" s="37">
        <f t="shared" ref="D61:G61" si="14">((D36/D35)-1)*100</f>
        <v>-11.323353211651444</v>
      </c>
      <c r="E61" s="37">
        <f t="shared" si="14"/>
        <v>17.310321642145276</v>
      </c>
      <c r="F61" s="37">
        <f t="shared" si="14"/>
        <v>-21.267927373524465</v>
      </c>
      <c r="G61" s="37">
        <f t="shared" si="14"/>
        <v>-21.267927373524465</v>
      </c>
    </row>
    <row r="62" spans="1:7" x14ac:dyDescent="0.25">
      <c r="A62" s="2" t="s">
        <v>27</v>
      </c>
      <c r="B62" s="37">
        <f t="shared" ref="B62:G62" si="15">((B38/B37)-1)*100</f>
        <v>-4.0586787700346738</v>
      </c>
      <c r="C62" s="37">
        <f t="shared" si="15"/>
        <v>-16.440532918617802</v>
      </c>
      <c r="D62" s="37">
        <f t="shared" si="15"/>
        <v>-12.5381017977932</v>
      </c>
      <c r="E62" s="37">
        <f t="shared" si="15"/>
        <v>6.3262091288357913</v>
      </c>
      <c r="F62" s="37">
        <f t="shared" si="15"/>
        <v>-11.221774439144315</v>
      </c>
      <c r="G62" s="37">
        <f t="shared" si="15"/>
        <v>-11.221774439144315</v>
      </c>
    </row>
    <row r="63" spans="1:7" x14ac:dyDescent="0.25">
      <c r="B63" s="37"/>
      <c r="C63" s="37"/>
      <c r="D63" s="37"/>
      <c r="E63" s="37"/>
      <c r="F63" s="37"/>
      <c r="G63" s="37"/>
    </row>
    <row r="64" spans="1:7" x14ac:dyDescent="0.25">
      <c r="A64" s="2" t="s">
        <v>28</v>
      </c>
      <c r="B64" s="35"/>
      <c r="C64" s="35"/>
      <c r="D64" s="35"/>
      <c r="E64" s="35"/>
      <c r="F64" s="35"/>
      <c r="G64" s="35"/>
    </row>
    <row r="65" spans="1:7" x14ac:dyDescent="0.25">
      <c r="A65" s="2" t="s">
        <v>42</v>
      </c>
      <c r="B65" s="32">
        <f t="shared" ref="B65:G65" si="16">B20/B13</f>
        <v>51177.327335640141</v>
      </c>
      <c r="C65" s="32">
        <f t="shared" si="16"/>
        <v>243212.21886792453</v>
      </c>
      <c r="D65" s="32">
        <f t="shared" si="16"/>
        <v>749358.43421052629</v>
      </c>
      <c r="E65" s="32">
        <f t="shared" si="16"/>
        <v>39682.523809523809</v>
      </c>
      <c r="F65" s="32">
        <f t="shared" si="16"/>
        <v>8050.8474576271183</v>
      </c>
      <c r="G65" s="32">
        <f t="shared" si="16"/>
        <v>8050.8474576271183</v>
      </c>
    </row>
    <row r="66" spans="1:7" x14ac:dyDescent="0.25">
      <c r="A66" s="2" t="s">
        <v>43</v>
      </c>
      <c r="B66" s="32">
        <f t="shared" ref="B66:G66" si="17">B21/B14</f>
        <v>29998.509585121603</v>
      </c>
      <c r="C66" s="32">
        <f t="shared" si="17"/>
        <v>109631.93058823529</v>
      </c>
      <c r="D66" s="32">
        <f t="shared" si="17"/>
        <v>468955.97808219178</v>
      </c>
      <c r="E66" s="32">
        <f t="shared" si="17"/>
        <v>11389.775280898877</v>
      </c>
      <c r="F66" s="32">
        <f t="shared" si="17"/>
        <v>4407.4291115311908</v>
      </c>
      <c r="G66" s="32">
        <f t="shared" si="17"/>
        <v>4407.4291115311908</v>
      </c>
    </row>
    <row r="67" spans="1:7" x14ac:dyDescent="0.25">
      <c r="A67" s="2" t="s">
        <v>29</v>
      </c>
      <c r="B67" s="37">
        <f>(B66/B65)*B49</f>
        <v>44.975974115069526</v>
      </c>
      <c r="C67" s="37">
        <f t="shared" ref="C67:G67" si="18">(C66/C65)*C49</f>
        <v>41.951959463991102</v>
      </c>
      <c r="D67" s="37">
        <f t="shared" si="18"/>
        <v>48.864283034164188</v>
      </c>
      <c r="E67" s="37">
        <f t="shared" si="18"/>
        <v>26.092846222217975</v>
      </c>
      <c r="F67" s="37">
        <f t="shared" si="18"/>
        <v>37.978147115525552</v>
      </c>
      <c r="G67" s="37">
        <f t="shared" si="18"/>
        <v>37.978147115525552</v>
      </c>
    </row>
    <row r="68" spans="1:7" x14ac:dyDescent="0.25">
      <c r="A68" s="2" t="s">
        <v>38</v>
      </c>
      <c r="B68" s="38">
        <f>B20/(B13*9)</f>
        <v>5686.3697039600156</v>
      </c>
      <c r="C68" s="38">
        <f t="shared" ref="C68:G68" si="19">C20/(C13*9)</f>
        <v>27023.579874213836</v>
      </c>
      <c r="D68" s="38">
        <f t="shared" si="19"/>
        <v>83262.048245614031</v>
      </c>
      <c r="E68" s="38">
        <f t="shared" si="19"/>
        <v>4409.1693121693124</v>
      </c>
      <c r="F68" s="38">
        <f t="shared" si="19"/>
        <v>894.5386064030132</v>
      </c>
      <c r="G68" s="38">
        <f t="shared" si="19"/>
        <v>894.5386064030132</v>
      </c>
    </row>
    <row r="69" spans="1:7" x14ac:dyDescent="0.25">
      <c r="A69" s="2" t="s">
        <v>39</v>
      </c>
      <c r="B69" s="38">
        <f>B21/(B14*9)</f>
        <v>3333.1677316801779</v>
      </c>
      <c r="C69" s="38">
        <f t="shared" ref="C69:G69" si="20">C21/(C14*9)</f>
        <v>12181.325620915031</v>
      </c>
      <c r="D69" s="38">
        <f t="shared" si="20"/>
        <v>52106.219786910195</v>
      </c>
      <c r="E69" s="38">
        <f t="shared" si="20"/>
        <v>1265.5305867665418</v>
      </c>
      <c r="F69" s="38">
        <f t="shared" si="20"/>
        <v>489.71434572568791</v>
      </c>
      <c r="G69" s="38">
        <f t="shared" si="20"/>
        <v>489.71434572568791</v>
      </c>
    </row>
    <row r="70" spans="1:7" x14ac:dyDescent="0.25">
      <c r="B70" s="37"/>
      <c r="C70" s="37"/>
      <c r="D70" s="37"/>
      <c r="E70" s="35"/>
      <c r="F70" s="35"/>
      <c r="G70" s="35"/>
    </row>
    <row r="71" spans="1:7" x14ac:dyDescent="0.25">
      <c r="A71" s="2" t="s">
        <v>30</v>
      </c>
      <c r="B71" s="37"/>
      <c r="C71" s="37"/>
      <c r="D71" s="37"/>
      <c r="E71" s="35"/>
      <c r="F71" s="35"/>
      <c r="G71" s="35"/>
    </row>
    <row r="72" spans="1:7" x14ac:dyDescent="0.25">
      <c r="A72" s="2" t="s">
        <v>31</v>
      </c>
      <c r="B72" s="38">
        <f>(B27/B26)*100</f>
        <v>96.537299375569603</v>
      </c>
      <c r="C72" s="38">
        <f t="shared" ref="C72:F72" si="21">(C27/C26)*100</f>
        <v>96.026903346682019</v>
      </c>
      <c r="D72" s="38"/>
      <c r="E72" s="38"/>
      <c r="F72" s="38">
        <f t="shared" si="21"/>
        <v>100</v>
      </c>
      <c r="G72" s="38"/>
    </row>
    <row r="73" spans="1:7" x14ac:dyDescent="0.25">
      <c r="A73" s="2" t="s">
        <v>32</v>
      </c>
      <c r="B73" s="38">
        <f>(B21/B27)*100</f>
        <v>58.744370665322897</v>
      </c>
      <c r="C73" s="38">
        <f t="shared" ref="C73:F73" si="22">(C21/C27)*100</f>
        <v>60.227077700734085</v>
      </c>
      <c r="D73" s="38"/>
      <c r="E73" s="38"/>
      <c r="F73" s="38">
        <f t="shared" si="22"/>
        <v>49.084842105263164</v>
      </c>
      <c r="G73" s="38"/>
    </row>
    <row r="74" spans="1:7" ht="15.75" thickBot="1" x14ac:dyDescent="0.3">
      <c r="A74" s="10"/>
      <c r="B74" s="39"/>
      <c r="C74" s="39"/>
      <c r="D74" s="39"/>
      <c r="E74" s="39"/>
      <c r="F74" s="39"/>
      <c r="G74" s="39"/>
    </row>
    <row r="75" spans="1:7" ht="15.75" thickTop="1" x14ac:dyDescent="0.25">
      <c r="A75" s="19" t="s">
        <v>34</v>
      </c>
    </row>
    <row r="76" spans="1:7" x14ac:dyDescent="0.25">
      <c r="A76" s="19" t="s">
        <v>91</v>
      </c>
    </row>
    <row r="77" spans="1:7" x14ac:dyDescent="0.25">
      <c r="A77" s="19" t="s">
        <v>92</v>
      </c>
    </row>
    <row r="78" spans="1:7" x14ac:dyDescent="0.25">
      <c r="A78" s="19" t="s">
        <v>52</v>
      </c>
      <c r="B78" s="11"/>
      <c r="C78" s="11"/>
      <c r="D78" s="11"/>
    </row>
    <row r="79" spans="1:7" x14ac:dyDescent="0.25">
      <c r="A79" s="19"/>
    </row>
    <row r="80" spans="1:7" x14ac:dyDescent="0.25">
      <c r="A80" s="19" t="s">
        <v>136</v>
      </c>
    </row>
    <row r="81" spans="1:1" x14ac:dyDescent="0.25">
      <c r="A81" s="15"/>
    </row>
    <row r="82" spans="1:1" x14ac:dyDescent="0.25">
      <c r="A82" s="15" t="s">
        <v>35</v>
      </c>
    </row>
    <row r="83" spans="1:1" x14ac:dyDescent="0.25">
      <c r="A83" s="15" t="s">
        <v>50</v>
      </c>
    </row>
    <row r="84" spans="1:1" x14ac:dyDescent="0.25">
      <c r="A84" s="15" t="s">
        <v>51</v>
      </c>
    </row>
    <row r="88" spans="1:1" x14ac:dyDescent="0.25">
      <c r="A88" s="7"/>
    </row>
  </sheetData>
  <mergeCells count="10">
    <mergeCell ref="A2:G2"/>
    <mergeCell ref="A4:A6"/>
    <mergeCell ref="B4:B6"/>
    <mergeCell ref="C4:E4"/>
    <mergeCell ref="C5:C6"/>
    <mergeCell ref="E5:E6"/>
    <mergeCell ref="F5:F6"/>
    <mergeCell ref="G5:G6"/>
    <mergeCell ref="D5:D6"/>
    <mergeCell ref="F4:G4"/>
  </mergeCells>
  <pageMargins left="0.7" right="0.7" top="0.75" bottom="0.75" header="0.3" footer="0.3"/>
  <ignoredErrors>
    <ignoredError sqref="F65:F71 B65:B7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8"/>
  <sheetViews>
    <sheetView zoomScale="80" zoomScaleNormal="80" workbookViewId="0">
      <selection activeCell="A4" sqref="A4:A6"/>
    </sheetView>
  </sheetViews>
  <sheetFormatPr baseColWidth="10" defaultColWidth="11.42578125" defaultRowHeight="15" x14ac:dyDescent="0.25"/>
  <cols>
    <col min="1" max="1" width="62" style="2" customWidth="1"/>
    <col min="2" max="7" width="19.5703125" style="2" customWidth="1"/>
    <col min="8" max="16384" width="11.42578125" style="2"/>
  </cols>
  <sheetData>
    <row r="2" spans="1:37" ht="15.75" x14ac:dyDescent="0.25">
      <c r="A2" s="42" t="s">
        <v>128</v>
      </c>
      <c r="B2" s="42"/>
      <c r="C2" s="42"/>
      <c r="D2" s="42"/>
      <c r="E2" s="42"/>
      <c r="F2" s="42"/>
      <c r="G2" s="42"/>
    </row>
    <row r="4" spans="1:37" ht="38.25" customHeight="1" x14ac:dyDescent="0.25">
      <c r="A4" s="60" t="s">
        <v>0</v>
      </c>
      <c r="B4" s="63" t="s">
        <v>1</v>
      </c>
      <c r="C4" s="66" t="s">
        <v>2</v>
      </c>
      <c r="D4" s="67"/>
      <c r="E4" s="68"/>
      <c r="F4" s="76" t="s">
        <v>137</v>
      </c>
      <c r="G4" s="76"/>
    </row>
    <row r="5" spans="1:37" ht="15" customHeight="1" x14ac:dyDescent="0.25">
      <c r="A5" s="61"/>
      <c r="B5" s="64"/>
      <c r="C5" s="69" t="s">
        <v>3</v>
      </c>
      <c r="D5" s="75" t="s">
        <v>4</v>
      </c>
      <c r="E5" s="71" t="s">
        <v>138</v>
      </c>
      <c r="F5" s="73" t="s">
        <v>3</v>
      </c>
      <c r="G5" s="75" t="s">
        <v>140</v>
      </c>
    </row>
    <row r="6" spans="1:37" ht="15.75" thickBot="1" x14ac:dyDescent="0.3">
      <c r="A6" s="62"/>
      <c r="B6" s="65"/>
      <c r="C6" s="70"/>
      <c r="D6" s="72"/>
      <c r="E6" s="72"/>
      <c r="F6" s="74"/>
      <c r="G6" s="72"/>
    </row>
    <row r="7" spans="1:37" ht="15.75" thickTop="1" x14ac:dyDescent="0.25"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5">
      <c r="A8" s="9" t="s">
        <v>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10" spans="1:37" x14ac:dyDescent="0.25">
      <c r="A10" s="2" t="s">
        <v>46</v>
      </c>
    </row>
    <row r="11" spans="1:37" x14ac:dyDescent="0.25">
      <c r="A11" s="5" t="s">
        <v>79</v>
      </c>
      <c r="B11" s="32">
        <f>C11+F11</f>
        <v>2445</v>
      </c>
      <c r="C11" s="32">
        <f>D11+E11</f>
        <v>436</v>
      </c>
      <c r="D11" s="32">
        <f>+'I Trimestre'!D11+'II Trimestre'!D11+'III Trimestre'!D11+'IV Trimestre'!D11</f>
        <v>90</v>
      </c>
      <c r="E11" s="32">
        <f>+'I Trimestre'!E11+'II Trimestre'!E11+'III Trimestre'!E11+'IV Trimestre'!E11</f>
        <v>346</v>
      </c>
      <c r="F11" s="32">
        <f>+SUM(G11)</f>
        <v>2009</v>
      </c>
      <c r="G11" s="32">
        <f>+'I Trimestre'!G11+'II Trimestre'!G11+'III Trimestre'!G11+'IV Trimestre'!G11</f>
        <v>2009</v>
      </c>
    </row>
    <row r="12" spans="1:37" x14ac:dyDescent="0.25">
      <c r="A12" s="12" t="s">
        <v>47</v>
      </c>
      <c r="B12" s="32">
        <f>C12+F12</f>
        <v>2525</v>
      </c>
      <c r="C12" s="32">
        <f>D12+E12</f>
        <v>516</v>
      </c>
      <c r="D12" s="32">
        <f>+'I Trimestre'!D12+'II Trimestre'!D12+'III Trimestre'!D12+'IV Trimestre'!D12</f>
        <v>170</v>
      </c>
      <c r="E12" s="32">
        <f>+'I Trimestre'!E12+'II Trimestre'!E12+'III Trimestre'!E12+'IV Trimestre'!E12</f>
        <v>346</v>
      </c>
      <c r="F12" s="32">
        <f t="shared" ref="F12:F15" si="0">+SUM(G12)</f>
        <v>2009</v>
      </c>
      <c r="G12" s="32">
        <f>+'I Trimestre'!G12+'II Trimestre'!G12+'III Trimestre'!G12+'IV Trimestre'!G12</f>
        <v>2009</v>
      </c>
    </row>
    <row r="13" spans="1:37" x14ac:dyDescent="0.25">
      <c r="A13" s="5" t="s">
        <v>129</v>
      </c>
      <c r="B13" s="32">
        <f>C13+F13</f>
        <v>1983</v>
      </c>
      <c r="C13" s="32">
        <f>D13+E13</f>
        <v>353</v>
      </c>
      <c r="D13" s="32">
        <f>+'I Trimestre'!D13+'II Trimestre'!D13+'III Trimestre'!D13+'IV Trimestre'!D13</f>
        <v>101</v>
      </c>
      <c r="E13" s="32">
        <f>+'I Trimestre'!E13+'II Trimestre'!E13+'III Trimestre'!E13+'IV Trimestre'!E13</f>
        <v>252</v>
      </c>
      <c r="F13" s="32">
        <f t="shared" si="0"/>
        <v>1630</v>
      </c>
      <c r="G13" s="32">
        <f>+'I Trimestre'!G13+'II Trimestre'!G13+'III Trimestre'!G13+'IV Trimestre'!G13</f>
        <v>1630</v>
      </c>
    </row>
    <row r="14" spans="1:37" x14ac:dyDescent="0.25">
      <c r="A14" s="5" t="s">
        <v>130</v>
      </c>
      <c r="B14" s="32">
        <f>C14+F14</f>
        <v>1617</v>
      </c>
      <c r="C14" s="32">
        <f>D14+E14</f>
        <v>473</v>
      </c>
      <c r="D14" s="32">
        <f>(+'I Trimestre'!D14+'II Trimestre'!D14+'III Trimestre'!D14+'IV Trimestre'!D14)</f>
        <v>99</v>
      </c>
      <c r="E14" s="32">
        <f>+'I Trimestre'!E14+'II Trimestre'!E14+'III Trimestre'!E14+'IV Trimestre'!E14</f>
        <v>374</v>
      </c>
      <c r="F14" s="32">
        <f t="shared" si="0"/>
        <v>1144</v>
      </c>
      <c r="G14" s="32">
        <f>+'I Trimestre'!G14+'II Trimestre'!G14+'III Trimestre'!G14+'IV Trimestre'!G14</f>
        <v>1144</v>
      </c>
      <c r="H14" s="6"/>
    </row>
    <row r="15" spans="1:37" x14ac:dyDescent="0.25">
      <c r="A15" s="12" t="s">
        <v>47</v>
      </c>
      <c r="B15" s="32">
        <f>C15+F15</f>
        <v>1679</v>
      </c>
      <c r="C15" s="32">
        <f>D15+E15</f>
        <v>535</v>
      </c>
      <c r="D15" s="32">
        <f>+'I Trimestre'!D15+'II Trimestre'!D15+'III Trimestre'!D15+'IV Trimestre'!D15</f>
        <v>161</v>
      </c>
      <c r="E15" s="32">
        <f>+'I Trimestre'!E15+'II Trimestre'!E15+'III Trimestre'!E15+'IV Trimestre'!E15</f>
        <v>374</v>
      </c>
      <c r="F15" s="32">
        <f t="shared" si="0"/>
        <v>1144</v>
      </c>
      <c r="G15" s="32">
        <f>+'I Trimestre'!G15+'II Trimestre'!G15+'III Trimestre'!G15+'IV Trimestre'!G15</f>
        <v>1144</v>
      </c>
    </row>
    <row r="16" spans="1:37" x14ac:dyDescent="0.25">
      <c r="A16" s="5" t="s">
        <v>86</v>
      </c>
      <c r="B16" s="32">
        <f>+'IV Trimestre'!B16</f>
        <v>2032</v>
      </c>
      <c r="C16" s="32">
        <f>+'IV Trimestre'!C16</f>
        <v>402</v>
      </c>
      <c r="D16" s="32">
        <f>+'IV Trimestre'!D16</f>
        <v>150</v>
      </c>
      <c r="E16" s="32">
        <f>+'IV Trimestre'!E16</f>
        <v>252</v>
      </c>
      <c r="F16" s="32">
        <f>+'IV Trimestre'!F16</f>
        <v>1630</v>
      </c>
      <c r="G16" s="32">
        <f>+'IV Trimestre'!G16</f>
        <v>1630</v>
      </c>
    </row>
    <row r="17" spans="1:9" x14ac:dyDescent="0.25">
      <c r="B17" s="35"/>
      <c r="C17" s="35"/>
      <c r="D17" s="35"/>
      <c r="E17" s="35"/>
      <c r="F17" s="35"/>
      <c r="G17" s="35"/>
    </row>
    <row r="18" spans="1:9" x14ac:dyDescent="0.25">
      <c r="A18" s="8" t="s">
        <v>6</v>
      </c>
      <c r="B18" s="35"/>
      <c r="C18" s="35"/>
      <c r="D18" s="35"/>
      <c r="E18" s="35"/>
      <c r="F18" s="35"/>
      <c r="G18" s="35"/>
    </row>
    <row r="19" spans="1:9" x14ac:dyDescent="0.25">
      <c r="A19" s="5" t="s">
        <v>79</v>
      </c>
      <c r="B19" s="32">
        <f>C19+F19</f>
        <v>73111932.280000001</v>
      </c>
      <c r="C19" s="32">
        <f>D19+E19</f>
        <v>62582258.280000001</v>
      </c>
      <c r="D19" s="32">
        <f>+'I Trimestre'!D19+'II Trimestre'!D19+'III Trimestre'!D19+'IV Trimestre'!D19</f>
        <v>56695028.280000001</v>
      </c>
      <c r="E19" s="32">
        <f>+'I Trimestre'!E19+'II Trimestre'!E19+'III Trimestre'!E19+'IV Trimestre'!E19</f>
        <v>5887230</v>
      </c>
      <c r="F19" s="32">
        <f>+SUM(G19)</f>
        <v>10529674</v>
      </c>
      <c r="G19" s="32">
        <f>+'I Trimestre'!G19+'II Trimestre'!G19+'III Trimestre'!G19+'IV Trimestre'!G19</f>
        <v>10529674</v>
      </c>
      <c r="H19" s="6"/>
    </row>
    <row r="20" spans="1:9" x14ac:dyDescent="0.25">
      <c r="A20" s="5" t="s">
        <v>129</v>
      </c>
      <c r="B20" s="32">
        <f>C20+F20</f>
        <v>89715524</v>
      </c>
      <c r="C20" s="32">
        <f t="shared" ref="C20:C21" si="1">D20+E20</f>
        <v>77715524</v>
      </c>
      <c r="D20" s="32">
        <f>'IV Trimestre'!D22</f>
        <v>67715528</v>
      </c>
      <c r="E20" s="32">
        <f>'I Trimestre'!E20+'II Trimestre'!E20+'III Trimestre'!E20+'IV Trimestre'!E20</f>
        <v>9999996</v>
      </c>
      <c r="F20" s="32">
        <f t="shared" ref="F20:F21" si="2">+SUM(G20)</f>
        <v>12000000</v>
      </c>
      <c r="G20" s="32">
        <f>'I Trimestre'!G20+'II Trimestre'!G20+'III Trimestre'!G20+'IV Trimestre'!G20</f>
        <v>12000000</v>
      </c>
    </row>
    <row r="21" spans="1:9" x14ac:dyDescent="0.25">
      <c r="A21" s="5" t="s">
        <v>130</v>
      </c>
      <c r="B21" s="32">
        <f t="shared" ref="B21" si="3">C21+F21</f>
        <v>59280729.399999999</v>
      </c>
      <c r="C21" s="32">
        <f t="shared" si="1"/>
        <v>53040148.399999999</v>
      </c>
      <c r="D21" s="32">
        <f>+'I Trimestre'!D21+'II Trimestre'!D21+'III Trimestre'!D21+'IV Trimestre'!D21</f>
        <v>48083738.399999999</v>
      </c>
      <c r="E21" s="32">
        <f>+'I Trimestre'!E21+'II Trimestre'!E21+'III Trimestre'!E21+'IV Trimestre'!E21</f>
        <v>4956410</v>
      </c>
      <c r="F21" s="32">
        <f t="shared" si="2"/>
        <v>6240581</v>
      </c>
      <c r="G21" s="32">
        <f>+'I Trimestre'!G21+'II Trimestre'!G21+'III Trimestre'!G21+'IV Trimestre'!G21</f>
        <v>6240581</v>
      </c>
      <c r="H21" s="6"/>
      <c r="I21" s="1"/>
    </row>
    <row r="22" spans="1:9" x14ac:dyDescent="0.25">
      <c r="A22" s="5" t="s">
        <v>86</v>
      </c>
      <c r="B22" s="32">
        <f>+'IV Trimestre'!B22</f>
        <v>89715524</v>
      </c>
      <c r="C22" s="32">
        <f>+'IV Trimestre'!C22</f>
        <v>77715524</v>
      </c>
      <c r="D22" s="32">
        <f>+'IV Trimestre'!D22</f>
        <v>67715528</v>
      </c>
      <c r="E22" s="32">
        <f>+'IV Trimestre'!E22</f>
        <v>9999996</v>
      </c>
      <c r="F22" s="32">
        <f>+'IV Trimestre'!F22</f>
        <v>12000000</v>
      </c>
      <c r="G22" s="32">
        <f>+'IV Trimestre'!G22</f>
        <v>12000000</v>
      </c>
    </row>
    <row r="23" spans="1:9" x14ac:dyDescent="0.25">
      <c r="A23" s="5" t="s">
        <v>131</v>
      </c>
      <c r="B23" s="32">
        <f>+C23+F23</f>
        <v>59280729.399999999</v>
      </c>
      <c r="C23" s="32">
        <f>C21</f>
        <v>53040148.399999999</v>
      </c>
      <c r="D23" s="32">
        <f>D21</f>
        <v>48083738.399999999</v>
      </c>
      <c r="E23" s="32">
        <f>+E21</f>
        <v>4956410</v>
      </c>
      <c r="F23" s="32">
        <f>+SUM(G23)</f>
        <v>6240581</v>
      </c>
      <c r="G23" s="32">
        <f>G21</f>
        <v>6240581</v>
      </c>
    </row>
    <row r="24" spans="1:9" x14ac:dyDescent="0.25">
      <c r="B24" s="32"/>
      <c r="C24" s="32"/>
      <c r="D24" s="32"/>
      <c r="E24" s="35"/>
      <c r="F24" s="35"/>
      <c r="G24" s="35"/>
    </row>
    <row r="25" spans="1:9" x14ac:dyDescent="0.25">
      <c r="A25" s="8" t="s">
        <v>7</v>
      </c>
      <c r="B25" s="32"/>
      <c r="C25" s="32"/>
      <c r="D25" s="32"/>
      <c r="E25" s="32"/>
      <c r="F25" s="32"/>
      <c r="G25" s="32"/>
    </row>
    <row r="26" spans="1:9" x14ac:dyDescent="0.25">
      <c r="A26" s="5" t="s">
        <v>129</v>
      </c>
      <c r="B26" s="32">
        <f>+B20</f>
        <v>89715524</v>
      </c>
      <c r="C26" s="32">
        <f>+C20</f>
        <v>77715524</v>
      </c>
      <c r="D26" s="32"/>
      <c r="E26" s="32"/>
      <c r="F26" s="32">
        <f>F20</f>
        <v>12000000</v>
      </c>
      <c r="G26" s="32"/>
    </row>
    <row r="27" spans="1:9" x14ac:dyDescent="0.25">
      <c r="A27" s="5" t="s">
        <v>130</v>
      </c>
      <c r="B27" s="32">
        <f>+'I Trimestre'!B27+'II Trimestre'!B27+'III Trimestre'!B27+'IV Trimestre'!B27</f>
        <v>89715527.689999998</v>
      </c>
      <c r="C27" s="32">
        <f>+'I Trimestre'!C27+'II Trimestre'!C27+'III Trimestre'!C27+'IV Trimestre'!C27</f>
        <v>77715527.689999998</v>
      </c>
      <c r="D27" s="32"/>
      <c r="E27" s="32"/>
      <c r="F27" s="32">
        <f>+'I Trimestre'!F27+'II Trimestre'!F27+'III Trimestre'!F27+'IV Trimestre'!F27</f>
        <v>12000000</v>
      </c>
      <c r="G27" s="32"/>
    </row>
    <row r="28" spans="1:9" x14ac:dyDescent="0.25">
      <c r="B28" s="35"/>
      <c r="C28" s="32"/>
      <c r="D28" s="35"/>
      <c r="E28" s="35"/>
      <c r="F28" s="35"/>
      <c r="G28" s="35"/>
    </row>
    <row r="29" spans="1:9" x14ac:dyDescent="0.25">
      <c r="A29" s="2" t="s">
        <v>8</v>
      </c>
      <c r="B29" s="35"/>
      <c r="C29" s="35"/>
      <c r="D29" s="35"/>
      <c r="E29" s="35"/>
      <c r="F29" s="35"/>
      <c r="G29" s="35"/>
    </row>
    <row r="30" spans="1:9" x14ac:dyDescent="0.25">
      <c r="A30" s="5" t="s">
        <v>80</v>
      </c>
      <c r="B30" s="36">
        <v>1.0245</v>
      </c>
      <c r="C30" s="36">
        <v>1.0245</v>
      </c>
      <c r="D30" s="36">
        <v>1.0245</v>
      </c>
      <c r="E30" s="36">
        <v>1.0245</v>
      </c>
      <c r="F30" s="36">
        <v>1.0245</v>
      </c>
      <c r="G30" s="36">
        <v>1.0245</v>
      </c>
    </row>
    <row r="31" spans="1:9" x14ac:dyDescent="0.25">
      <c r="A31" s="5" t="s">
        <v>132</v>
      </c>
      <c r="B31" s="36">
        <v>1.0451999999999999</v>
      </c>
      <c r="C31" s="36">
        <v>1.0451999999999999</v>
      </c>
      <c r="D31" s="36">
        <v>1.0451999999999999</v>
      </c>
      <c r="E31" s="36">
        <v>1.0451999999999999</v>
      </c>
      <c r="F31" s="36">
        <v>1.0451999999999999</v>
      </c>
      <c r="G31" s="36">
        <v>1.0451999999999999</v>
      </c>
    </row>
    <row r="32" spans="1:9" x14ac:dyDescent="0.25">
      <c r="A32" s="5" t="s">
        <v>9</v>
      </c>
      <c r="B32" s="32" t="s">
        <v>135</v>
      </c>
      <c r="C32" s="32" t="s">
        <v>135</v>
      </c>
      <c r="D32" s="32" t="s">
        <v>135</v>
      </c>
      <c r="E32" s="32" t="s">
        <v>135</v>
      </c>
      <c r="F32" s="32" t="s">
        <v>135</v>
      </c>
      <c r="G32" s="32" t="s">
        <v>135</v>
      </c>
    </row>
    <row r="33" spans="1:7" x14ac:dyDescent="0.25">
      <c r="B33" s="35"/>
      <c r="C33" s="35"/>
      <c r="D33" s="35"/>
      <c r="E33" s="35"/>
      <c r="F33" s="35"/>
      <c r="G33" s="35"/>
    </row>
    <row r="34" spans="1:7" x14ac:dyDescent="0.25">
      <c r="A34" s="9" t="s">
        <v>10</v>
      </c>
      <c r="B34" s="35"/>
      <c r="C34" s="35"/>
      <c r="D34" s="35"/>
      <c r="E34" s="35"/>
      <c r="F34" s="35"/>
      <c r="G34" s="35"/>
    </row>
    <row r="35" spans="1:7" x14ac:dyDescent="0.25">
      <c r="A35" s="2" t="s">
        <v>81</v>
      </c>
      <c r="B35" s="32">
        <f>B19/B30</f>
        <v>71363525.895558819</v>
      </c>
      <c r="C35" s="32">
        <f t="shared" ref="C35:G35" si="4">C19/C30</f>
        <v>61085659.619326502</v>
      </c>
      <c r="D35" s="32">
        <f>D19/D30</f>
        <v>55339217.452415816</v>
      </c>
      <c r="E35" s="32">
        <f t="shared" si="4"/>
        <v>5746442.1669106884</v>
      </c>
      <c r="F35" s="32">
        <f t="shared" si="4"/>
        <v>10277866.27623231</v>
      </c>
      <c r="G35" s="32">
        <f t="shared" si="4"/>
        <v>10277866.27623231</v>
      </c>
    </row>
    <row r="36" spans="1:7" x14ac:dyDescent="0.25">
      <c r="A36" s="2" t="s">
        <v>133</v>
      </c>
      <c r="B36" s="32">
        <f t="shared" ref="B36:F36" si="5">B21/B31</f>
        <v>56717115.767317265</v>
      </c>
      <c r="C36" s="32">
        <f t="shared" si="5"/>
        <v>50746410.639112137</v>
      </c>
      <c r="D36" s="32">
        <f t="shared" si="5"/>
        <v>46004342.13547647</v>
      </c>
      <c r="E36" s="32">
        <f t="shared" si="5"/>
        <v>4742068.5036356682</v>
      </c>
      <c r="F36" s="32">
        <f t="shared" si="5"/>
        <v>5970705.1282051289</v>
      </c>
      <c r="G36" s="32">
        <f>G21/G31</f>
        <v>5970705.1282051289</v>
      </c>
    </row>
    <row r="37" spans="1:7" x14ac:dyDescent="0.25">
      <c r="A37" s="2" t="s">
        <v>82</v>
      </c>
      <c r="B37" s="32">
        <f t="shared" ref="B37:G37" si="6">B35/B11</f>
        <v>29187.536153602789</v>
      </c>
      <c r="C37" s="32">
        <f t="shared" si="6"/>
        <v>140104.72389753786</v>
      </c>
      <c r="D37" s="32">
        <f t="shared" si="6"/>
        <v>614880.19391573127</v>
      </c>
      <c r="E37" s="32">
        <f t="shared" si="6"/>
        <v>16608.214355233202</v>
      </c>
      <c r="F37" s="32">
        <f t="shared" si="6"/>
        <v>5115.9115362032398</v>
      </c>
      <c r="G37" s="32">
        <f t="shared" si="6"/>
        <v>5115.9115362032398</v>
      </c>
    </row>
    <row r="38" spans="1:7" x14ac:dyDescent="0.25">
      <c r="A38" s="2" t="s">
        <v>134</v>
      </c>
      <c r="B38" s="32">
        <f t="shared" ref="B38:G38" si="7">B36/B14</f>
        <v>35075.519955050877</v>
      </c>
      <c r="C38" s="32">
        <f t="shared" si="7"/>
        <v>107286.2804209559</v>
      </c>
      <c r="D38" s="32">
        <f t="shared" si="7"/>
        <v>464690.32460077241</v>
      </c>
      <c r="E38" s="32">
        <f t="shared" si="7"/>
        <v>12679.327549827989</v>
      </c>
      <c r="F38" s="32">
        <f t="shared" si="7"/>
        <v>5219.1478393401476</v>
      </c>
      <c r="G38" s="32">
        <f t="shared" si="7"/>
        <v>5219.1478393401476</v>
      </c>
    </row>
    <row r="39" spans="1:7" x14ac:dyDescent="0.25">
      <c r="B39" s="35"/>
      <c r="C39" s="35"/>
      <c r="D39" s="35"/>
      <c r="E39" s="35"/>
      <c r="F39" s="35"/>
      <c r="G39" s="35"/>
    </row>
    <row r="40" spans="1:7" x14ac:dyDescent="0.25">
      <c r="A40" s="9" t="s">
        <v>11</v>
      </c>
      <c r="B40" s="35"/>
      <c r="C40" s="35"/>
      <c r="D40" s="35"/>
      <c r="E40" s="35"/>
      <c r="F40" s="35"/>
      <c r="G40" s="35"/>
    </row>
    <row r="41" spans="1:7" x14ac:dyDescent="0.25">
      <c r="B41" s="35"/>
      <c r="C41" s="35"/>
      <c r="D41" s="35"/>
      <c r="E41" s="35"/>
      <c r="F41" s="35"/>
      <c r="G41" s="35"/>
    </row>
    <row r="42" spans="1:7" x14ac:dyDescent="0.25">
      <c r="A42" s="2" t="s">
        <v>12</v>
      </c>
      <c r="B42" s="35"/>
      <c r="C42" s="35"/>
      <c r="D42" s="35"/>
      <c r="E42" s="35"/>
      <c r="F42" s="35"/>
      <c r="G42" s="35"/>
    </row>
    <row r="43" spans="1:7" x14ac:dyDescent="0.25">
      <c r="A43" s="2" t="s">
        <v>13</v>
      </c>
      <c r="B43" s="37" t="s">
        <v>53</v>
      </c>
      <c r="C43" s="37" t="s">
        <v>49</v>
      </c>
      <c r="D43" s="37" t="s">
        <v>49</v>
      </c>
      <c r="E43" s="37" t="s">
        <v>49</v>
      </c>
      <c r="F43" s="37" t="s">
        <v>49</v>
      </c>
      <c r="G43" s="37" t="s">
        <v>49</v>
      </c>
    </row>
    <row r="44" spans="1:7" x14ac:dyDescent="0.25">
      <c r="A44" s="2" t="s">
        <v>14</v>
      </c>
      <c r="B44" s="37" t="s">
        <v>49</v>
      </c>
      <c r="C44" s="37" t="s">
        <v>49</v>
      </c>
      <c r="D44" s="37" t="s">
        <v>49</v>
      </c>
      <c r="E44" s="37" t="s">
        <v>49</v>
      </c>
      <c r="F44" s="37" t="s">
        <v>49</v>
      </c>
      <c r="G44" s="37" t="s">
        <v>49</v>
      </c>
    </row>
    <row r="45" spans="1:7" x14ac:dyDescent="0.25">
      <c r="B45" s="35"/>
      <c r="C45" s="35"/>
      <c r="D45" s="35"/>
      <c r="E45" s="35"/>
      <c r="F45" s="35"/>
      <c r="G45" s="35"/>
    </row>
    <row r="46" spans="1:7" x14ac:dyDescent="0.25">
      <c r="A46" s="2" t="s">
        <v>15</v>
      </c>
      <c r="B46" s="35"/>
      <c r="C46" s="35"/>
      <c r="D46" s="35"/>
      <c r="E46" s="35"/>
      <c r="F46" s="35"/>
      <c r="G46" s="35"/>
    </row>
    <row r="47" spans="1:7" x14ac:dyDescent="0.25">
      <c r="A47" s="2" t="s">
        <v>16</v>
      </c>
      <c r="B47" s="37">
        <f>B14/B13*100</f>
        <v>81.543116490166412</v>
      </c>
      <c r="C47" s="37">
        <f t="shared" ref="C47:G47" si="8">C14/C13*100</f>
        <v>133.9943342776204</v>
      </c>
      <c r="D47" s="37">
        <f t="shared" si="8"/>
        <v>98.019801980198025</v>
      </c>
      <c r="E47" s="37">
        <f t="shared" si="8"/>
        <v>148.41269841269843</v>
      </c>
      <c r="F47" s="37">
        <f t="shared" si="8"/>
        <v>70.184049079754601</v>
      </c>
      <c r="G47" s="37">
        <f t="shared" si="8"/>
        <v>70.184049079754601</v>
      </c>
    </row>
    <row r="48" spans="1:7" x14ac:dyDescent="0.25">
      <c r="A48" s="2" t="s">
        <v>17</v>
      </c>
      <c r="B48" s="37">
        <f>B21/B20*100</f>
        <v>66.076334124738551</v>
      </c>
      <c r="C48" s="37">
        <f t="shared" ref="C48:F48" si="9">C21/C20*100</f>
        <v>68.249103486711348</v>
      </c>
      <c r="D48" s="37">
        <f t="shared" si="9"/>
        <v>71.008437532968799</v>
      </c>
      <c r="E48" s="37">
        <f t="shared" si="9"/>
        <v>49.564119825647929</v>
      </c>
      <c r="F48" s="37">
        <f t="shared" si="9"/>
        <v>52.004841666666671</v>
      </c>
      <c r="G48" s="37">
        <f>G21/G20*100</f>
        <v>52.004841666666671</v>
      </c>
    </row>
    <row r="49" spans="1:7" x14ac:dyDescent="0.25">
      <c r="A49" s="2" t="s">
        <v>18</v>
      </c>
      <c r="B49" s="37">
        <f t="shared" ref="B49:G49" si="10">AVERAGE(B47:B48)</f>
        <v>73.809725307452482</v>
      </c>
      <c r="C49" s="37">
        <f t="shared" si="10"/>
        <v>101.12171888216588</v>
      </c>
      <c r="D49" s="37">
        <f t="shared" si="10"/>
        <v>84.514119756583412</v>
      </c>
      <c r="E49" s="37">
        <f t="shared" si="10"/>
        <v>98.988409119173184</v>
      </c>
      <c r="F49" s="37">
        <f t="shared" si="10"/>
        <v>61.094445373210633</v>
      </c>
      <c r="G49" s="37">
        <f t="shared" si="10"/>
        <v>61.094445373210633</v>
      </c>
    </row>
    <row r="50" spans="1:7" x14ac:dyDescent="0.25">
      <c r="B50" s="37"/>
      <c r="C50" s="37"/>
      <c r="D50" s="37"/>
      <c r="E50" s="37"/>
      <c r="F50" s="37"/>
      <c r="G50" s="37"/>
    </row>
    <row r="51" spans="1:7" x14ac:dyDescent="0.25">
      <c r="A51" s="2" t="s">
        <v>19</v>
      </c>
      <c r="B51" s="35"/>
      <c r="C51" s="35"/>
      <c r="D51" s="35"/>
      <c r="E51" s="35"/>
      <c r="F51" s="35"/>
      <c r="G51" s="35"/>
    </row>
    <row r="52" spans="1:7" x14ac:dyDescent="0.25">
      <c r="A52" s="2" t="s">
        <v>20</v>
      </c>
      <c r="B52" s="37">
        <f>(B14/B16)*100</f>
        <v>79.576771653543304</v>
      </c>
      <c r="C52" s="37">
        <f t="shared" ref="C52:G52" si="11">(C14/C16)*100</f>
        <v>117.66169154228857</v>
      </c>
      <c r="D52" s="37">
        <f t="shared" si="11"/>
        <v>66</v>
      </c>
      <c r="E52" s="37">
        <f t="shared" si="11"/>
        <v>148.41269841269843</v>
      </c>
      <c r="F52" s="37">
        <f t="shared" si="11"/>
        <v>70.184049079754601</v>
      </c>
      <c r="G52" s="37">
        <f t="shared" si="11"/>
        <v>70.184049079754601</v>
      </c>
    </row>
    <row r="53" spans="1:7" x14ac:dyDescent="0.25">
      <c r="A53" s="2" t="s">
        <v>21</v>
      </c>
      <c r="B53" s="37">
        <f>B21/B22*100</f>
        <v>66.076334124738551</v>
      </c>
      <c r="C53" s="37">
        <f t="shared" ref="C53:F53" si="12">C21/C22*100</f>
        <v>68.249103486711348</v>
      </c>
      <c r="D53" s="37">
        <f t="shared" si="12"/>
        <v>71.008437532968799</v>
      </c>
      <c r="E53" s="37">
        <f t="shared" si="12"/>
        <v>49.564119825647929</v>
      </c>
      <c r="F53" s="37">
        <f t="shared" si="12"/>
        <v>52.004841666666671</v>
      </c>
      <c r="G53" s="37">
        <f>G21/G22*100</f>
        <v>52.004841666666671</v>
      </c>
    </row>
    <row r="54" spans="1:7" x14ac:dyDescent="0.25">
      <c r="A54" s="2" t="s">
        <v>22</v>
      </c>
      <c r="B54" s="37">
        <f t="shared" ref="B54:G54" si="13">(B52+B53)/2</f>
        <v>72.826552889140928</v>
      </c>
      <c r="C54" s="37">
        <f t="shared" si="13"/>
        <v>92.955397514499964</v>
      </c>
      <c r="D54" s="37">
        <f t="shared" si="13"/>
        <v>68.504218766484399</v>
      </c>
      <c r="E54" s="37">
        <f t="shared" si="13"/>
        <v>98.988409119173184</v>
      </c>
      <c r="F54" s="37">
        <f t="shared" si="13"/>
        <v>61.094445373210633</v>
      </c>
      <c r="G54" s="37">
        <f t="shared" si="13"/>
        <v>61.094445373210633</v>
      </c>
    </row>
    <row r="55" spans="1:7" x14ac:dyDescent="0.25">
      <c r="B55" s="35"/>
      <c r="C55" s="35"/>
      <c r="D55" s="35"/>
      <c r="E55" s="35"/>
      <c r="F55" s="35"/>
      <c r="G55" s="35"/>
    </row>
    <row r="56" spans="1:7" x14ac:dyDescent="0.25">
      <c r="A56" s="2" t="s">
        <v>33</v>
      </c>
      <c r="B56" s="37"/>
      <c r="C56" s="37"/>
      <c r="D56" s="37"/>
      <c r="E56" s="37"/>
      <c r="F56" s="37"/>
      <c r="G56" s="37"/>
    </row>
    <row r="57" spans="1:7" x14ac:dyDescent="0.25">
      <c r="A57" s="2" t="s">
        <v>23</v>
      </c>
      <c r="B57" s="38">
        <f t="shared" ref="B57:F57" si="14">B23/B21*100</f>
        <v>100</v>
      </c>
      <c r="C57" s="38">
        <f t="shared" si="14"/>
        <v>100</v>
      </c>
      <c r="D57" s="38"/>
      <c r="E57" s="38"/>
      <c r="F57" s="38">
        <f t="shared" si="14"/>
        <v>100</v>
      </c>
      <c r="G57" s="38"/>
    </row>
    <row r="58" spans="1:7" x14ac:dyDescent="0.25">
      <c r="B58" s="35"/>
      <c r="C58" s="35"/>
      <c r="D58" s="35"/>
      <c r="E58" s="35"/>
      <c r="F58" s="35"/>
      <c r="G58" s="35"/>
    </row>
    <row r="59" spans="1:7" x14ac:dyDescent="0.25">
      <c r="A59" s="2" t="s">
        <v>24</v>
      </c>
      <c r="B59" s="35"/>
      <c r="C59" s="35"/>
      <c r="D59" s="35"/>
      <c r="E59" s="35"/>
      <c r="F59" s="35"/>
      <c r="G59" s="35"/>
    </row>
    <row r="60" spans="1:7" x14ac:dyDescent="0.25">
      <c r="A60" s="2" t="s">
        <v>25</v>
      </c>
      <c r="B60" s="37">
        <f>((B14/B11)-1)*100</f>
        <v>-33.865030674846629</v>
      </c>
      <c r="C60" s="37">
        <f t="shared" ref="C60:G60" si="15">((C14/C11)-1)*100</f>
        <v>8.4862385321101019</v>
      </c>
      <c r="D60" s="37">
        <f t="shared" si="15"/>
        <v>10.000000000000009</v>
      </c>
      <c r="E60" s="37">
        <f t="shared" si="15"/>
        <v>8.0924855491329559</v>
      </c>
      <c r="F60" s="37">
        <f t="shared" si="15"/>
        <v>-43.056246888999503</v>
      </c>
      <c r="G60" s="37">
        <f t="shared" si="15"/>
        <v>-43.056246888999503</v>
      </c>
    </row>
    <row r="61" spans="1:7" x14ac:dyDescent="0.25">
      <c r="A61" s="2" t="s">
        <v>26</v>
      </c>
      <c r="B61" s="37">
        <f>((B36/B35)-1)*100</f>
        <v>-20.523663796652524</v>
      </c>
      <c r="C61" s="37">
        <f>((C36/C35)-1)*100</f>
        <v>-16.925820306511341</v>
      </c>
      <c r="D61" s="37">
        <f t="shared" ref="D61:G61" si="16">((D36/D35)-1)*100</f>
        <v>-16.86846281295189</v>
      </c>
      <c r="E61" s="37">
        <f t="shared" si="16"/>
        <v>-17.478182745115411</v>
      </c>
      <c r="F61" s="37">
        <f t="shared" si="16"/>
        <v>-41.907153024432155</v>
      </c>
      <c r="G61" s="37">
        <f t="shared" si="16"/>
        <v>-41.907153024432155</v>
      </c>
    </row>
    <row r="62" spans="1:7" x14ac:dyDescent="0.25">
      <c r="A62" s="2" t="s">
        <v>27</v>
      </c>
      <c r="B62" s="37">
        <f t="shared" ref="B62:G62" si="17">((B38/B37)-1)*100</f>
        <v>20.172938786137664</v>
      </c>
      <c r="C62" s="37">
        <f t="shared" si="17"/>
        <v>-23.424223369215536</v>
      </c>
      <c r="D62" s="37">
        <f t="shared" si="17"/>
        <v>-24.425875284501718</v>
      </c>
      <c r="E62" s="37">
        <f t="shared" si="17"/>
        <v>-23.656286710721741</v>
      </c>
      <c r="F62" s="37">
        <f t="shared" si="17"/>
        <v>2.0179454317445833</v>
      </c>
      <c r="G62" s="37">
        <f t="shared" si="17"/>
        <v>2.0179454317445833</v>
      </c>
    </row>
    <row r="63" spans="1:7" x14ac:dyDescent="0.25">
      <c r="B63" s="37"/>
      <c r="C63" s="37"/>
      <c r="D63" s="37"/>
      <c r="E63" s="37"/>
      <c r="F63" s="37"/>
      <c r="G63" s="37"/>
    </row>
    <row r="64" spans="1:7" x14ac:dyDescent="0.25">
      <c r="A64" s="2" t="s">
        <v>28</v>
      </c>
      <c r="B64" s="35"/>
      <c r="C64" s="35"/>
      <c r="D64" s="35"/>
      <c r="E64" s="35"/>
      <c r="F64" s="35"/>
      <c r="G64" s="35"/>
    </row>
    <row r="65" spans="1:7" x14ac:dyDescent="0.25">
      <c r="A65" s="2" t="s">
        <v>44</v>
      </c>
      <c r="B65" s="38">
        <f>B20/B13</f>
        <v>45242.321734745332</v>
      </c>
      <c r="C65" s="38">
        <f t="shared" ref="C65:G65" si="18">C20/C13</f>
        <v>220157.29178470254</v>
      </c>
      <c r="D65" s="38">
        <f t="shared" si="18"/>
        <v>670450.77227722772</v>
      </c>
      <c r="E65" s="38">
        <f t="shared" si="18"/>
        <v>39682.523809523809</v>
      </c>
      <c r="F65" s="38">
        <f t="shared" si="18"/>
        <v>7361.9631901840494</v>
      </c>
      <c r="G65" s="38">
        <f t="shared" si="18"/>
        <v>7361.9631901840494</v>
      </c>
    </row>
    <row r="66" spans="1:7" x14ac:dyDescent="0.25">
      <c r="A66" s="2" t="s">
        <v>45</v>
      </c>
      <c r="B66" s="38">
        <f t="shared" ref="B66:G66" si="19">B21/B14</f>
        <v>36660.933457019171</v>
      </c>
      <c r="C66" s="38">
        <f t="shared" si="19"/>
        <v>112135.62029598308</v>
      </c>
      <c r="D66" s="38">
        <f t="shared" si="19"/>
        <v>485694.32727272727</v>
      </c>
      <c r="E66" s="38">
        <f t="shared" si="19"/>
        <v>13252.433155080214</v>
      </c>
      <c r="F66" s="38">
        <f t="shared" si="19"/>
        <v>5455.0533216783215</v>
      </c>
      <c r="G66" s="38">
        <f t="shared" si="19"/>
        <v>5455.0533216783215</v>
      </c>
    </row>
    <row r="67" spans="1:7" x14ac:dyDescent="0.25">
      <c r="A67" s="2" t="s">
        <v>29</v>
      </c>
      <c r="B67" s="37">
        <f>(B66/B65)*B49</f>
        <v>59.80978261553868</v>
      </c>
      <c r="C67" s="37">
        <f t="shared" ref="C67:G67" si="20">(C66/C65)*C49</f>
        <v>51.50566025011215</v>
      </c>
      <c r="D67" s="37">
        <f t="shared" si="20"/>
        <v>61.224522720435246</v>
      </c>
      <c r="E67" s="37">
        <f t="shared" si="20"/>
        <v>33.058312552810321</v>
      </c>
      <c r="F67" s="37">
        <f t="shared" si="20"/>
        <v>45.269644598820058</v>
      </c>
      <c r="G67" s="37">
        <f t="shared" si="20"/>
        <v>45.269644598820058</v>
      </c>
    </row>
    <row r="68" spans="1:7" x14ac:dyDescent="0.25">
      <c r="A68" s="2" t="s">
        <v>38</v>
      </c>
      <c r="B68" s="38">
        <f>B20/(B13*12)</f>
        <v>3770.1934778954446</v>
      </c>
      <c r="C68" s="38">
        <f t="shared" ref="C68:G68" si="21">C20/(C13*12)</f>
        <v>18346.440982058546</v>
      </c>
      <c r="D68" s="38">
        <f t="shared" si="21"/>
        <v>55870.897689768979</v>
      </c>
      <c r="E68" s="38">
        <f t="shared" si="21"/>
        <v>3306.8769841269841</v>
      </c>
      <c r="F68" s="38">
        <f t="shared" si="21"/>
        <v>613.49693251533745</v>
      </c>
      <c r="G68" s="38">
        <f t="shared" si="21"/>
        <v>613.49693251533745</v>
      </c>
    </row>
    <row r="69" spans="1:7" x14ac:dyDescent="0.25">
      <c r="A69" s="2" t="s">
        <v>39</v>
      </c>
      <c r="B69" s="38">
        <f>B21/(B14*12)</f>
        <v>3055.0777880849309</v>
      </c>
      <c r="C69" s="38">
        <f t="shared" ref="C69:G69" si="22">C21/(C14*12)</f>
        <v>9344.6350246652564</v>
      </c>
      <c r="D69" s="38">
        <f t="shared" si="22"/>
        <v>40474.527272727275</v>
      </c>
      <c r="E69" s="38">
        <f t="shared" si="22"/>
        <v>1104.3694295900177</v>
      </c>
      <c r="F69" s="38">
        <f t="shared" si="22"/>
        <v>454.58777680652679</v>
      </c>
      <c r="G69" s="38">
        <f t="shared" si="22"/>
        <v>454.58777680652679</v>
      </c>
    </row>
    <row r="70" spans="1:7" x14ac:dyDescent="0.25">
      <c r="B70" s="37"/>
      <c r="C70" s="37"/>
      <c r="D70" s="37"/>
      <c r="E70" s="35"/>
      <c r="F70" s="35"/>
      <c r="G70" s="35"/>
    </row>
    <row r="71" spans="1:7" x14ac:dyDescent="0.25">
      <c r="A71" s="2" t="s">
        <v>30</v>
      </c>
      <c r="B71" s="37"/>
      <c r="C71" s="37"/>
      <c r="D71" s="37"/>
      <c r="E71" s="35"/>
      <c r="F71" s="35"/>
      <c r="G71" s="35"/>
    </row>
    <row r="72" spans="1:7" x14ac:dyDescent="0.25">
      <c r="A72" s="2" t="s">
        <v>31</v>
      </c>
      <c r="B72" s="38">
        <f>(B27/B26)*100</f>
        <v>100.00000411300056</v>
      </c>
      <c r="C72" s="38">
        <f>(C27/C26)*100</f>
        <v>100.0000047480861</v>
      </c>
      <c r="D72" s="38"/>
      <c r="E72" s="38"/>
      <c r="F72" s="38">
        <f>(F27/F26)*100</f>
        <v>100</v>
      </c>
      <c r="G72" s="38"/>
    </row>
    <row r="73" spans="1:7" x14ac:dyDescent="0.25">
      <c r="A73" s="2" t="s">
        <v>32</v>
      </c>
      <c r="B73" s="37">
        <f>(B21/B27)*100</f>
        <v>66.076331407018671</v>
      </c>
      <c r="C73" s="37">
        <f>(C21/C27)*100</f>
        <v>68.249100246185307</v>
      </c>
      <c r="D73" s="37"/>
      <c r="E73" s="37"/>
      <c r="F73" s="38">
        <f>(F21/F27)*100</f>
        <v>52.004841666666671</v>
      </c>
      <c r="G73" s="37"/>
    </row>
    <row r="74" spans="1:7" ht="15.75" thickBot="1" x14ac:dyDescent="0.3">
      <c r="A74" s="10"/>
      <c r="B74" s="41"/>
      <c r="C74" s="41"/>
      <c r="D74" s="41"/>
      <c r="E74" s="41"/>
      <c r="F74" s="41"/>
      <c r="G74" s="41"/>
    </row>
    <row r="75" spans="1:7" ht="15.75" thickTop="1" x14ac:dyDescent="0.25">
      <c r="A75" s="19" t="s">
        <v>34</v>
      </c>
    </row>
    <row r="76" spans="1:7" x14ac:dyDescent="0.25">
      <c r="A76" s="19" t="s">
        <v>91</v>
      </c>
    </row>
    <row r="77" spans="1:7" x14ac:dyDescent="0.25">
      <c r="A77" s="19" t="s">
        <v>92</v>
      </c>
    </row>
    <row r="78" spans="1:7" x14ac:dyDescent="0.25">
      <c r="A78" s="19" t="s">
        <v>52</v>
      </c>
      <c r="B78" s="11"/>
      <c r="C78" s="11"/>
      <c r="D78" s="11"/>
    </row>
    <row r="79" spans="1:7" x14ac:dyDescent="0.25">
      <c r="A79" s="19"/>
    </row>
    <row r="80" spans="1:7" x14ac:dyDescent="0.25">
      <c r="A80" s="19" t="s">
        <v>136</v>
      </c>
    </row>
    <row r="81" spans="1:1" x14ac:dyDescent="0.25">
      <c r="A81" s="15"/>
    </row>
    <row r="82" spans="1:1" x14ac:dyDescent="0.25">
      <c r="A82" s="15" t="s">
        <v>35</v>
      </c>
    </row>
    <row r="83" spans="1:1" x14ac:dyDescent="0.25">
      <c r="A83" s="15" t="s">
        <v>50</v>
      </c>
    </row>
    <row r="84" spans="1:1" x14ac:dyDescent="0.25">
      <c r="A84" s="15" t="s">
        <v>51</v>
      </c>
    </row>
    <row r="88" spans="1:1" x14ac:dyDescent="0.25">
      <c r="A88" s="7"/>
    </row>
  </sheetData>
  <mergeCells count="10">
    <mergeCell ref="A2:G2"/>
    <mergeCell ref="A4:A6"/>
    <mergeCell ref="B4:B6"/>
    <mergeCell ref="C4:E4"/>
    <mergeCell ref="C5:C6"/>
    <mergeCell ref="E5:E6"/>
    <mergeCell ref="F5:F6"/>
    <mergeCell ref="G5:G6"/>
    <mergeCell ref="D5:D6"/>
    <mergeCell ref="F4:G4"/>
  </mergeCells>
  <pageMargins left="0.7" right="0.7" top="0.75" bottom="0.75" header="0.3" footer="0.3"/>
  <ignoredErrors>
    <ignoredError sqref="F2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FAM ASTORGA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2012-04-23T15:28:09Z</dcterms:created>
  <dcterms:modified xsi:type="dcterms:W3CDTF">2019-06-13T17:56:36Z</dcterms:modified>
</cp:coreProperties>
</file>