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alas\Desktop\FODESAF (11 -06-2019)\Año 2018\FONABE\"/>
    </mc:Choice>
  </mc:AlternateContent>
  <bookViews>
    <workbookView xWindow="0" yWindow="0" windowWidth="20490" windowHeight="7770"/>
  </bookViews>
  <sheets>
    <sheet name="I Trimestre" sheetId="2" r:id="rId1"/>
    <sheet name="II Trimestre" sheetId="1" r:id="rId2"/>
    <sheet name="III Trimestre" sheetId="3" r:id="rId3"/>
    <sheet name="IV Trimestre" sheetId="4" r:id="rId4"/>
    <sheet name="I Semestre" sheetId="5" r:id="rId5"/>
    <sheet name="III T Acumulado" sheetId="6" r:id="rId6"/>
    <sheet name="Anual" sheetId="7" r:id="rId7"/>
  </sheets>
  <calcPr calcId="162913"/>
</workbook>
</file>

<file path=xl/calcChain.xml><?xml version="1.0" encoding="utf-8"?>
<calcChain xmlns="http://schemas.openxmlformats.org/spreadsheetml/2006/main">
  <c r="F62" i="7" l="1"/>
  <c r="F61" i="7"/>
  <c r="E62" i="7"/>
  <c r="E61" i="7"/>
  <c r="B12" i="7" l="1"/>
  <c r="B10" i="7" l="1"/>
  <c r="B10" i="4"/>
  <c r="B12" i="3"/>
  <c r="F11" i="7" l="1"/>
  <c r="E11" i="7"/>
  <c r="B11" i="7" s="1"/>
  <c r="B13" i="7"/>
  <c r="B20" i="5"/>
  <c r="B19" i="5"/>
  <c r="B18" i="5"/>
  <c r="B17" i="5"/>
  <c r="B16" i="5"/>
  <c r="E20" i="4" l="1"/>
  <c r="F20" i="4"/>
  <c r="E20" i="3"/>
  <c r="F20" i="3"/>
  <c r="E20" i="1"/>
  <c r="F20" i="1"/>
  <c r="B29" i="2" l="1"/>
  <c r="E20" i="2"/>
  <c r="F20" i="2"/>
  <c r="B11" i="3" l="1"/>
  <c r="D19" i="7" l="1"/>
  <c r="E19" i="7"/>
  <c r="F19" i="7"/>
  <c r="D18" i="7"/>
  <c r="D20" i="7" s="1"/>
  <c r="E18" i="7"/>
  <c r="E33" i="7" s="1"/>
  <c r="F18" i="7"/>
  <c r="F33" i="7" s="1"/>
  <c r="D17" i="7"/>
  <c r="E17" i="7"/>
  <c r="F17" i="7"/>
  <c r="D16" i="7"/>
  <c r="E16" i="7"/>
  <c r="E32" i="7" s="1"/>
  <c r="F16" i="7"/>
  <c r="F32" i="7" s="1"/>
  <c r="D13" i="7"/>
  <c r="E13" i="7"/>
  <c r="F13" i="7"/>
  <c r="D12" i="7"/>
  <c r="D11" i="7"/>
  <c r="D10" i="7"/>
  <c r="D19" i="6"/>
  <c r="E19" i="6"/>
  <c r="F19" i="6"/>
  <c r="D18" i="6"/>
  <c r="D20" i="6" s="1"/>
  <c r="E18" i="6"/>
  <c r="E33" i="6" s="1"/>
  <c r="F18" i="6"/>
  <c r="F33" i="6" s="1"/>
  <c r="D17" i="6"/>
  <c r="E17" i="6"/>
  <c r="F17" i="6"/>
  <c r="D16" i="6"/>
  <c r="E16" i="6"/>
  <c r="E32" i="6" s="1"/>
  <c r="F16" i="6"/>
  <c r="F32" i="6" s="1"/>
  <c r="D13" i="6"/>
  <c r="E13" i="6"/>
  <c r="F13" i="6"/>
  <c r="D12" i="6"/>
  <c r="E12" i="6"/>
  <c r="F12" i="6"/>
  <c r="D11" i="6"/>
  <c r="E11" i="6"/>
  <c r="F11" i="6"/>
  <c r="D10" i="6"/>
  <c r="E10" i="6"/>
  <c r="F10" i="6"/>
  <c r="F32" i="5"/>
  <c r="D19" i="5"/>
  <c r="E19" i="5"/>
  <c r="F19" i="5"/>
  <c r="D18" i="5"/>
  <c r="E18" i="5"/>
  <c r="E33" i="5" s="1"/>
  <c r="F18" i="5"/>
  <c r="D17" i="5"/>
  <c r="E17" i="5"/>
  <c r="F17" i="5"/>
  <c r="D16" i="5"/>
  <c r="E16" i="5"/>
  <c r="E32" i="5" s="1"/>
  <c r="F16" i="5"/>
  <c r="D11" i="5"/>
  <c r="E11" i="5"/>
  <c r="F11" i="5"/>
  <c r="D12" i="5"/>
  <c r="E12" i="5"/>
  <c r="F12" i="5"/>
  <c r="D13" i="5"/>
  <c r="E13" i="5"/>
  <c r="F13" i="5"/>
  <c r="E10" i="5"/>
  <c r="F10" i="5"/>
  <c r="E32" i="4"/>
  <c r="F32" i="4"/>
  <c r="E33" i="4"/>
  <c r="F33" i="4"/>
  <c r="E35" i="4"/>
  <c r="F35" i="4"/>
  <c r="E44" i="4"/>
  <c r="F44" i="4"/>
  <c r="E45" i="4"/>
  <c r="F45" i="4"/>
  <c r="E46" i="4"/>
  <c r="F46" i="4"/>
  <c r="E49" i="4"/>
  <c r="E51" i="4" s="1"/>
  <c r="F49" i="4"/>
  <c r="E50" i="4"/>
  <c r="F50" i="4"/>
  <c r="F51" i="4"/>
  <c r="E53" i="4"/>
  <c r="F53" i="4"/>
  <c r="E61" i="4"/>
  <c r="E63" i="4" s="1"/>
  <c r="F61" i="4"/>
  <c r="E62" i="4"/>
  <c r="F62" i="4"/>
  <c r="F63" i="4"/>
  <c r="E64" i="4"/>
  <c r="F64" i="4"/>
  <c r="E65" i="4"/>
  <c r="F65" i="4"/>
  <c r="B17" i="4"/>
  <c r="B18" i="4"/>
  <c r="B19" i="4"/>
  <c r="B16" i="4"/>
  <c r="B11" i="4"/>
  <c r="B12" i="4"/>
  <c r="B13" i="4"/>
  <c r="E32" i="3"/>
  <c r="F32" i="3"/>
  <c r="E33" i="3"/>
  <c r="F33" i="3"/>
  <c r="B17" i="3"/>
  <c r="B18" i="3"/>
  <c r="B19" i="3"/>
  <c r="B16" i="3"/>
  <c r="B13" i="3"/>
  <c r="B10" i="3"/>
  <c r="E32" i="1"/>
  <c r="F32" i="1"/>
  <c r="E33" i="1"/>
  <c r="F33" i="1"/>
  <c r="B19" i="1"/>
  <c r="B18" i="1"/>
  <c r="B17" i="1"/>
  <c r="B16" i="1"/>
  <c r="B13" i="1"/>
  <c r="B12" i="1"/>
  <c r="B11" i="1"/>
  <c r="B10" i="1"/>
  <c r="E32" i="2"/>
  <c r="F32" i="2"/>
  <c r="E33" i="2"/>
  <c r="F33" i="2"/>
  <c r="B19" i="2"/>
  <c r="B18" i="2"/>
  <c r="B17" i="2"/>
  <c r="B23" i="2" s="1"/>
  <c r="B16" i="2"/>
  <c r="E64" i="7" l="1"/>
  <c r="F33" i="5"/>
  <c r="F45" i="7"/>
  <c r="E50" i="7"/>
  <c r="F44" i="7"/>
  <c r="F46" i="7" s="1"/>
  <c r="F65" i="7"/>
  <c r="F49" i="7"/>
  <c r="F64" i="7"/>
  <c r="F35" i="7"/>
  <c r="F20" i="6"/>
  <c r="F20" i="5"/>
  <c r="F20" i="7"/>
  <c r="F53" i="7" s="1"/>
  <c r="F50" i="7"/>
  <c r="E20" i="5"/>
  <c r="E20" i="6"/>
  <c r="E35" i="7"/>
  <c r="E20" i="7"/>
  <c r="E53" i="7" s="1"/>
  <c r="E45" i="7"/>
  <c r="E65" i="7"/>
  <c r="E49" i="7"/>
  <c r="E44" i="7"/>
  <c r="B13" i="2"/>
  <c r="B12" i="2"/>
  <c r="B11" i="2"/>
  <c r="B10" i="2"/>
  <c r="E46" i="7" l="1"/>
  <c r="E63" i="7" s="1"/>
  <c r="F63" i="7"/>
  <c r="F51" i="7"/>
  <c r="E51" i="7"/>
  <c r="B33" i="1" l="1"/>
  <c r="C10" i="7"/>
  <c r="C16" i="7"/>
  <c r="B32" i="4"/>
  <c r="C19" i="7"/>
  <c r="B19" i="7" s="1"/>
  <c r="D40" i="7"/>
  <c r="C17" i="5"/>
  <c r="C62" i="2"/>
  <c r="D62" i="2"/>
  <c r="C61" i="2"/>
  <c r="B29" i="7"/>
  <c r="D53" i="7"/>
  <c r="D41" i="7"/>
  <c r="D33" i="7"/>
  <c r="C19" i="6"/>
  <c r="B19" i="6" s="1"/>
  <c r="C65" i="4"/>
  <c r="D65" i="4"/>
  <c r="C64" i="4"/>
  <c r="D64" i="4"/>
  <c r="C62" i="4"/>
  <c r="D62" i="4"/>
  <c r="C61" i="4"/>
  <c r="D61" i="4"/>
  <c r="B29" i="4"/>
  <c r="B40" i="4" s="1"/>
  <c r="B29" i="6"/>
  <c r="B29" i="5"/>
  <c r="C19" i="5"/>
  <c r="B29" i="3"/>
  <c r="B41" i="3" s="1"/>
  <c r="B29" i="1"/>
  <c r="C56" i="2"/>
  <c r="D61" i="2"/>
  <c r="D61" i="5"/>
  <c r="D45" i="2"/>
  <c r="D64" i="2"/>
  <c r="C20" i="1"/>
  <c r="D20" i="1"/>
  <c r="D53" i="1" s="1"/>
  <c r="D65" i="3"/>
  <c r="C65" i="3"/>
  <c r="D65" i="2"/>
  <c r="D64" i="3"/>
  <c r="C64" i="3"/>
  <c r="C65" i="2"/>
  <c r="D65" i="1"/>
  <c r="C65" i="1"/>
  <c r="C12" i="7"/>
  <c r="D64" i="1"/>
  <c r="C64" i="1"/>
  <c r="C64" i="2"/>
  <c r="C18" i="7"/>
  <c r="D32" i="6"/>
  <c r="D33" i="6"/>
  <c r="C18" i="6"/>
  <c r="C16" i="6"/>
  <c r="D41" i="6"/>
  <c r="C10" i="6"/>
  <c r="B10" i="6" s="1"/>
  <c r="D10" i="5"/>
  <c r="C10" i="5"/>
  <c r="D41" i="4"/>
  <c r="D41" i="3"/>
  <c r="D41" i="1"/>
  <c r="D41" i="2"/>
  <c r="D33" i="5"/>
  <c r="C18" i="5"/>
  <c r="C33" i="5" s="1"/>
  <c r="D32" i="5"/>
  <c r="C16" i="5"/>
  <c r="C32" i="5" s="1"/>
  <c r="C34" i="5" s="1"/>
  <c r="D41" i="5"/>
  <c r="C13" i="5"/>
  <c r="B13" i="5" s="1"/>
  <c r="D20" i="3"/>
  <c r="D53" i="3" s="1"/>
  <c r="C20" i="3"/>
  <c r="D20" i="4"/>
  <c r="C20" i="4"/>
  <c r="C53" i="4" s="1"/>
  <c r="B65" i="4"/>
  <c r="C13" i="7"/>
  <c r="C13" i="6"/>
  <c r="B13" i="6" s="1"/>
  <c r="D20" i="2"/>
  <c r="D53" i="2" s="1"/>
  <c r="C20" i="2"/>
  <c r="B50" i="1"/>
  <c r="B49" i="2"/>
  <c r="D40" i="4"/>
  <c r="D40" i="3"/>
  <c r="D40" i="1"/>
  <c r="C11" i="6"/>
  <c r="B65" i="3"/>
  <c r="C17" i="6"/>
  <c r="B17" i="6" s="1"/>
  <c r="B40" i="1"/>
  <c r="C12" i="5"/>
  <c r="B12" i="5" s="1"/>
  <c r="C11" i="5"/>
  <c r="B11" i="5" s="1"/>
  <c r="D40" i="5"/>
  <c r="D40" i="2"/>
  <c r="C12" i="6"/>
  <c r="B12" i="6" s="1"/>
  <c r="C11" i="7"/>
  <c r="D64" i="5"/>
  <c r="C17" i="7"/>
  <c r="B17" i="7" s="1"/>
  <c r="C40" i="4"/>
  <c r="C40" i="3"/>
  <c r="C40" i="1"/>
  <c r="C40" i="2"/>
  <c r="C62" i="1"/>
  <c r="C41" i="2"/>
  <c r="D62" i="1"/>
  <c r="C41" i="3"/>
  <c r="C62" i="3"/>
  <c r="C41" i="1"/>
  <c r="D62" i="3"/>
  <c r="C41" i="4"/>
  <c r="B24" i="7"/>
  <c r="B24" i="6"/>
  <c r="B24" i="5"/>
  <c r="D61" i="3"/>
  <c r="C61" i="3"/>
  <c r="D61" i="1"/>
  <c r="C61" i="1"/>
  <c r="D56" i="4"/>
  <c r="C56" i="4"/>
  <c r="D50" i="4"/>
  <c r="C50" i="4"/>
  <c r="D49" i="4"/>
  <c r="C49" i="4"/>
  <c r="D45" i="4"/>
  <c r="C45" i="4"/>
  <c r="D44" i="4"/>
  <c r="C44" i="4"/>
  <c r="D33" i="4"/>
  <c r="D35" i="4" s="1"/>
  <c r="C33" i="4"/>
  <c r="D32" i="4"/>
  <c r="D34" i="4" s="1"/>
  <c r="C32" i="4"/>
  <c r="C34" i="4" s="1"/>
  <c r="D56" i="3"/>
  <c r="C56" i="3"/>
  <c r="D50" i="3"/>
  <c r="C50" i="3"/>
  <c r="D49" i="3"/>
  <c r="D51" i="3" s="1"/>
  <c r="C49" i="3"/>
  <c r="D45" i="3"/>
  <c r="C45" i="3"/>
  <c r="D44" i="3"/>
  <c r="C44" i="3"/>
  <c r="D33" i="3"/>
  <c r="D35" i="3" s="1"/>
  <c r="C33" i="3"/>
  <c r="C35" i="3" s="1"/>
  <c r="D32" i="3"/>
  <c r="D34" i="3" s="1"/>
  <c r="C32" i="3"/>
  <c r="C34" i="3" s="1"/>
  <c r="D56" i="1"/>
  <c r="C56" i="1"/>
  <c r="D50" i="1"/>
  <c r="C50" i="1"/>
  <c r="D49" i="1"/>
  <c r="D51" i="1" s="1"/>
  <c r="C49" i="1"/>
  <c r="D45" i="1"/>
  <c r="C45" i="1"/>
  <c r="D44" i="1"/>
  <c r="D46" i="1" s="1"/>
  <c r="C44" i="1"/>
  <c r="D33" i="1"/>
  <c r="D35" i="1" s="1"/>
  <c r="C33" i="1"/>
  <c r="D32" i="1"/>
  <c r="D34" i="1"/>
  <c r="C32" i="1"/>
  <c r="C34" i="1" s="1"/>
  <c r="D56" i="2"/>
  <c r="C53" i="2"/>
  <c r="D50" i="2"/>
  <c r="C50" i="2"/>
  <c r="D49" i="2"/>
  <c r="C45" i="2"/>
  <c r="D44" i="2"/>
  <c r="D46" i="2" s="1"/>
  <c r="D33" i="2"/>
  <c r="C33" i="2"/>
  <c r="C35" i="2" s="1"/>
  <c r="D32" i="2"/>
  <c r="D34" i="2" s="1"/>
  <c r="B23" i="4"/>
  <c r="B68" i="4" s="1"/>
  <c r="B23" i="3"/>
  <c r="B68" i="3" s="1"/>
  <c r="B32" i="3"/>
  <c r="B32" i="1"/>
  <c r="B68" i="2"/>
  <c r="C44" i="2"/>
  <c r="C46" i="2" s="1"/>
  <c r="C49" i="2"/>
  <c r="B32" i="2"/>
  <c r="C32" i="2"/>
  <c r="C34" i="2" s="1"/>
  <c r="B50" i="4"/>
  <c r="B69" i="4"/>
  <c r="B33" i="4"/>
  <c r="B45" i="4"/>
  <c r="B33" i="3"/>
  <c r="B69" i="3"/>
  <c r="B50" i="3"/>
  <c r="B69" i="1"/>
  <c r="B69" i="2"/>
  <c r="D45" i="5"/>
  <c r="B61" i="4"/>
  <c r="B56" i="2"/>
  <c r="B49" i="4"/>
  <c r="B56" i="3"/>
  <c r="B40" i="3" l="1"/>
  <c r="C57" i="2"/>
  <c r="C57" i="1"/>
  <c r="B10" i="5"/>
  <c r="D57" i="4"/>
  <c r="D53" i="4"/>
  <c r="B20" i="4"/>
  <c r="C53" i="3"/>
  <c r="B20" i="3"/>
  <c r="B53" i="3" s="1"/>
  <c r="C32" i="6"/>
  <c r="B16" i="6"/>
  <c r="B32" i="6" s="1"/>
  <c r="C32" i="7"/>
  <c r="C34" i="7" s="1"/>
  <c r="B16" i="7"/>
  <c r="B32" i="7" s="1"/>
  <c r="B57" i="3"/>
  <c r="C58" i="3"/>
  <c r="C53" i="1"/>
  <c r="B20" i="1"/>
  <c r="D51" i="2"/>
  <c r="C40" i="6"/>
  <c r="B11" i="6"/>
  <c r="B40" i="6" s="1"/>
  <c r="B20" i="2"/>
  <c r="C33" i="6"/>
  <c r="B18" i="6"/>
  <c r="C33" i="7"/>
  <c r="C35" i="7" s="1"/>
  <c r="B18" i="7"/>
  <c r="B33" i="7" s="1"/>
  <c r="C63" i="2"/>
  <c r="B44" i="3"/>
  <c r="B49" i="3"/>
  <c r="B51" i="3" s="1"/>
  <c r="B62" i="3"/>
  <c r="B34" i="3"/>
  <c r="C57" i="3"/>
  <c r="C46" i="3"/>
  <c r="C63" i="3" s="1"/>
  <c r="B44" i="1"/>
  <c r="D57" i="1"/>
  <c r="C64" i="6"/>
  <c r="D53" i="6"/>
  <c r="D35" i="6"/>
  <c r="C65" i="6"/>
  <c r="C44" i="5"/>
  <c r="C50" i="6"/>
  <c r="D62" i="6"/>
  <c r="C62" i="6"/>
  <c r="D44" i="6"/>
  <c r="C20" i="6"/>
  <c r="D65" i="6"/>
  <c r="D56" i="6"/>
  <c r="D50" i="6"/>
  <c r="C61" i="5"/>
  <c r="C56" i="7"/>
  <c r="C51" i="2"/>
  <c r="D63" i="2"/>
  <c r="B40" i="5"/>
  <c r="B33" i="6"/>
  <c r="B35" i="6" s="1"/>
  <c r="C64" i="5"/>
  <c r="D20" i="5"/>
  <c r="D53" i="5" s="1"/>
  <c r="B50" i="2"/>
  <c r="B51" i="2" s="1"/>
  <c r="B53" i="2"/>
  <c r="C62" i="7"/>
  <c r="C50" i="7"/>
  <c r="C57" i="7"/>
  <c r="C20" i="7"/>
  <c r="C44" i="7"/>
  <c r="D64" i="7"/>
  <c r="C65" i="7"/>
  <c r="D50" i="7"/>
  <c r="D46" i="4"/>
  <c r="D63" i="4" s="1"/>
  <c r="B57" i="1"/>
  <c r="D34" i="5"/>
  <c r="D57" i="5"/>
  <c r="B33" i="2"/>
  <c r="B35" i="2" s="1"/>
  <c r="C35" i="1"/>
  <c r="C51" i="1"/>
  <c r="C46" i="4"/>
  <c r="C63" i="4" s="1"/>
  <c r="B64" i="5"/>
  <c r="C41" i="6"/>
  <c r="C40" i="7"/>
  <c r="C46" i="1"/>
  <c r="C63" i="1" s="1"/>
  <c r="C45" i="6"/>
  <c r="D44" i="7"/>
  <c r="B61" i="1"/>
  <c r="C49" i="7"/>
  <c r="D35" i="7"/>
  <c r="D32" i="7"/>
  <c r="C49" i="6"/>
  <c r="C56" i="5"/>
  <c r="B45" i="2"/>
  <c r="B57" i="4"/>
  <c r="C58" i="2"/>
  <c r="C58" i="1"/>
  <c r="C35" i="6"/>
  <c r="B35" i="3"/>
  <c r="B34" i="1"/>
  <c r="B53" i="4"/>
  <c r="B45" i="3"/>
  <c r="C41" i="5"/>
  <c r="C56" i="6"/>
  <c r="D57" i="2"/>
  <c r="D46" i="3"/>
  <c r="D63" i="3" s="1"/>
  <c r="C57" i="4"/>
  <c r="C61" i="6"/>
  <c r="D49" i="6"/>
  <c r="C49" i="5"/>
  <c r="D45" i="6"/>
  <c r="B35" i="1"/>
  <c r="D58" i="1"/>
  <c r="C51" i="3"/>
  <c r="D63" i="1"/>
  <c r="C45" i="7"/>
  <c r="B23" i="7"/>
  <c r="B68" i="7" s="1"/>
  <c r="D56" i="7"/>
  <c r="D58" i="4"/>
  <c r="D65" i="7"/>
  <c r="D62" i="7"/>
  <c r="D49" i="7"/>
  <c r="B35" i="4"/>
  <c r="B62" i="4"/>
  <c r="B41" i="4"/>
  <c r="B56" i="4"/>
  <c r="D45" i="7"/>
  <c r="D61" i="7"/>
  <c r="D51" i="4"/>
  <c r="C51" i="4"/>
  <c r="C64" i="7"/>
  <c r="B51" i="4"/>
  <c r="B44" i="4"/>
  <c r="B46" i="4" s="1"/>
  <c r="B64" i="4"/>
  <c r="C61" i="7"/>
  <c r="B34" i="4"/>
  <c r="C35" i="5"/>
  <c r="C58" i="5" s="1"/>
  <c r="C57" i="5"/>
  <c r="D34" i="6"/>
  <c r="D57" i="6"/>
  <c r="C34" i="6"/>
  <c r="D58" i="3"/>
  <c r="B61" i="3"/>
  <c r="C50" i="5"/>
  <c r="D44" i="5"/>
  <c r="D46" i="5" s="1"/>
  <c r="B64" i="1"/>
  <c r="C20" i="5"/>
  <c r="B62" i="2"/>
  <c r="B45" i="1"/>
  <c r="B32" i="5"/>
  <c r="B65" i="1"/>
  <c r="B53" i="1"/>
  <c r="D35" i="2"/>
  <c r="D58" i="2" s="1"/>
  <c r="D57" i="3"/>
  <c r="D64" i="6"/>
  <c r="B49" i="1"/>
  <c r="B51" i="1" s="1"/>
  <c r="C62" i="5"/>
  <c r="C40" i="5"/>
  <c r="C65" i="5"/>
  <c r="D61" i="6"/>
  <c r="C44" i="6"/>
  <c r="B41" i="1"/>
  <c r="C41" i="7"/>
  <c r="D35" i="5"/>
  <c r="B56" i="1"/>
  <c r="B62" i="1"/>
  <c r="C45" i="5"/>
  <c r="B23" i="1"/>
  <c r="B68" i="1" s="1"/>
  <c r="D40" i="6"/>
  <c r="B64" i="3"/>
  <c r="B41" i="2"/>
  <c r="B65" i="2"/>
  <c r="D49" i="5"/>
  <c r="D62" i="5"/>
  <c r="C35" i="4"/>
  <c r="C58" i="4" s="1"/>
  <c r="D65" i="5"/>
  <c r="B34" i="2"/>
  <c r="D56" i="5"/>
  <c r="D50" i="5"/>
  <c r="C57" i="6" l="1"/>
  <c r="C51" i="6"/>
  <c r="B58" i="3"/>
  <c r="B46" i="1"/>
  <c r="B63" i="1" s="1"/>
  <c r="B57" i="2"/>
  <c r="C53" i="7"/>
  <c r="B20" i="7"/>
  <c r="B53" i="7" s="1"/>
  <c r="C53" i="6"/>
  <c r="B20" i="6"/>
  <c r="B53" i="6" s="1"/>
  <c r="D58" i="5"/>
  <c r="B46" i="3"/>
  <c r="B63" i="3" s="1"/>
  <c r="D63" i="5"/>
  <c r="C46" i="5"/>
  <c r="C63" i="5" s="1"/>
  <c r="B34" i="5"/>
  <c r="C51" i="5"/>
  <c r="D58" i="6"/>
  <c r="B58" i="1"/>
  <c r="D46" i="6"/>
  <c r="D63" i="6" s="1"/>
  <c r="B45" i="6"/>
  <c r="B23" i="5"/>
  <c r="B68" i="5" s="1"/>
  <c r="B23" i="6"/>
  <c r="B68" i="6" s="1"/>
  <c r="B50" i="6"/>
  <c r="B69" i="6"/>
  <c r="B57" i="6"/>
  <c r="C46" i="6"/>
  <c r="C63" i="6" s="1"/>
  <c r="D51" i="6"/>
  <c r="B61" i="5"/>
  <c r="B58" i="2"/>
  <c r="C46" i="7"/>
  <c r="C63" i="7" s="1"/>
  <c r="C51" i="7"/>
  <c r="B69" i="7"/>
  <c r="C58" i="7"/>
  <c r="B50" i="7"/>
  <c r="B34" i="7"/>
  <c r="B65" i="7"/>
  <c r="D51" i="7"/>
  <c r="B45" i="7"/>
  <c r="D46" i="7"/>
  <c r="D63" i="7" s="1"/>
  <c r="D34" i="7"/>
  <c r="D58" i="7" s="1"/>
  <c r="D57" i="7"/>
  <c r="B34" i="6"/>
  <c r="B58" i="6" s="1"/>
  <c r="C58" i="6"/>
  <c r="B64" i="6"/>
  <c r="D51" i="5"/>
  <c r="B58" i="4"/>
  <c r="B63" i="4"/>
  <c r="B40" i="7"/>
  <c r="B64" i="7"/>
  <c r="B61" i="7"/>
  <c r="B53" i="5"/>
  <c r="C53" i="5"/>
  <c r="B56" i="7"/>
  <c r="B41" i="7"/>
  <c r="B49" i="7"/>
  <c r="B44" i="7"/>
  <c r="B41" i="6"/>
  <c r="B56" i="6"/>
  <c r="B62" i="6"/>
  <c r="B65" i="6"/>
  <c r="B49" i="6"/>
  <c r="B44" i="6"/>
  <c r="B57" i="7"/>
  <c r="B35" i="7"/>
  <c r="B65" i="5"/>
  <c r="B50" i="5"/>
  <c r="B69" i="5"/>
  <c r="B33" i="5"/>
  <c r="B45" i="5"/>
  <c r="B62" i="5"/>
  <c r="B62" i="7"/>
  <c r="B44" i="5"/>
  <c r="B56" i="5"/>
  <c r="B41" i="5"/>
  <c r="B49" i="5"/>
  <c r="B61" i="6"/>
  <c r="B51" i="6" l="1"/>
  <c r="B58" i="7"/>
  <c r="B46" i="6"/>
  <c r="B63" i="6" s="1"/>
  <c r="B46" i="5"/>
  <c r="B63" i="5" s="1"/>
  <c r="B51" i="5"/>
  <c r="B51" i="7"/>
  <c r="B46" i="7"/>
  <c r="B63" i="7" s="1"/>
  <c r="B57" i="5"/>
  <c r="B35" i="5"/>
  <c r="B58" i="5" s="1"/>
  <c r="B64" i="2"/>
  <c r="B40" i="2"/>
  <c r="B61" i="2"/>
  <c r="B44" i="2"/>
  <c r="B46" i="2" s="1"/>
  <c r="B63" i="2" l="1"/>
</calcChain>
</file>

<file path=xl/sharedStrings.xml><?xml version="1.0" encoding="utf-8"?>
<sst xmlns="http://schemas.openxmlformats.org/spreadsheetml/2006/main" count="487" uniqueCount="125">
  <si>
    <t>Indicador</t>
  </si>
  <si>
    <t>Total programa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</si>
  <si>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</si>
  <si>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</si>
  <si>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</si>
  <si>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</si>
  <si>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</si>
  <si>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</si>
  <si>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</si>
  <si>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</si>
  <si>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</si>
  <si>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</si>
  <si>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</si>
  <si>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</si>
  <si>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</si>
  <si>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</si>
  <si>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</si>
  <si>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</si>
  <si>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</si>
  <si>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</si>
  <si>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</si>
  <si>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</si>
  <si>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</si>
  <si>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</si>
  <si>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</si>
  <si>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</si>
  <si>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</si>
  <si>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</si>
  <si>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</si>
  <si>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</si>
  <si>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</si>
  <si>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</si>
  <si>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 xml:space="preserve">Gasto mensual programado por beneficiario (GPB) </t>
  </si>
  <si>
    <t xml:space="preserve">Gasto mensual efectivo por beneficiario (GEB) </t>
  </si>
  <si>
    <t>Notas:</t>
  </si>
  <si>
    <t>Beneficios</t>
  </si>
  <si>
    <t>Beneficiarios</t>
  </si>
  <si>
    <t xml:space="preserve">Gasto programado acumulado por beneficiario (GPB) </t>
  </si>
  <si>
    <t xml:space="preserve">Gasto efectivo acumulado por beneficiario (GEB) </t>
  </si>
  <si>
    <t xml:space="preserve">Gasto programado trimestral por beneficiario (GPB) </t>
  </si>
  <si>
    <t xml:space="preserve">Gasto efectivo trimestral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</si>
  <si>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</si>
  <si>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</si>
  <si>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anual por beneficiario (GPB) </t>
  </si>
  <si>
    <t xml:space="preserve">Gasto efectivo anual por beneficiario (GEB) </t>
  </si>
  <si>
    <t xml:space="preserve">  Primaria</t>
  </si>
  <si>
    <t xml:space="preserve"> </t>
  </si>
  <si>
    <t>Para el caso de las becas de primaria y post-secundaria  se  suma ley más convenio.</t>
  </si>
  <si>
    <t>Efectivos 1T 2017</t>
  </si>
  <si>
    <t>IPC (1T 2017)</t>
  </si>
  <si>
    <t>Efectivos 2T 2017</t>
  </si>
  <si>
    <t>IPC (2T 2017)</t>
  </si>
  <si>
    <t>Gasto efectivo real 2T 2017</t>
  </si>
  <si>
    <t>Gasto efectivo real por beneficiario 2T 2017</t>
  </si>
  <si>
    <t>Efectivos 3T 2017</t>
  </si>
  <si>
    <t>IPC (3T 2017)</t>
  </si>
  <si>
    <t>Gasto efectivo real 3T 2017</t>
  </si>
  <si>
    <t>Gasto efectivo real por beneficiario 3T 2017</t>
  </si>
  <si>
    <t>Efectivos 4T 2017</t>
  </si>
  <si>
    <t>IPC (4T 2017)</t>
  </si>
  <si>
    <t>Gasto efectivo real 4T 2017</t>
  </si>
  <si>
    <t>Gasto efectivo real por beneficiario 4T 2017</t>
  </si>
  <si>
    <t>Efectivos 1S 2017</t>
  </si>
  <si>
    <t>IPC (1S 2017)</t>
  </si>
  <si>
    <t>Gasto efectivo real 1S 2017</t>
  </si>
  <si>
    <t>Gasto efectivo real por beneficiario 1S 2017</t>
  </si>
  <si>
    <t>Efectivos  2017</t>
  </si>
  <si>
    <t>IPC ( 2017)</t>
  </si>
  <si>
    <t>Gasto efectivo real  2017</t>
  </si>
  <si>
    <t>Gasto efectivo real por beneficiario  2017</t>
  </si>
  <si>
    <t>Gasto efectivo real 1T 2017</t>
  </si>
  <si>
    <t>Gasto efectivo real por beneficiario 1T 2017</t>
  </si>
  <si>
    <t xml:space="preserve">Post-secundaria regular </t>
  </si>
  <si>
    <t xml:space="preserve">Gestión de riesgo, desastre y/o emer. Primaria </t>
  </si>
  <si>
    <t>Gestión de riesgo, desastre y/o emer. Secundaria</t>
  </si>
  <si>
    <t>Indicadores aplicados a FONABE. Primer trimestre 2018</t>
  </si>
  <si>
    <t>Programados 1T 2018</t>
  </si>
  <si>
    <t>Efectivos 1T 2018</t>
  </si>
  <si>
    <t>Programados año 2018</t>
  </si>
  <si>
    <t>En transferencias 1T 2018</t>
  </si>
  <si>
    <t>IPC (1T 2018)</t>
  </si>
  <si>
    <t>Gasto efectivo real 1T 2018</t>
  </si>
  <si>
    <t>Gasto efectivo real por beneficiario 1T 2018</t>
  </si>
  <si>
    <t>Informes Trimestrales  2018, FONABE</t>
  </si>
  <si>
    <t>Programacion y modificaciones de metas 2018, DESAF</t>
  </si>
  <si>
    <t>Fecha de actualización: 16/04/2019</t>
  </si>
  <si>
    <t xml:space="preserve">n.d. </t>
  </si>
  <si>
    <t>Indicadores aplicados a FONABE. Segundo trimestre 2018</t>
  </si>
  <si>
    <t>Programados 2T 2018</t>
  </si>
  <si>
    <t>Efectivos 2T 2018</t>
  </si>
  <si>
    <t>En transferencias 2T 2018</t>
  </si>
  <si>
    <t>IPC (2T 2018)</t>
  </si>
  <si>
    <t>Gasto efectivo real 2T 2018</t>
  </si>
  <si>
    <t>Gasto efectivo real por beneficiario 2T 2018</t>
  </si>
  <si>
    <t>Indicadores aplicados a FONABE. Tercer trimestre 2018</t>
  </si>
  <si>
    <t>Programados 3T 2018</t>
  </si>
  <si>
    <t>Efectivos 3T 2018</t>
  </si>
  <si>
    <t>En transferencias 3T 2018</t>
  </si>
  <si>
    <t>IPC (3T 2018)</t>
  </si>
  <si>
    <t>Gasto efectivo real 3T 2018</t>
  </si>
  <si>
    <t>Gasto efectivo real por beneficiario 3T 2018</t>
  </si>
  <si>
    <t>Indicadores aplicados a FONABE. Cuarto trimestre 2018</t>
  </si>
  <si>
    <t>Indicadores aplicados a FONABE. Primer Semestre 2018</t>
  </si>
  <si>
    <t>Programados 1S 2018</t>
  </si>
  <si>
    <t>Efectivos 1S 2018</t>
  </si>
  <si>
    <t>En transferencias 1S 2018</t>
  </si>
  <si>
    <t>IPC (1S 2018)</t>
  </si>
  <si>
    <t>Gasto efectivo real 1S 2018</t>
  </si>
  <si>
    <t>Gasto efectivo real por beneficiario 1S 2018</t>
  </si>
  <si>
    <t>Indicadores aplicados a FONABE. Tercer trimestre ACUMULADO 2018</t>
  </si>
  <si>
    <t>Indicadores aplicados a FONABE. Año 2018</t>
  </si>
  <si>
    <t>Programados  2018</t>
  </si>
  <si>
    <t>Efectivos  2018</t>
  </si>
  <si>
    <t>En transferencias  2018</t>
  </si>
  <si>
    <t>IPC ( 2018)</t>
  </si>
  <si>
    <t>Gasto efectivo real  2018</t>
  </si>
  <si>
    <t>Gasto efectivo real por beneficiario  2018</t>
  </si>
  <si>
    <t>Programados 4T 2018</t>
  </si>
  <si>
    <t>Efectivos 4T 2018</t>
  </si>
  <si>
    <t>En transferencias 4T 2018</t>
  </si>
  <si>
    <t>IPC (4T 2018)</t>
  </si>
  <si>
    <t>Gasto efectivo real 4T 2018</t>
  </si>
  <si>
    <t>Gasto efectivo real por beneficiario 4T 2018</t>
  </si>
  <si>
    <t>Fecha de actualización: 16/05/2019</t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</si>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</sst>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#,##0.0____"/>
    <numFmt numFmtId="166" formatCode="#,##0.0"/>
    <numFmt numFmtId="167" formatCode="_(* #,##0_);_(* \(#,##0\);_(* &quot;-&quot;??_);_(@_)"/>
    <numFmt numFmtId="168" formatCode="_(* #,##0.0000_);_(* \(#,##0.0000\);_(* &quot;-&quot;??_);_(@_)"/>
    <numFmt numFmtId="169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3" fontId="0" fillId="0" borderId="0" xfId="0" applyNumberFormat="1" applyFill="1"/>
    <xf numFmtId="0" fontId="0" fillId="0" borderId="0" xfId="0" applyFill="1" applyAlignment="1">
      <alignment horizontal="left" indent="1"/>
    </xf>
    <xf numFmtId="4" fontId="0" fillId="0" borderId="0" xfId="0" applyNumberFormat="1" applyFill="1"/>
    <xf numFmtId="0" fontId="0" fillId="0" borderId="0" xfId="0" applyFill="1" applyAlignment="1">
      <alignment horizontal="left"/>
    </xf>
    <xf numFmtId="0" fontId="0" fillId="0" borderId="0" xfId="0" applyFill="1"/>
    <xf numFmtId="0" fontId="2" fillId="0" borderId="0" xfId="0" applyFont="1" applyFill="1"/>
    <xf numFmtId="0" fontId="0" fillId="0" borderId="2" xfId="0" applyFill="1" applyBorder="1"/>
    <xf numFmtId="0" fontId="2" fillId="0" borderId="0" xfId="0" applyFont="1" applyFill="1" applyAlignment="1">
      <alignment wrapText="1"/>
    </xf>
    <xf numFmtId="166" fontId="0" fillId="0" borderId="0" xfId="0" applyNumberFormat="1" applyFill="1"/>
    <xf numFmtId="167" fontId="0" fillId="0" borderId="0" xfId="1" applyNumberFormat="1" applyFont="1" applyFill="1"/>
    <xf numFmtId="0" fontId="0" fillId="0" borderId="0" xfId="0" applyFill="1" applyAlignment="1">
      <alignment horizontal="left" wrapText="1"/>
    </xf>
    <xf numFmtId="3" fontId="0" fillId="0" borderId="0" xfId="0" applyNumberFormat="1" applyFill="1" applyAlignment="1">
      <alignment horizontal="right"/>
    </xf>
    <xf numFmtId="4" fontId="4" fillId="0" borderId="0" xfId="0" applyNumberFormat="1" applyFont="1" applyFill="1"/>
    <xf numFmtId="3" fontId="4" fillId="0" borderId="0" xfId="0" applyNumberFormat="1" applyFont="1" applyFill="1"/>
    <xf numFmtId="0" fontId="4" fillId="0" borderId="0" xfId="0" applyFont="1" applyFill="1" applyAlignment="1">
      <alignment horizontal="left" indent="1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3" fontId="4" fillId="0" borderId="0" xfId="0" applyNumberFormat="1" applyFont="1" applyFill="1" applyAlignment="1">
      <alignment horizontal="right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164" fontId="0" fillId="0" borderId="0" xfId="1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4" fontId="4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right"/>
    </xf>
    <xf numFmtId="164" fontId="4" fillId="0" borderId="0" xfId="1" applyFont="1" applyFill="1"/>
    <xf numFmtId="167" fontId="4" fillId="0" borderId="0" xfId="1" applyNumberFormat="1" applyFont="1" applyFill="1" applyAlignment="1">
      <alignment horizontal="right"/>
    </xf>
    <xf numFmtId="165" fontId="4" fillId="0" borderId="0" xfId="0" applyNumberFormat="1" applyFont="1" applyFill="1" applyAlignment="1">
      <alignment horizontal="right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right"/>
    </xf>
    <xf numFmtId="0" fontId="6" fillId="0" borderId="0" xfId="0" applyFont="1" applyFill="1" applyAlignment="1">
      <alignment wrapText="1"/>
    </xf>
    <xf numFmtId="0" fontId="4" fillId="0" borderId="0" xfId="0" applyFont="1" applyFill="1" applyAlignment="1">
      <alignment horizontal="left" wrapText="1"/>
    </xf>
    <xf numFmtId="166" fontId="4" fillId="0" borderId="0" xfId="0" applyNumberFormat="1" applyFont="1" applyFill="1"/>
    <xf numFmtId="167" fontId="4" fillId="0" borderId="0" xfId="1" applyNumberFormat="1" applyFont="1" applyFill="1"/>
    <xf numFmtId="168" fontId="4" fillId="0" borderId="0" xfId="1" applyNumberFormat="1" applyFont="1" applyFill="1" applyAlignment="1">
      <alignment horizontal="right"/>
    </xf>
    <xf numFmtId="168" fontId="0" fillId="0" borderId="0" xfId="1" applyNumberFormat="1" applyFont="1" applyFill="1" applyAlignment="1">
      <alignment horizontal="right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indent="1"/>
    </xf>
    <xf numFmtId="3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2" xfId="0" applyFont="1" applyFill="1" applyBorder="1"/>
    <xf numFmtId="0" fontId="0" fillId="0" borderId="0" xfId="0" applyFont="1" applyFill="1" applyAlignment="1">
      <alignment horizontal="left" wrapText="1"/>
    </xf>
    <xf numFmtId="166" fontId="0" fillId="0" borderId="0" xfId="0" applyNumberFormat="1" applyFont="1" applyFill="1"/>
    <xf numFmtId="4" fontId="0" fillId="0" borderId="0" xfId="0" applyNumberFormat="1" applyFont="1" applyFill="1" applyAlignment="1">
      <alignment horizontal="right"/>
    </xf>
    <xf numFmtId="165" fontId="0" fillId="0" borderId="0" xfId="0" applyNumberFormat="1" applyFont="1" applyFill="1" applyAlignment="1">
      <alignment horizontal="right"/>
    </xf>
    <xf numFmtId="169" fontId="0" fillId="0" borderId="0" xfId="0" applyNumberFormat="1" applyFont="1" applyFill="1" applyAlignment="1">
      <alignment horizontal="right"/>
    </xf>
    <xf numFmtId="169" fontId="0" fillId="0" borderId="0" xfId="1" applyNumberFormat="1" applyFont="1" applyFill="1" applyAlignment="1">
      <alignment horizontal="right"/>
    </xf>
    <xf numFmtId="169" fontId="0" fillId="0" borderId="0" xfId="0" applyNumberForma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3" xfId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64" fontId="0" fillId="0" borderId="3" xfId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4071B9"/>
      <color rgb="FF102D7C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FONABE: Indicadores</a:t>
            </a:r>
            <a:r>
              <a:rPr lang="es-CR" sz="1400" baseline="0">
                <a:solidFill>
                  <a:schemeClr val="tx1"/>
                </a:solidFill>
              </a:rPr>
              <a:t> de cobertura potencial 2018</a:t>
            </a:r>
            <a:endParaRPr lang="es-CR" sz="1400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(Anual!$B$4,Anual!$C$5:$D$5)</c:f>
              <c:strCache>
                <c:ptCount val="3"/>
                <c:pt idx="0">
                  <c:v>Total programa</c:v>
                </c:pt>
                <c:pt idx="1">
                  <c:v>  Primaria</c:v>
                </c:pt>
                <c:pt idx="2">
                  <c:v>Post-secundaria regular </c:v>
                </c:pt>
              </c:strCache>
            </c:strRef>
          </c:cat>
          <c:val>
            <c:numRef>
              <c:f>Anual!$B$40:$D$40</c:f>
              <c:numCache>
                <c:formatCode>#,##0.00</c:formatCode>
                <c:ptCount val="3"/>
                <c:pt idx="0">
                  <c:v>37.438733177309317</c:v>
                </c:pt>
                <c:pt idx="1">
                  <c:v>38.019358172502713</c:v>
                </c:pt>
                <c:pt idx="2">
                  <c:v>7.1250192100814509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2-4C2A-B672-64BF6D44C345}"/>
            </c:ext>
          </c:extLst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(Anual!$B$4,Anual!$C$5:$D$5)</c:f>
              <c:strCache>
                <c:ptCount val="3"/>
                <c:pt idx="0">
                  <c:v>Total programa</c:v>
                </c:pt>
                <c:pt idx="1">
                  <c:v>  Primaria</c:v>
                </c:pt>
                <c:pt idx="2">
                  <c:v>Post-secundaria regular </c:v>
                </c:pt>
              </c:strCache>
            </c:strRef>
          </c:cat>
          <c:val>
            <c:numRef>
              <c:f>Anual!$B$41:$D$41</c:f>
              <c:numCache>
                <c:formatCode>#,##0.00</c:formatCode>
                <c:ptCount val="3"/>
                <c:pt idx="0">
                  <c:v>35.152447861014622</c:v>
                </c:pt>
                <c:pt idx="1">
                  <c:v>37.694203272998493</c:v>
                </c:pt>
                <c:pt idx="2">
                  <c:v>6.5026125710773011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E2-4C2A-B672-64BF6D44C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3617024"/>
        <c:axId val="53618560"/>
        <c:axId val="0"/>
      </c:bar3DChart>
      <c:catAx>
        <c:axId val="536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618560"/>
        <c:crosses val="autoZero"/>
        <c:auto val="1"/>
        <c:lblAlgn val="ctr"/>
        <c:lblOffset val="100"/>
        <c:noMultiLvlLbl val="0"/>
      </c:catAx>
      <c:valAx>
        <c:axId val="5361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617024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FONABE: Indicadores de resultado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6.557846935799691E-2"/>
          <c:y val="0.17169076941978192"/>
          <c:w val="0.91114110736157983"/>
          <c:h val="0.4482396012122983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programa</c:v>
                </c:pt>
                <c:pt idx="1">
                  <c:v>  Primaria</c:v>
                </c:pt>
                <c:pt idx="2">
                  <c:v>Post-secundaria regular </c:v>
                </c:pt>
                <c:pt idx="3">
                  <c:v>Gestión de riesgo, desastre y/o emer. Primaria </c:v>
                </c:pt>
                <c:pt idx="4">
                  <c:v>Gestión de riesgo, desastre y/o emer. Secundaria</c:v>
                </c:pt>
              </c:strCache>
            </c:strRef>
          </c:cat>
          <c:val>
            <c:numRef>
              <c:f>Anual!$B$44:$F$44</c:f>
              <c:numCache>
                <c:formatCode>#,##0.00</c:formatCode>
                <c:ptCount val="5"/>
                <c:pt idx="0">
                  <c:v>93.893262078428535</c:v>
                </c:pt>
                <c:pt idx="1">
                  <c:v>99.144764890483103</c:v>
                </c:pt>
                <c:pt idx="2">
                  <c:v>91.264491776759243</c:v>
                </c:pt>
                <c:pt idx="3">
                  <c:v>33.489388264669159</c:v>
                </c:pt>
                <c:pt idx="4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94-4B1A-BD9B-2BF4652C54AE}"/>
            </c:ext>
          </c:extLst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programa</c:v>
                </c:pt>
                <c:pt idx="1">
                  <c:v>  Primaria</c:v>
                </c:pt>
                <c:pt idx="2">
                  <c:v>Post-secundaria regular </c:v>
                </c:pt>
                <c:pt idx="3">
                  <c:v>Gestión de riesgo, desastre y/o emer. Primaria </c:v>
                </c:pt>
                <c:pt idx="4">
                  <c:v>Gestión de riesgo, desastre y/o emer. Secundaria</c:v>
                </c:pt>
              </c:strCache>
            </c:strRef>
          </c:cat>
          <c:val>
            <c:numRef>
              <c:f>Anual!$B$45:$F$45</c:f>
              <c:numCache>
                <c:formatCode>#,##0.00</c:formatCode>
                <c:ptCount val="5"/>
                <c:pt idx="0">
                  <c:v>97.8250955332404</c:v>
                </c:pt>
                <c:pt idx="1">
                  <c:v>99.138354753366869</c:v>
                </c:pt>
                <c:pt idx="2">
                  <c:v>85.620011828786218</c:v>
                </c:pt>
                <c:pt idx="3">
                  <c:v>99.531835205992508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94-4B1A-BD9B-2BF4652C54AE}"/>
            </c:ext>
          </c:extLst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programa</c:v>
                </c:pt>
                <c:pt idx="1">
                  <c:v>  Primaria</c:v>
                </c:pt>
                <c:pt idx="2">
                  <c:v>Post-secundaria regular </c:v>
                </c:pt>
                <c:pt idx="3">
                  <c:v>Gestión de riesgo, desastre y/o emer. Primaria </c:v>
                </c:pt>
                <c:pt idx="4">
                  <c:v>Gestión de riesgo, desastre y/o emer. Secundaria</c:v>
                </c:pt>
              </c:strCache>
            </c:strRef>
          </c:cat>
          <c:val>
            <c:numRef>
              <c:f>Anual!$B$46:$F$46</c:f>
              <c:numCache>
                <c:formatCode>#,##0.00</c:formatCode>
                <c:ptCount val="5"/>
                <c:pt idx="0">
                  <c:v>95.85917880583446</c:v>
                </c:pt>
                <c:pt idx="1">
                  <c:v>99.141559821924986</c:v>
                </c:pt>
                <c:pt idx="2">
                  <c:v>88.442251802772731</c:v>
                </c:pt>
                <c:pt idx="3">
                  <c:v>66.510611735330826</c:v>
                </c:pt>
                <c:pt idx="4">
                  <c:v>66.666666666666657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94-4B1A-BD9B-2BF4652C5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3671424"/>
        <c:axId val="53672960"/>
        <c:axId val="0"/>
      </c:bar3DChart>
      <c:catAx>
        <c:axId val="5367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672960"/>
        <c:crosses val="autoZero"/>
        <c:auto val="1"/>
        <c:lblAlgn val="ctr"/>
        <c:lblOffset val="100"/>
        <c:noMultiLvlLbl val="0"/>
      </c:catAx>
      <c:valAx>
        <c:axId val="536729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671424"/>
        <c:crosses val="autoZero"/>
        <c:crossBetween val="between"/>
        <c:majorUnit val="15"/>
      </c:valAx>
    </c:plotArea>
    <c:legend>
      <c:legendPos val="b"/>
      <c:layout>
        <c:manualLayout>
          <c:xMode val="edge"/>
          <c:yMode val="edge"/>
          <c:x val="1.6159146773320001E-2"/>
          <c:y val="0.8598456347882224"/>
          <c:w val="0.95136674582343872"/>
          <c:h val="0.107840464564118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FONABE: Indicadores de avance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programa</c:v>
                </c:pt>
                <c:pt idx="1">
                  <c:v>  Primaria</c:v>
                </c:pt>
                <c:pt idx="2">
                  <c:v>Post-secundaria regular </c:v>
                </c:pt>
                <c:pt idx="3">
                  <c:v>Gestión de riesgo, desastre y/o emer. Primaria </c:v>
                </c:pt>
                <c:pt idx="4">
                  <c:v>Gestión de riesgo, desastre y/o emer. Secundaria</c:v>
                </c:pt>
              </c:strCache>
            </c:strRef>
          </c:cat>
          <c:val>
            <c:numRef>
              <c:f>Anual!$B$49:$F$49</c:f>
              <c:numCache>
                <c:formatCode>#,##0.00</c:formatCode>
                <c:ptCount val="5"/>
                <c:pt idx="0">
                  <c:v>93.892990848585683</c:v>
                </c:pt>
                <c:pt idx="1">
                  <c:v>99.145082702910628</c:v>
                </c:pt>
                <c:pt idx="2">
                  <c:v>91.239892183288404</c:v>
                </c:pt>
                <c:pt idx="3">
                  <c:v>33.489388264669159</c:v>
                </c:pt>
                <c:pt idx="4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5-4020-A9A4-EC0CEBE59A52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programa</c:v>
                </c:pt>
                <c:pt idx="1">
                  <c:v>  Primaria</c:v>
                </c:pt>
                <c:pt idx="2">
                  <c:v>Post-secundaria regular </c:v>
                </c:pt>
                <c:pt idx="3">
                  <c:v>Gestión de riesgo, desastre y/o emer. Primaria </c:v>
                </c:pt>
                <c:pt idx="4">
                  <c:v>Gestión de riesgo, desastre y/o emer. Secundaria</c:v>
                </c:pt>
              </c:strCache>
            </c:strRef>
          </c:cat>
          <c:val>
            <c:numRef>
              <c:f>Anual!$B$50:$F$50</c:f>
              <c:numCache>
                <c:formatCode>#,##0.00</c:formatCode>
                <c:ptCount val="5"/>
                <c:pt idx="0">
                  <c:v>97.8250955332404</c:v>
                </c:pt>
                <c:pt idx="1">
                  <c:v>99.138354753366869</c:v>
                </c:pt>
                <c:pt idx="2">
                  <c:v>85.620011828786218</c:v>
                </c:pt>
                <c:pt idx="3">
                  <c:v>99.531835205992508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25-4020-A9A4-EC0CEBE59A52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programa</c:v>
                </c:pt>
                <c:pt idx="1">
                  <c:v>  Primaria</c:v>
                </c:pt>
                <c:pt idx="2">
                  <c:v>Post-secundaria regular </c:v>
                </c:pt>
                <c:pt idx="3">
                  <c:v>Gestión de riesgo, desastre y/o emer. Primaria </c:v>
                </c:pt>
                <c:pt idx="4">
                  <c:v>Gestión de riesgo, desastre y/o emer. Secundaria</c:v>
                </c:pt>
              </c:strCache>
            </c:strRef>
          </c:cat>
          <c:val>
            <c:numRef>
              <c:f>Anual!$B$51:$F$51</c:f>
              <c:numCache>
                <c:formatCode>#,##0.00</c:formatCode>
                <c:ptCount val="5"/>
                <c:pt idx="0">
                  <c:v>95.859043190913042</c:v>
                </c:pt>
                <c:pt idx="1">
                  <c:v>99.141718728138756</c:v>
                </c:pt>
                <c:pt idx="2">
                  <c:v>88.429952006037311</c:v>
                </c:pt>
                <c:pt idx="3">
                  <c:v>66.510611735330826</c:v>
                </c:pt>
                <c:pt idx="4">
                  <c:v>66.666666666666657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25-4020-A9A4-EC0CEBE59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3987968"/>
        <c:axId val="55120256"/>
        <c:axId val="0"/>
      </c:bar3DChart>
      <c:catAx>
        <c:axId val="5398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120256"/>
        <c:crosses val="autoZero"/>
        <c:auto val="1"/>
        <c:lblAlgn val="ctr"/>
        <c:lblOffset val="100"/>
        <c:noMultiLvlLbl val="0"/>
      </c:catAx>
      <c:valAx>
        <c:axId val="551202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987968"/>
        <c:crosses val="autoZero"/>
        <c:crossBetween val="between"/>
        <c:majorUnit val="15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FONABE: Indicadores de expansión 2018</a:t>
            </a:r>
          </a:p>
        </c:rich>
      </c:tx>
      <c:layout>
        <c:manualLayout>
          <c:xMode val="edge"/>
          <c:yMode val="edge"/>
          <c:x val="0.2764166213227327"/>
          <c:y val="2.77777777777777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Anual!$A$56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  Primaria</c:v>
                </c:pt>
                <c:pt idx="2">
                  <c:v>Post-secundaria regular </c:v>
                </c:pt>
              </c:strCache>
            </c:strRef>
          </c:cat>
          <c:val>
            <c:numRef>
              <c:f>Anual!$B$56:$D$56</c:f>
              <c:numCache>
                <c:formatCode>#,##0.00</c:formatCode>
                <c:ptCount val="3"/>
                <c:pt idx="0">
                  <c:v>2.2180500783063106</c:v>
                </c:pt>
                <c:pt idx="1">
                  <c:v>0.11361355853203303</c:v>
                </c:pt>
                <c:pt idx="2">
                  <c:v>1.5296940611877696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6F-461F-8E54-E3AAD5F57A3C}"/>
            </c:ext>
          </c:extLst>
        </c:ser>
        <c:ser>
          <c:idx val="1"/>
          <c:order val="1"/>
          <c:tx>
            <c:strRef>
              <c:f>Anual!$A$57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  Primaria</c:v>
                </c:pt>
                <c:pt idx="2">
                  <c:v>Post-secundaria regular </c:v>
                </c:pt>
              </c:strCache>
            </c:strRef>
          </c:cat>
          <c:val>
            <c:numRef>
              <c:f>Anual!$B$57:$D$57</c:f>
              <c:numCache>
                <c:formatCode>#,##0.00</c:formatCode>
                <c:ptCount val="3"/>
                <c:pt idx="0">
                  <c:v>-0.97062087814802078</c:v>
                </c:pt>
                <c:pt idx="1">
                  <c:v>-2.0250441144140097</c:v>
                </c:pt>
                <c:pt idx="2">
                  <c:v>-0.56029806330216703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6F-461F-8E54-E3AAD5F57A3C}"/>
            </c:ext>
          </c:extLst>
        </c:ser>
        <c:ser>
          <c:idx val="2"/>
          <c:order val="2"/>
          <c:tx>
            <c:strRef>
              <c:f>Anual!$A$58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  Primaria</c:v>
                </c:pt>
                <c:pt idx="2">
                  <c:v>Post-secundaria regular </c:v>
                </c:pt>
              </c:strCache>
            </c:strRef>
          </c:cat>
          <c:val>
            <c:numRef>
              <c:f>Anual!$B$58:$D$58</c:f>
              <c:numCache>
                <c:formatCode>#,##0.00</c:formatCode>
                <c:ptCount val="3"/>
                <c:pt idx="0">
                  <c:v>-3.1194793424562439</c:v>
                </c:pt>
                <c:pt idx="1">
                  <c:v>-2.1362306253141616</c:v>
                </c:pt>
                <c:pt idx="2">
                  <c:v>-2.0585033214326254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6F-461F-8E54-E3AAD5F57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55173120"/>
        <c:axId val="55174656"/>
      </c:barChart>
      <c:catAx>
        <c:axId val="5517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174656"/>
        <c:crosses val="autoZero"/>
        <c:auto val="1"/>
        <c:lblAlgn val="ctr"/>
        <c:lblOffset val="100"/>
        <c:noMultiLvlLbl val="0"/>
      </c:catAx>
      <c:valAx>
        <c:axId val="5517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17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FONABE: Indicadores de gasto medio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programa</c:v>
                </c:pt>
                <c:pt idx="1">
                  <c:v>  Primaria</c:v>
                </c:pt>
                <c:pt idx="2">
                  <c:v>Post-secundaria regular </c:v>
                </c:pt>
                <c:pt idx="3">
                  <c:v>Gestión de riesgo, desastre y/o emer. Primaria </c:v>
                </c:pt>
                <c:pt idx="4">
                  <c:v>Gestión de riesgo, desastre y/o emer. Secundaria</c:v>
                </c:pt>
              </c:strCache>
            </c:strRef>
          </c:cat>
          <c:val>
            <c:numRef>
              <c:f>Anual!$B$64:$F$64</c:f>
              <c:numCache>
                <c:formatCode>#,##0.00</c:formatCode>
                <c:ptCount val="5"/>
                <c:pt idx="0">
                  <c:v>218803.84545388893</c:v>
                </c:pt>
                <c:pt idx="1">
                  <c:v>216000.23079808053</c:v>
                </c:pt>
                <c:pt idx="2">
                  <c:v>995966.35211647348</c:v>
                </c:pt>
                <c:pt idx="3">
                  <c:v>36300</c:v>
                </c:pt>
                <c:pt idx="4">
                  <c:v>36300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D-4BB0-826E-7CF308578042}"/>
            </c:ext>
          </c:extLst>
        </c:ser>
        <c:ser>
          <c:idx val="1"/>
          <c:order val="1"/>
          <c:tx>
            <c:strRef>
              <c:f>Anual!$A$65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programa</c:v>
                </c:pt>
                <c:pt idx="1">
                  <c:v>  Primaria</c:v>
                </c:pt>
                <c:pt idx="2">
                  <c:v>Post-secundaria regular </c:v>
                </c:pt>
                <c:pt idx="3">
                  <c:v>Gestión de riesgo, desastre y/o emer. Primaria </c:v>
                </c:pt>
                <c:pt idx="4">
                  <c:v>Gestión de riesgo, desastre y/o emer. Secundaria</c:v>
                </c:pt>
              </c:strCache>
            </c:strRef>
          </c:cat>
          <c:val>
            <c:numRef>
              <c:f>Anual!$B$65:$F$65</c:f>
              <c:numCache>
                <c:formatCode>#,##0.00</c:formatCode>
                <c:ptCount val="5"/>
                <c:pt idx="0">
                  <c:v>227966.38023597459</c:v>
                </c:pt>
                <c:pt idx="1">
                  <c:v>215986.26545055982</c:v>
                </c:pt>
                <c:pt idx="2">
                  <c:v>934368.33087149193</c:v>
                </c:pt>
                <c:pt idx="3">
                  <c:v>107885.08853681268</c:v>
                </c:pt>
                <c:pt idx="4">
                  <c:v>108900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8D-4BB0-826E-7CF308578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55407744"/>
        <c:axId val="55409280"/>
      </c:barChart>
      <c:catAx>
        <c:axId val="5540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409280"/>
        <c:crosses val="autoZero"/>
        <c:auto val="1"/>
        <c:lblAlgn val="ctr"/>
        <c:lblOffset val="100"/>
        <c:noMultiLvlLbl val="0"/>
      </c:catAx>
      <c:valAx>
        <c:axId val="5540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407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chemeClr val="tx1"/>
                </a:solidFill>
              </a:rPr>
              <a:t>FONABE: Índice de eficiencia (IE) 2018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Anual!$A$63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programa</c:v>
                </c:pt>
                <c:pt idx="1">
                  <c:v>  Primaria</c:v>
                </c:pt>
                <c:pt idx="2">
                  <c:v>Post-secundaria regular </c:v>
                </c:pt>
                <c:pt idx="3">
                  <c:v>Gestión de riesgo, desastre y/o emer. Primaria </c:v>
                </c:pt>
                <c:pt idx="4">
                  <c:v>Gestión de riesgo, desastre y/o emer. Secundaria</c:v>
                </c:pt>
              </c:strCache>
            </c:strRef>
          </c:cat>
          <c:val>
            <c:numRef>
              <c:f>Anual!$B$63:$F$63</c:f>
              <c:numCache>
                <c:formatCode>#,##0.00</c:formatCode>
                <c:ptCount val="5"/>
                <c:pt idx="0">
                  <c:v>99.873336135513227</c:v>
                </c:pt>
                <c:pt idx="1">
                  <c:v>99.135149892030256</c:v>
                </c:pt>
                <c:pt idx="2">
                  <c:v>82.972320319721888</c:v>
                </c:pt>
                <c:pt idx="3">
                  <c:v>197.67226544638396</c:v>
                </c:pt>
                <c:pt idx="4">
                  <c:v>199.99999999999997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E6-4D57-A10E-B0BACFCDB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5438720"/>
        <c:axId val="55256192"/>
        <c:axId val="0"/>
      </c:bar3DChart>
      <c:catAx>
        <c:axId val="5543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256192"/>
        <c:crosses val="autoZero"/>
        <c:auto val="1"/>
        <c:lblAlgn val="ctr"/>
        <c:lblOffset val="100"/>
        <c:noMultiLvlLbl val="0"/>
      </c:catAx>
      <c:valAx>
        <c:axId val="5525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43872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b="1">
                <a:solidFill>
                  <a:schemeClr val="tx1">
                    <a:lumMod val="65000"/>
                    <a:lumOff val="35000"/>
                  </a:schemeClr>
                </a:solidFill>
              </a:rPr>
              <a:t>FONABE: Indicadores de giro de recursos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Anual!$A$68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solidFill>
              <a:srgbClr val="4071B9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071B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B3A-43C7-8BFF-7DCA62DE668D}"/>
              </c:ext>
            </c:extLst>
          </c:dPt>
          <c:dPt>
            <c:idx val="1"/>
            <c:invertIfNegative val="0"/>
            <c:bubble3D val="0"/>
            <c:spPr>
              <a:solidFill>
                <a:srgbClr val="4071B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BE-48A5-80FE-F62B048892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Anual!$B$68</c:f>
              <c:numCache>
                <c:formatCode>#,##0.00</c:formatCode>
                <c:ptCount val="1"/>
                <c:pt idx="0">
                  <c:v>98.912997637375838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BE-48A5-80FE-F62B0488925B}"/>
            </c:ext>
          </c:extLst>
        </c:ser>
        <c:ser>
          <c:idx val="1"/>
          <c:order val="1"/>
          <c:tx>
            <c:strRef>
              <c:f>Anual!$A$69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solidFill>
              <a:srgbClr val="102D7C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Anual!$B$69</c:f>
              <c:numCache>
                <c:formatCode>#,##0.00</c:formatCode>
                <c:ptCount val="1"/>
                <c:pt idx="0">
                  <c:v>98.900142417962329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6F-457B-A335-F7342A87F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34788272"/>
        <c:axId val="334802000"/>
      </c:barChart>
      <c:valAx>
        <c:axId val="334802000"/>
        <c:scaling>
          <c:orientation val="minMax"/>
          <c:max val="1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34788272"/>
        <c:crosses val="autoZero"/>
        <c:crossBetween val="between"/>
      </c:valAx>
      <c:catAx>
        <c:axId val="334788272"/>
        <c:scaling>
          <c:orientation val="minMax"/>
        </c:scaling>
        <c:delete val="1"/>
        <c:axPos val="l"/>
        <c:majorTickMark val="out"/>
        <c:minorTickMark val="none"/>
        <c:tickLblPos val="nextTo"/>
        <c:crossAx val="3348020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646906</xdr:colOff>
      <xdr:row>2</xdr:row>
      <xdr:rowOff>79637</xdr:rowOff>
    </xdr:from>
    <xdr:to>
      <xdr:col>14</xdr:col>
      <xdr:colOff>551656</xdr:colOff>
      <xdr:row>14</xdr:row>
      <xdr:rowOff>92337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722312</xdr:colOff>
      <xdr:row>2</xdr:row>
      <xdr:rowOff>92867</xdr:rowOff>
    </xdr:from>
    <xdr:to>
      <xdr:col>22</xdr:col>
      <xdr:colOff>627062</xdr:colOff>
      <xdr:row>14</xdr:row>
      <xdr:rowOff>105567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666749</xdr:colOff>
      <xdr:row>16</xdr:row>
      <xdr:rowOff>1588</xdr:rowOff>
    </xdr:from>
    <xdr:to>
      <xdr:col>14</xdr:col>
      <xdr:colOff>571499</xdr:colOff>
      <xdr:row>30</xdr:row>
      <xdr:rowOff>56621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634999</xdr:colOff>
      <xdr:row>31</xdr:row>
      <xdr:rowOff>94191</xdr:rowOff>
    </xdr:from>
    <xdr:to>
      <xdr:col>14</xdr:col>
      <xdr:colOff>635000</xdr:colOff>
      <xdr:row>45</xdr:row>
      <xdr:rowOff>170391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42332</xdr:colOff>
      <xdr:row>15</xdr:row>
      <xdr:rowOff>169333</xdr:rowOff>
    </xdr:from>
    <xdr:to>
      <xdr:col>22</xdr:col>
      <xdr:colOff>698499</xdr:colOff>
      <xdr:row>30</xdr:row>
      <xdr:rowOff>63500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50270</xdr:colOff>
      <xdr:row>31</xdr:row>
      <xdr:rowOff>99484</xdr:rowOff>
    </xdr:from>
    <xdr:to>
      <xdr:col>23</xdr:col>
      <xdr:colOff>71437</xdr:colOff>
      <xdr:row>45</xdr:row>
      <xdr:rowOff>175684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349249</xdr:colOff>
      <xdr:row>47</xdr:row>
      <xdr:rowOff>178859</xdr:rowOff>
    </xdr:from>
    <xdr:to>
      <xdr:col>18</xdr:col>
      <xdr:colOff>678656</xdr:colOff>
      <xdr:row>62</xdr:row>
      <xdr:rowOff>64559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8"/>
  <sheetViews>
    <sheetView tabSelected="1"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1" style="16" customWidth="1"/>
    <col min="2" max="6" width="27.7109375" style="16" customWidth="1"/>
    <col min="7" max="16384" width="11.42578125" style="16"/>
  </cols>
  <sheetData>
    <row r="2" spans="1:6" ht="15.75" x14ac:dyDescent="0.25">
      <c r="A2" s="62" t="s">
        <v>75</v>
      </c>
      <c r="B2" s="62"/>
      <c r="C2" s="62"/>
      <c r="D2" s="62"/>
      <c r="E2" s="62"/>
      <c r="F2" s="62"/>
    </row>
    <row r="4" spans="1:6" x14ac:dyDescent="0.25">
      <c r="A4" s="57" t="s">
        <v>0</v>
      </c>
      <c r="B4" s="59" t="s">
        <v>1</v>
      </c>
      <c r="C4" s="61" t="s">
        <v>35</v>
      </c>
      <c r="D4" s="61"/>
      <c r="E4" s="61"/>
      <c r="F4" s="61"/>
    </row>
    <row r="5" spans="1:6" ht="52.5" customHeight="1" thickBot="1" x14ac:dyDescent="0.3">
      <c r="A5" s="58"/>
      <c r="B5" s="60"/>
      <c r="C5" s="53" t="s">
        <v>45</v>
      </c>
      <c r="D5" s="54" t="s">
        <v>72</v>
      </c>
      <c r="E5" s="54" t="s">
        <v>73</v>
      </c>
      <c r="F5" s="54" t="s">
        <v>74</v>
      </c>
    </row>
    <row r="6" spans="1:6" ht="15.75" thickTop="1" x14ac:dyDescent="0.25"/>
    <row r="7" spans="1:6" x14ac:dyDescent="0.25">
      <c r="A7" s="26" t="s">
        <v>2</v>
      </c>
    </row>
    <row r="9" spans="1:6" x14ac:dyDescent="0.25">
      <c r="A9" s="16" t="s">
        <v>36</v>
      </c>
    </row>
    <row r="10" spans="1:6" x14ac:dyDescent="0.25">
      <c r="A10" s="15" t="s">
        <v>48</v>
      </c>
      <c r="B10" s="18">
        <f>SUM(C10:F10)</f>
        <v>78241</v>
      </c>
      <c r="C10" s="18">
        <v>77447</v>
      </c>
      <c r="D10" s="18">
        <v>794</v>
      </c>
      <c r="E10" s="27">
        <v>0</v>
      </c>
      <c r="F10" s="27">
        <v>0</v>
      </c>
    </row>
    <row r="11" spans="1:6" x14ac:dyDescent="0.25">
      <c r="A11" s="15" t="s">
        <v>76</v>
      </c>
      <c r="B11" s="18">
        <f>SUM(C11:F11)</f>
        <v>79612</v>
      </c>
      <c r="C11" s="18">
        <v>77761</v>
      </c>
      <c r="D11" s="18">
        <v>1851</v>
      </c>
      <c r="E11" s="27">
        <v>0</v>
      </c>
      <c r="F11" s="18">
        <v>0</v>
      </c>
    </row>
    <row r="12" spans="1:6" x14ac:dyDescent="0.25">
      <c r="A12" s="15" t="s">
        <v>77</v>
      </c>
      <c r="B12" s="18">
        <f>SUM(C12:F12)</f>
        <v>78050</v>
      </c>
      <c r="C12" s="18">
        <v>77572</v>
      </c>
      <c r="D12" s="18">
        <v>478</v>
      </c>
      <c r="E12" s="27">
        <v>0</v>
      </c>
      <c r="F12" s="27">
        <v>0</v>
      </c>
    </row>
    <row r="13" spans="1:6" x14ac:dyDescent="0.25">
      <c r="A13" s="15" t="s">
        <v>78</v>
      </c>
      <c r="B13" s="18">
        <f>SUM(C13:F13)</f>
        <v>79613</v>
      </c>
      <c r="C13" s="18">
        <v>77762</v>
      </c>
      <c r="D13" s="18">
        <v>1851</v>
      </c>
      <c r="E13" s="27">
        <v>0</v>
      </c>
      <c r="F13" s="18">
        <v>0</v>
      </c>
    </row>
    <row r="14" spans="1:6" x14ac:dyDescent="0.25">
      <c r="C14" s="28"/>
      <c r="D14" s="16" t="s">
        <v>46</v>
      </c>
    </row>
    <row r="15" spans="1:6" x14ac:dyDescent="0.25">
      <c r="A15" s="17" t="s">
        <v>4</v>
      </c>
    </row>
    <row r="16" spans="1:6" x14ac:dyDescent="0.25">
      <c r="A16" s="15" t="s">
        <v>48</v>
      </c>
      <c r="B16" s="18">
        <f>SUM(C16:F16)</f>
        <v>4368219600</v>
      </c>
      <c r="C16" s="18">
        <v>4182120000</v>
      </c>
      <c r="D16" s="18">
        <v>186099600</v>
      </c>
      <c r="E16" s="27">
        <v>0</v>
      </c>
      <c r="F16" s="27">
        <v>0</v>
      </c>
    </row>
    <row r="17" spans="1:6" x14ac:dyDescent="0.25">
      <c r="A17" s="15" t="s">
        <v>76</v>
      </c>
      <c r="B17" s="18">
        <f>SUM(C17:F17)</f>
        <v>4659975000</v>
      </c>
      <c r="C17" s="18">
        <v>4199076000</v>
      </c>
      <c r="D17" s="18">
        <v>460899000</v>
      </c>
      <c r="E17" s="27">
        <v>0</v>
      </c>
      <c r="F17" s="18">
        <v>0</v>
      </c>
    </row>
    <row r="18" spans="1:6" x14ac:dyDescent="0.25">
      <c r="A18" s="15" t="s">
        <v>77</v>
      </c>
      <c r="B18" s="18">
        <f>SUM(C18:F18)</f>
        <v>4300141200</v>
      </c>
      <c r="C18" s="18">
        <v>4188888000</v>
      </c>
      <c r="D18" s="18">
        <v>111253200</v>
      </c>
      <c r="E18" s="27">
        <v>0</v>
      </c>
      <c r="F18" s="27">
        <v>0</v>
      </c>
    </row>
    <row r="19" spans="1:6" x14ac:dyDescent="0.25">
      <c r="A19" s="15" t="s">
        <v>78</v>
      </c>
      <c r="B19" s="18">
        <f>SUM(C19:F19)</f>
        <v>18640026000</v>
      </c>
      <c r="C19" s="18">
        <v>16796430000</v>
      </c>
      <c r="D19" s="18">
        <v>1843596000</v>
      </c>
      <c r="E19" s="27">
        <v>0</v>
      </c>
      <c r="F19" s="18">
        <v>0</v>
      </c>
    </row>
    <row r="20" spans="1:6" x14ac:dyDescent="0.25">
      <c r="A20" s="15" t="s">
        <v>79</v>
      </c>
      <c r="B20" s="18">
        <f>SUM(C20:F20)</f>
        <v>4300141200</v>
      </c>
      <c r="C20" s="18">
        <f>C18</f>
        <v>4188888000</v>
      </c>
      <c r="D20" s="18">
        <f>D18</f>
        <v>111253200</v>
      </c>
      <c r="E20" s="18">
        <f t="shared" ref="E20:F20" si="0">E18</f>
        <v>0</v>
      </c>
      <c r="F20" s="18">
        <f t="shared" si="0"/>
        <v>0</v>
      </c>
    </row>
    <row r="21" spans="1:6" x14ac:dyDescent="0.25">
      <c r="B21" s="14"/>
      <c r="C21" s="14"/>
      <c r="D21" s="14"/>
    </row>
    <row r="22" spans="1:6" x14ac:dyDescent="0.25">
      <c r="A22" s="17" t="s">
        <v>5</v>
      </c>
      <c r="B22" s="14"/>
      <c r="C22" s="14"/>
      <c r="D22" s="14"/>
    </row>
    <row r="23" spans="1:6" x14ac:dyDescent="0.25">
      <c r="A23" s="15" t="s">
        <v>76</v>
      </c>
      <c r="B23" s="14">
        <f>B17</f>
        <v>4659975000</v>
      </c>
      <c r="C23" s="13"/>
      <c r="D23" s="13"/>
    </row>
    <row r="24" spans="1:6" x14ac:dyDescent="0.25">
      <c r="A24" s="15" t="s">
        <v>77</v>
      </c>
      <c r="B24" s="14">
        <v>6213306000</v>
      </c>
      <c r="C24" s="13"/>
      <c r="D24" s="13"/>
    </row>
    <row r="26" spans="1:6" x14ac:dyDescent="0.25">
      <c r="A26" s="16" t="s">
        <v>6</v>
      </c>
    </row>
    <row r="27" spans="1:6" x14ac:dyDescent="0.25">
      <c r="A27" s="16" t="s">
        <v>49</v>
      </c>
      <c r="B27" s="37">
        <v>1.0042274323</v>
      </c>
      <c r="C27" s="37">
        <v>1.0042274323</v>
      </c>
      <c r="D27" s="37">
        <v>1.0042274323</v>
      </c>
      <c r="E27" s="37">
        <v>1.0042274323</v>
      </c>
      <c r="F27" s="37">
        <v>1.0042274323</v>
      </c>
    </row>
    <row r="28" spans="1:6" x14ac:dyDescent="0.25">
      <c r="A28" s="16" t="s">
        <v>80</v>
      </c>
      <c r="B28" s="37">
        <v>1.0304675706999999</v>
      </c>
      <c r="C28" s="37">
        <v>1.0304675706999999</v>
      </c>
      <c r="D28" s="37">
        <v>1.0304675706999999</v>
      </c>
      <c r="E28" s="37">
        <v>1.0304675706999999</v>
      </c>
      <c r="F28" s="37">
        <v>1.0304675706999999</v>
      </c>
    </row>
    <row r="29" spans="1:6" x14ac:dyDescent="0.25">
      <c r="A29" s="15" t="s">
        <v>7</v>
      </c>
      <c r="B29" s="18">
        <f>SUM(C29:D29)</f>
        <v>231161</v>
      </c>
      <c r="C29" s="18">
        <v>205133</v>
      </c>
      <c r="D29" s="29">
        <v>26028</v>
      </c>
      <c r="E29" s="27" t="s">
        <v>86</v>
      </c>
      <c r="F29" s="27" t="s">
        <v>86</v>
      </c>
    </row>
    <row r="31" spans="1:6" x14ac:dyDescent="0.25">
      <c r="A31" s="16" t="s">
        <v>8</v>
      </c>
    </row>
    <row r="32" spans="1:6" x14ac:dyDescent="0.25">
      <c r="A32" s="16" t="s">
        <v>70</v>
      </c>
      <c r="B32" s="18">
        <f>B16/B27</f>
        <v>4349830983.998703</v>
      </c>
      <c r="C32" s="18">
        <f>C16/C27</f>
        <v>4164514795.6390872</v>
      </c>
      <c r="D32" s="18">
        <f>D16/D27</f>
        <v>185316188.35961568</v>
      </c>
      <c r="E32" s="18">
        <f t="shared" ref="E32:F32" si="1">E16/E27</f>
        <v>0</v>
      </c>
      <c r="F32" s="18">
        <f t="shared" si="1"/>
        <v>0</v>
      </c>
    </row>
    <row r="33" spans="1:6" x14ac:dyDescent="0.25">
      <c r="A33" s="16" t="s">
        <v>81</v>
      </c>
      <c r="B33" s="18">
        <f>B18/B28</f>
        <v>4173000026.6567345</v>
      </c>
      <c r="C33" s="18">
        <f>C18/C28</f>
        <v>4065036221.5226965</v>
      </c>
      <c r="D33" s="18">
        <f>D18/D28</f>
        <v>107963805.13403769</v>
      </c>
      <c r="E33" s="18">
        <f t="shared" ref="E33:F33" si="2">E18/E28</f>
        <v>0</v>
      </c>
      <c r="F33" s="18">
        <f t="shared" si="2"/>
        <v>0</v>
      </c>
    </row>
    <row r="34" spans="1:6" x14ac:dyDescent="0.25">
      <c r="A34" s="16" t="s">
        <v>71</v>
      </c>
      <c r="B34" s="18">
        <f>B32/B10</f>
        <v>55595.288710506036</v>
      </c>
      <c r="C34" s="18">
        <f>C32/C10</f>
        <v>53772.44819862728</v>
      </c>
      <c r="D34" s="18">
        <f>D32/D10</f>
        <v>233395.70322369735</v>
      </c>
      <c r="E34" s="18"/>
      <c r="F34" s="18"/>
    </row>
    <row r="35" spans="1:6" x14ac:dyDescent="0.25">
      <c r="A35" s="16" t="s">
        <v>82</v>
      </c>
      <c r="B35" s="18">
        <f>B33/B12</f>
        <v>53465.727439548165</v>
      </c>
      <c r="C35" s="18">
        <f>C33/C12</f>
        <v>52403.395832551651</v>
      </c>
      <c r="D35" s="18">
        <f>D33/D12</f>
        <v>225865.70111723366</v>
      </c>
      <c r="E35" s="18"/>
      <c r="F35" s="18"/>
    </row>
    <row r="36" spans="1:6" x14ac:dyDescent="0.25">
      <c r="B36" s="27"/>
      <c r="C36" s="27"/>
      <c r="D36" s="27"/>
      <c r="E36" s="27"/>
      <c r="F36" s="27"/>
    </row>
    <row r="37" spans="1:6" x14ac:dyDescent="0.25">
      <c r="A37" s="26" t="s">
        <v>9</v>
      </c>
      <c r="B37" s="27"/>
      <c r="C37" s="27"/>
      <c r="D37" s="27"/>
      <c r="E37" s="27"/>
      <c r="F37" s="27"/>
    </row>
    <row r="38" spans="1:6" x14ac:dyDescent="0.25">
      <c r="B38" s="27"/>
      <c r="C38" s="27"/>
      <c r="D38" s="27"/>
      <c r="E38" s="27"/>
      <c r="F38" s="27"/>
    </row>
    <row r="39" spans="1:6" x14ac:dyDescent="0.25">
      <c r="A39" s="16" t="s">
        <v>10</v>
      </c>
      <c r="B39" s="27"/>
      <c r="C39" s="27"/>
      <c r="D39" s="27"/>
      <c r="E39" s="27"/>
      <c r="F39" s="27"/>
    </row>
    <row r="40" spans="1:6" x14ac:dyDescent="0.25">
      <c r="A40" s="16" t="s">
        <v>11</v>
      </c>
      <c r="B40" s="25">
        <f>(B11/B29)*100</f>
        <v>34.440065581996961</v>
      </c>
      <c r="C40" s="25">
        <f>(C11/C29)*100</f>
        <v>37.90760140981704</v>
      </c>
      <c r="D40" s="25">
        <f>(D11/D29)*100</f>
        <v>7.1115721530659286</v>
      </c>
      <c r="E40" s="25"/>
      <c r="F40" s="25"/>
    </row>
    <row r="41" spans="1:6" x14ac:dyDescent="0.25">
      <c r="A41" s="16" t="s">
        <v>12</v>
      </c>
      <c r="B41" s="25">
        <f>(B12/B29)*100</f>
        <v>33.764346061835695</v>
      </c>
      <c r="C41" s="25">
        <f>(C12/C29)*100</f>
        <v>37.81546606348077</v>
      </c>
      <c r="D41" s="25">
        <f>(D12/D29)*100</f>
        <v>1.8364837866912553</v>
      </c>
      <c r="E41" s="25"/>
      <c r="F41" s="25"/>
    </row>
    <row r="42" spans="1:6" x14ac:dyDescent="0.25">
      <c r="B42" s="27"/>
      <c r="C42" s="27"/>
      <c r="D42" s="27"/>
      <c r="E42" s="27"/>
      <c r="F42" s="27"/>
    </row>
    <row r="43" spans="1:6" x14ac:dyDescent="0.25">
      <c r="A43" s="16" t="s">
        <v>13</v>
      </c>
      <c r="B43" s="27"/>
      <c r="C43" s="27"/>
      <c r="D43" s="27"/>
      <c r="E43" s="27"/>
      <c r="F43" s="27"/>
    </row>
    <row r="44" spans="1:6" x14ac:dyDescent="0.25">
      <c r="A44" s="16" t="s">
        <v>14</v>
      </c>
      <c r="B44" s="25">
        <f>B12/B11*100</f>
        <v>98.037984223483903</v>
      </c>
      <c r="C44" s="25">
        <f>C12/C11*100</f>
        <v>99.756947570118697</v>
      </c>
      <c r="D44" s="25">
        <f>D12/D11*100</f>
        <v>25.823878984332794</v>
      </c>
      <c r="E44" s="25"/>
      <c r="F44" s="25"/>
    </row>
    <row r="45" spans="1:6" x14ac:dyDescent="0.25">
      <c r="A45" s="16" t="s">
        <v>15</v>
      </c>
      <c r="B45" s="25">
        <f>B18/B17*100</f>
        <v>92.27820320924468</v>
      </c>
      <c r="C45" s="25">
        <f>C18/C17*100</f>
        <v>99.757375193971242</v>
      </c>
      <c r="D45" s="25">
        <f>D18/D17*100</f>
        <v>24.138303619665045</v>
      </c>
      <c r="E45" s="25"/>
      <c r="F45" s="25"/>
    </row>
    <row r="46" spans="1:6" x14ac:dyDescent="0.25">
      <c r="A46" s="16" t="s">
        <v>16</v>
      </c>
      <c r="B46" s="25">
        <f>AVERAGE(B44:B45)</f>
        <v>95.158093716364291</v>
      </c>
      <c r="C46" s="25">
        <f>AVERAGE(C44:C45)</f>
        <v>99.75716138204497</v>
      </c>
      <c r="D46" s="25">
        <f>AVERAGE(D44:D45)</f>
        <v>24.981091301998919</v>
      </c>
      <c r="E46" s="25"/>
      <c r="F46" s="25"/>
    </row>
    <row r="47" spans="1:6" x14ac:dyDescent="0.25">
      <c r="B47" s="30"/>
      <c r="C47" s="30"/>
      <c r="D47" s="30"/>
      <c r="E47" s="30"/>
      <c r="F47" s="30"/>
    </row>
    <row r="48" spans="1:6" x14ac:dyDescent="0.25">
      <c r="A48" s="16" t="s">
        <v>17</v>
      </c>
      <c r="B48" s="27"/>
      <c r="C48" s="27"/>
      <c r="D48" s="27"/>
      <c r="E48" s="27"/>
      <c r="F48" s="27"/>
    </row>
    <row r="49" spans="1:6" x14ac:dyDescent="0.25">
      <c r="A49" s="16" t="s">
        <v>18</v>
      </c>
      <c r="B49" s="25">
        <f>B12/B13*100</f>
        <v>98.03675279162951</v>
      </c>
      <c r="C49" s="25">
        <f>C12/C13*100</f>
        <v>99.755664720557604</v>
      </c>
      <c r="D49" s="25">
        <f>D12/D13*100</f>
        <v>25.823878984332794</v>
      </c>
      <c r="E49" s="25"/>
      <c r="F49" s="25"/>
    </row>
    <row r="50" spans="1:6" x14ac:dyDescent="0.25">
      <c r="A50" s="16" t="s">
        <v>19</v>
      </c>
      <c r="B50" s="25">
        <f>B18/B19*100</f>
        <v>23.069394860286138</v>
      </c>
      <c r="C50" s="25">
        <f>C18/C19*100</f>
        <v>24.939156713658793</v>
      </c>
      <c r="D50" s="25">
        <f>D18/D19*100</f>
        <v>6.0345759049162613</v>
      </c>
      <c r="E50" s="25"/>
      <c r="F50" s="25"/>
    </row>
    <row r="51" spans="1:6" x14ac:dyDescent="0.25">
      <c r="A51" s="16" t="s">
        <v>20</v>
      </c>
      <c r="B51" s="25">
        <f>(B49+B50)/2</f>
        <v>60.553073825957824</v>
      </c>
      <c r="C51" s="25">
        <f>(C49+C50)/2</f>
        <v>62.347410717108197</v>
      </c>
      <c r="D51" s="25">
        <f>(D49+D50)/2</f>
        <v>15.929227444624527</v>
      </c>
      <c r="E51" s="25"/>
      <c r="F51" s="25"/>
    </row>
    <row r="52" spans="1:6" x14ac:dyDescent="0.25">
      <c r="B52" s="27"/>
      <c r="C52" s="27"/>
      <c r="D52" s="27"/>
      <c r="E52" s="27"/>
      <c r="F52" s="27"/>
    </row>
    <row r="53" spans="1:6" x14ac:dyDescent="0.25">
      <c r="A53" s="16" t="s">
        <v>21</v>
      </c>
      <c r="B53" s="25">
        <f>B20/B18*100</f>
        <v>100</v>
      </c>
      <c r="C53" s="25">
        <f>C20/C18*100</f>
        <v>100</v>
      </c>
      <c r="D53" s="25">
        <f>D20/D18*100</f>
        <v>100</v>
      </c>
      <c r="E53" s="25"/>
      <c r="F53" s="25"/>
    </row>
    <row r="54" spans="1:6" x14ac:dyDescent="0.25">
      <c r="B54" s="27"/>
      <c r="C54" s="27"/>
      <c r="D54" s="27"/>
      <c r="E54" s="27"/>
      <c r="F54" s="27"/>
    </row>
    <row r="55" spans="1:6" x14ac:dyDescent="0.25">
      <c r="A55" s="16" t="s">
        <v>22</v>
      </c>
      <c r="B55" s="27"/>
      <c r="C55" s="27"/>
      <c r="D55" s="27"/>
      <c r="E55" s="27"/>
      <c r="F55" s="27"/>
    </row>
    <row r="56" spans="1:6" x14ac:dyDescent="0.25">
      <c r="A56" s="16" t="s">
        <v>23</v>
      </c>
      <c r="B56" s="25">
        <f>((B12/B10)-1)*100</f>
        <v>-0.2441175342850932</v>
      </c>
      <c r="C56" s="25">
        <f>((C12/C10)-1)*100</f>
        <v>0.16140069983343608</v>
      </c>
      <c r="D56" s="25">
        <f>((D12/D10)-1)*100</f>
        <v>-39.79848866498741</v>
      </c>
      <c r="E56" s="25"/>
      <c r="F56" s="25"/>
    </row>
    <row r="57" spans="1:6" x14ac:dyDescent="0.25">
      <c r="A57" s="16" t="s">
        <v>24</v>
      </c>
      <c r="B57" s="25">
        <f>((B33/B32)-1)*100</f>
        <v>-4.0652374308900558</v>
      </c>
      <c r="C57" s="25">
        <f>((C33/C32)-1)*100</f>
        <v>-2.3887194306659865</v>
      </c>
      <c r="D57" s="25">
        <f>((D33/D32)-1)*100</f>
        <v>-41.740758813510496</v>
      </c>
      <c r="E57" s="25"/>
      <c r="F57" s="25"/>
    </row>
    <row r="58" spans="1:6" x14ac:dyDescent="0.25">
      <c r="A58" s="16" t="s">
        <v>25</v>
      </c>
      <c r="B58" s="25">
        <f>((B35/B34)-1)*100</f>
        <v>-3.830470747344894</v>
      </c>
      <c r="C58" s="25">
        <f>((C35/C34)-1)*100</f>
        <v>-2.5460108511677904</v>
      </c>
      <c r="D58" s="25">
        <f>((D35/D34)-1)*100</f>
        <v>-3.2262813764170173</v>
      </c>
      <c r="E58" s="25"/>
      <c r="F58" s="25"/>
    </row>
    <row r="59" spans="1:6" x14ac:dyDescent="0.25">
      <c r="B59" s="30"/>
      <c r="C59" s="30"/>
      <c r="D59" s="30"/>
      <c r="E59" s="30"/>
      <c r="F59" s="30"/>
    </row>
    <row r="60" spans="1:6" x14ac:dyDescent="0.25">
      <c r="A60" s="16" t="s">
        <v>26</v>
      </c>
      <c r="B60" s="27"/>
      <c r="C60" s="27"/>
      <c r="D60" s="27"/>
      <c r="E60" s="27"/>
      <c r="F60" s="27"/>
    </row>
    <row r="61" spans="1:6" x14ac:dyDescent="0.25">
      <c r="A61" s="16" t="s">
        <v>32</v>
      </c>
      <c r="B61" s="25">
        <f t="shared" ref="B61:D62" si="3">B17/(B11*3)</f>
        <v>19511.191780133649</v>
      </c>
      <c r="C61" s="25">
        <f t="shared" si="3"/>
        <v>17999.92284049845</v>
      </c>
      <c r="D61" s="25">
        <f t="shared" si="3"/>
        <v>83000</v>
      </c>
      <c r="E61" s="25"/>
      <c r="F61" s="25"/>
    </row>
    <row r="62" spans="1:6" x14ac:dyDescent="0.25">
      <c r="A62" s="16" t="s">
        <v>33</v>
      </c>
      <c r="B62" s="25">
        <f t="shared" si="3"/>
        <v>18364.89942344651</v>
      </c>
      <c r="C62" s="25">
        <f t="shared" si="3"/>
        <v>18000</v>
      </c>
      <c r="D62" s="25">
        <f t="shared" si="3"/>
        <v>77582.426778242676</v>
      </c>
      <c r="E62" s="25"/>
      <c r="F62" s="25"/>
    </row>
    <row r="63" spans="1:6" x14ac:dyDescent="0.25">
      <c r="A63" s="16" t="s">
        <v>27</v>
      </c>
      <c r="B63" s="25">
        <f>(B62/B61)*B46</f>
        <v>89.56750772176342</v>
      </c>
      <c r="C63" s="25">
        <f>(C62/C61)*C46</f>
        <v>99.757589006814058</v>
      </c>
      <c r="D63" s="25">
        <f>(D62/D61)*D46</f>
        <v>23.350526346722003</v>
      </c>
      <c r="E63" s="25"/>
      <c r="F63" s="25"/>
    </row>
    <row r="64" spans="1:6" x14ac:dyDescent="0.25">
      <c r="A64" s="16" t="s">
        <v>39</v>
      </c>
      <c r="B64" s="25">
        <f t="shared" ref="B64:D65" si="4">B17/B11</f>
        <v>58533.575340400945</v>
      </c>
      <c r="C64" s="25">
        <f t="shared" si="4"/>
        <v>53999.768521495353</v>
      </c>
      <c r="D64" s="25">
        <f t="shared" si="4"/>
        <v>249000</v>
      </c>
      <c r="E64" s="25"/>
      <c r="F64" s="25"/>
    </row>
    <row r="65" spans="1:6" x14ac:dyDescent="0.25">
      <c r="A65" s="16" t="s">
        <v>40</v>
      </c>
      <c r="B65" s="25">
        <f t="shared" si="4"/>
        <v>55094.698270339526</v>
      </c>
      <c r="C65" s="25">
        <f t="shared" si="4"/>
        <v>54000</v>
      </c>
      <c r="D65" s="25">
        <f t="shared" si="4"/>
        <v>232747.28033472804</v>
      </c>
      <c r="E65" s="25"/>
      <c r="F65" s="25"/>
    </row>
    <row r="66" spans="1:6" x14ac:dyDescent="0.25">
      <c r="B66" s="30"/>
      <c r="C66" s="30"/>
      <c r="D66" s="30"/>
      <c r="E66" s="27"/>
      <c r="F66" s="27"/>
    </row>
    <row r="67" spans="1:6" x14ac:dyDescent="0.25">
      <c r="A67" s="16" t="s">
        <v>28</v>
      </c>
      <c r="B67" s="30"/>
      <c r="C67" s="30"/>
      <c r="D67" s="30"/>
      <c r="E67" s="27"/>
      <c r="F67" s="27"/>
    </row>
    <row r="68" spans="1:6" x14ac:dyDescent="0.25">
      <c r="A68" s="16" t="s">
        <v>29</v>
      </c>
      <c r="B68" s="25">
        <f>(B24/B23)*100</f>
        <v>133.33346208938889</v>
      </c>
      <c r="C68" s="25"/>
      <c r="D68" s="25"/>
      <c r="E68" s="27"/>
      <c r="F68" s="27"/>
    </row>
    <row r="69" spans="1:6" x14ac:dyDescent="0.25">
      <c r="A69" s="16" t="s">
        <v>30</v>
      </c>
      <c r="B69" s="25">
        <f>(B18/B24)*100</f>
        <v>69.208585574249852</v>
      </c>
      <c r="C69" s="25"/>
      <c r="D69" s="25"/>
      <c r="E69" s="27"/>
      <c r="F69" s="27"/>
    </row>
    <row r="70" spans="1:6" ht="15.75" thickBot="1" x14ac:dyDescent="0.3">
      <c r="A70" s="31"/>
      <c r="B70" s="32"/>
      <c r="C70" s="32"/>
      <c r="D70" s="32"/>
      <c r="E70" s="32"/>
      <c r="F70" s="32"/>
    </row>
    <row r="71" spans="1:6" ht="15.75" thickTop="1" x14ac:dyDescent="0.25"/>
    <row r="72" spans="1:6" x14ac:dyDescent="0.25">
      <c r="A72" s="33" t="s">
        <v>31</v>
      </c>
    </row>
    <row r="73" spans="1:6" x14ac:dyDescent="0.25">
      <c r="A73" s="34" t="s">
        <v>83</v>
      </c>
    </row>
    <row r="74" spans="1:6" x14ac:dyDescent="0.25">
      <c r="A74" s="16" t="s">
        <v>84</v>
      </c>
      <c r="B74" s="35"/>
      <c r="C74" s="35"/>
    </row>
    <row r="76" spans="1:6" x14ac:dyDescent="0.25">
      <c r="A76" s="16" t="s">
        <v>34</v>
      </c>
    </row>
    <row r="77" spans="1:6" x14ac:dyDescent="0.25">
      <c r="A77" s="16" t="s">
        <v>47</v>
      </c>
    </row>
    <row r="79" spans="1:6" x14ac:dyDescent="0.25">
      <c r="A79" s="36" t="s">
        <v>123</v>
      </c>
    </row>
    <row r="186" spans="1:4" x14ac:dyDescent="0.25">
      <c r="A186" s="36"/>
      <c r="B186" s="36"/>
      <c r="C186" s="36"/>
      <c r="D186" s="36"/>
    </row>
    <row r="187" spans="1:4" x14ac:dyDescent="0.25">
      <c r="A187" s="36"/>
      <c r="B187" s="36"/>
      <c r="C187" s="36"/>
      <c r="D187" s="36"/>
    </row>
    <row r="188" spans="1:4" x14ac:dyDescent="0.25">
      <c r="A188" s="36"/>
      <c r="B188" s="36"/>
      <c r="C188" s="36"/>
      <c r="D188" s="36"/>
    </row>
  </sheetData>
  <mergeCells count="4">
    <mergeCell ref="A4:A5"/>
    <mergeCell ref="B4:B5"/>
    <mergeCell ref="C4:F4"/>
    <mergeCell ref="A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3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2.140625" style="5" customWidth="1"/>
    <col min="2" max="6" width="27.7109375" style="5" customWidth="1"/>
    <col min="7" max="16384" width="11.42578125" style="5"/>
  </cols>
  <sheetData>
    <row r="2" spans="1:6" ht="15.75" x14ac:dyDescent="0.25">
      <c r="A2" s="68" t="s">
        <v>87</v>
      </c>
      <c r="B2" s="68"/>
      <c r="C2" s="68"/>
      <c r="D2" s="68"/>
      <c r="E2" s="68"/>
      <c r="F2" s="68"/>
    </row>
    <row r="4" spans="1:6" x14ac:dyDescent="0.25">
      <c r="A4" s="63" t="s">
        <v>0</v>
      </c>
      <c r="B4" s="65" t="s">
        <v>1</v>
      </c>
      <c r="C4" s="67" t="s">
        <v>35</v>
      </c>
      <c r="D4" s="67"/>
      <c r="E4" s="67"/>
      <c r="F4" s="67"/>
    </row>
    <row r="5" spans="1:6" ht="49.5" customHeight="1" thickBot="1" x14ac:dyDescent="0.3">
      <c r="A5" s="64"/>
      <c r="B5" s="66"/>
      <c r="C5" s="55" t="s">
        <v>45</v>
      </c>
      <c r="D5" s="56" t="s">
        <v>72</v>
      </c>
      <c r="E5" s="56" t="s">
        <v>73</v>
      </c>
      <c r="F5" s="56" t="s">
        <v>74</v>
      </c>
    </row>
    <row r="6" spans="1:6" ht="15.75" thickTop="1" x14ac:dyDescent="0.25"/>
    <row r="7" spans="1:6" x14ac:dyDescent="0.25">
      <c r="A7" s="6" t="s">
        <v>2</v>
      </c>
    </row>
    <row r="9" spans="1:6" x14ac:dyDescent="0.25">
      <c r="A9" s="5" t="s">
        <v>36</v>
      </c>
    </row>
    <row r="10" spans="1:6" x14ac:dyDescent="0.25">
      <c r="A10" s="2" t="s">
        <v>50</v>
      </c>
      <c r="B10" s="12">
        <f>SUM(C10:F10)</f>
        <v>80120</v>
      </c>
      <c r="C10" s="18">
        <v>77338</v>
      </c>
      <c r="D10" s="18">
        <v>2782</v>
      </c>
      <c r="E10" s="21">
        <v>0</v>
      </c>
      <c r="F10" s="21">
        <v>0</v>
      </c>
    </row>
    <row r="11" spans="1:6" x14ac:dyDescent="0.25">
      <c r="A11" s="15" t="s">
        <v>88</v>
      </c>
      <c r="B11" s="12">
        <f>SUM(C11:F11)</f>
        <v>79612</v>
      </c>
      <c r="C11" s="12">
        <v>77761</v>
      </c>
      <c r="D11" s="12">
        <v>1851</v>
      </c>
      <c r="E11" s="21">
        <v>0</v>
      </c>
      <c r="F11" s="12">
        <v>0</v>
      </c>
    </row>
    <row r="12" spans="1:6" x14ac:dyDescent="0.25">
      <c r="A12" s="15" t="s">
        <v>89</v>
      </c>
      <c r="B12" s="18">
        <f>SUM(C12:F12)</f>
        <v>80889</v>
      </c>
      <c r="C12" s="18">
        <v>77867</v>
      </c>
      <c r="D12" s="18">
        <v>3022</v>
      </c>
      <c r="E12" s="21">
        <v>0</v>
      </c>
      <c r="F12" s="18">
        <v>0</v>
      </c>
    </row>
    <row r="13" spans="1:6" x14ac:dyDescent="0.25">
      <c r="A13" s="15" t="s">
        <v>78</v>
      </c>
      <c r="B13" s="12">
        <f>SUM(C13:F13)</f>
        <v>79613</v>
      </c>
      <c r="C13" s="12">
        <v>77762</v>
      </c>
      <c r="D13" s="12">
        <v>1851</v>
      </c>
      <c r="E13" s="21">
        <v>0</v>
      </c>
      <c r="F13" s="21">
        <v>0</v>
      </c>
    </row>
    <row r="14" spans="1:6" x14ac:dyDescent="0.25">
      <c r="B14" s="21"/>
      <c r="C14" s="22"/>
      <c r="D14" s="21"/>
      <c r="E14" s="21"/>
      <c r="F14" s="21"/>
    </row>
    <row r="15" spans="1:6" x14ac:dyDescent="0.25">
      <c r="A15" s="4" t="s">
        <v>4</v>
      </c>
      <c r="B15" s="21"/>
      <c r="C15" s="21"/>
      <c r="D15" s="21"/>
      <c r="E15" s="21"/>
      <c r="F15" s="21"/>
    </row>
    <row r="16" spans="1:6" x14ac:dyDescent="0.25">
      <c r="A16" s="2" t="s">
        <v>50</v>
      </c>
      <c r="B16" s="12">
        <f>SUM(C16:F16)</f>
        <v>4817448200</v>
      </c>
      <c r="C16" s="18">
        <v>4176252000</v>
      </c>
      <c r="D16" s="18">
        <v>641196200</v>
      </c>
      <c r="E16" s="21">
        <v>0</v>
      </c>
      <c r="F16" s="21">
        <v>0</v>
      </c>
    </row>
    <row r="17" spans="1:6" x14ac:dyDescent="0.25">
      <c r="A17" s="15" t="s">
        <v>88</v>
      </c>
      <c r="B17" s="12">
        <f>SUM(C17:F17)</f>
        <v>4659993000</v>
      </c>
      <c r="C17" s="12">
        <v>4199094000</v>
      </c>
      <c r="D17" s="12">
        <v>460899000</v>
      </c>
      <c r="E17" s="21">
        <v>0</v>
      </c>
      <c r="F17" s="12">
        <v>0</v>
      </c>
    </row>
    <row r="18" spans="1:6" x14ac:dyDescent="0.25">
      <c r="A18" s="15" t="s">
        <v>89</v>
      </c>
      <c r="B18" s="12">
        <f>SUM(C18:F18)</f>
        <v>4903954600</v>
      </c>
      <c r="C18" s="12">
        <v>4204818000</v>
      </c>
      <c r="D18" s="12">
        <v>699136600</v>
      </c>
      <c r="E18" s="21">
        <v>0</v>
      </c>
      <c r="F18" s="12">
        <v>0</v>
      </c>
    </row>
    <row r="19" spans="1:6" x14ac:dyDescent="0.25">
      <c r="A19" s="15" t="s">
        <v>78</v>
      </c>
      <c r="B19" s="12">
        <f>SUM(C19:F19)</f>
        <v>18640026000</v>
      </c>
      <c r="C19" s="12">
        <v>16796430000</v>
      </c>
      <c r="D19" s="12">
        <v>1843596000</v>
      </c>
      <c r="E19" s="21">
        <v>0</v>
      </c>
      <c r="F19" s="12">
        <v>0</v>
      </c>
    </row>
    <row r="20" spans="1:6" x14ac:dyDescent="0.25">
      <c r="A20" s="2" t="s">
        <v>90</v>
      </c>
      <c r="B20" s="12">
        <f>SUM(C20:F20)</f>
        <v>4903954600</v>
      </c>
      <c r="C20" s="12">
        <f>C18</f>
        <v>4204818000</v>
      </c>
      <c r="D20" s="12">
        <f>D18</f>
        <v>699136600</v>
      </c>
      <c r="E20" s="12">
        <f t="shared" ref="E20:F20" si="0">E18</f>
        <v>0</v>
      </c>
      <c r="F20" s="12">
        <f t="shared" si="0"/>
        <v>0</v>
      </c>
    </row>
    <row r="21" spans="1:6" x14ac:dyDescent="0.25">
      <c r="B21" s="1"/>
      <c r="C21" s="1"/>
      <c r="D21" s="1"/>
    </row>
    <row r="22" spans="1:6" x14ac:dyDescent="0.25">
      <c r="A22" s="4" t="s">
        <v>5</v>
      </c>
      <c r="B22" s="1"/>
      <c r="C22" s="1"/>
      <c r="D22" s="1"/>
    </row>
    <row r="23" spans="1:6" x14ac:dyDescent="0.25">
      <c r="A23" s="2" t="s">
        <v>88</v>
      </c>
      <c r="B23" s="1">
        <f>B17</f>
        <v>4659993000</v>
      </c>
      <c r="C23" s="3"/>
      <c r="D23" s="3"/>
    </row>
    <row r="24" spans="1:6" x14ac:dyDescent="0.25">
      <c r="A24" s="2" t="s">
        <v>89</v>
      </c>
      <c r="B24" s="1">
        <v>3106680000</v>
      </c>
      <c r="C24" s="3"/>
      <c r="D24" s="3"/>
    </row>
    <row r="26" spans="1:6" x14ac:dyDescent="0.25">
      <c r="A26" s="5" t="s">
        <v>6</v>
      </c>
    </row>
    <row r="27" spans="1:6" x14ac:dyDescent="0.25">
      <c r="A27" s="5" t="s">
        <v>51</v>
      </c>
      <c r="B27" s="38">
        <v>1.0088033727000001</v>
      </c>
      <c r="C27" s="38">
        <v>1.0088033727000001</v>
      </c>
      <c r="D27" s="38">
        <v>1.0088033727000001</v>
      </c>
      <c r="E27" s="38">
        <v>1.0088033727000001</v>
      </c>
      <c r="F27" s="38">
        <v>1.0088033727000001</v>
      </c>
    </row>
    <row r="28" spans="1:6" x14ac:dyDescent="0.25">
      <c r="A28" s="5" t="s">
        <v>91</v>
      </c>
      <c r="B28" s="38">
        <v>1.0303325644000001</v>
      </c>
      <c r="C28" s="38">
        <v>1.0303325644000001</v>
      </c>
      <c r="D28" s="38">
        <v>1.0303325644000001</v>
      </c>
      <c r="E28" s="38">
        <v>1.0303325644000001</v>
      </c>
      <c r="F28" s="38">
        <v>1.0303325644000001</v>
      </c>
    </row>
    <row r="29" spans="1:6" x14ac:dyDescent="0.25">
      <c r="A29" s="2" t="s">
        <v>7</v>
      </c>
      <c r="B29" s="12">
        <f>SUM(C29:D29)</f>
        <v>231161</v>
      </c>
      <c r="C29" s="18">
        <v>205133</v>
      </c>
      <c r="D29" s="29">
        <v>26028</v>
      </c>
      <c r="E29" s="27" t="s">
        <v>86</v>
      </c>
      <c r="F29" s="27" t="s">
        <v>86</v>
      </c>
    </row>
    <row r="31" spans="1:6" x14ac:dyDescent="0.25">
      <c r="A31" s="5" t="s">
        <v>8</v>
      </c>
      <c r="B31" s="16"/>
      <c r="C31" s="16"/>
      <c r="D31" s="16"/>
    </row>
    <row r="32" spans="1:6" x14ac:dyDescent="0.25">
      <c r="A32" s="5" t="s">
        <v>52</v>
      </c>
      <c r="B32" s="18">
        <f>B16/B27</f>
        <v>4775408499.1869097</v>
      </c>
      <c r="C32" s="18">
        <f>C16/C27</f>
        <v>4139807729.6495538</v>
      </c>
      <c r="D32" s="18">
        <f>D16/D27</f>
        <v>635600769.53735578</v>
      </c>
      <c r="E32" s="18">
        <f t="shared" ref="E32:F32" si="1">E16/E27</f>
        <v>0</v>
      </c>
      <c r="F32" s="18">
        <f t="shared" si="1"/>
        <v>0</v>
      </c>
    </row>
    <row r="33" spans="1:6" x14ac:dyDescent="0.25">
      <c r="A33" s="5" t="s">
        <v>92</v>
      </c>
      <c r="B33" s="12">
        <f>B18/B28</f>
        <v>4759584205.5674038</v>
      </c>
      <c r="C33" s="12">
        <f>C18/C28</f>
        <v>4081029897.8064599</v>
      </c>
      <c r="D33" s="12">
        <f>D18/D28</f>
        <v>678554307.76094365</v>
      </c>
      <c r="E33" s="12">
        <f t="shared" ref="E33:F33" si="2">E18/E28</f>
        <v>0</v>
      </c>
      <c r="F33" s="12">
        <f t="shared" si="2"/>
        <v>0</v>
      </c>
    </row>
    <row r="34" spans="1:6" x14ac:dyDescent="0.25">
      <c r="A34" s="5" t="s">
        <v>53</v>
      </c>
      <c r="B34" s="12">
        <f>B32/B10</f>
        <v>59603.201437679854</v>
      </c>
      <c r="C34" s="12">
        <f>C32/C10</f>
        <v>53528.766319914583</v>
      </c>
      <c r="D34" s="12">
        <f>D32/D10</f>
        <v>228469.00414714441</v>
      </c>
      <c r="E34" s="12"/>
      <c r="F34" s="12"/>
    </row>
    <row r="35" spans="1:6" x14ac:dyDescent="0.25">
      <c r="A35" s="5" t="s">
        <v>93</v>
      </c>
      <c r="B35" s="12">
        <f>B33/B12</f>
        <v>58840.932704909246</v>
      </c>
      <c r="C35" s="12">
        <f>C33/C12</f>
        <v>52410.262342281836</v>
      </c>
      <c r="D35" s="12">
        <f>D33/D12</f>
        <v>224538.15610884965</v>
      </c>
      <c r="E35" s="12"/>
      <c r="F35" s="12"/>
    </row>
    <row r="36" spans="1:6" x14ac:dyDescent="0.25">
      <c r="B36" s="21"/>
      <c r="C36" s="21"/>
      <c r="D36" s="21"/>
      <c r="E36" s="21"/>
      <c r="F36" s="21"/>
    </row>
    <row r="37" spans="1:6" x14ac:dyDescent="0.25">
      <c r="A37" s="6" t="s">
        <v>9</v>
      </c>
      <c r="B37" s="21"/>
      <c r="C37" s="21"/>
      <c r="D37" s="21"/>
      <c r="E37" s="21"/>
      <c r="F37" s="21"/>
    </row>
    <row r="38" spans="1:6" x14ac:dyDescent="0.25">
      <c r="B38" s="21"/>
      <c r="C38" s="21"/>
      <c r="D38" s="21"/>
      <c r="E38" s="21"/>
      <c r="F38" s="21"/>
    </row>
    <row r="39" spans="1:6" x14ac:dyDescent="0.25">
      <c r="A39" s="5" t="s">
        <v>10</v>
      </c>
      <c r="B39" s="21"/>
      <c r="C39" s="21"/>
      <c r="D39" s="21"/>
      <c r="E39" s="21"/>
      <c r="F39" s="21"/>
    </row>
    <row r="40" spans="1:6" x14ac:dyDescent="0.25">
      <c r="A40" s="5" t="s">
        <v>11</v>
      </c>
      <c r="B40" s="23">
        <f>(B11/B29)*100</f>
        <v>34.440065581996961</v>
      </c>
      <c r="C40" s="23">
        <f>(C11/C29)*100</f>
        <v>37.90760140981704</v>
      </c>
      <c r="D40" s="23">
        <f>(D11/D29)*100</f>
        <v>7.1115721530659286</v>
      </c>
      <c r="E40" s="23"/>
      <c r="F40" s="23"/>
    </row>
    <row r="41" spans="1:6" x14ac:dyDescent="0.25">
      <c r="A41" s="5" t="s">
        <v>12</v>
      </c>
      <c r="B41" s="23">
        <f>(B12/B29)*100</f>
        <v>34.992494408658899</v>
      </c>
      <c r="C41" s="23">
        <f>(C12/C29)*100</f>
        <v>37.959275201942155</v>
      </c>
      <c r="D41" s="23">
        <f>(D12/D29)*100</f>
        <v>11.610573228830489</v>
      </c>
      <c r="E41" s="23"/>
      <c r="F41" s="23"/>
    </row>
    <row r="42" spans="1:6" x14ac:dyDescent="0.25">
      <c r="B42" s="21"/>
      <c r="C42" s="21"/>
      <c r="D42" s="21"/>
      <c r="E42" s="21"/>
      <c r="F42" s="21"/>
    </row>
    <row r="43" spans="1:6" x14ac:dyDescent="0.25">
      <c r="A43" s="5" t="s">
        <v>13</v>
      </c>
      <c r="B43" s="21"/>
      <c r="C43" s="21"/>
      <c r="D43" s="21"/>
      <c r="E43" s="21"/>
      <c r="F43" s="21"/>
    </row>
    <row r="44" spans="1:6" x14ac:dyDescent="0.25">
      <c r="A44" s="5" t="s">
        <v>14</v>
      </c>
      <c r="B44" s="23">
        <f>B12/B11*100</f>
        <v>101.60402954328494</v>
      </c>
      <c r="C44" s="23">
        <f>C12/C11*100</f>
        <v>100.13631511940433</v>
      </c>
      <c r="D44" s="23">
        <f>D12/D11*100</f>
        <v>163.26310102647216</v>
      </c>
      <c r="E44" s="23"/>
      <c r="F44" s="23"/>
    </row>
    <row r="45" spans="1:6" x14ac:dyDescent="0.25">
      <c r="A45" s="5" t="s">
        <v>15</v>
      </c>
      <c r="B45" s="23">
        <f>B18/B17*100</f>
        <v>105.23523533189856</v>
      </c>
      <c r="C45" s="23">
        <f>C18/C17*100</f>
        <v>100.13631511940433</v>
      </c>
      <c r="D45" s="23">
        <f>D18/D17*100</f>
        <v>151.68976283307188</v>
      </c>
      <c r="E45" s="23"/>
      <c r="F45" s="23"/>
    </row>
    <row r="46" spans="1:6" x14ac:dyDescent="0.25">
      <c r="A46" s="5" t="s">
        <v>16</v>
      </c>
      <c r="B46" s="23">
        <f>AVERAGE(B44:B45)</f>
        <v>103.41963243759176</v>
      </c>
      <c r="C46" s="23">
        <f>AVERAGE(C44:C45)</f>
        <v>100.13631511940433</v>
      </c>
      <c r="D46" s="23">
        <f>AVERAGE(D44:D45)</f>
        <v>157.47643192977202</v>
      </c>
      <c r="E46" s="23"/>
      <c r="F46" s="23"/>
    </row>
    <row r="47" spans="1:6" x14ac:dyDescent="0.25">
      <c r="B47" s="24"/>
      <c r="C47" s="24"/>
      <c r="D47" s="24"/>
      <c r="E47" s="24"/>
      <c r="F47" s="24"/>
    </row>
    <row r="48" spans="1:6" x14ac:dyDescent="0.25">
      <c r="A48" s="5" t="s">
        <v>17</v>
      </c>
      <c r="B48" s="21"/>
      <c r="C48" s="21"/>
      <c r="D48" s="21"/>
      <c r="E48" s="21"/>
      <c r="F48" s="21"/>
    </row>
    <row r="49" spans="1:6" x14ac:dyDescent="0.25">
      <c r="A49" s="5" t="s">
        <v>18</v>
      </c>
      <c r="B49" s="23">
        <f>B12/B13*100</f>
        <v>101.60275331918155</v>
      </c>
      <c r="C49" s="23">
        <f>C12/C13*100</f>
        <v>100.1350273912708</v>
      </c>
      <c r="D49" s="23">
        <f>D12/D13*100</f>
        <v>163.26310102647216</v>
      </c>
      <c r="E49" s="23"/>
      <c r="F49" s="23"/>
    </row>
    <row r="50" spans="1:6" x14ac:dyDescent="0.25">
      <c r="A50" s="5" t="s">
        <v>19</v>
      </c>
      <c r="B50" s="23">
        <f>B18/B19*100</f>
        <v>26.308732616574677</v>
      </c>
      <c r="C50" s="23">
        <f>C18/C19*100</f>
        <v>25.033998296066486</v>
      </c>
      <c r="D50" s="23">
        <f>D18/D19*100</f>
        <v>37.92244070826797</v>
      </c>
      <c r="E50" s="23"/>
      <c r="F50" s="23"/>
    </row>
    <row r="51" spans="1:6" x14ac:dyDescent="0.25">
      <c r="A51" s="5" t="s">
        <v>20</v>
      </c>
      <c r="B51" s="23">
        <f>(B49+B50)/2</f>
        <v>63.955742967878109</v>
      </c>
      <c r="C51" s="23">
        <f>(C49+C50)/2</f>
        <v>62.584512843668641</v>
      </c>
      <c r="D51" s="23">
        <f>(D49+D50)/2</f>
        <v>100.59277086737006</v>
      </c>
      <c r="E51" s="23"/>
      <c r="F51" s="23"/>
    </row>
    <row r="52" spans="1:6" x14ac:dyDescent="0.25">
      <c r="B52" s="21"/>
      <c r="C52" s="21"/>
      <c r="D52" s="21"/>
      <c r="E52" s="21"/>
      <c r="F52" s="21"/>
    </row>
    <row r="53" spans="1:6" x14ac:dyDescent="0.25">
      <c r="A53" s="5" t="s">
        <v>21</v>
      </c>
      <c r="B53" s="23">
        <f>B20/B18*100</f>
        <v>100</v>
      </c>
      <c r="C53" s="23">
        <f>C20/C18*100</f>
        <v>100</v>
      </c>
      <c r="D53" s="23">
        <f>D20/D18*100</f>
        <v>100</v>
      </c>
      <c r="E53" s="23"/>
      <c r="F53" s="23"/>
    </row>
    <row r="54" spans="1:6" x14ac:dyDescent="0.25">
      <c r="B54" s="21"/>
      <c r="C54" s="21"/>
      <c r="D54" s="21"/>
      <c r="E54" s="21"/>
      <c r="F54" s="21"/>
    </row>
    <row r="55" spans="1:6" x14ac:dyDescent="0.25">
      <c r="A55" s="5" t="s">
        <v>22</v>
      </c>
      <c r="B55" s="21"/>
      <c r="C55" s="21"/>
      <c r="D55" s="21"/>
      <c r="E55" s="21"/>
      <c r="F55" s="21"/>
    </row>
    <row r="56" spans="1:6" x14ac:dyDescent="0.25">
      <c r="A56" s="5" t="s">
        <v>23</v>
      </c>
      <c r="B56" s="25">
        <f>((B12/B10)-1)*100</f>
        <v>0.95981028457314821</v>
      </c>
      <c r="C56" s="25">
        <f>((C12/C10)-1)*100</f>
        <v>0.68401044764541119</v>
      </c>
      <c r="D56" s="25">
        <f>((D12/D10)-1)*100</f>
        <v>8.6268871315600357</v>
      </c>
      <c r="E56" s="25"/>
      <c r="F56" s="25"/>
    </row>
    <row r="57" spans="1:6" x14ac:dyDescent="0.25">
      <c r="A57" s="5" t="s">
        <v>24</v>
      </c>
      <c r="B57" s="25">
        <f>((B33/B32)-1)*100</f>
        <v>-0.33137047065607828</v>
      </c>
      <c r="C57" s="25">
        <f>((C33/C32)-1)*100</f>
        <v>-1.4198203318024571</v>
      </c>
      <c r="D57" s="25">
        <f>((D33/D32)-1)*100</f>
        <v>6.7579430803479168</v>
      </c>
      <c r="E57" s="25"/>
      <c r="F57" s="25"/>
    </row>
    <row r="58" spans="1:6" x14ac:dyDescent="0.25">
      <c r="A58" s="5" t="s">
        <v>25</v>
      </c>
      <c r="B58" s="25">
        <f>((B35/B34)-1)*100</f>
        <v>-1.2789056869161985</v>
      </c>
      <c r="C58" s="25">
        <f>((C35/C34)-1)*100</f>
        <v>-2.0895381203968166</v>
      </c>
      <c r="D58" s="25">
        <f>((D35/D34)-1)*100</f>
        <v>-1.7205169922144492</v>
      </c>
      <c r="E58" s="25"/>
      <c r="F58" s="25"/>
    </row>
    <row r="59" spans="1:6" x14ac:dyDescent="0.25">
      <c r="B59" s="24"/>
      <c r="C59" s="24"/>
      <c r="D59" s="24"/>
      <c r="E59" s="24"/>
      <c r="F59" s="24"/>
    </row>
    <row r="60" spans="1:6" x14ac:dyDescent="0.25">
      <c r="A60" s="5" t="s">
        <v>26</v>
      </c>
      <c r="B60" s="21"/>
      <c r="C60" s="21"/>
      <c r="D60" s="21"/>
      <c r="E60" s="21"/>
      <c r="F60" s="21"/>
    </row>
    <row r="61" spans="1:6" x14ac:dyDescent="0.25">
      <c r="A61" s="5" t="s">
        <v>32</v>
      </c>
      <c r="B61" s="23">
        <f t="shared" ref="B61:D62" si="3">B17/(B11*3)</f>
        <v>19511.267145656435</v>
      </c>
      <c r="C61" s="23">
        <f t="shared" si="3"/>
        <v>18000</v>
      </c>
      <c r="D61" s="23">
        <f t="shared" si="3"/>
        <v>83000</v>
      </c>
      <c r="E61" s="23"/>
      <c r="F61" s="23"/>
    </row>
    <row r="62" spans="1:6" x14ac:dyDescent="0.25">
      <c r="A62" s="5" t="s">
        <v>33</v>
      </c>
      <c r="B62" s="23">
        <f t="shared" si="3"/>
        <v>20208.576361845659</v>
      </c>
      <c r="C62" s="23">
        <f t="shared" si="3"/>
        <v>18000</v>
      </c>
      <c r="D62" s="23">
        <f t="shared" si="3"/>
        <v>77116.324729759537</v>
      </c>
      <c r="E62" s="23"/>
      <c r="F62" s="23"/>
    </row>
    <row r="63" spans="1:6" x14ac:dyDescent="0.25">
      <c r="A63" s="5" t="s">
        <v>27</v>
      </c>
      <c r="B63" s="23">
        <f>(B62/B61)*B46</f>
        <v>107.11572568952023</v>
      </c>
      <c r="C63" s="23">
        <f>(C62/C61)*C46</f>
        <v>100.13631511940433</v>
      </c>
      <c r="D63" s="23">
        <f>(D62/D61)*D46</f>
        <v>146.31329713229124</v>
      </c>
      <c r="E63" s="23"/>
      <c r="F63" s="23"/>
    </row>
    <row r="64" spans="1:6" x14ac:dyDescent="0.25">
      <c r="A64" s="5" t="s">
        <v>39</v>
      </c>
      <c r="B64" s="23">
        <f t="shared" ref="B64:D65" si="4">B17/B11</f>
        <v>58533.801436969305</v>
      </c>
      <c r="C64" s="23">
        <f t="shared" si="4"/>
        <v>54000</v>
      </c>
      <c r="D64" s="23">
        <f t="shared" si="4"/>
        <v>249000</v>
      </c>
      <c r="E64" s="23"/>
      <c r="F64" s="23"/>
    </row>
    <row r="65" spans="1:6" x14ac:dyDescent="0.25">
      <c r="A65" s="5" t="s">
        <v>40</v>
      </c>
      <c r="B65" s="23">
        <f t="shared" si="4"/>
        <v>60625.729085536972</v>
      </c>
      <c r="C65" s="23">
        <f t="shared" si="4"/>
        <v>54000</v>
      </c>
      <c r="D65" s="23">
        <f t="shared" si="4"/>
        <v>231348.97418927861</v>
      </c>
      <c r="E65" s="23"/>
      <c r="F65" s="23"/>
    </row>
    <row r="66" spans="1:6" x14ac:dyDescent="0.25">
      <c r="B66" s="24"/>
      <c r="C66" s="24"/>
      <c r="D66" s="24"/>
      <c r="E66" s="21"/>
      <c r="F66" s="21"/>
    </row>
    <row r="67" spans="1:6" x14ac:dyDescent="0.25">
      <c r="A67" s="5" t="s">
        <v>28</v>
      </c>
      <c r="B67" s="24"/>
      <c r="C67" s="24"/>
      <c r="D67" s="24"/>
      <c r="E67" s="21"/>
      <c r="F67" s="21"/>
    </row>
    <row r="68" spans="1:6" x14ac:dyDescent="0.25">
      <c r="A68" s="5" t="s">
        <v>29</v>
      </c>
      <c r="B68" s="23">
        <f>(B24/B23)*100</f>
        <v>66.667052933341324</v>
      </c>
      <c r="C68" s="23"/>
      <c r="D68" s="23"/>
      <c r="E68" s="21"/>
      <c r="F68" s="21"/>
    </row>
    <row r="69" spans="1:6" x14ac:dyDescent="0.25">
      <c r="A69" s="5" t="s">
        <v>30</v>
      </c>
      <c r="B69" s="23">
        <f>(B18/B24)*100</f>
        <v>157.85193840369786</v>
      </c>
      <c r="C69" s="23"/>
      <c r="D69" s="23"/>
      <c r="E69" s="21"/>
      <c r="F69" s="21"/>
    </row>
    <row r="70" spans="1:6" ht="15.75" thickBot="1" x14ac:dyDescent="0.3">
      <c r="A70" s="7"/>
      <c r="B70" s="7"/>
      <c r="C70" s="7"/>
      <c r="D70" s="7"/>
      <c r="E70" s="7"/>
      <c r="F70" s="7"/>
    </row>
    <row r="71" spans="1:6" ht="15.75" thickTop="1" x14ac:dyDescent="0.25"/>
    <row r="72" spans="1:6" x14ac:dyDescent="0.25">
      <c r="A72" s="8" t="s">
        <v>31</v>
      </c>
    </row>
    <row r="73" spans="1:6" x14ac:dyDescent="0.25">
      <c r="A73" s="11" t="s">
        <v>83</v>
      </c>
    </row>
    <row r="74" spans="1:6" x14ac:dyDescent="0.25">
      <c r="A74" s="5" t="s">
        <v>84</v>
      </c>
      <c r="B74" s="9"/>
      <c r="C74" s="9"/>
    </row>
    <row r="76" spans="1:6" x14ac:dyDescent="0.25">
      <c r="A76" s="5" t="s">
        <v>34</v>
      </c>
    </row>
    <row r="77" spans="1:6" x14ac:dyDescent="0.25">
      <c r="A77" s="5" t="s">
        <v>47</v>
      </c>
    </row>
    <row r="79" spans="1:6" x14ac:dyDescent="0.25">
      <c r="A79" s="10" t="s">
        <v>123</v>
      </c>
    </row>
    <row r="83" spans="1:1" x14ac:dyDescent="0.25">
      <c r="A83" s="10"/>
    </row>
  </sheetData>
  <mergeCells count="4">
    <mergeCell ref="A4:A5"/>
    <mergeCell ref="B4:B5"/>
    <mergeCell ref="C4:F4"/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9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7109375" style="39" customWidth="1"/>
    <col min="2" max="6" width="27.7109375" style="39" customWidth="1"/>
    <col min="7" max="16384" width="11.42578125" style="39"/>
  </cols>
  <sheetData>
    <row r="2" spans="1:6" ht="15.75" x14ac:dyDescent="0.25">
      <c r="A2" s="68" t="s">
        <v>94</v>
      </c>
      <c r="B2" s="68"/>
      <c r="C2" s="68"/>
      <c r="D2" s="68"/>
      <c r="E2" s="68"/>
      <c r="F2" s="68"/>
    </row>
    <row r="4" spans="1:6" x14ac:dyDescent="0.25">
      <c r="A4" s="63" t="s">
        <v>0</v>
      </c>
      <c r="B4" s="65" t="s">
        <v>1</v>
      </c>
      <c r="C4" s="67" t="s">
        <v>35</v>
      </c>
      <c r="D4" s="67"/>
      <c r="E4" s="67"/>
      <c r="F4" s="67"/>
    </row>
    <row r="5" spans="1:6" ht="49.5" customHeight="1" thickBot="1" x14ac:dyDescent="0.3">
      <c r="A5" s="64"/>
      <c r="B5" s="66"/>
      <c r="C5" s="55" t="s">
        <v>45</v>
      </c>
      <c r="D5" s="56" t="s">
        <v>72</v>
      </c>
      <c r="E5" s="56" t="s">
        <v>73</v>
      </c>
      <c r="F5" s="56" t="s">
        <v>74</v>
      </c>
    </row>
    <row r="6" spans="1:6" ht="15.75" thickTop="1" x14ac:dyDescent="0.25"/>
    <row r="7" spans="1:6" x14ac:dyDescent="0.25">
      <c r="A7" s="6" t="s">
        <v>2</v>
      </c>
    </row>
    <row r="9" spans="1:6" x14ac:dyDescent="0.25">
      <c r="A9" s="39" t="s">
        <v>3</v>
      </c>
    </row>
    <row r="10" spans="1:6" x14ac:dyDescent="0.25">
      <c r="A10" s="41" t="s">
        <v>54</v>
      </c>
      <c r="B10" s="42">
        <f>SUM(C10:F10)</f>
        <v>78998</v>
      </c>
      <c r="C10" s="42">
        <v>77340</v>
      </c>
      <c r="D10" s="42">
        <v>1658</v>
      </c>
      <c r="E10" s="43">
        <v>0</v>
      </c>
      <c r="F10" s="43">
        <v>0</v>
      </c>
    </row>
    <row r="11" spans="1:6" x14ac:dyDescent="0.25">
      <c r="A11" s="41" t="s">
        <v>95</v>
      </c>
      <c r="B11" s="42">
        <f>SUM(C11:F11)</f>
        <v>79615</v>
      </c>
      <c r="C11" s="42">
        <v>77761</v>
      </c>
      <c r="D11" s="42">
        <v>1854</v>
      </c>
      <c r="E11" s="43">
        <v>0</v>
      </c>
      <c r="F11" s="42">
        <v>0</v>
      </c>
    </row>
    <row r="12" spans="1:6" x14ac:dyDescent="0.25">
      <c r="A12" s="41" t="s">
        <v>96</v>
      </c>
      <c r="B12" s="42">
        <f>SUM(C12:F12)</f>
        <v>78607</v>
      </c>
      <c r="C12" s="42">
        <v>76870</v>
      </c>
      <c r="D12" s="42">
        <v>1737</v>
      </c>
      <c r="E12" s="43">
        <v>0</v>
      </c>
      <c r="F12" s="43">
        <v>0</v>
      </c>
    </row>
    <row r="13" spans="1:6" x14ac:dyDescent="0.25">
      <c r="A13" s="41" t="s">
        <v>78</v>
      </c>
      <c r="B13" s="42">
        <f t="shared" ref="B13" si="0">SUM(C13:F13)</f>
        <v>86544</v>
      </c>
      <c r="C13" s="42">
        <v>77990</v>
      </c>
      <c r="D13" s="42">
        <v>1855</v>
      </c>
      <c r="E13" s="42">
        <v>6408</v>
      </c>
      <c r="F13" s="42">
        <v>291</v>
      </c>
    </row>
    <row r="14" spans="1:6" x14ac:dyDescent="0.25">
      <c r="B14" s="43"/>
      <c r="C14" s="22"/>
      <c r="D14" s="43"/>
      <c r="E14" s="43"/>
      <c r="F14" s="43"/>
    </row>
    <row r="15" spans="1:6" x14ac:dyDescent="0.25">
      <c r="A15" s="40" t="s">
        <v>4</v>
      </c>
      <c r="B15" s="43"/>
      <c r="C15" s="43"/>
      <c r="D15" s="43"/>
      <c r="E15" s="43"/>
      <c r="F15" s="43"/>
    </row>
    <row r="16" spans="1:6" x14ac:dyDescent="0.25">
      <c r="A16" s="41" t="s">
        <v>54</v>
      </c>
      <c r="B16" s="42">
        <f>SUM(C16:F16)</f>
        <v>4579552800</v>
      </c>
      <c r="C16" s="42">
        <v>4189464000</v>
      </c>
      <c r="D16" s="42">
        <v>390088800</v>
      </c>
      <c r="E16" s="43">
        <v>0</v>
      </c>
      <c r="F16" s="42">
        <v>0</v>
      </c>
    </row>
    <row r="17" spans="1:6" x14ac:dyDescent="0.25">
      <c r="A17" s="41" t="s">
        <v>95</v>
      </c>
      <c r="B17" s="42">
        <f t="shared" ref="B17:B20" si="1">SUM(C17:F17)</f>
        <v>4660758000</v>
      </c>
      <c r="C17" s="42">
        <v>4199112000</v>
      </c>
      <c r="D17" s="42">
        <v>461646000</v>
      </c>
      <c r="E17" s="42">
        <v>0</v>
      </c>
      <c r="F17" s="42">
        <v>0</v>
      </c>
    </row>
    <row r="18" spans="1:6" x14ac:dyDescent="0.25">
      <c r="A18" s="41" t="s">
        <v>96</v>
      </c>
      <c r="B18" s="42">
        <f t="shared" si="1"/>
        <v>4558671000</v>
      </c>
      <c r="C18" s="42">
        <v>4150962000</v>
      </c>
      <c r="D18" s="42">
        <v>407709000</v>
      </c>
      <c r="E18" s="43">
        <v>0</v>
      </c>
      <c r="F18" s="42">
        <v>0</v>
      </c>
    </row>
    <row r="19" spans="1:6" x14ac:dyDescent="0.25">
      <c r="A19" s="41" t="s">
        <v>78</v>
      </c>
      <c r="B19" s="42">
        <f t="shared" si="1"/>
        <v>18936105300</v>
      </c>
      <c r="C19" s="42">
        <v>16845912000</v>
      </c>
      <c r="D19" s="42">
        <v>1847019600</v>
      </c>
      <c r="E19" s="42">
        <v>232610400</v>
      </c>
      <c r="F19" s="42">
        <v>10563300</v>
      </c>
    </row>
    <row r="20" spans="1:6" x14ac:dyDescent="0.25">
      <c r="A20" s="41" t="s">
        <v>97</v>
      </c>
      <c r="B20" s="42">
        <f t="shared" si="1"/>
        <v>4558671000</v>
      </c>
      <c r="C20" s="42">
        <f>C18</f>
        <v>4150962000</v>
      </c>
      <c r="D20" s="42">
        <f>D18</f>
        <v>407709000</v>
      </c>
      <c r="E20" s="42">
        <f t="shared" ref="E20:F20" si="2">E18</f>
        <v>0</v>
      </c>
      <c r="F20" s="42">
        <f t="shared" si="2"/>
        <v>0</v>
      </c>
    </row>
    <row r="21" spans="1:6" x14ac:dyDescent="0.25">
      <c r="B21" s="42"/>
      <c r="C21" s="42"/>
      <c r="D21" s="42"/>
      <c r="E21" s="43"/>
      <c r="F21" s="43"/>
    </row>
    <row r="22" spans="1:6" x14ac:dyDescent="0.25">
      <c r="A22" s="40" t="s">
        <v>5</v>
      </c>
      <c r="B22" s="42"/>
      <c r="C22" s="42"/>
      <c r="D22" s="42"/>
      <c r="E22" s="43"/>
      <c r="F22" s="43"/>
    </row>
    <row r="23" spans="1:6" x14ac:dyDescent="0.25">
      <c r="A23" s="41" t="s">
        <v>95</v>
      </c>
      <c r="B23" s="42">
        <f>B17</f>
        <v>4660758000</v>
      </c>
      <c r="C23" s="47"/>
      <c r="D23" s="47"/>
      <c r="E23" s="43"/>
      <c r="F23" s="43"/>
    </row>
    <row r="24" spans="1:6" x14ac:dyDescent="0.25">
      <c r="A24" s="41" t="s">
        <v>96</v>
      </c>
      <c r="B24" s="42">
        <v>4659993000</v>
      </c>
      <c r="C24" s="47"/>
      <c r="D24" s="47"/>
      <c r="E24" s="43"/>
      <c r="F24" s="43"/>
    </row>
    <row r="25" spans="1:6" x14ac:dyDescent="0.25">
      <c r="B25" s="43"/>
      <c r="C25" s="43"/>
      <c r="D25" s="43"/>
      <c r="E25" s="43"/>
      <c r="F25" s="43"/>
    </row>
    <row r="26" spans="1:6" x14ac:dyDescent="0.25">
      <c r="A26" s="39" t="s">
        <v>6</v>
      </c>
      <c r="B26" s="43"/>
      <c r="C26" s="43"/>
      <c r="D26" s="43"/>
      <c r="E26" s="43"/>
      <c r="F26" s="43"/>
    </row>
    <row r="27" spans="1:6" x14ac:dyDescent="0.25">
      <c r="A27" s="39" t="s">
        <v>55</v>
      </c>
      <c r="B27" s="38">
        <v>1.0123857379999999</v>
      </c>
      <c r="C27" s="38">
        <v>1.0123857379999999</v>
      </c>
      <c r="D27" s="38">
        <v>1.0123857379999999</v>
      </c>
      <c r="E27" s="38">
        <v>1.0123857379999999</v>
      </c>
      <c r="F27" s="38">
        <v>1.0123857379999999</v>
      </c>
    </row>
    <row r="28" spans="1:6" x14ac:dyDescent="0.25">
      <c r="A28" s="39" t="s">
        <v>98</v>
      </c>
      <c r="B28" s="38">
        <v>1.0303325644000001</v>
      </c>
      <c r="C28" s="38">
        <v>1.0303325644000001</v>
      </c>
      <c r="D28" s="38">
        <v>1.0303325644000001</v>
      </c>
      <c r="E28" s="38">
        <v>1.0303325644000001</v>
      </c>
      <c r="F28" s="38">
        <v>1.0303325644000001</v>
      </c>
    </row>
    <row r="29" spans="1:6" x14ac:dyDescent="0.25">
      <c r="A29" s="41" t="s">
        <v>7</v>
      </c>
      <c r="B29" s="42">
        <f>SUM(C29:D29)</f>
        <v>231161</v>
      </c>
      <c r="C29" s="18">
        <v>205133</v>
      </c>
      <c r="D29" s="29">
        <v>26028</v>
      </c>
      <c r="E29" s="27" t="s">
        <v>86</v>
      </c>
      <c r="F29" s="27" t="s">
        <v>86</v>
      </c>
    </row>
    <row r="30" spans="1:6" x14ac:dyDescent="0.25">
      <c r="B30" s="43"/>
      <c r="C30" s="43"/>
      <c r="D30" s="43"/>
      <c r="E30" s="43"/>
      <c r="F30" s="43"/>
    </row>
    <row r="31" spans="1:6" x14ac:dyDescent="0.25">
      <c r="A31" s="39" t="s">
        <v>8</v>
      </c>
      <c r="B31" s="43"/>
      <c r="C31" s="43"/>
      <c r="D31" s="43"/>
      <c r="E31" s="43"/>
      <c r="F31" s="43"/>
    </row>
    <row r="32" spans="1:6" x14ac:dyDescent="0.25">
      <c r="A32" s="39" t="s">
        <v>56</v>
      </c>
      <c r="B32" s="42">
        <f>B16/B27</f>
        <v>4523525597.1178055</v>
      </c>
      <c r="C32" s="42">
        <f>C16/C27</f>
        <v>4138209224.7530265</v>
      </c>
      <c r="D32" s="42">
        <f>D16/D27</f>
        <v>385316372.36477947</v>
      </c>
      <c r="E32" s="42">
        <f t="shared" ref="E32:F32" si="3">E16/E27</f>
        <v>0</v>
      </c>
      <c r="F32" s="42">
        <f t="shared" si="3"/>
        <v>0</v>
      </c>
    </row>
    <row r="33" spans="1:6" x14ac:dyDescent="0.25">
      <c r="A33" s="39" t="s">
        <v>99</v>
      </c>
      <c r="B33" s="42">
        <f>B18/B28</f>
        <v>4424465611.8917093</v>
      </c>
      <c r="C33" s="42">
        <f>C18/C28</f>
        <v>4028759396.1637573</v>
      </c>
      <c r="D33" s="42">
        <f>D18/D28</f>
        <v>395706215.72795159</v>
      </c>
      <c r="E33" s="42">
        <f t="shared" ref="E33:F33" si="4">E18/E28</f>
        <v>0</v>
      </c>
      <c r="F33" s="42">
        <f t="shared" si="4"/>
        <v>0</v>
      </c>
    </row>
    <row r="34" spans="1:6" x14ac:dyDescent="0.25">
      <c r="A34" s="39" t="s">
        <v>57</v>
      </c>
      <c r="B34" s="42">
        <f>B32/B10</f>
        <v>57261.267337373167</v>
      </c>
      <c r="C34" s="42">
        <f>C32/C10</f>
        <v>53506.713534432718</v>
      </c>
      <c r="D34" s="42">
        <f>D32/D10</f>
        <v>232398.29455053044</v>
      </c>
      <c r="E34" s="42"/>
      <c r="F34" s="42"/>
    </row>
    <row r="35" spans="1:6" x14ac:dyDescent="0.25">
      <c r="A35" s="39" t="s">
        <v>100</v>
      </c>
      <c r="B35" s="42">
        <f>B33/B12</f>
        <v>56285.898353730699</v>
      </c>
      <c r="C35" s="42">
        <f>C33/C12</f>
        <v>52410.035074330131</v>
      </c>
      <c r="D35" s="42">
        <f>D33/D12</f>
        <v>227810.14146686907</v>
      </c>
      <c r="E35" s="42"/>
      <c r="F35" s="42"/>
    </row>
    <row r="36" spans="1:6" x14ac:dyDescent="0.25">
      <c r="B36" s="43"/>
      <c r="C36" s="43"/>
      <c r="D36" s="43"/>
      <c r="E36" s="43"/>
      <c r="F36" s="43"/>
    </row>
    <row r="37" spans="1:6" x14ac:dyDescent="0.25">
      <c r="A37" s="6" t="s">
        <v>9</v>
      </c>
      <c r="B37" s="43"/>
      <c r="C37" s="43"/>
      <c r="D37" s="43"/>
      <c r="E37" s="43"/>
      <c r="F37" s="43"/>
    </row>
    <row r="38" spans="1:6" x14ac:dyDescent="0.25">
      <c r="B38" s="43"/>
      <c r="C38" s="43"/>
      <c r="D38" s="43"/>
      <c r="E38" s="43"/>
      <c r="F38" s="43"/>
    </row>
    <row r="39" spans="1:6" x14ac:dyDescent="0.25">
      <c r="A39" s="39" t="s">
        <v>10</v>
      </c>
      <c r="B39" s="43"/>
      <c r="C39" s="43"/>
      <c r="D39" s="43"/>
      <c r="E39" s="43"/>
      <c r="F39" s="43"/>
    </row>
    <row r="40" spans="1:6" x14ac:dyDescent="0.25">
      <c r="A40" s="39" t="s">
        <v>11</v>
      </c>
      <c r="B40" s="47">
        <f>(B11/B29)*100</f>
        <v>34.441363378770639</v>
      </c>
      <c r="C40" s="47">
        <f>(C11/C29)*100</f>
        <v>37.90760140981704</v>
      </c>
      <c r="D40" s="47">
        <f>(D11/D29)*100</f>
        <v>7.1230982019363758</v>
      </c>
      <c r="E40" s="47"/>
      <c r="F40" s="47"/>
    </row>
    <row r="41" spans="1:6" x14ac:dyDescent="0.25">
      <c r="A41" s="39" t="s">
        <v>12</v>
      </c>
      <c r="B41" s="47">
        <f>(B12/B29)*100</f>
        <v>34.005303662815095</v>
      </c>
      <c r="C41" s="47">
        <f>(C12/C29)*100</f>
        <v>37.473249062803156</v>
      </c>
      <c r="D41" s="47">
        <f>(D12/D29)*100</f>
        <v>6.6735822959889353</v>
      </c>
      <c r="E41" s="47"/>
      <c r="F41" s="47"/>
    </row>
    <row r="42" spans="1:6" x14ac:dyDescent="0.25">
      <c r="B42" s="43"/>
      <c r="C42" s="43"/>
      <c r="D42" s="43"/>
      <c r="E42" s="43"/>
      <c r="F42" s="43"/>
    </row>
    <row r="43" spans="1:6" x14ac:dyDescent="0.25">
      <c r="A43" s="39" t="s">
        <v>13</v>
      </c>
      <c r="B43" s="43"/>
      <c r="C43" s="43"/>
      <c r="D43" s="43"/>
      <c r="E43" s="43"/>
      <c r="F43" s="43"/>
    </row>
    <row r="44" spans="1:6" x14ac:dyDescent="0.25">
      <c r="A44" s="39" t="s">
        <v>14</v>
      </c>
      <c r="B44" s="47">
        <f>B12/B11*100</f>
        <v>98.733906927086608</v>
      </c>
      <c r="C44" s="47">
        <f>C12/C11*100</f>
        <v>98.854181401988143</v>
      </c>
      <c r="D44" s="47">
        <f>D12/D11*100</f>
        <v>93.689320388349515</v>
      </c>
      <c r="E44" s="47"/>
      <c r="F44" s="47"/>
    </row>
    <row r="45" spans="1:6" x14ac:dyDescent="0.25">
      <c r="A45" s="39" t="s">
        <v>15</v>
      </c>
      <c r="B45" s="47">
        <f>B18/B17*100</f>
        <v>97.809648130196848</v>
      </c>
      <c r="C45" s="47">
        <f>C18/C17*100</f>
        <v>98.853328989557781</v>
      </c>
      <c r="D45" s="47">
        <f>D18/D17*100</f>
        <v>88.316372285257543</v>
      </c>
      <c r="E45" s="47"/>
      <c r="F45" s="47"/>
    </row>
    <row r="46" spans="1:6" x14ac:dyDescent="0.25">
      <c r="A46" s="39" t="s">
        <v>16</v>
      </c>
      <c r="B46" s="47">
        <f>AVERAGE(B44:B45)</f>
        <v>98.271777528641735</v>
      </c>
      <c r="C46" s="47">
        <f>AVERAGE(C44:C45)</f>
        <v>98.853755195772962</v>
      </c>
      <c r="D46" s="47">
        <f>AVERAGE(D44:D45)</f>
        <v>91.002846336803529</v>
      </c>
      <c r="E46" s="47"/>
      <c r="F46" s="47"/>
    </row>
    <row r="47" spans="1:6" x14ac:dyDescent="0.25">
      <c r="B47" s="48"/>
      <c r="C47" s="48"/>
      <c r="D47" s="48"/>
      <c r="E47" s="48"/>
      <c r="F47" s="48"/>
    </row>
    <row r="48" spans="1:6" x14ac:dyDescent="0.25">
      <c r="A48" s="39" t="s">
        <v>17</v>
      </c>
      <c r="B48" s="43"/>
      <c r="C48" s="43"/>
      <c r="D48" s="43"/>
      <c r="E48" s="43"/>
      <c r="F48" s="43"/>
    </row>
    <row r="49" spans="1:6" x14ac:dyDescent="0.25">
      <c r="A49" s="39" t="s">
        <v>18</v>
      </c>
      <c r="B49" s="47">
        <f>B12/B13*100</f>
        <v>90.828942503235339</v>
      </c>
      <c r="C49" s="47">
        <f>C12/C13*100</f>
        <v>98.563918451083481</v>
      </c>
      <c r="D49" s="47">
        <f>D12/D13*100</f>
        <v>93.638814016172518</v>
      </c>
      <c r="E49" s="47"/>
      <c r="F49" s="47"/>
    </row>
    <row r="50" spans="1:6" x14ac:dyDescent="0.25">
      <c r="A50" s="39" t="s">
        <v>19</v>
      </c>
      <c r="B50" s="47">
        <f>B18/B19*100</f>
        <v>24.073963086802227</v>
      </c>
      <c r="C50" s="47">
        <f>C18/C19*100</f>
        <v>24.640767445538124</v>
      </c>
      <c r="D50" s="47">
        <f>D18/D19*100</f>
        <v>22.073885951183193</v>
      </c>
      <c r="E50" s="47"/>
      <c r="F50" s="47"/>
    </row>
    <row r="51" spans="1:6" x14ac:dyDescent="0.25">
      <c r="A51" s="39" t="s">
        <v>20</v>
      </c>
      <c r="B51" s="47">
        <f>(B49+B50)/2</f>
        <v>57.451452795018781</v>
      </c>
      <c r="C51" s="47">
        <f>(C49+C50)/2</f>
        <v>61.602342948310806</v>
      </c>
      <c r="D51" s="47">
        <f>(D49+D50)/2</f>
        <v>57.856349983677859</v>
      </c>
      <c r="E51" s="47"/>
      <c r="F51" s="47"/>
    </row>
    <row r="52" spans="1:6" x14ac:dyDescent="0.25">
      <c r="B52" s="43"/>
      <c r="C52" s="43"/>
      <c r="D52" s="43"/>
      <c r="E52" s="43"/>
      <c r="F52" s="43"/>
    </row>
    <row r="53" spans="1:6" x14ac:dyDescent="0.25">
      <c r="A53" s="39" t="s">
        <v>21</v>
      </c>
      <c r="B53" s="47">
        <f>B20/B18*100</f>
        <v>100</v>
      </c>
      <c r="C53" s="47">
        <f>C20/C18*100</f>
        <v>100</v>
      </c>
      <c r="D53" s="47">
        <f>D20/D18*100</f>
        <v>100</v>
      </c>
      <c r="E53" s="47"/>
      <c r="F53" s="47"/>
    </row>
    <row r="54" spans="1:6" x14ac:dyDescent="0.25">
      <c r="B54" s="43"/>
      <c r="C54" s="43"/>
      <c r="D54" s="43"/>
      <c r="E54" s="43"/>
      <c r="F54" s="43"/>
    </row>
    <row r="55" spans="1:6" x14ac:dyDescent="0.25">
      <c r="A55" s="39" t="s">
        <v>22</v>
      </c>
      <c r="B55" s="43"/>
      <c r="C55" s="43"/>
      <c r="D55" s="43"/>
      <c r="E55" s="43"/>
      <c r="F55" s="43"/>
    </row>
    <row r="56" spans="1:6" x14ac:dyDescent="0.25">
      <c r="A56" s="39" t="s">
        <v>23</v>
      </c>
      <c r="B56" s="47">
        <f>((B12/B10)-1)*100</f>
        <v>-0.4949492392212429</v>
      </c>
      <c r="C56" s="47">
        <f>((C12/C10)-1)*100</f>
        <v>-0.60770623222136111</v>
      </c>
      <c r="D56" s="47">
        <f>((D12/D10)-1)*100</f>
        <v>4.7647768395657319</v>
      </c>
      <c r="E56" s="47"/>
      <c r="F56" s="47"/>
    </row>
    <row r="57" spans="1:6" x14ac:dyDescent="0.25">
      <c r="A57" s="39" t="s">
        <v>24</v>
      </c>
      <c r="B57" s="47">
        <f>((B33/B32)-1)*100</f>
        <v>-2.1898844849957966</v>
      </c>
      <c r="C57" s="47">
        <f>((C33/C32)-1)*100</f>
        <v>-2.6448597121331185</v>
      </c>
      <c r="D57" s="47">
        <f>((D33/D32)-1)*100</f>
        <v>2.696444819981858</v>
      </c>
      <c r="E57" s="47"/>
      <c r="F57" s="47"/>
    </row>
    <row r="58" spans="1:6" x14ac:dyDescent="0.25">
      <c r="A58" s="39" t="s">
        <v>25</v>
      </c>
      <c r="B58" s="47">
        <f>((B35/B34)-1)*100</f>
        <v>-1.703366043045762</v>
      </c>
      <c r="C58" s="47">
        <f>((C35/C34)-1)*100</f>
        <v>-2.0496090820394941</v>
      </c>
      <c r="D58" s="47">
        <f>((D35/D34)-1)*100</f>
        <v>-1.9742628028037279</v>
      </c>
      <c r="E58" s="47"/>
      <c r="F58" s="47"/>
    </row>
    <row r="59" spans="1:6" x14ac:dyDescent="0.25">
      <c r="B59" s="48"/>
      <c r="C59" s="48"/>
      <c r="D59" s="48"/>
      <c r="E59" s="48"/>
      <c r="F59" s="48"/>
    </row>
    <row r="60" spans="1:6" x14ac:dyDescent="0.25">
      <c r="A60" s="39" t="s">
        <v>26</v>
      </c>
      <c r="B60" s="43"/>
      <c r="C60" s="43"/>
      <c r="D60" s="43"/>
      <c r="E60" s="43"/>
      <c r="F60" s="43"/>
    </row>
    <row r="61" spans="1:6" x14ac:dyDescent="0.25">
      <c r="A61" s="39" t="s">
        <v>32</v>
      </c>
      <c r="B61" s="47">
        <f t="shared" ref="B61:B62" si="5">B17/(B11*3)</f>
        <v>19513.734848960623</v>
      </c>
      <c r="C61" s="47">
        <f t="shared" ref="C61:D62" si="6">C17/(C11*3)</f>
        <v>18000.07715950155</v>
      </c>
      <c r="D61" s="47">
        <f t="shared" si="6"/>
        <v>83000</v>
      </c>
      <c r="E61" s="47"/>
      <c r="F61" s="47"/>
    </row>
    <row r="62" spans="1:6" x14ac:dyDescent="0.25">
      <c r="A62" s="39" t="s">
        <v>33</v>
      </c>
      <c r="B62" s="47">
        <f t="shared" si="5"/>
        <v>19331.064663452365</v>
      </c>
      <c r="C62" s="47">
        <f t="shared" si="6"/>
        <v>17999.92194614284</v>
      </c>
      <c r="D62" s="47">
        <f t="shared" si="6"/>
        <v>78240.069084628674</v>
      </c>
      <c r="E62" s="47"/>
      <c r="F62" s="47"/>
    </row>
    <row r="63" spans="1:6" x14ac:dyDescent="0.25">
      <c r="A63" s="39" t="s">
        <v>27</v>
      </c>
      <c r="B63" s="47">
        <f>(B62/B61)*B46</f>
        <v>97.351844775105349</v>
      </c>
      <c r="C63" s="47">
        <f>(C62/C61)*C46</f>
        <v>98.852902787017754</v>
      </c>
      <c r="D63" s="47">
        <f>(D62/D61)*D46</f>
        <v>85.783963666136813</v>
      </c>
      <c r="E63" s="47"/>
      <c r="F63" s="47"/>
    </row>
    <row r="64" spans="1:6" x14ac:dyDescent="0.25">
      <c r="A64" s="39" t="s">
        <v>39</v>
      </c>
      <c r="B64" s="47">
        <f t="shared" ref="B64:B65" si="7">B17/B11</f>
        <v>58541.204546881869</v>
      </c>
      <c r="C64" s="47">
        <f t="shared" ref="C64:D65" si="8">C17/C11</f>
        <v>54000.231478504647</v>
      </c>
      <c r="D64" s="47">
        <f t="shared" si="8"/>
        <v>249000</v>
      </c>
      <c r="E64" s="47"/>
      <c r="F64" s="47"/>
    </row>
    <row r="65" spans="1:6" x14ac:dyDescent="0.25">
      <c r="A65" s="39" t="s">
        <v>40</v>
      </c>
      <c r="B65" s="47">
        <f t="shared" si="7"/>
        <v>57993.193990357096</v>
      </c>
      <c r="C65" s="47">
        <f t="shared" si="8"/>
        <v>53999.765838428517</v>
      </c>
      <c r="D65" s="47">
        <f t="shared" si="8"/>
        <v>234720.20725388601</v>
      </c>
      <c r="E65" s="47"/>
      <c r="F65" s="47"/>
    </row>
    <row r="66" spans="1:6" x14ac:dyDescent="0.25">
      <c r="B66" s="48"/>
      <c r="C66" s="48"/>
      <c r="D66" s="48"/>
      <c r="E66" s="43"/>
      <c r="F66" s="43"/>
    </row>
    <row r="67" spans="1:6" x14ac:dyDescent="0.25">
      <c r="A67" s="39" t="s">
        <v>28</v>
      </c>
      <c r="B67" s="48"/>
      <c r="C67" s="48"/>
      <c r="D67" s="48"/>
      <c r="E67" s="43"/>
      <c r="F67" s="43"/>
    </row>
    <row r="68" spans="1:6" x14ac:dyDescent="0.25">
      <c r="A68" s="39" t="s">
        <v>29</v>
      </c>
      <c r="B68" s="47">
        <f>(B24/B23)*100</f>
        <v>99.983586360845166</v>
      </c>
      <c r="C68" s="47"/>
      <c r="D68" s="47"/>
      <c r="E68" s="43"/>
      <c r="F68" s="43"/>
    </row>
    <row r="69" spans="1:6" x14ac:dyDescent="0.25">
      <c r="A69" s="39" t="s">
        <v>30</v>
      </c>
      <c r="B69" s="47">
        <f>(B18/B24)*100</f>
        <v>97.825704888397908</v>
      </c>
      <c r="C69" s="47"/>
      <c r="D69" s="47"/>
      <c r="E69" s="43"/>
      <c r="F69" s="43"/>
    </row>
    <row r="70" spans="1:6" ht="15.75" thickBot="1" x14ac:dyDescent="0.3">
      <c r="A70" s="44"/>
      <c r="B70" s="44"/>
      <c r="C70" s="44"/>
      <c r="D70" s="44"/>
      <c r="E70" s="44"/>
      <c r="F70" s="44"/>
    </row>
    <row r="71" spans="1:6" ht="15.75" thickTop="1" x14ac:dyDescent="0.25"/>
    <row r="72" spans="1:6" x14ac:dyDescent="0.25">
      <c r="A72" s="8" t="s">
        <v>31</v>
      </c>
    </row>
    <row r="73" spans="1:6" x14ac:dyDescent="0.25">
      <c r="A73" s="45" t="s">
        <v>83</v>
      </c>
    </row>
    <row r="74" spans="1:6" x14ac:dyDescent="0.25">
      <c r="A74" s="39" t="s">
        <v>84</v>
      </c>
      <c r="B74" s="46"/>
      <c r="C74" s="46"/>
    </row>
    <row r="76" spans="1:6" x14ac:dyDescent="0.25">
      <c r="A76" s="39" t="s">
        <v>34</v>
      </c>
    </row>
    <row r="77" spans="1:6" x14ac:dyDescent="0.25">
      <c r="A77" s="39" t="s">
        <v>47</v>
      </c>
    </row>
    <row r="79" spans="1:6" x14ac:dyDescent="0.25">
      <c r="A79" s="10" t="s">
        <v>123</v>
      </c>
    </row>
  </sheetData>
  <mergeCells count="4">
    <mergeCell ref="A4:A5"/>
    <mergeCell ref="B4:B5"/>
    <mergeCell ref="C4:F4"/>
    <mergeCell ref="A2:F2"/>
  </mergeCells>
  <pageMargins left="0.7" right="0.7" top="0.75" bottom="0.75" header="0.3" footer="0.3"/>
  <pageSetup paperSize="9" scale="4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9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42578125" style="39" customWidth="1"/>
    <col min="2" max="6" width="27.7109375" style="39" customWidth="1"/>
    <col min="7" max="16384" width="11.42578125" style="39"/>
  </cols>
  <sheetData>
    <row r="2" spans="1:6" ht="15.75" x14ac:dyDescent="0.25">
      <c r="A2" s="68" t="s">
        <v>101</v>
      </c>
      <c r="B2" s="68"/>
      <c r="C2" s="68"/>
      <c r="D2" s="68"/>
      <c r="E2" s="68"/>
      <c r="F2" s="68"/>
    </row>
    <row r="4" spans="1:6" x14ac:dyDescent="0.25">
      <c r="A4" s="63" t="s">
        <v>0</v>
      </c>
      <c r="B4" s="65" t="s">
        <v>1</v>
      </c>
      <c r="C4" s="67" t="s">
        <v>35</v>
      </c>
      <c r="D4" s="67"/>
      <c r="E4" s="67"/>
      <c r="F4" s="67"/>
    </row>
    <row r="5" spans="1:6" ht="49.5" customHeight="1" thickBot="1" x14ac:dyDescent="0.3">
      <c r="A5" s="64"/>
      <c r="B5" s="66"/>
      <c r="C5" s="55" t="s">
        <v>45</v>
      </c>
      <c r="D5" s="56" t="s">
        <v>72</v>
      </c>
      <c r="E5" s="56" t="s">
        <v>73</v>
      </c>
      <c r="F5" s="56" t="s">
        <v>74</v>
      </c>
    </row>
    <row r="6" spans="1:6" ht="15.75" thickTop="1" x14ac:dyDescent="0.25"/>
    <row r="7" spans="1:6" x14ac:dyDescent="0.25">
      <c r="A7" s="6" t="s">
        <v>2</v>
      </c>
    </row>
    <row r="9" spans="1:6" x14ac:dyDescent="0.25">
      <c r="A9" s="39" t="s">
        <v>3</v>
      </c>
    </row>
    <row r="10" spans="1:6" x14ac:dyDescent="0.25">
      <c r="A10" s="41" t="s">
        <v>58</v>
      </c>
      <c r="B10" s="42">
        <f>SUM(C10:F10)+122+471</f>
        <v>79470</v>
      </c>
      <c r="C10" s="42">
        <v>76817</v>
      </c>
      <c r="D10" s="42">
        <v>1434</v>
      </c>
      <c r="E10" s="42">
        <v>153</v>
      </c>
      <c r="F10" s="43">
        <v>473</v>
      </c>
    </row>
    <row r="11" spans="1:6" x14ac:dyDescent="0.25">
      <c r="A11" s="41" t="s">
        <v>117</v>
      </c>
      <c r="B11" s="42">
        <f t="shared" ref="B11:B13" si="0">SUM(C11:F11)</f>
        <v>87239</v>
      </c>
      <c r="C11" s="42">
        <v>78678</v>
      </c>
      <c r="D11" s="42">
        <v>1862</v>
      </c>
      <c r="E11" s="42">
        <v>6408</v>
      </c>
      <c r="F11" s="42">
        <v>291</v>
      </c>
    </row>
    <row r="12" spans="1:6" x14ac:dyDescent="0.25">
      <c r="A12" s="41" t="s">
        <v>118</v>
      </c>
      <c r="B12" s="42">
        <f t="shared" si="0"/>
        <v>80760</v>
      </c>
      <c r="C12" s="42">
        <v>76984</v>
      </c>
      <c r="D12" s="42">
        <v>1533</v>
      </c>
      <c r="E12" s="42">
        <v>2146</v>
      </c>
      <c r="F12" s="43">
        <v>97</v>
      </c>
    </row>
    <row r="13" spans="1:6" x14ac:dyDescent="0.25">
      <c r="A13" s="41" t="s">
        <v>78</v>
      </c>
      <c r="B13" s="42">
        <f t="shared" si="0"/>
        <v>86544</v>
      </c>
      <c r="C13" s="42">
        <v>77990</v>
      </c>
      <c r="D13" s="42">
        <v>1855</v>
      </c>
      <c r="E13" s="42">
        <v>6408</v>
      </c>
      <c r="F13" s="42">
        <v>291</v>
      </c>
    </row>
    <row r="14" spans="1:6" x14ac:dyDescent="0.25">
      <c r="B14" s="43"/>
      <c r="C14" s="22"/>
      <c r="D14" s="43"/>
      <c r="E14" s="43"/>
      <c r="F14" s="43"/>
    </row>
    <row r="15" spans="1:6" x14ac:dyDescent="0.25">
      <c r="A15" s="40" t="s">
        <v>4</v>
      </c>
      <c r="B15" s="43"/>
      <c r="C15" s="43"/>
      <c r="D15" s="43"/>
      <c r="E15" s="43"/>
      <c r="F15" s="43"/>
    </row>
    <row r="16" spans="1:6" x14ac:dyDescent="0.25">
      <c r="A16" s="41" t="s">
        <v>58</v>
      </c>
      <c r="B16" s="42">
        <f>SUM(C16:F16)</f>
        <v>4570139600</v>
      </c>
      <c r="C16" s="42">
        <v>4160520000</v>
      </c>
      <c r="D16" s="42">
        <v>341448200</v>
      </c>
      <c r="E16" s="42">
        <v>16661700</v>
      </c>
      <c r="F16" s="42">
        <v>51509700</v>
      </c>
    </row>
    <row r="17" spans="1:6" x14ac:dyDescent="0.25">
      <c r="A17" s="41" t="s">
        <v>117</v>
      </c>
      <c r="B17" s="42">
        <f t="shared" ref="B17:B20" si="1">SUM(C17:F17)</f>
        <v>4955379300</v>
      </c>
      <c r="C17" s="42">
        <v>4248630000</v>
      </c>
      <c r="D17" s="42">
        <v>463575600</v>
      </c>
      <c r="E17" s="42">
        <v>232610400</v>
      </c>
      <c r="F17" s="42">
        <v>10563300</v>
      </c>
    </row>
    <row r="18" spans="1:6" x14ac:dyDescent="0.25">
      <c r="A18" s="41" t="s">
        <v>118</v>
      </c>
      <c r="B18" s="42">
        <f t="shared" si="1"/>
        <v>4761496300</v>
      </c>
      <c r="C18" s="42">
        <v>4156092000</v>
      </c>
      <c r="D18" s="42">
        <v>363319600</v>
      </c>
      <c r="E18" s="43">
        <v>231521400</v>
      </c>
      <c r="F18" s="43">
        <v>10563300</v>
      </c>
    </row>
    <row r="19" spans="1:6" x14ac:dyDescent="0.25">
      <c r="A19" s="41" t="s">
        <v>78</v>
      </c>
      <c r="B19" s="42">
        <f t="shared" si="1"/>
        <v>18936105300</v>
      </c>
      <c r="C19" s="42">
        <v>16845912000</v>
      </c>
      <c r="D19" s="42">
        <v>1847019600</v>
      </c>
      <c r="E19" s="42">
        <v>232610400</v>
      </c>
      <c r="F19" s="42">
        <v>10563300</v>
      </c>
    </row>
    <row r="20" spans="1:6" x14ac:dyDescent="0.25">
      <c r="A20" s="41" t="s">
        <v>119</v>
      </c>
      <c r="B20" s="42">
        <f t="shared" si="1"/>
        <v>4761496300</v>
      </c>
      <c r="C20" s="42">
        <f t="shared" ref="C20:F20" si="2">C18</f>
        <v>4156092000</v>
      </c>
      <c r="D20" s="42">
        <f t="shared" si="2"/>
        <v>363319600</v>
      </c>
      <c r="E20" s="42">
        <f t="shared" si="2"/>
        <v>231521400</v>
      </c>
      <c r="F20" s="42">
        <f t="shared" si="2"/>
        <v>10563300</v>
      </c>
    </row>
    <row r="21" spans="1:6" x14ac:dyDescent="0.25">
      <c r="B21" s="42"/>
      <c r="C21" s="42"/>
      <c r="D21" s="42"/>
      <c r="E21" s="43"/>
      <c r="F21" s="43"/>
    </row>
    <row r="22" spans="1:6" x14ac:dyDescent="0.25">
      <c r="A22" s="40" t="s">
        <v>5</v>
      </c>
      <c r="B22" s="42"/>
      <c r="C22" s="42"/>
      <c r="D22" s="42"/>
      <c r="E22" s="43"/>
      <c r="F22" s="43"/>
    </row>
    <row r="23" spans="1:6" x14ac:dyDescent="0.25">
      <c r="A23" s="41" t="s">
        <v>117</v>
      </c>
      <c r="B23" s="42">
        <f>B17</f>
        <v>4955379300</v>
      </c>
      <c r="C23" s="42"/>
      <c r="D23" s="42"/>
      <c r="E23" s="43"/>
      <c r="F23" s="43"/>
    </row>
    <row r="24" spans="1:6" x14ac:dyDescent="0.25">
      <c r="A24" s="41" t="s">
        <v>118</v>
      </c>
      <c r="B24" s="42">
        <v>4750290388</v>
      </c>
      <c r="C24" s="42"/>
      <c r="D24" s="42"/>
      <c r="E24" s="43"/>
      <c r="F24" s="43"/>
    </row>
    <row r="25" spans="1:6" x14ac:dyDescent="0.25">
      <c r="B25" s="43"/>
      <c r="C25" s="43"/>
      <c r="D25" s="43"/>
      <c r="E25" s="43"/>
      <c r="F25" s="43"/>
    </row>
    <row r="26" spans="1:6" x14ac:dyDescent="0.25">
      <c r="A26" s="39" t="s">
        <v>6</v>
      </c>
      <c r="B26" s="43"/>
      <c r="C26" s="43"/>
      <c r="D26" s="43"/>
      <c r="E26" s="43"/>
      <c r="F26" s="43"/>
    </row>
    <row r="27" spans="1:6" x14ac:dyDescent="0.25">
      <c r="A27" s="39" t="s">
        <v>59</v>
      </c>
      <c r="B27" s="49">
        <v>1.0245</v>
      </c>
      <c r="C27" s="49">
        <v>1.0245</v>
      </c>
      <c r="D27" s="49">
        <v>1.0245</v>
      </c>
      <c r="E27" s="49">
        <v>1.0245</v>
      </c>
      <c r="F27" s="49">
        <v>1.0245</v>
      </c>
    </row>
    <row r="28" spans="1:6" x14ac:dyDescent="0.25">
      <c r="A28" s="39" t="s">
        <v>120</v>
      </c>
      <c r="B28" s="50">
        <v>1.0451999999999999</v>
      </c>
      <c r="C28" s="50">
        <v>1.0451999999999999</v>
      </c>
      <c r="D28" s="50">
        <v>1.0451999999999999</v>
      </c>
      <c r="E28" s="50">
        <v>1.0451999999999999</v>
      </c>
      <c r="F28" s="50">
        <v>1.0451999999999999</v>
      </c>
    </row>
    <row r="29" spans="1:6" x14ac:dyDescent="0.25">
      <c r="A29" s="41" t="s">
        <v>7</v>
      </c>
      <c r="B29" s="42">
        <f>SUM(C29:D29)</f>
        <v>231161</v>
      </c>
      <c r="C29" s="18">
        <v>205133</v>
      </c>
      <c r="D29" s="29">
        <v>26028</v>
      </c>
      <c r="E29" s="27" t="s">
        <v>86</v>
      </c>
      <c r="F29" s="27" t="s">
        <v>86</v>
      </c>
    </row>
    <row r="30" spans="1:6" x14ac:dyDescent="0.25">
      <c r="B30" s="43"/>
      <c r="C30" s="43"/>
      <c r="D30" s="43"/>
      <c r="E30" s="43"/>
      <c r="F30" s="43"/>
    </row>
    <row r="31" spans="1:6" x14ac:dyDescent="0.25">
      <c r="A31" s="39" t="s">
        <v>8</v>
      </c>
      <c r="B31" s="43"/>
      <c r="C31" s="43"/>
      <c r="D31" s="43"/>
      <c r="E31" s="43"/>
      <c r="F31" s="43"/>
    </row>
    <row r="32" spans="1:6" x14ac:dyDescent="0.25">
      <c r="A32" s="39" t="s">
        <v>60</v>
      </c>
      <c r="B32" s="42">
        <f t="shared" ref="B32:D32" si="3">B16/B27</f>
        <v>4460848804.2947779</v>
      </c>
      <c r="C32" s="42">
        <f t="shared" si="3"/>
        <v>4061024890.1903367</v>
      </c>
      <c r="D32" s="42">
        <f t="shared" si="3"/>
        <v>333282772.08394343</v>
      </c>
      <c r="E32" s="42">
        <f t="shared" ref="E32:F32" si="4">E16/E27</f>
        <v>16263250.366032211</v>
      </c>
      <c r="F32" s="42">
        <f t="shared" si="4"/>
        <v>50277891.654465593</v>
      </c>
    </row>
    <row r="33" spans="1:6" x14ac:dyDescent="0.25">
      <c r="A33" s="39" t="s">
        <v>121</v>
      </c>
      <c r="B33" s="42">
        <f t="shared" ref="B33:D33" si="5">B18/B28</f>
        <v>4555583907.3861465</v>
      </c>
      <c r="C33" s="42">
        <f t="shared" si="5"/>
        <v>3976360505.1664758</v>
      </c>
      <c r="D33" s="42">
        <f t="shared" si="5"/>
        <v>347607730.57787985</v>
      </c>
      <c r="E33" s="42">
        <f t="shared" ref="E33:F33" si="6">E18/E28</f>
        <v>221509184.84500575</v>
      </c>
      <c r="F33" s="42">
        <f t="shared" si="6"/>
        <v>10106486.796785304</v>
      </c>
    </row>
    <row r="34" spans="1:6" x14ac:dyDescent="0.25">
      <c r="A34" s="39" t="s">
        <v>61</v>
      </c>
      <c r="B34" s="42">
        <f t="shared" ref="B34:D34" si="7">B32/B10</f>
        <v>56132.487785262085</v>
      </c>
      <c r="C34" s="42">
        <f t="shared" si="7"/>
        <v>52866.226098263884</v>
      </c>
      <c r="D34" s="42">
        <f t="shared" si="7"/>
        <v>232414.76435421439</v>
      </c>
      <c r="E34" s="42" t="s">
        <v>124</v>
      </c>
      <c r="F34" s="42" t="s">
        <v>124</v>
      </c>
    </row>
    <row r="35" spans="1:6" x14ac:dyDescent="0.25">
      <c r="A35" s="39" t="s">
        <v>122</v>
      </c>
      <c r="B35" s="42">
        <f t="shared" ref="B35:D35" si="8">B33/B12</f>
        <v>56408.914157827472</v>
      </c>
      <c r="C35" s="42">
        <f t="shared" si="8"/>
        <v>51651.77835870409</v>
      </c>
      <c r="D35" s="42">
        <f t="shared" si="8"/>
        <v>226749.9873306457</v>
      </c>
      <c r="E35" s="42">
        <f t="shared" ref="E35:F35" si="9">E33/E12</f>
        <v>103219.56423346027</v>
      </c>
      <c r="F35" s="42">
        <f t="shared" si="9"/>
        <v>104190.58553386912</v>
      </c>
    </row>
    <row r="36" spans="1:6" x14ac:dyDescent="0.25">
      <c r="B36" s="43"/>
      <c r="C36" s="43"/>
      <c r="D36" s="43"/>
      <c r="E36" s="43"/>
      <c r="F36" s="43"/>
    </row>
    <row r="37" spans="1:6" x14ac:dyDescent="0.25">
      <c r="A37" s="6" t="s">
        <v>9</v>
      </c>
      <c r="B37" s="43"/>
      <c r="C37" s="43"/>
      <c r="D37" s="43"/>
      <c r="E37" s="43"/>
      <c r="F37" s="43"/>
    </row>
    <row r="38" spans="1:6" x14ac:dyDescent="0.25">
      <c r="B38" s="43"/>
      <c r="C38" s="43"/>
      <c r="D38" s="43"/>
      <c r="E38" s="43"/>
      <c r="F38" s="43"/>
    </row>
    <row r="39" spans="1:6" x14ac:dyDescent="0.25">
      <c r="A39" s="39" t="s">
        <v>10</v>
      </c>
      <c r="B39" s="43"/>
      <c r="C39" s="43"/>
      <c r="D39" s="43"/>
      <c r="E39" s="43"/>
      <c r="F39" s="43"/>
    </row>
    <row r="40" spans="1:6" x14ac:dyDescent="0.25">
      <c r="A40" s="39" t="s">
        <v>11</v>
      </c>
      <c r="B40" s="47">
        <f t="shared" ref="B40:D40" si="10">(B11/B29)*100</f>
        <v>37.739497579609015</v>
      </c>
      <c r="C40" s="47">
        <f t="shared" si="10"/>
        <v>38.354628460559738</v>
      </c>
      <c r="D40" s="47">
        <f t="shared" si="10"/>
        <v>7.1538343322575688</v>
      </c>
      <c r="E40" s="42" t="s">
        <v>124</v>
      </c>
      <c r="F40" s="42" t="s">
        <v>124</v>
      </c>
    </row>
    <row r="41" spans="1:6" x14ac:dyDescent="0.25">
      <c r="A41" s="39" t="s">
        <v>12</v>
      </c>
      <c r="B41" s="47">
        <f t="shared" ref="B41:D41" si="11">(B12/B29)*100</f>
        <v>34.93668914739078</v>
      </c>
      <c r="C41" s="47">
        <f t="shared" si="11"/>
        <v>37.528822763767899</v>
      </c>
      <c r="D41" s="47">
        <f t="shared" si="11"/>
        <v>5.8898109727985242</v>
      </c>
      <c r="E41" s="42" t="s">
        <v>124</v>
      </c>
      <c r="F41" s="42" t="s">
        <v>124</v>
      </c>
    </row>
    <row r="42" spans="1:6" x14ac:dyDescent="0.25">
      <c r="B42" s="43"/>
      <c r="C42" s="43"/>
      <c r="D42" s="43"/>
      <c r="E42" s="43"/>
      <c r="F42" s="43"/>
    </row>
    <row r="43" spans="1:6" x14ac:dyDescent="0.25">
      <c r="A43" s="39" t="s">
        <v>13</v>
      </c>
      <c r="B43" s="43"/>
      <c r="C43" s="43"/>
      <c r="D43" s="43"/>
      <c r="E43" s="43"/>
      <c r="F43" s="43"/>
    </row>
    <row r="44" spans="1:6" x14ac:dyDescent="0.25">
      <c r="A44" s="39" t="s">
        <v>14</v>
      </c>
      <c r="B44" s="47">
        <f t="shared" ref="B44:D44" si="12">B12/B11*100</f>
        <v>92.573275713843586</v>
      </c>
      <c r="C44" s="47">
        <f t="shared" si="12"/>
        <v>97.846920358931342</v>
      </c>
      <c r="D44" s="47">
        <f t="shared" si="12"/>
        <v>82.330827067669176</v>
      </c>
      <c r="E44" s="47">
        <f t="shared" ref="E44:F44" si="13">E12/E11*100</f>
        <v>33.489388264669159</v>
      </c>
      <c r="F44" s="47">
        <f t="shared" si="13"/>
        <v>33.333333333333329</v>
      </c>
    </row>
    <row r="45" spans="1:6" x14ac:dyDescent="0.25">
      <c r="A45" s="39" t="s">
        <v>15</v>
      </c>
      <c r="B45" s="47">
        <f t="shared" ref="B45:D45" si="14">B18/B17*100</f>
        <v>96.087423620629806</v>
      </c>
      <c r="C45" s="47">
        <f t="shared" si="14"/>
        <v>97.821933187874677</v>
      </c>
      <c r="D45" s="47">
        <f t="shared" si="14"/>
        <v>78.373322495834557</v>
      </c>
      <c r="E45" s="47">
        <f t="shared" ref="E45:F45" si="15">E18/E17*100</f>
        <v>99.531835205992508</v>
      </c>
      <c r="F45" s="47">
        <f t="shared" si="15"/>
        <v>100</v>
      </c>
    </row>
    <row r="46" spans="1:6" x14ac:dyDescent="0.25">
      <c r="A46" s="39" t="s">
        <v>16</v>
      </c>
      <c r="B46" s="47">
        <f t="shared" ref="B46:D46" si="16">AVERAGE(B44:B45)</f>
        <v>94.330349667236703</v>
      </c>
      <c r="C46" s="47">
        <f t="shared" si="16"/>
        <v>97.83442677340301</v>
      </c>
      <c r="D46" s="47">
        <f t="shared" si="16"/>
        <v>80.352074781751867</v>
      </c>
      <c r="E46" s="47">
        <f t="shared" ref="E46:F46" si="17">AVERAGE(E44:E45)</f>
        <v>66.510611735330826</v>
      </c>
      <c r="F46" s="47">
        <f t="shared" si="17"/>
        <v>66.666666666666657</v>
      </c>
    </row>
    <row r="47" spans="1:6" x14ac:dyDescent="0.25">
      <c r="B47" s="48"/>
      <c r="C47" s="48"/>
      <c r="D47" s="48"/>
      <c r="E47" s="48"/>
      <c r="F47" s="48"/>
    </row>
    <row r="48" spans="1:6" x14ac:dyDescent="0.25">
      <c r="A48" s="39" t="s">
        <v>17</v>
      </c>
      <c r="B48" s="43"/>
      <c r="C48" s="43"/>
      <c r="D48" s="43"/>
      <c r="E48" s="43"/>
      <c r="F48" s="43"/>
    </row>
    <row r="49" spans="1:6" x14ac:dyDescent="0.25">
      <c r="A49" s="39" t="s">
        <v>18</v>
      </c>
      <c r="B49" s="47">
        <f t="shared" ref="B49:D49" si="18">B12/B13*100</f>
        <v>93.316694398225181</v>
      </c>
      <c r="C49" s="47">
        <f t="shared" si="18"/>
        <v>98.71009103731248</v>
      </c>
      <c r="D49" s="47">
        <f t="shared" si="18"/>
        <v>82.64150943396227</v>
      </c>
      <c r="E49" s="47">
        <f t="shared" ref="E49:F49" si="19">E12/E13*100</f>
        <v>33.489388264669159</v>
      </c>
      <c r="F49" s="47">
        <f t="shared" si="19"/>
        <v>33.333333333333329</v>
      </c>
    </row>
    <row r="50" spans="1:6" x14ac:dyDescent="0.25">
      <c r="A50" s="39" t="s">
        <v>19</v>
      </c>
      <c r="B50" s="47">
        <f>B18/B19*100</f>
        <v>25.145066657397603</v>
      </c>
      <c r="C50" s="47">
        <f>C18/C19*100</f>
        <v>24.671219937513627</v>
      </c>
      <c r="D50" s="47">
        <f>D18/D19*100</f>
        <v>19.670587144825099</v>
      </c>
      <c r="E50" s="47">
        <f t="shared" ref="E50:F50" si="20">E18/E19*100</f>
        <v>99.531835205992508</v>
      </c>
      <c r="F50" s="47">
        <f t="shared" si="20"/>
        <v>100</v>
      </c>
    </row>
    <row r="51" spans="1:6" x14ac:dyDescent="0.25">
      <c r="A51" s="39" t="s">
        <v>20</v>
      </c>
      <c r="B51" s="47">
        <f t="shared" ref="B51:D51" si="21">(B49+B50)/2</f>
        <v>59.230880527811394</v>
      </c>
      <c r="C51" s="47">
        <f t="shared" si="21"/>
        <v>61.690655487413053</v>
      </c>
      <c r="D51" s="47">
        <f t="shared" si="21"/>
        <v>51.156048289393681</v>
      </c>
      <c r="E51" s="47">
        <f t="shared" ref="E51:F51" si="22">(E49+E50)/2</f>
        <v>66.510611735330826</v>
      </c>
      <c r="F51" s="47">
        <f t="shared" si="22"/>
        <v>66.666666666666657</v>
      </c>
    </row>
    <row r="52" spans="1:6" x14ac:dyDescent="0.25">
      <c r="B52" s="43"/>
      <c r="C52" s="43"/>
      <c r="D52" s="43"/>
      <c r="E52" s="43"/>
      <c r="F52" s="43"/>
    </row>
    <row r="53" spans="1:6" x14ac:dyDescent="0.25">
      <c r="A53" s="39" t="s">
        <v>21</v>
      </c>
      <c r="B53" s="47">
        <f t="shared" ref="B53:D53" si="23">B20/B18*100</f>
        <v>100</v>
      </c>
      <c r="C53" s="47">
        <f t="shared" si="23"/>
        <v>100</v>
      </c>
      <c r="D53" s="47">
        <f t="shared" si="23"/>
        <v>100</v>
      </c>
      <c r="E53" s="47">
        <f t="shared" ref="E53:F53" si="24">E20/E18*100</f>
        <v>100</v>
      </c>
      <c r="F53" s="47">
        <f t="shared" si="24"/>
        <v>100</v>
      </c>
    </row>
    <row r="54" spans="1:6" x14ac:dyDescent="0.25">
      <c r="B54" s="43"/>
      <c r="C54" s="43"/>
      <c r="D54" s="43"/>
      <c r="E54" s="43"/>
      <c r="F54" s="43"/>
    </row>
    <row r="55" spans="1:6" x14ac:dyDescent="0.25">
      <c r="A55" s="39" t="s">
        <v>22</v>
      </c>
      <c r="B55" s="43"/>
      <c r="C55" s="43"/>
      <c r="D55" s="43"/>
      <c r="E55" s="43"/>
      <c r="F55" s="43"/>
    </row>
    <row r="56" spans="1:6" x14ac:dyDescent="0.25">
      <c r="A56" s="39" t="s">
        <v>23</v>
      </c>
      <c r="B56" s="47">
        <f t="shared" ref="B56:D56" si="25">((B12/B10)-1)*100</f>
        <v>1.6232540581351484</v>
      </c>
      <c r="C56" s="47">
        <f t="shared" si="25"/>
        <v>0.21739979431636414</v>
      </c>
      <c r="D56" s="47">
        <f t="shared" si="25"/>
        <v>6.9037656903765621</v>
      </c>
      <c r="E56" s="42" t="s">
        <v>124</v>
      </c>
      <c r="F56" s="42" t="s">
        <v>124</v>
      </c>
    </row>
    <row r="57" spans="1:6" x14ac:dyDescent="0.25">
      <c r="A57" s="39" t="s">
        <v>24</v>
      </c>
      <c r="B57" s="47">
        <f t="shared" ref="B57:D57" si="26">((B33/B32)-1)*100</f>
        <v>2.1237012785584763</v>
      </c>
      <c r="C57" s="47">
        <f t="shared" si="26"/>
        <v>-2.0848034009437688</v>
      </c>
      <c r="D57" s="47">
        <f t="shared" si="26"/>
        <v>4.2981395060913696</v>
      </c>
      <c r="E57" s="42" t="s">
        <v>124</v>
      </c>
      <c r="F57" s="42" t="s">
        <v>124</v>
      </c>
    </row>
    <row r="58" spans="1:6" x14ac:dyDescent="0.25">
      <c r="A58" s="39" t="s">
        <v>25</v>
      </c>
      <c r="B58" s="47">
        <f>((B35/B34)-1)*100</f>
        <v>0.49245344981478922</v>
      </c>
      <c r="C58" s="47">
        <f>((C35/C34)-1)*100</f>
        <v>-2.2972090674724277</v>
      </c>
      <c r="D58" s="47">
        <f>((D35/D34)-1)*100</f>
        <v>-2.4373567829517162</v>
      </c>
      <c r="E58" s="42" t="s">
        <v>124</v>
      </c>
      <c r="F58" s="42" t="s">
        <v>124</v>
      </c>
    </row>
    <row r="59" spans="1:6" x14ac:dyDescent="0.25">
      <c r="B59" s="48"/>
      <c r="C59" s="48"/>
      <c r="D59" s="48"/>
      <c r="E59" s="48"/>
      <c r="F59" s="48"/>
    </row>
    <row r="60" spans="1:6" x14ac:dyDescent="0.25">
      <c r="A60" s="39" t="s">
        <v>26</v>
      </c>
      <c r="B60" s="43"/>
      <c r="C60" s="43"/>
      <c r="D60" s="43"/>
      <c r="E60" s="43"/>
      <c r="F60" s="43"/>
    </row>
    <row r="61" spans="1:6" x14ac:dyDescent="0.25">
      <c r="A61" s="39" t="s">
        <v>32</v>
      </c>
      <c r="B61" s="47">
        <f t="shared" ref="B61:D61" si="27">B17/(B11*3)</f>
        <v>18934.113183323971</v>
      </c>
      <c r="C61" s="47">
        <f t="shared" si="27"/>
        <v>18000.076260199803</v>
      </c>
      <c r="D61" s="47">
        <f t="shared" si="27"/>
        <v>82988.829215896883</v>
      </c>
      <c r="E61" s="47">
        <f t="shared" ref="E61:F61" si="28">E17/(E11*3)</f>
        <v>12100</v>
      </c>
      <c r="F61" s="47">
        <f t="shared" si="28"/>
        <v>12100</v>
      </c>
    </row>
    <row r="62" spans="1:6" x14ac:dyDescent="0.25">
      <c r="A62" s="39" t="s">
        <v>33</v>
      </c>
      <c r="B62" s="47">
        <f>B18/(B12*3)</f>
        <v>19652.865692587089</v>
      </c>
      <c r="C62" s="47">
        <f t="shared" ref="C62:D62" si="29">C18/(C12*3)</f>
        <v>17995.479580172505</v>
      </c>
      <c r="D62" s="47">
        <f t="shared" si="29"/>
        <v>78999.69558599696</v>
      </c>
      <c r="E62" s="47">
        <f t="shared" ref="E62:F62" si="30">E18/(E12*3)</f>
        <v>35961.696178937556</v>
      </c>
      <c r="F62" s="47">
        <f t="shared" si="30"/>
        <v>36300</v>
      </c>
    </row>
    <row r="63" spans="1:6" x14ac:dyDescent="0.25">
      <c r="A63" s="39" t="s">
        <v>27</v>
      </c>
      <c r="B63" s="47">
        <f>(B62/B61)*B46</f>
        <v>97.911197360843403</v>
      </c>
      <c r="C63" s="47">
        <f>(C62/C61)*C46</f>
        <v>97.809442792833664</v>
      </c>
      <c r="D63" s="47">
        <f>(D62/D61)*D46</f>
        <v>76.489685508730048</v>
      </c>
      <c r="E63" s="47">
        <f t="shared" ref="E63:F63" si="31">(E62/E61)*E46</f>
        <v>197.67226544638396</v>
      </c>
      <c r="F63" s="47">
        <f t="shared" si="31"/>
        <v>199.99999999999997</v>
      </c>
    </row>
    <row r="64" spans="1:6" x14ac:dyDescent="0.25">
      <c r="A64" s="39" t="s">
        <v>39</v>
      </c>
      <c r="B64" s="47">
        <f t="shared" ref="B64:D64" si="32">B17/B11</f>
        <v>56802.339549971919</v>
      </c>
      <c r="C64" s="47">
        <f t="shared" si="32"/>
        <v>54000.228780599406</v>
      </c>
      <c r="D64" s="47">
        <f t="shared" si="32"/>
        <v>248966.48764769066</v>
      </c>
      <c r="E64" s="47">
        <f t="shared" ref="E64:F64" si="33">E17/E11</f>
        <v>36300</v>
      </c>
      <c r="F64" s="47">
        <f t="shared" si="33"/>
        <v>36300</v>
      </c>
    </row>
    <row r="65" spans="1:6" x14ac:dyDescent="0.25">
      <c r="A65" s="39" t="s">
        <v>40</v>
      </c>
      <c r="B65" s="47">
        <f>B18/B12</f>
        <v>58958.597077761267</v>
      </c>
      <c r="C65" s="47">
        <f t="shared" ref="C65:D65" si="34">C18/C12</f>
        <v>53986.438740517508</v>
      </c>
      <c r="D65" s="47">
        <f t="shared" si="34"/>
        <v>236999.08675799088</v>
      </c>
      <c r="E65" s="47">
        <f t="shared" ref="E65:F65" si="35">E18/E12</f>
        <v>107885.08853681268</v>
      </c>
      <c r="F65" s="47">
        <f t="shared" si="35"/>
        <v>108900</v>
      </c>
    </row>
    <row r="66" spans="1:6" x14ac:dyDescent="0.25">
      <c r="B66" s="48"/>
      <c r="C66" s="48"/>
      <c r="D66" s="48"/>
      <c r="E66" s="43"/>
      <c r="F66" s="43"/>
    </row>
    <row r="67" spans="1:6" x14ac:dyDescent="0.25">
      <c r="A67" s="39" t="s">
        <v>28</v>
      </c>
      <c r="B67" s="48"/>
      <c r="C67" s="48"/>
      <c r="D67" s="48"/>
      <c r="E67" s="43"/>
      <c r="F67" s="43"/>
    </row>
    <row r="68" spans="1:6" x14ac:dyDescent="0.25">
      <c r="A68" s="39" t="s">
        <v>29</v>
      </c>
      <c r="B68" s="47">
        <f>(B24/B23)*100</f>
        <v>95.861287308521469</v>
      </c>
      <c r="C68" s="47"/>
      <c r="D68" s="47"/>
      <c r="E68" s="43"/>
      <c r="F68" s="43"/>
    </row>
    <row r="69" spans="1:6" x14ac:dyDescent="0.25">
      <c r="A69" s="39" t="s">
        <v>30</v>
      </c>
      <c r="B69" s="47">
        <f>(B18/B24)*100</f>
        <v>100.23589951528665</v>
      </c>
      <c r="C69" s="47"/>
      <c r="D69" s="47"/>
      <c r="E69" s="43"/>
      <c r="F69" s="43"/>
    </row>
    <row r="70" spans="1:6" ht="15.75" thickBot="1" x14ac:dyDescent="0.3">
      <c r="A70" s="44"/>
      <c r="B70" s="44"/>
      <c r="C70" s="44"/>
      <c r="D70" s="44"/>
      <c r="E70" s="44"/>
      <c r="F70" s="44"/>
    </row>
    <row r="71" spans="1:6" ht="15.75" thickTop="1" x14ac:dyDescent="0.25"/>
    <row r="72" spans="1:6" x14ac:dyDescent="0.25">
      <c r="A72" s="8" t="s">
        <v>31</v>
      </c>
    </row>
    <row r="73" spans="1:6" x14ac:dyDescent="0.25">
      <c r="A73" s="45" t="s">
        <v>83</v>
      </c>
    </row>
    <row r="74" spans="1:6" x14ac:dyDescent="0.25">
      <c r="A74" s="39" t="s">
        <v>84</v>
      </c>
      <c r="B74" s="46"/>
      <c r="C74" s="46"/>
    </row>
    <row r="76" spans="1:6" x14ac:dyDescent="0.25">
      <c r="A76" s="39" t="s">
        <v>34</v>
      </c>
    </row>
    <row r="77" spans="1:6" x14ac:dyDescent="0.25">
      <c r="A77" s="39" t="s">
        <v>47</v>
      </c>
    </row>
    <row r="79" spans="1:6" x14ac:dyDescent="0.25">
      <c r="A79" s="10" t="s">
        <v>123</v>
      </c>
    </row>
  </sheetData>
  <mergeCells count="4">
    <mergeCell ref="A4:A5"/>
    <mergeCell ref="B4:B5"/>
    <mergeCell ref="C4:F4"/>
    <mergeCell ref="A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9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1.5703125" style="5" customWidth="1"/>
    <col min="2" max="6" width="27.7109375" style="5" customWidth="1"/>
    <col min="7" max="16384" width="11.42578125" style="5"/>
  </cols>
  <sheetData>
    <row r="2" spans="1:6" ht="15.75" x14ac:dyDescent="0.25">
      <c r="A2" s="68" t="s">
        <v>102</v>
      </c>
      <c r="B2" s="68"/>
      <c r="C2" s="68"/>
      <c r="D2" s="68"/>
      <c r="E2" s="68"/>
      <c r="F2" s="68"/>
    </row>
    <row r="4" spans="1:6" x14ac:dyDescent="0.25">
      <c r="A4" s="63" t="s">
        <v>0</v>
      </c>
      <c r="B4" s="65" t="s">
        <v>1</v>
      </c>
      <c r="C4" s="67" t="s">
        <v>35</v>
      </c>
      <c r="D4" s="67"/>
      <c r="E4" s="67"/>
      <c r="F4" s="67"/>
    </row>
    <row r="5" spans="1:6" ht="49.5" customHeight="1" thickBot="1" x14ac:dyDescent="0.3">
      <c r="A5" s="64"/>
      <c r="B5" s="66"/>
      <c r="C5" s="19" t="s">
        <v>45</v>
      </c>
      <c r="D5" s="20" t="s">
        <v>72</v>
      </c>
      <c r="E5" s="20" t="s">
        <v>73</v>
      </c>
      <c r="F5" s="20" t="s">
        <v>74</v>
      </c>
    </row>
    <row r="6" spans="1:6" ht="15.75" thickTop="1" x14ac:dyDescent="0.25"/>
    <row r="7" spans="1:6" x14ac:dyDescent="0.25">
      <c r="A7" s="6" t="s">
        <v>2</v>
      </c>
    </row>
    <row r="9" spans="1:6" x14ac:dyDescent="0.25">
      <c r="A9" s="5" t="s">
        <v>3</v>
      </c>
    </row>
    <row r="10" spans="1:6" x14ac:dyDescent="0.25">
      <c r="A10" s="2" t="s">
        <v>62</v>
      </c>
      <c r="B10" s="18">
        <f>SUM(C10:F10)</f>
        <v>79180.5</v>
      </c>
      <c r="C10" s="18">
        <f>AVERAGE('I Trimestre'!C10,'II Trimestre'!C10)</f>
        <v>77392.5</v>
      </c>
      <c r="D10" s="18">
        <f>AVERAGE('I Trimestre'!D10,'II Trimestre'!D10)</f>
        <v>1788</v>
      </c>
      <c r="E10" s="18">
        <f>AVERAGE('I Trimestre'!E10,'II Trimestre'!E10)</f>
        <v>0</v>
      </c>
      <c r="F10" s="18">
        <f>AVERAGE('I Trimestre'!F10,'II Trimestre'!F10)</f>
        <v>0</v>
      </c>
    </row>
    <row r="11" spans="1:6" x14ac:dyDescent="0.25">
      <c r="A11" s="15" t="s">
        <v>103</v>
      </c>
      <c r="B11" s="18">
        <f t="shared" ref="B11:B13" si="0">SUM(C11:F11)</f>
        <v>79612</v>
      </c>
      <c r="C11" s="12">
        <f>AVERAGE('I Trimestre'!C11,'II Trimestre'!C11)</f>
        <v>77761</v>
      </c>
      <c r="D11" s="18">
        <f>AVERAGE('I Trimestre'!D11,'II Trimestre'!D11)</f>
        <v>1851</v>
      </c>
      <c r="E11" s="18">
        <f>AVERAGE('I Trimestre'!E11,'II Trimestre'!E11)</f>
        <v>0</v>
      </c>
      <c r="F11" s="18">
        <f>AVERAGE('I Trimestre'!F11,'II Trimestre'!F11)</f>
        <v>0</v>
      </c>
    </row>
    <row r="12" spans="1:6" x14ac:dyDescent="0.25">
      <c r="A12" s="15" t="s">
        <v>104</v>
      </c>
      <c r="B12" s="18">
        <f t="shared" si="0"/>
        <v>79469.5</v>
      </c>
      <c r="C12" s="12">
        <f>AVERAGE('I Trimestre'!C12,'II Trimestre'!C12)</f>
        <v>77719.5</v>
      </c>
      <c r="D12" s="18">
        <f>AVERAGE('I Trimestre'!D12,'II Trimestre'!D12)</f>
        <v>1750</v>
      </c>
      <c r="E12" s="18">
        <f>AVERAGE('I Trimestre'!E12,'II Trimestre'!E12)</f>
        <v>0</v>
      </c>
      <c r="F12" s="18">
        <f>AVERAGE('I Trimestre'!F12,'II Trimestre'!F12)</f>
        <v>0</v>
      </c>
    </row>
    <row r="13" spans="1:6" x14ac:dyDescent="0.25">
      <c r="A13" s="15" t="s">
        <v>78</v>
      </c>
      <c r="B13" s="18">
        <f t="shared" si="0"/>
        <v>79613</v>
      </c>
      <c r="C13" s="12">
        <f>'II Trimestre'!C13</f>
        <v>77762</v>
      </c>
      <c r="D13" s="18">
        <f>AVERAGE('I Trimestre'!D13,'II Trimestre'!D13)</f>
        <v>1851</v>
      </c>
      <c r="E13" s="18">
        <f>AVERAGE('I Trimestre'!E13,'II Trimestre'!E13)</f>
        <v>0</v>
      </c>
      <c r="F13" s="18">
        <f>AVERAGE('I Trimestre'!F13,'II Trimestre'!F13)</f>
        <v>0</v>
      </c>
    </row>
    <row r="14" spans="1:6" x14ac:dyDescent="0.25">
      <c r="A14" s="16"/>
      <c r="B14" s="21"/>
      <c r="C14" s="22"/>
      <c r="D14" s="21"/>
      <c r="E14" s="21"/>
      <c r="F14" s="21"/>
    </row>
    <row r="15" spans="1:6" x14ac:dyDescent="0.25">
      <c r="A15" s="17" t="s">
        <v>4</v>
      </c>
      <c r="B15" s="21"/>
      <c r="C15" s="21"/>
      <c r="D15" s="21"/>
      <c r="E15" s="21"/>
      <c r="F15" s="21"/>
    </row>
    <row r="16" spans="1:6" x14ac:dyDescent="0.25">
      <c r="A16" s="15" t="s">
        <v>62</v>
      </c>
      <c r="B16" s="18">
        <f>SUM(C16:F16)</f>
        <v>9185667800</v>
      </c>
      <c r="C16" s="18">
        <f>'I Trimestre'!C16+'II Trimestre'!C16</f>
        <v>8358372000</v>
      </c>
      <c r="D16" s="18">
        <f>'I Trimestre'!D16+'II Trimestre'!D16</f>
        <v>827295800</v>
      </c>
      <c r="E16" s="18">
        <f>'I Trimestre'!E16+'II Trimestre'!E16</f>
        <v>0</v>
      </c>
      <c r="F16" s="18">
        <f>'I Trimestre'!F16+'II Trimestre'!F16</f>
        <v>0</v>
      </c>
    </row>
    <row r="17" spans="1:6" x14ac:dyDescent="0.25">
      <c r="A17" s="15" t="s">
        <v>103</v>
      </c>
      <c r="B17" s="12">
        <f>SUM(C17:F17)</f>
        <v>9319968000</v>
      </c>
      <c r="C17" s="18">
        <f>'I Trimestre'!C17+'II Trimestre'!C17</f>
        <v>8398170000</v>
      </c>
      <c r="D17" s="18">
        <f>'I Trimestre'!D17+'II Trimestre'!D17</f>
        <v>921798000</v>
      </c>
      <c r="E17" s="18">
        <f>'I Trimestre'!E17+'II Trimestre'!E17</f>
        <v>0</v>
      </c>
      <c r="F17" s="18">
        <f>'I Trimestre'!F17+'II Trimestre'!F17</f>
        <v>0</v>
      </c>
    </row>
    <row r="18" spans="1:6" x14ac:dyDescent="0.25">
      <c r="A18" s="15" t="s">
        <v>104</v>
      </c>
      <c r="B18" s="12">
        <f>SUM(C18:F18)</f>
        <v>9204095800</v>
      </c>
      <c r="C18" s="12">
        <f>'I Trimestre'!C18+'II Trimestre'!C18</f>
        <v>8393706000</v>
      </c>
      <c r="D18" s="12">
        <f>'I Trimestre'!D18+'II Trimestre'!D18</f>
        <v>810389800</v>
      </c>
      <c r="E18" s="12">
        <f>'I Trimestre'!E18+'II Trimestre'!E18</f>
        <v>0</v>
      </c>
      <c r="F18" s="12">
        <f>'I Trimestre'!F18+'II Trimestre'!F18</f>
        <v>0</v>
      </c>
    </row>
    <row r="19" spans="1:6" x14ac:dyDescent="0.25">
      <c r="A19" s="15" t="s">
        <v>78</v>
      </c>
      <c r="B19" s="12">
        <f>SUM(C19:F19)</f>
        <v>18640026000</v>
      </c>
      <c r="C19" s="12">
        <f>'II Trimestre'!C19</f>
        <v>16796430000</v>
      </c>
      <c r="D19" s="12">
        <f>'II Trimestre'!D19</f>
        <v>1843596000</v>
      </c>
      <c r="E19" s="12">
        <f>'II Trimestre'!E19</f>
        <v>0</v>
      </c>
      <c r="F19" s="12">
        <f>'II Trimestre'!F19</f>
        <v>0</v>
      </c>
    </row>
    <row r="20" spans="1:6" x14ac:dyDescent="0.25">
      <c r="A20" s="2" t="s">
        <v>105</v>
      </c>
      <c r="B20" s="12">
        <f>SUM(C20:F20)</f>
        <v>9204095800</v>
      </c>
      <c r="C20" s="12">
        <f>C18</f>
        <v>8393706000</v>
      </c>
      <c r="D20" s="12">
        <f>D18</f>
        <v>810389800</v>
      </c>
      <c r="E20" s="12">
        <f t="shared" ref="E20:F20" si="1">E18</f>
        <v>0</v>
      </c>
      <c r="F20" s="12">
        <f t="shared" si="1"/>
        <v>0</v>
      </c>
    </row>
    <row r="21" spans="1:6" x14ac:dyDescent="0.25">
      <c r="B21" s="12"/>
      <c r="C21" s="12"/>
      <c r="D21" s="12"/>
      <c r="E21" s="21"/>
      <c r="F21" s="21"/>
    </row>
    <row r="22" spans="1:6" x14ac:dyDescent="0.25">
      <c r="A22" s="4" t="s">
        <v>5</v>
      </c>
      <c r="B22" s="12"/>
      <c r="C22" s="12"/>
      <c r="D22" s="12"/>
      <c r="E22" s="21"/>
      <c r="F22" s="21"/>
    </row>
    <row r="23" spans="1:6" x14ac:dyDescent="0.25">
      <c r="A23" s="2" t="s">
        <v>103</v>
      </c>
      <c r="B23" s="12">
        <f>B17</f>
        <v>9319968000</v>
      </c>
      <c r="C23" s="12"/>
      <c r="D23" s="12"/>
      <c r="E23" s="21"/>
      <c r="F23" s="21"/>
    </row>
    <row r="24" spans="1:6" x14ac:dyDescent="0.25">
      <c r="A24" s="2" t="s">
        <v>104</v>
      </c>
      <c r="B24" s="12">
        <f>+'I Trimestre'!B24+'II Trimestre'!B24</f>
        <v>9319986000</v>
      </c>
      <c r="C24" s="12"/>
      <c r="D24" s="12"/>
      <c r="E24" s="21"/>
      <c r="F24" s="21"/>
    </row>
    <row r="25" spans="1:6" x14ac:dyDescent="0.25">
      <c r="B25" s="21"/>
      <c r="C25" s="21"/>
      <c r="D25" s="21"/>
      <c r="E25" s="21"/>
      <c r="F25" s="21"/>
    </row>
    <row r="26" spans="1:6" x14ac:dyDescent="0.25">
      <c r="A26" s="5" t="s">
        <v>6</v>
      </c>
      <c r="B26" s="21"/>
      <c r="C26" s="21"/>
      <c r="D26" s="21"/>
      <c r="E26" s="21"/>
      <c r="F26" s="21"/>
    </row>
    <row r="27" spans="1:6" x14ac:dyDescent="0.25">
      <c r="A27" s="5" t="s">
        <v>63</v>
      </c>
      <c r="B27" s="51">
        <v>1.0088033727000001</v>
      </c>
      <c r="C27" s="51">
        <v>1.0088033727000001</v>
      </c>
      <c r="D27" s="51">
        <v>1.0088033727000001</v>
      </c>
      <c r="E27" s="51">
        <v>1.0088033727000001</v>
      </c>
      <c r="F27" s="51">
        <v>1.0088033727000001</v>
      </c>
    </row>
    <row r="28" spans="1:6" x14ac:dyDescent="0.25">
      <c r="A28" s="5" t="s">
        <v>106</v>
      </c>
      <c r="B28" s="51">
        <v>1.0303325644000001</v>
      </c>
      <c r="C28" s="51">
        <v>1.0303325644000001</v>
      </c>
      <c r="D28" s="51">
        <v>1.0303325644000001</v>
      </c>
      <c r="E28" s="51">
        <v>1.0303325644000001</v>
      </c>
      <c r="F28" s="51">
        <v>1.0303325644000001</v>
      </c>
    </row>
    <row r="29" spans="1:6" x14ac:dyDescent="0.25">
      <c r="A29" s="2" t="s">
        <v>7</v>
      </c>
      <c r="B29" s="12">
        <f>SUM(C29:D29)</f>
        <v>231161</v>
      </c>
      <c r="C29" s="18">
        <v>205133</v>
      </c>
      <c r="D29" s="29">
        <v>26028</v>
      </c>
      <c r="E29" s="27" t="s">
        <v>86</v>
      </c>
      <c r="F29" s="27" t="s">
        <v>86</v>
      </c>
    </row>
    <row r="30" spans="1:6" x14ac:dyDescent="0.25">
      <c r="B30" s="21"/>
      <c r="C30" s="21"/>
      <c r="D30" s="21"/>
      <c r="E30" s="21"/>
      <c r="F30" s="21"/>
    </row>
    <row r="31" spans="1:6" x14ac:dyDescent="0.25">
      <c r="A31" s="5" t="s">
        <v>8</v>
      </c>
      <c r="B31" s="21"/>
      <c r="C31" s="21"/>
      <c r="D31" s="21"/>
      <c r="E31" s="21"/>
      <c r="F31" s="21"/>
    </row>
    <row r="32" spans="1:6" x14ac:dyDescent="0.25">
      <c r="A32" s="5" t="s">
        <v>64</v>
      </c>
      <c r="B32" s="52">
        <f>B16/B27</f>
        <v>9105508614.0474796</v>
      </c>
      <c r="C32" s="52">
        <f>C16/C27</f>
        <v>8285432251.9058714</v>
      </c>
      <c r="D32" s="52">
        <f>D16/D27</f>
        <v>820076362.14160717</v>
      </c>
      <c r="E32" s="52">
        <f t="shared" ref="E32:F32" si="2">E16/E27</f>
        <v>0</v>
      </c>
      <c r="F32" s="52">
        <f t="shared" si="2"/>
        <v>0</v>
      </c>
    </row>
    <row r="33" spans="1:6" x14ac:dyDescent="0.25">
      <c r="A33" s="5" t="s">
        <v>107</v>
      </c>
      <c r="B33" s="18">
        <f>B18/B28</f>
        <v>8933131027.8054523</v>
      </c>
      <c r="C33" s="18">
        <f>C18/C28</f>
        <v>8146598768.2219467</v>
      </c>
      <c r="D33" s="18">
        <f>D18/D28</f>
        <v>786532259.58350575</v>
      </c>
      <c r="E33" s="18">
        <f t="shared" ref="E33:F33" si="3">E18/E28</f>
        <v>0</v>
      </c>
      <c r="F33" s="18">
        <f t="shared" si="3"/>
        <v>0</v>
      </c>
    </row>
    <row r="34" spans="1:6" x14ac:dyDescent="0.25">
      <c r="A34" s="5" t="s">
        <v>65</v>
      </c>
      <c r="B34" s="12">
        <f>B32/B10</f>
        <v>114996.8567266875</v>
      </c>
      <c r="C34" s="12">
        <f>C32/C10</f>
        <v>107057.30208877956</v>
      </c>
      <c r="D34" s="12">
        <f>D32/D10</f>
        <v>458655.68352438882</v>
      </c>
      <c r="E34" s="12"/>
      <c r="F34" s="12"/>
    </row>
    <row r="35" spans="1:6" x14ac:dyDescent="0.25">
      <c r="A35" s="5" t="s">
        <v>108</v>
      </c>
      <c r="B35" s="12">
        <f>B33/B12</f>
        <v>112409.55370054489</v>
      </c>
      <c r="C35" s="12">
        <f>C33/C12</f>
        <v>104820.52468456367</v>
      </c>
      <c r="D35" s="12">
        <f>D33/D12</f>
        <v>449447.00547628902</v>
      </c>
      <c r="E35" s="12"/>
      <c r="F35" s="12"/>
    </row>
    <row r="36" spans="1:6" x14ac:dyDescent="0.25">
      <c r="B36" s="21"/>
      <c r="C36" s="21"/>
      <c r="D36" s="21"/>
      <c r="E36" s="21"/>
      <c r="F36" s="21"/>
    </row>
    <row r="37" spans="1:6" x14ac:dyDescent="0.25">
      <c r="A37" s="6" t="s">
        <v>9</v>
      </c>
      <c r="B37" s="21"/>
      <c r="C37" s="21"/>
      <c r="D37" s="21"/>
      <c r="E37" s="21"/>
      <c r="F37" s="21"/>
    </row>
    <row r="38" spans="1:6" x14ac:dyDescent="0.25">
      <c r="B38" s="21"/>
      <c r="C38" s="21"/>
      <c r="D38" s="21"/>
      <c r="E38" s="21"/>
      <c r="F38" s="21"/>
    </row>
    <row r="39" spans="1:6" x14ac:dyDescent="0.25">
      <c r="A39" s="5" t="s">
        <v>10</v>
      </c>
      <c r="B39" s="21"/>
      <c r="C39" s="21"/>
      <c r="D39" s="21"/>
      <c r="E39" s="21"/>
      <c r="F39" s="21"/>
    </row>
    <row r="40" spans="1:6" x14ac:dyDescent="0.25">
      <c r="A40" s="5" t="s">
        <v>11</v>
      </c>
      <c r="B40" s="23">
        <f>(B11/B29)*100</f>
        <v>34.440065581996961</v>
      </c>
      <c r="C40" s="23">
        <f>(C11/C29)*100</f>
        <v>37.90760140981704</v>
      </c>
      <c r="D40" s="23">
        <f>(D11/D29)*100</f>
        <v>7.1115721530659286</v>
      </c>
      <c r="E40" s="23"/>
      <c r="F40" s="23"/>
    </row>
    <row r="41" spans="1:6" x14ac:dyDescent="0.25">
      <c r="A41" s="5" t="s">
        <v>12</v>
      </c>
      <c r="B41" s="23">
        <f>(B12/B29)*100</f>
        <v>34.378420235247297</v>
      </c>
      <c r="C41" s="23">
        <f>(C12/C29)*100</f>
        <v>37.887370632711459</v>
      </c>
      <c r="D41" s="23">
        <f>(D12/D29)*100</f>
        <v>6.7235285077608733</v>
      </c>
      <c r="E41" s="23"/>
      <c r="F41" s="23"/>
    </row>
    <row r="42" spans="1:6" x14ac:dyDescent="0.25">
      <c r="B42" s="21"/>
      <c r="C42" s="21"/>
      <c r="D42" s="21"/>
      <c r="E42" s="21"/>
      <c r="F42" s="21"/>
    </row>
    <row r="43" spans="1:6" x14ac:dyDescent="0.25">
      <c r="A43" s="5" t="s">
        <v>13</v>
      </c>
      <c r="B43" s="21"/>
      <c r="C43" s="21"/>
      <c r="D43" s="21"/>
      <c r="E43" s="21"/>
      <c r="F43" s="21"/>
    </row>
    <row r="44" spans="1:6" x14ac:dyDescent="0.25">
      <c r="A44" s="5" t="s">
        <v>14</v>
      </c>
      <c r="B44" s="23">
        <f>B12/B11*100</f>
        <v>99.821006883384413</v>
      </c>
      <c r="C44" s="23">
        <f>C12/C11*100</f>
        <v>99.946631344761514</v>
      </c>
      <c r="D44" s="23">
        <f>D12/D11*100</f>
        <v>94.543490005402489</v>
      </c>
      <c r="E44" s="23"/>
      <c r="F44" s="23"/>
    </row>
    <row r="45" spans="1:6" x14ac:dyDescent="0.25">
      <c r="A45" s="5" t="s">
        <v>15</v>
      </c>
      <c r="B45" s="23">
        <f>B18/B17*100</f>
        <v>98.756731782770075</v>
      </c>
      <c r="C45" s="23">
        <f>C18/C17*100</f>
        <v>99.946845562783309</v>
      </c>
      <c r="D45" s="23">
        <f>D18/D17*100</f>
        <v>87.914033226368474</v>
      </c>
      <c r="E45" s="23"/>
      <c r="F45" s="23"/>
    </row>
    <row r="46" spans="1:6" x14ac:dyDescent="0.25">
      <c r="A46" s="5" t="s">
        <v>16</v>
      </c>
      <c r="B46" s="23">
        <f>AVERAGE(B44:B45)</f>
        <v>99.288869333077244</v>
      </c>
      <c r="C46" s="23">
        <f>AVERAGE(C44:C45)</f>
        <v>99.946738453772412</v>
      </c>
      <c r="D46" s="23">
        <f>AVERAGE(D44:D45)</f>
        <v>91.228761615885475</v>
      </c>
      <c r="E46" s="23"/>
      <c r="F46" s="23"/>
    </row>
    <row r="47" spans="1:6" x14ac:dyDescent="0.25">
      <c r="B47" s="24"/>
      <c r="C47" s="24"/>
      <c r="D47" s="24"/>
      <c r="E47" s="24"/>
      <c r="F47" s="24"/>
    </row>
    <row r="48" spans="1:6" x14ac:dyDescent="0.25">
      <c r="A48" s="5" t="s">
        <v>17</v>
      </c>
      <c r="B48" s="21"/>
      <c r="C48" s="21"/>
      <c r="D48" s="21"/>
      <c r="E48" s="21"/>
      <c r="F48" s="21"/>
    </row>
    <row r="49" spans="1:6" x14ac:dyDescent="0.25">
      <c r="A49" s="5" t="s">
        <v>18</v>
      </c>
      <c r="B49" s="23">
        <f>B12/B13*100</f>
        <v>99.819753055405528</v>
      </c>
      <c r="C49" s="23">
        <f>C12/C13*100</f>
        <v>99.9453460559142</v>
      </c>
      <c r="D49" s="23">
        <f>D12/D13*100</f>
        <v>94.543490005402489</v>
      </c>
      <c r="E49" s="23"/>
      <c r="F49" s="23"/>
    </row>
    <row r="50" spans="1:6" x14ac:dyDescent="0.25">
      <c r="A50" s="5" t="s">
        <v>19</v>
      </c>
      <c r="B50" s="23">
        <f>B18/B19*100</f>
        <v>49.378127476860818</v>
      </c>
      <c r="C50" s="23">
        <f>C18/C19*100</f>
        <v>49.973155009725275</v>
      </c>
      <c r="D50" s="23">
        <f>D18/D19*100</f>
        <v>43.957016613184237</v>
      </c>
      <c r="E50" s="23"/>
      <c r="F50" s="23"/>
    </row>
    <row r="51" spans="1:6" x14ac:dyDescent="0.25">
      <c r="A51" s="5" t="s">
        <v>20</v>
      </c>
      <c r="B51" s="23">
        <f>(B49+B50)/2</f>
        <v>74.59894026613317</v>
      </c>
      <c r="C51" s="23">
        <f>(C49+C50)/2</f>
        <v>74.959250532819738</v>
      </c>
      <c r="D51" s="23">
        <f>(D49+D50)/2</f>
        <v>69.250253309293356</v>
      </c>
      <c r="E51" s="23"/>
      <c r="F51" s="23"/>
    </row>
    <row r="52" spans="1:6" x14ac:dyDescent="0.25">
      <c r="B52" s="21"/>
      <c r="C52" s="21"/>
      <c r="D52" s="21"/>
      <c r="E52" s="21"/>
      <c r="F52" s="21"/>
    </row>
    <row r="53" spans="1:6" x14ac:dyDescent="0.25">
      <c r="A53" s="5" t="s">
        <v>21</v>
      </c>
      <c r="B53" s="23">
        <f>B20/B18*100</f>
        <v>100</v>
      </c>
      <c r="C53" s="23">
        <f>C20/C18*100</f>
        <v>100</v>
      </c>
      <c r="D53" s="23">
        <f>D20/D18*100</f>
        <v>100</v>
      </c>
      <c r="E53" s="23"/>
      <c r="F53" s="23"/>
    </row>
    <row r="54" spans="1:6" x14ac:dyDescent="0.25">
      <c r="B54" s="21"/>
      <c r="C54" s="21"/>
      <c r="D54" s="21"/>
      <c r="E54" s="21"/>
      <c r="F54" s="21"/>
    </row>
    <row r="55" spans="1:6" x14ac:dyDescent="0.25">
      <c r="A55" s="16" t="s">
        <v>22</v>
      </c>
      <c r="B55" s="27"/>
      <c r="C55" s="27"/>
      <c r="D55" s="27"/>
      <c r="E55" s="27"/>
      <c r="F55" s="27"/>
    </row>
    <row r="56" spans="1:6" x14ac:dyDescent="0.25">
      <c r="A56" s="16" t="s">
        <v>23</v>
      </c>
      <c r="B56" s="25">
        <f>((B12/B10)-1)*100</f>
        <v>0.3649888545790958</v>
      </c>
      <c r="C56" s="25">
        <f>((C12/C10)-1)*100</f>
        <v>0.42252156216686654</v>
      </c>
      <c r="D56" s="25">
        <f>((D12/D10)-1)*100</f>
        <v>-2.1252796420581643</v>
      </c>
      <c r="E56" s="25"/>
      <c r="F56" s="25"/>
    </row>
    <row r="57" spans="1:6" x14ac:dyDescent="0.25">
      <c r="A57" s="16" t="s">
        <v>24</v>
      </c>
      <c r="B57" s="25">
        <f>((B33/B32)-1)*100</f>
        <v>-1.8931132081528412</v>
      </c>
      <c r="C57" s="25">
        <f>((C33/C32)-1)*100</f>
        <v>-1.6756335633785313</v>
      </c>
      <c r="D57" s="25">
        <f>((D33/D32)-1)*100</f>
        <v>-4.0903633011079465</v>
      </c>
      <c r="E57" s="25"/>
      <c r="F57" s="25"/>
    </row>
    <row r="58" spans="1:6" x14ac:dyDescent="0.25">
      <c r="A58" s="16" t="s">
        <v>25</v>
      </c>
      <c r="B58" s="25">
        <f>((B35/B34)-1)*100</f>
        <v>-2.2498902142098043</v>
      </c>
      <c r="C58" s="25">
        <f>((C35/C34)-1)*100</f>
        <v>-2.0893272673366936</v>
      </c>
      <c r="D58" s="25">
        <f>((D35/D34)-1)*100</f>
        <v>-2.0077540470748612</v>
      </c>
      <c r="E58" s="25"/>
      <c r="F58" s="25"/>
    </row>
    <row r="59" spans="1:6" x14ac:dyDescent="0.25">
      <c r="B59" s="24"/>
      <c r="C59" s="24"/>
      <c r="D59" s="24"/>
      <c r="E59" s="24"/>
      <c r="F59" s="24"/>
    </row>
    <row r="60" spans="1:6" x14ac:dyDescent="0.25">
      <c r="A60" s="5" t="s">
        <v>26</v>
      </c>
      <c r="B60" s="21"/>
      <c r="C60" s="21"/>
      <c r="D60" s="21"/>
      <c r="E60" s="21"/>
      <c r="F60" s="21"/>
    </row>
    <row r="61" spans="1:6" x14ac:dyDescent="0.25">
      <c r="A61" s="5" t="s">
        <v>32</v>
      </c>
      <c r="B61" s="23">
        <f t="shared" ref="B61:D62" si="4">B17/(B11*6)</f>
        <v>19511.22946289504</v>
      </c>
      <c r="C61" s="23">
        <f t="shared" si="4"/>
        <v>17999.961420249227</v>
      </c>
      <c r="D61" s="23">
        <f t="shared" si="4"/>
        <v>83000</v>
      </c>
      <c r="E61" s="23"/>
      <c r="F61" s="23"/>
    </row>
    <row r="62" spans="1:6" x14ac:dyDescent="0.25">
      <c r="A62" s="5" t="s">
        <v>33</v>
      </c>
      <c r="B62" s="23">
        <f t="shared" si="4"/>
        <v>19303.20395455699</v>
      </c>
      <c r="C62" s="23">
        <f t="shared" si="4"/>
        <v>18000</v>
      </c>
      <c r="D62" s="23">
        <f t="shared" si="4"/>
        <v>77179.980952380953</v>
      </c>
      <c r="E62" s="23"/>
      <c r="F62" s="23"/>
    </row>
    <row r="63" spans="1:6" x14ac:dyDescent="0.25">
      <c r="A63" s="5" t="s">
        <v>27</v>
      </c>
      <c r="B63" s="23">
        <f>(B62/B61)*B46</f>
        <v>98.2302677951986</v>
      </c>
      <c r="C63" s="23">
        <f>(C62/C61)*C46</f>
        <v>99.946952672023784</v>
      </c>
      <c r="D63" s="23">
        <f>(D62/D61)*D46</f>
        <v>84.83173594967883</v>
      </c>
      <c r="E63" s="23"/>
      <c r="F63" s="23"/>
    </row>
    <row r="64" spans="1:6" x14ac:dyDescent="0.25">
      <c r="A64" s="5" t="s">
        <v>41</v>
      </c>
      <c r="B64" s="23">
        <f t="shared" ref="B64:D65" si="5">B17/B11</f>
        <v>117067.37677737024</v>
      </c>
      <c r="C64" s="23">
        <f t="shared" si="5"/>
        <v>107999.76852149535</v>
      </c>
      <c r="D64" s="23">
        <f t="shared" si="5"/>
        <v>498000</v>
      </c>
      <c r="E64" s="23"/>
      <c r="F64" s="23"/>
    </row>
    <row r="65" spans="1:6" x14ac:dyDescent="0.25">
      <c r="A65" s="5" t="s">
        <v>42</v>
      </c>
      <c r="B65" s="23">
        <f t="shared" si="5"/>
        <v>115819.22372734193</v>
      </c>
      <c r="C65" s="23">
        <f t="shared" si="5"/>
        <v>108000</v>
      </c>
      <c r="D65" s="23">
        <f t="shared" si="5"/>
        <v>463079.88571428572</v>
      </c>
      <c r="E65" s="23"/>
      <c r="F65" s="23"/>
    </row>
    <row r="66" spans="1:6" x14ac:dyDescent="0.25">
      <c r="B66" s="24"/>
      <c r="C66" s="24"/>
      <c r="D66" s="24"/>
      <c r="E66" s="21"/>
      <c r="F66" s="21"/>
    </row>
    <row r="67" spans="1:6" x14ac:dyDescent="0.25">
      <c r="A67" s="5" t="s">
        <v>28</v>
      </c>
      <c r="B67" s="24"/>
      <c r="C67" s="24"/>
      <c r="D67" s="24"/>
      <c r="E67" s="21"/>
      <c r="F67" s="21"/>
    </row>
    <row r="68" spans="1:6" x14ac:dyDescent="0.25">
      <c r="A68" s="5" t="s">
        <v>29</v>
      </c>
      <c r="B68" s="23">
        <f>(B24/B23)*100</f>
        <v>100.00019313371034</v>
      </c>
      <c r="C68" s="23"/>
      <c r="D68" s="23"/>
      <c r="E68" s="21"/>
      <c r="F68" s="21"/>
    </row>
    <row r="69" spans="1:6" x14ac:dyDescent="0.25">
      <c r="A69" s="5" t="s">
        <v>30</v>
      </c>
      <c r="B69" s="23">
        <f>(B18/B24)*100</f>
        <v>98.756541050598145</v>
      </c>
      <c r="C69" s="23"/>
      <c r="D69" s="23"/>
      <c r="E69" s="21"/>
      <c r="F69" s="21"/>
    </row>
    <row r="70" spans="1:6" ht="15.75" thickBot="1" x14ac:dyDescent="0.3">
      <c r="A70" s="7"/>
      <c r="B70" s="7"/>
      <c r="C70" s="7"/>
      <c r="D70" s="7"/>
      <c r="E70" s="7"/>
      <c r="F70" s="7"/>
    </row>
    <row r="71" spans="1:6" ht="15.75" thickTop="1" x14ac:dyDescent="0.25"/>
    <row r="72" spans="1:6" x14ac:dyDescent="0.25">
      <c r="A72" s="8" t="s">
        <v>31</v>
      </c>
    </row>
    <row r="73" spans="1:6" x14ac:dyDescent="0.25">
      <c r="A73" s="11" t="s">
        <v>83</v>
      </c>
    </row>
    <row r="74" spans="1:6" x14ac:dyDescent="0.25">
      <c r="A74" s="5" t="s">
        <v>84</v>
      </c>
      <c r="B74" s="9"/>
      <c r="C74" s="9"/>
    </row>
    <row r="76" spans="1:6" x14ac:dyDescent="0.25">
      <c r="A76" s="5" t="s">
        <v>34</v>
      </c>
    </row>
    <row r="77" spans="1:6" x14ac:dyDescent="0.25">
      <c r="A77" s="5" t="s">
        <v>47</v>
      </c>
    </row>
    <row r="79" spans="1:6" x14ac:dyDescent="0.25">
      <c r="A79" s="10" t="s">
        <v>123</v>
      </c>
    </row>
  </sheetData>
  <mergeCells count="4">
    <mergeCell ref="A4:A5"/>
    <mergeCell ref="B4:B5"/>
    <mergeCell ref="C4:F4"/>
    <mergeCell ref="A2:F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9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28515625" style="5" customWidth="1"/>
    <col min="2" max="6" width="27.7109375" style="5" customWidth="1"/>
    <col min="7" max="16384" width="11.42578125" style="5"/>
  </cols>
  <sheetData>
    <row r="2" spans="1:6" ht="15.75" x14ac:dyDescent="0.25">
      <c r="A2" s="68" t="s">
        <v>109</v>
      </c>
      <c r="B2" s="68"/>
      <c r="C2" s="68"/>
      <c r="D2" s="68"/>
      <c r="E2" s="68"/>
      <c r="F2" s="68"/>
    </row>
    <row r="4" spans="1:6" x14ac:dyDescent="0.25">
      <c r="A4" s="63" t="s">
        <v>0</v>
      </c>
      <c r="B4" s="65" t="s">
        <v>1</v>
      </c>
      <c r="C4" s="67" t="s">
        <v>35</v>
      </c>
      <c r="D4" s="67"/>
      <c r="E4" s="67"/>
      <c r="F4" s="67"/>
    </row>
    <row r="5" spans="1:6" ht="49.5" customHeight="1" thickBot="1" x14ac:dyDescent="0.3">
      <c r="A5" s="64"/>
      <c r="B5" s="66"/>
      <c r="C5" s="19" t="s">
        <v>45</v>
      </c>
      <c r="D5" s="20" t="s">
        <v>72</v>
      </c>
      <c r="E5" s="20" t="s">
        <v>73</v>
      </c>
      <c r="F5" s="20" t="s">
        <v>74</v>
      </c>
    </row>
    <row r="6" spans="1:6" ht="15.75" thickTop="1" x14ac:dyDescent="0.25"/>
    <row r="7" spans="1:6" x14ac:dyDescent="0.25">
      <c r="A7" s="6" t="s">
        <v>2</v>
      </c>
    </row>
    <row r="9" spans="1:6" x14ac:dyDescent="0.25">
      <c r="A9" s="5" t="s">
        <v>3</v>
      </c>
    </row>
    <row r="10" spans="1:6" x14ac:dyDescent="0.25">
      <c r="A10" s="15" t="s">
        <v>54</v>
      </c>
      <c r="B10" s="18">
        <f>SUM(C10:F10)</f>
        <v>79119.666666666672</v>
      </c>
      <c r="C10" s="18">
        <f>AVERAGE('I Trimestre'!C10,'II Trimestre'!C10,'III Trimestre'!C10)</f>
        <v>77375</v>
      </c>
      <c r="D10" s="18">
        <f>AVERAGE('I Trimestre'!D10,'II Trimestre'!D10,'III Trimestre'!D10)</f>
        <v>1744.6666666666667</v>
      </c>
      <c r="E10" s="18">
        <f>AVERAGE('I Trimestre'!E10,'II Trimestre'!E10,'III Trimestre'!E10)</f>
        <v>0</v>
      </c>
      <c r="F10" s="18">
        <f>AVERAGE('I Trimestre'!F10,'II Trimestre'!F10,'III Trimestre'!F10)</f>
        <v>0</v>
      </c>
    </row>
    <row r="11" spans="1:6" x14ac:dyDescent="0.25">
      <c r="A11" s="15" t="s">
        <v>95</v>
      </c>
      <c r="B11" s="18">
        <f t="shared" ref="B11:B13" si="0">SUM(C11:F11)</f>
        <v>79613</v>
      </c>
      <c r="C11" s="18">
        <f>AVERAGE('I Trimestre'!C11,'II Trimestre'!C11,'III Trimestre'!C11)</f>
        <v>77761</v>
      </c>
      <c r="D11" s="18">
        <f>AVERAGE('I Trimestre'!D11,'II Trimestre'!D11,'III Trimestre'!D11)</f>
        <v>1852</v>
      </c>
      <c r="E11" s="18">
        <f>AVERAGE('I Trimestre'!E11,'II Trimestre'!E11,'III Trimestre'!E11)</f>
        <v>0</v>
      </c>
      <c r="F11" s="18">
        <f>AVERAGE('I Trimestre'!F11,'II Trimestre'!F11,'III Trimestre'!F11)</f>
        <v>0</v>
      </c>
    </row>
    <row r="12" spans="1:6" x14ac:dyDescent="0.25">
      <c r="A12" s="15" t="s">
        <v>96</v>
      </c>
      <c r="B12" s="18">
        <f t="shared" si="0"/>
        <v>79182</v>
      </c>
      <c r="C12" s="18">
        <f>AVERAGE('I Trimestre'!C12,'II Trimestre'!C12,'III Trimestre'!C12)</f>
        <v>77436.333333333328</v>
      </c>
      <c r="D12" s="18">
        <f>AVERAGE('I Trimestre'!D12,'II Trimestre'!D12,'III Trimestre'!D12)</f>
        <v>1745.6666666666667</v>
      </c>
      <c r="E12" s="18">
        <f>AVERAGE('I Trimestre'!E12,'II Trimestre'!E12,'III Trimestre'!E12)</f>
        <v>0</v>
      </c>
      <c r="F12" s="18">
        <f>AVERAGE('I Trimestre'!F12,'II Trimestre'!F12,'III Trimestre'!F12)</f>
        <v>0</v>
      </c>
    </row>
    <row r="13" spans="1:6" x14ac:dyDescent="0.25">
      <c r="A13" s="15" t="s">
        <v>78</v>
      </c>
      <c r="B13" s="18">
        <f t="shared" si="0"/>
        <v>86544</v>
      </c>
      <c r="C13" s="18">
        <f>'III Trimestre'!C13</f>
        <v>77990</v>
      </c>
      <c r="D13" s="18">
        <f>'III Trimestre'!D13</f>
        <v>1855</v>
      </c>
      <c r="E13" s="18">
        <f>'III Trimestre'!E13</f>
        <v>6408</v>
      </c>
      <c r="F13" s="18">
        <f>'III Trimestre'!F13</f>
        <v>291</v>
      </c>
    </row>
    <row r="14" spans="1:6" x14ac:dyDescent="0.25">
      <c r="B14" s="21"/>
      <c r="C14" s="22"/>
      <c r="D14" s="21"/>
      <c r="E14" s="21"/>
      <c r="F14" s="21"/>
    </row>
    <row r="15" spans="1:6" x14ac:dyDescent="0.25">
      <c r="A15" s="4" t="s">
        <v>4</v>
      </c>
      <c r="B15" s="21"/>
      <c r="C15" s="21"/>
      <c r="D15" s="21"/>
      <c r="E15" s="21"/>
      <c r="F15" s="21"/>
    </row>
    <row r="16" spans="1:6" x14ac:dyDescent="0.25">
      <c r="A16" s="15" t="s">
        <v>54</v>
      </c>
      <c r="B16" s="18">
        <f>SUM(C16:F16)</f>
        <v>13765220600</v>
      </c>
      <c r="C16" s="18">
        <f>'I Trimestre'!C16+'II Trimestre'!C16+'III Trimestre'!C16</f>
        <v>12547836000</v>
      </c>
      <c r="D16" s="18">
        <f>'I Trimestre'!D16+'II Trimestre'!D16+'III Trimestre'!D16</f>
        <v>1217384600</v>
      </c>
      <c r="E16" s="18">
        <f>'I Trimestre'!E16+'II Trimestre'!E16+'III Trimestre'!E16</f>
        <v>0</v>
      </c>
      <c r="F16" s="18">
        <f>'I Trimestre'!F16+'II Trimestre'!F16+'III Trimestre'!F16</f>
        <v>0</v>
      </c>
    </row>
    <row r="17" spans="1:6" x14ac:dyDescent="0.25">
      <c r="A17" s="15" t="s">
        <v>95</v>
      </c>
      <c r="B17" s="18">
        <f t="shared" ref="B17:B20" si="1">SUM(C17:F17)</f>
        <v>13980726000</v>
      </c>
      <c r="C17" s="18">
        <f>'I Trimestre'!C17+'II Trimestre'!C17+'III Trimestre'!C17</f>
        <v>12597282000</v>
      </c>
      <c r="D17" s="18">
        <f>'I Trimestre'!D17+'II Trimestre'!D17+'III Trimestre'!D17</f>
        <v>1383444000</v>
      </c>
      <c r="E17" s="18">
        <f>'I Trimestre'!E17+'II Trimestre'!E17+'III Trimestre'!E17</f>
        <v>0</v>
      </c>
      <c r="F17" s="18">
        <f>'I Trimestre'!F17+'II Trimestre'!F17+'III Trimestre'!F17</f>
        <v>0</v>
      </c>
    </row>
    <row r="18" spans="1:6" x14ac:dyDescent="0.25">
      <c r="A18" s="15" t="s">
        <v>96</v>
      </c>
      <c r="B18" s="18">
        <f t="shared" si="1"/>
        <v>13762766800</v>
      </c>
      <c r="C18" s="18">
        <f>'I Trimestre'!C18+'II Trimestre'!C18+'III Trimestre'!C18</f>
        <v>12544668000</v>
      </c>
      <c r="D18" s="18">
        <f>'I Trimestre'!D18+'II Trimestre'!D18+'III Trimestre'!D18</f>
        <v>1218098800</v>
      </c>
      <c r="E18" s="18">
        <f>'I Trimestre'!E18+'II Trimestre'!E18+'III Trimestre'!E18</f>
        <v>0</v>
      </c>
      <c r="F18" s="18">
        <f>'I Trimestre'!F18+'II Trimestre'!F18+'III Trimestre'!F18</f>
        <v>0</v>
      </c>
    </row>
    <row r="19" spans="1:6" x14ac:dyDescent="0.25">
      <c r="A19" s="15" t="s">
        <v>78</v>
      </c>
      <c r="B19" s="18">
        <f t="shared" si="1"/>
        <v>18936105300</v>
      </c>
      <c r="C19" s="18">
        <f>'III Trimestre'!C19</f>
        <v>16845912000</v>
      </c>
      <c r="D19" s="18">
        <f>'III Trimestre'!D19</f>
        <v>1847019600</v>
      </c>
      <c r="E19" s="18">
        <f>'III Trimestre'!E19</f>
        <v>232610400</v>
      </c>
      <c r="F19" s="18">
        <f>'III Trimestre'!F19</f>
        <v>10563300</v>
      </c>
    </row>
    <row r="20" spans="1:6" x14ac:dyDescent="0.25">
      <c r="A20" s="15" t="s">
        <v>97</v>
      </c>
      <c r="B20" s="18">
        <f t="shared" si="1"/>
        <v>13762766800</v>
      </c>
      <c r="C20" s="18">
        <f>C18</f>
        <v>12544668000</v>
      </c>
      <c r="D20" s="18">
        <f t="shared" ref="D20:F20" si="2">D18</f>
        <v>1218098800</v>
      </c>
      <c r="E20" s="18">
        <f t="shared" si="2"/>
        <v>0</v>
      </c>
      <c r="F20" s="18">
        <f t="shared" si="2"/>
        <v>0</v>
      </c>
    </row>
    <row r="21" spans="1:6" x14ac:dyDescent="0.25">
      <c r="B21" s="12"/>
      <c r="C21" s="12"/>
      <c r="D21" s="12"/>
      <c r="E21" s="21"/>
      <c r="F21" s="21"/>
    </row>
    <row r="22" spans="1:6" x14ac:dyDescent="0.25">
      <c r="A22" s="4" t="s">
        <v>5</v>
      </c>
      <c r="B22" s="12"/>
      <c r="C22" s="12"/>
      <c r="D22" s="12"/>
      <c r="E22" s="21"/>
      <c r="F22" s="21"/>
    </row>
    <row r="23" spans="1:6" x14ac:dyDescent="0.25">
      <c r="A23" s="2" t="s">
        <v>95</v>
      </c>
      <c r="B23" s="12">
        <f>B17</f>
        <v>13980726000</v>
      </c>
      <c r="C23" s="21"/>
      <c r="D23" s="21"/>
      <c r="E23" s="21"/>
      <c r="F23" s="21"/>
    </row>
    <row r="24" spans="1:6" x14ac:dyDescent="0.25">
      <c r="A24" s="2" t="s">
        <v>96</v>
      </c>
      <c r="B24" s="12">
        <f>+'I Trimestre'!B24+'II Trimestre'!B24+'III Trimestre'!B24</f>
        <v>13979979000</v>
      </c>
      <c r="C24" s="21"/>
      <c r="D24" s="21"/>
      <c r="E24" s="21"/>
      <c r="F24" s="21"/>
    </row>
    <row r="25" spans="1:6" x14ac:dyDescent="0.25">
      <c r="B25" s="23"/>
      <c r="C25" s="23"/>
      <c r="D25" s="23"/>
      <c r="E25" s="21"/>
      <c r="F25" s="21"/>
    </row>
    <row r="26" spans="1:6" x14ac:dyDescent="0.25">
      <c r="A26" s="5" t="s">
        <v>6</v>
      </c>
      <c r="B26" s="23"/>
      <c r="C26" s="23"/>
      <c r="D26" s="23"/>
      <c r="E26" s="21"/>
      <c r="F26" s="21"/>
    </row>
    <row r="27" spans="1:6" x14ac:dyDescent="0.25">
      <c r="A27" s="5" t="s">
        <v>55</v>
      </c>
      <c r="B27" s="51">
        <v>1.0123857379999999</v>
      </c>
      <c r="C27" s="51">
        <v>1.0123857379999999</v>
      </c>
      <c r="D27" s="51">
        <v>1.0123857379999999</v>
      </c>
      <c r="E27" s="51">
        <v>1.0123857379999999</v>
      </c>
      <c r="F27" s="51">
        <v>1.0123857379999999</v>
      </c>
    </row>
    <row r="28" spans="1:6" x14ac:dyDescent="0.25">
      <c r="A28" s="5" t="s">
        <v>98</v>
      </c>
      <c r="B28" s="51">
        <v>1.0303325644000001</v>
      </c>
      <c r="C28" s="51">
        <v>1.0303325644000001</v>
      </c>
      <c r="D28" s="51">
        <v>1.0303325644000001</v>
      </c>
      <c r="E28" s="51">
        <v>1.0303325644000001</v>
      </c>
      <c r="F28" s="51">
        <v>1.0303325644000001</v>
      </c>
    </row>
    <row r="29" spans="1:6" x14ac:dyDescent="0.25">
      <c r="A29" s="2" t="s">
        <v>7</v>
      </c>
      <c r="B29" s="12">
        <f>SUM(C29:D29)</f>
        <v>231161</v>
      </c>
      <c r="C29" s="18">
        <v>205133</v>
      </c>
      <c r="D29" s="29">
        <v>26028</v>
      </c>
      <c r="E29" s="27" t="s">
        <v>86</v>
      </c>
      <c r="F29" s="27" t="s">
        <v>86</v>
      </c>
    </row>
    <row r="30" spans="1:6" x14ac:dyDescent="0.25">
      <c r="B30" s="21"/>
      <c r="C30" s="21"/>
      <c r="D30" s="21"/>
      <c r="E30" s="21"/>
      <c r="F30" s="21"/>
    </row>
    <row r="31" spans="1:6" x14ac:dyDescent="0.25">
      <c r="A31" s="5" t="s">
        <v>8</v>
      </c>
      <c r="B31" s="21"/>
      <c r="C31" s="21"/>
      <c r="D31" s="21"/>
      <c r="E31" s="21"/>
      <c r="F31" s="21"/>
    </row>
    <row r="32" spans="1:6" x14ac:dyDescent="0.25">
      <c r="A32" s="5" t="s">
        <v>56</v>
      </c>
      <c r="B32" s="18">
        <f>B16/B27</f>
        <v>13596814023.865675</v>
      </c>
      <c r="C32" s="18">
        <f>C16/C27</f>
        <v>12394323160.644922</v>
      </c>
      <c r="D32" s="18">
        <f>D16/D27</f>
        <v>1202490863.2207541</v>
      </c>
      <c r="E32" s="18">
        <f t="shared" ref="E32:F32" si="3">E16/E27</f>
        <v>0</v>
      </c>
      <c r="F32" s="18">
        <f t="shared" si="3"/>
        <v>0</v>
      </c>
    </row>
    <row r="33" spans="1:6" x14ac:dyDescent="0.25">
      <c r="A33" s="5" t="s">
        <v>99</v>
      </c>
      <c r="B33" s="12">
        <f>B18/B28</f>
        <v>13357596639.697161</v>
      </c>
      <c r="C33" s="12">
        <f>C18/C28</f>
        <v>12175358164.385704</v>
      </c>
      <c r="D33" s="12">
        <f>D18/D28</f>
        <v>1182238475.3114574</v>
      </c>
      <c r="E33" s="12">
        <f t="shared" ref="E33:F33" si="4">E18/E28</f>
        <v>0</v>
      </c>
      <c r="F33" s="12">
        <f t="shared" si="4"/>
        <v>0</v>
      </c>
    </row>
    <row r="34" spans="1:6" x14ac:dyDescent="0.25">
      <c r="A34" s="5" t="s">
        <v>57</v>
      </c>
      <c r="B34" s="12">
        <f>B32/B10</f>
        <v>171851.25515188815</v>
      </c>
      <c r="C34" s="12">
        <f>C32/C10</f>
        <v>160185.11354629949</v>
      </c>
      <c r="D34" s="12">
        <f>D32/D10</f>
        <v>689238.17150597298</v>
      </c>
      <c r="E34" s="12"/>
      <c r="F34" s="12"/>
    </row>
    <row r="35" spans="1:6" x14ac:dyDescent="0.25">
      <c r="A35" s="5" t="s">
        <v>100</v>
      </c>
      <c r="B35" s="12">
        <f>B33/B12</f>
        <v>168694.8629700836</v>
      </c>
      <c r="C35" s="12">
        <f>C33/C12</f>
        <v>157230.56142102592</v>
      </c>
      <c r="D35" s="12">
        <f>D33/D12</f>
        <v>677241.82278678101</v>
      </c>
      <c r="E35" s="12"/>
      <c r="F35" s="12"/>
    </row>
    <row r="36" spans="1:6" x14ac:dyDescent="0.25">
      <c r="B36" s="21"/>
      <c r="C36" s="21"/>
      <c r="D36" s="21"/>
      <c r="E36" s="21"/>
      <c r="F36" s="21"/>
    </row>
    <row r="37" spans="1:6" x14ac:dyDescent="0.25">
      <c r="A37" s="6" t="s">
        <v>9</v>
      </c>
      <c r="B37" s="21"/>
      <c r="C37" s="21"/>
      <c r="D37" s="21"/>
      <c r="E37" s="21"/>
      <c r="F37" s="21"/>
    </row>
    <row r="38" spans="1:6" x14ac:dyDescent="0.25">
      <c r="B38" s="21"/>
      <c r="C38" s="21"/>
      <c r="D38" s="21"/>
      <c r="E38" s="21"/>
      <c r="F38" s="21"/>
    </row>
    <row r="39" spans="1:6" x14ac:dyDescent="0.25">
      <c r="A39" s="5" t="s">
        <v>10</v>
      </c>
      <c r="B39" s="21"/>
      <c r="C39" s="21"/>
      <c r="D39" s="21"/>
      <c r="E39" s="21"/>
      <c r="F39" s="21"/>
    </row>
    <row r="40" spans="1:6" x14ac:dyDescent="0.25">
      <c r="A40" s="5" t="s">
        <v>11</v>
      </c>
      <c r="B40" s="23">
        <f>(B11/B29)*100</f>
        <v>34.440498180921523</v>
      </c>
      <c r="C40" s="23">
        <f>(C11/C29)*100</f>
        <v>37.90760140981704</v>
      </c>
      <c r="D40" s="23">
        <f>(D11/D29)*100</f>
        <v>7.115414169356078</v>
      </c>
      <c r="E40" s="23"/>
      <c r="F40" s="23"/>
    </row>
    <row r="41" spans="1:6" x14ac:dyDescent="0.25">
      <c r="A41" s="5" t="s">
        <v>12</v>
      </c>
      <c r="B41" s="23">
        <f>(B12/B29)*100</f>
        <v>34.254048044436566</v>
      </c>
      <c r="C41" s="23">
        <f>(C12/C29)*100</f>
        <v>37.749330109408689</v>
      </c>
      <c r="D41" s="23">
        <f>(D12/D29)*100</f>
        <v>6.7068797705035603</v>
      </c>
      <c r="E41" s="23"/>
      <c r="F41" s="23"/>
    </row>
    <row r="42" spans="1:6" x14ac:dyDescent="0.25">
      <c r="B42" s="21"/>
      <c r="C42" s="21"/>
      <c r="D42" s="21"/>
      <c r="E42" s="21"/>
      <c r="F42" s="21"/>
    </row>
    <row r="43" spans="1:6" x14ac:dyDescent="0.25">
      <c r="A43" s="5" t="s">
        <v>13</v>
      </c>
      <c r="B43" s="21"/>
      <c r="C43" s="21"/>
      <c r="D43" s="21"/>
      <c r="E43" s="21"/>
      <c r="F43" s="21"/>
    </row>
    <row r="44" spans="1:6" x14ac:dyDescent="0.25">
      <c r="A44" s="5" t="s">
        <v>14</v>
      </c>
      <c r="B44" s="23">
        <f>B12/B11*100</f>
        <v>99.458631128082104</v>
      </c>
      <c r="C44" s="23">
        <f>C12/C11*100</f>
        <v>99.582481363837047</v>
      </c>
      <c r="D44" s="23">
        <f>D12/D11*100</f>
        <v>94.258459323254144</v>
      </c>
      <c r="E44" s="23"/>
      <c r="F44" s="23"/>
    </row>
    <row r="45" spans="1:6" x14ac:dyDescent="0.25">
      <c r="A45" s="5" t="s">
        <v>15</v>
      </c>
      <c r="B45" s="23">
        <f>B18/B17*100</f>
        <v>98.44100227699191</v>
      </c>
      <c r="C45" s="23">
        <f>C18/C17*100</f>
        <v>99.582338475871225</v>
      </c>
      <c r="D45" s="23">
        <f>D18/D17*100</f>
        <v>88.048291076472921</v>
      </c>
      <c r="E45" s="23"/>
      <c r="F45" s="23"/>
    </row>
    <row r="46" spans="1:6" x14ac:dyDescent="0.25">
      <c r="A46" s="5" t="s">
        <v>16</v>
      </c>
      <c r="B46" s="23">
        <f>AVERAGE(B44:B45)</f>
        <v>98.949816702537007</v>
      </c>
      <c r="C46" s="23">
        <f>AVERAGE(C44:C45)</f>
        <v>99.582409919854143</v>
      </c>
      <c r="D46" s="23">
        <f>AVERAGE(D44:D45)</f>
        <v>91.153375199863532</v>
      </c>
      <c r="E46" s="23"/>
      <c r="F46" s="23"/>
    </row>
    <row r="47" spans="1:6" x14ac:dyDescent="0.25">
      <c r="B47" s="24"/>
      <c r="C47" s="24"/>
      <c r="D47" s="24"/>
      <c r="E47" s="24"/>
      <c r="F47" s="24"/>
    </row>
    <row r="48" spans="1:6" x14ac:dyDescent="0.25">
      <c r="A48" s="5" t="s">
        <v>17</v>
      </c>
      <c r="B48" s="21"/>
      <c r="C48" s="21"/>
      <c r="D48" s="21"/>
      <c r="E48" s="21"/>
      <c r="F48" s="21"/>
    </row>
    <row r="49" spans="1:6" x14ac:dyDescent="0.25">
      <c r="A49" s="5" t="s">
        <v>18</v>
      </c>
      <c r="B49" s="23">
        <f>B12/B13*100</f>
        <v>91.493344425956735</v>
      </c>
      <c r="C49" s="23">
        <f>C12/C13*100</f>
        <v>99.290079924776677</v>
      </c>
      <c r="D49" s="23">
        <f>D12/D13*100</f>
        <v>94.106019766397125</v>
      </c>
      <c r="E49" s="23"/>
      <c r="F49" s="23"/>
    </row>
    <row r="50" spans="1:6" x14ac:dyDescent="0.25">
      <c r="A50" s="5" t="s">
        <v>19</v>
      </c>
      <c r="B50" s="23">
        <f>B18/B19*100</f>
        <v>72.680028875842808</v>
      </c>
      <c r="C50" s="23">
        <f>C18/C19*100</f>
        <v>74.467134815853242</v>
      </c>
      <c r="D50" s="23">
        <f>D18/D19*100</f>
        <v>65.949424683961126</v>
      </c>
      <c r="E50" s="23"/>
      <c r="F50" s="23"/>
    </row>
    <row r="51" spans="1:6" x14ac:dyDescent="0.25">
      <c r="A51" s="5" t="s">
        <v>20</v>
      </c>
      <c r="B51" s="23">
        <f>(B49+B50)/2</f>
        <v>82.086686650899765</v>
      </c>
      <c r="C51" s="23">
        <f>(C49+C50)/2</f>
        <v>86.878607370314967</v>
      </c>
      <c r="D51" s="23">
        <f>(D49+D50)/2</f>
        <v>80.027722225179133</v>
      </c>
      <c r="E51" s="23"/>
      <c r="F51" s="23"/>
    </row>
    <row r="52" spans="1:6" x14ac:dyDescent="0.25">
      <c r="B52" s="21"/>
      <c r="C52" s="21"/>
      <c r="D52" s="21"/>
      <c r="E52" s="21"/>
      <c r="F52" s="21"/>
    </row>
    <row r="53" spans="1:6" x14ac:dyDescent="0.25">
      <c r="A53" s="5" t="s">
        <v>21</v>
      </c>
      <c r="B53" s="23">
        <f>B20/B18*100</f>
        <v>100</v>
      </c>
      <c r="C53" s="23">
        <f>C20/C18*100</f>
        <v>100</v>
      </c>
      <c r="D53" s="23">
        <f>D20/D18*100</f>
        <v>100</v>
      </c>
      <c r="E53" s="23"/>
      <c r="F53" s="23"/>
    </row>
    <row r="54" spans="1:6" x14ac:dyDescent="0.25">
      <c r="B54" s="21"/>
      <c r="C54" s="21"/>
      <c r="D54" s="21"/>
      <c r="E54" s="21"/>
      <c r="F54" s="21"/>
    </row>
    <row r="55" spans="1:6" x14ac:dyDescent="0.25">
      <c r="A55" s="5" t="s">
        <v>22</v>
      </c>
      <c r="B55" s="21"/>
      <c r="C55" s="21"/>
      <c r="D55" s="21"/>
      <c r="E55" s="21"/>
      <c r="F55" s="21"/>
    </row>
    <row r="56" spans="1:6" x14ac:dyDescent="0.25">
      <c r="A56" s="5" t="s">
        <v>23</v>
      </c>
      <c r="B56" s="25">
        <f>((B12/B10)-1)*100</f>
        <v>7.8783614693356263E-2</v>
      </c>
      <c r="C56" s="25">
        <f>((C12/C10)-1)*100</f>
        <v>7.9267635971991268E-2</v>
      </c>
      <c r="D56" s="25">
        <f>((D12/D10)-1)*100</f>
        <v>5.7317539166978904E-2</v>
      </c>
      <c r="E56" s="25"/>
      <c r="F56" s="25"/>
    </row>
    <row r="57" spans="1:6" x14ac:dyDescent="0.25">
      <c r="A57" s="5" t="s">
        <v>24</v>
      </c>
      <c r="B57" s="25">
        <f>((B33/B32)-1)*100</f>
        <v>-1.759363507867584</v>
      </c>
      <c r="C57" s="25">
        <f>((C33/C32)-1)*100</f>
        <v>-1.7666555359350911</v>
      </c>
      <c r="D57" s="25">
        <f>((D33/D32)-1)*100</f>
        <v>-1.6842030595602742</v>
      </c>
      <c r="E57" s="25"/>
      <c r="F57" s="25"/>
    </row>
    <row r="58" spans="1:6" x14ac:dyDescent="0.25">
      <c r="A58" s="5" t="s">
        <v>25</v>
      </c>
      <c r="B58" s="25">
        <f>((B35/B34)-1)*100</f>
        <v>-1.8367001038280595</v>
      </c>
      <c r="C58" s="25">
        <f>((C35/C34)-1)*100</f>
        <v>-1.844461111187834</v>
      </c>
      <c r="D58" s="25">
        <f>((D35/D34)-1)*100</f>
        <v>-1.7405229737900596</v>
      </c>
      <c r="E58" s="25"/>
      <c r="F58" s="25"/>
    </row>
    <row r="59" spans="1:6" x14ac:dyDescent="0.25">
      <c r="B59" s="24"/>
      <c r="C59" s="24"/>
      <c r="D59" s="24"/>
      <c r="E59" s="24"/>
      <c r="F59" s="24"/>
    </row>
    <row r="60" spans="1:6" x14ac:dyDescent="0.25">
      <c r="A60" s="5" t="s">
        <v>26</v>
      </c>
      <c r="B60" s="21"/>
      <c r="C60" s="21"/>
      <c r="D60" s="21"/>
      <c r="E60" s="21"/>
      <c r="F60" s="21"/>
    </row>
    <row r="61" spans="1:6" x14ac:dyDescent="0.25">
      <c r="A61" s="5" t="s">
        <v>32</v>
      </c>
      <c r="B61" s="23">
        <f t="shared" ref="B61:D62" si="5">B17/(B11*9)</f>
        <v>19512.064612563274</v>
      </c>
      <c r="C61" s="23">
        <f t="shared" si="5"/>
        <v>18000</v>
      </c>
      <c r="D61" s="23">
        <f t="shared" si="5"/>
        <v>83000</v>
      </c>
      <c r="E61" s="23"/>
      <c r="F61" s="23"/>
    </row>
    <row r="62" spans="1:6" x14ac:dyDescent="0.25">
      <c r="A62" s="5" t="s">
        <v>33</v>
      </c>
      <c r="B62" s="23">
        <f t="shared" si="5"/>
        <v>19312.42341834143</v>
      </c>
      <c r="C62" s="23">
        <f t="shared" si="5"/>
        <v>17999.974172330818</v>
      </c>
      <c r="D62" s="23">
        <f t="shared" si="5"/>
        <v>77531.589332314936</v>
      </c>
      <c r="E62" s="23"/>
      <c r="F62" s="23"/>
    </row>
    <row r="63" spans="1:6" x14ac:dyDescent="0.25">
      <c r="A63" s="5" t="s">
        <v>27</v>
      </c>
      <c r="B63" s="23">
        <f>(B62/B61)*B46</f>
        <v>97.937393877644979</v>
      </c>
      <c r="C63" s="23">
        <f>(C62/C61)*C46</f>
        <v>99.582267031990824</v>
      </c>
      <c r="D63" s="23">
        <f>(D62/D61)*D46</f>
        <v>85.147783762051077</v>
      </c>
      <c r="E63" s="23"/>
      <c r="F63" s="23"/>
    </row>
    <row r="64" spans="1:6" x14ac:dyDescent="0.25">
      <c r="A64" s="5" t="s">
        <v>37</v>
      </c>
      <c r="B64" s="23">
        <f t="shared" ref="B64:D65" si="6">B17/B11</f>
        <v>175608.58151306948</v>
      </c>
      <c r="C64" s="23">
        <f t="shared" si="6"/>
        <v>162000</v>
      </c>
      <c r="D64" s="23">
        <f t="shared" si="6"/>
        <v>747000</v>
      </c>
      <c r="E64" s="23"/>
      <c r="F64" s="23"/>
    </row>
    <row r="65" spans="1:6" x14ac:dyDescent="0.25">
      <c r="A65" s="5" t="s">
        <v>38</v>
      </c>
      <c r="B65" s="23">
        <f t="shared" si="6"/>
        <v>173811.81076507288</v>
      </c>
      <c r="C65" s="23">
        <f t="shared" si="6"/>
        <v>161999.76755097738</v>
      </c>
      <c r="D65" s="23">
        <f t="shared" si="6"/>
        <v>697784.30399083439</v>
      </c>
      <c r="E65" s="23"/>
      <c r="F65" s="23"/>
    </row>
    <row r="66" spans="1:6" x14ac:dyDescent="0.25">
      <c r="B66" s="24"/>
      <c r="C66" s="24"/>
      <c r="D66" s="24"/>
      <c r="E66" s="21"/>
      <c r="F66" s="21"/>
    </row>
    <row r="67" spans="1:6" x14ac:dyDescent="0.25">
      <c r="A67" s="5" t="s">
        <v>28</v>
      </c>
      <c r="B67" s="24"/>
      <c r="C67" s="24"/>
      <c r="D67" s="24"/>
      <c r="E67" s="21"/>
      <c r="F67" s="21"/>
    </row>
    <row r="68" spans="1:6" x14ac:dyDescent="0.25">
      <c r="A68" s="5" t="s">
        <v>29</v>
      </c>
      <c r="B68" s="23">
        <f>(B24/B23)*100</f>
        <v>99.994656929833255</v>
      </c>
      <c r="C68" s="23"/>
      <c r="D68" s="23"/>
      <c r="E68" s="21"/>
      <c r="F68" s="21"/>
    </row>
    <row r="69" spans="1:6" x14ac:dyDescent="0.25">
      <c r="A69" s="5" t="s">
        <v>30</v>
      </c>
      <c r="B69" s="23">
        <f>(B18/B24)*100</f>
        <v>98.446262329864737</v>
      </c>
      <c r="C69" s="23"/>
      <c r="D69" s="23"/>
      <c r="E69" s="21"/>
      <c r="F69" s="21"/>
    </row>
    <row r="70" spans="1:6" ht="15.75" thickBot="1" x14ac:dyDescent="0.3">
      <c r="A70" s="7"/>
      <c r="B70" s="7"/>
      <c r="C70" s="7"/>
      <c r="D70" s="7"/>
      <c r="E70" s="7"/>
      <c r="F70" s="7"/>
    </row>
    <row r="71" spans="1:6" ht="15.75" thickTop="1" x14ac:dyDescent="0.25"/>
    <row r="72" spans="1:6" x14ac:dyDescent="0.25">
      <c r="A72" s="8" t="s">
        <v>31</v>
      </c>
    </row>
    <row r="73" spans="1:6" x14ac:dyDescent="0.25">
      <c r="A73" s="11" t="s">
        <v>83</v>
      </c>
    </row>
    <row r="74" spans="1:6" x14ac:dyDescent="0.25">
      <c r="A74" s="5" t="s">
        <v>84</v>
      </c>
      <c r="B74" s="9"/>
      <c r="C74" s="9"/>
    </row>
    <row r="76" spans="1:6" x14ac:dyDescent="0.25">
      <c r="A76" s="5" t="s">
        <v>34</v>
      </c>
    </row>
    <row r="77" spans="1:6" x14ac:dyDescent="0.25">
      <c r="A77" s="5" t="s">
        <v>47</v>
      </c>
    </row>
    <row r="79" spans="1:6" x14ac:dyDescent="0.25">
      <c r="A79" s="10" t="s">
        <v>123</v>
      </c>
    </row>
  </sheetData>
  <mergeCells count="4">
    <mergeCell ref="A4:A5"/>
    <mergeCell ref="B4:B5"/>
    <mergeCell ref="C4:F4"/>
    <mergeCell ref="A2:F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9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2" style="5" customWidth="1"/>
    <col min="2" max="6" width="27.7109375" style="5" customWidth="1"/>
    <col min="7" max="16384" width="11.42578125" style="5"/>
  </cols>
  <sheetData>
    <row r="2" spans="1:6" ht="15.75" x14ac:dyDescent="0.25">
      <c r="A2" s="68" t="s">
        <v>110</v>
      </c>
      <c r="B2" s="68"/>
      <c r="C2" s="68"/>
      <c r="D2" s="68"/>
      <c r="E2" s="68"/>
      <c r="F2" s="68"/>
    </row>
    <row r="4" spans="1:6" x14ac:dyDescent="0.25">
      <c r="A4" s="63" t="s">
        <v>0</v>
      </c>
      <c r="B4" s="65" t="s">
        <v>1</v>
      </c>
      <c r="C4" s="67" t="s">
        <v>35</v>
      </c>
      <c r="D4" s="67"/>
      <c r="E4" s="67"/>
      <c r="F4" s="67"/>
    </row>
    <row r="5" spans="1:6" ht="49.5" customHeight="1" thickBot="1" x14ac:dyDescent="0.3">
      <c r="A5" s="64"/>
      <c r="B5" s="66"/>
      <c r="C5" s="55" t="s">
        <v>45</v>
      </c>
      <c r="D5" s="56" t="s">
        <v>72</v>
      </c>
      <c r="E5" s="56" t="s">
        <v>73</v>
      </c>
      <c r="F5" s="56" t="s">
        <v>74</v>
      </c>
    </row>
    <row r="6" spans="1:6" ht="15.75" thickTop="1" x14ac:dyDescent="0.25"/>
    <row r="7" spans="1:6" x14ac:dyDescent="0.25">
      <c r="A7" s="6" t="s">
        <v>2</v>
      </c>
    </row>
    <row r="9" spans="1:6" x14ac:dyDescent="0.25">
      <c r="A9" s="5" t="s">
        <v>3</v>
      </c>
    </row>
    <row r="10" spans="1:6" x14ac:dyDescent="0.25">
      <c r="A10" s="2" t="s">
        <v>66</v>
      </c>
      <c r="B10" s="18">
        <f>(C10+D10)+122+471</f>
        <v>79495.5</v>
      </c>
      <c r="C10" s="18">
        <f>AVERAGE('I Trimestre'!C10,'II Trimestre'!C10,'III Trimestre'!C10,'IV Trimestre'!C10)</f>
        <v>77235.5</v>
      </c>
      <c r="D10" s="18">
        <f>AVERAGE('I Trimestre'!D10,'II Trimestre'!D10,'III Trimestre'!D10,'IV Trimestre'!D10)</f>
        <v>1667</v>
      </c>
      <c r="E10" s="18">
        <v>153</v>
      </c>
      <c r="F10" s="18">
        <v>473</v>
      </c>
    </row>
    <row r="11" spans="1:6" x14ac:dyDescent="0.25">
      <c r="A11" s="15" t="s">
        <v>111</v>
      </c>
      <c r="B11" s="18">
        <f>C11+D11+E11+F11</f>
        <v>86543.75</v>
      </c>
      <c r="C11" s="18">
        <f>AVERAGE('I Trimestre'!C11,'II Trimestre'!C11,'III Trimestre'!C11,'IV Trimestre'!C11)</f>
        <v>77990.25</v>
      </c>
      <c r="D11" s="18">
        <f>AVERAGE('I Trimestre'!D11,'II Trimestre'!D11,'III Trimestre'!D11,'IV Trimestre'!D11)</f>
        <v>1854.5</v>
      </c>
      <c r="E11" s="18">
        <f>SUM('I Trimestre'!E11,'II Trimestre'!E11,'III Trimestre'!E11,'IV Trimestre'!E11)</f>
        <v>6408</v>
      </c>
      <c r="F11" s="18">
        <f>SUM('I Trimestre'!F11,'II Trimestre'!F11,'III Trimestre'!F11,'IV Trimestre'!F11)</f>
        <v>291</v>
      </c>
    </row>
    <row r="12" spans="1:6" x14ac:dyDescent="0.25">
      <c r="A12" s="15" t="s">
        <v>112</v>
      </c>
      <c r="B12" s="18">
        <f>C12+D12+E12+F12</f>
        <v>81258.75</v>
      </c>
      <c r="C12" s="12">
        <f>AVERAGE('I Trimestre'!C12,'II Trimestre'!C12,'III Trimestre'!C12,'IV Trimestre'!C12)</f>
        <v>77323.25</v>
      </c>
      <c r="D12" s="12">
        <f>AVERAGE('I Trimestre'!D12,'II Trimestre'!D12,'III Trimestre'!D12,'IV Trimestre'!D12)</f>
        <v>1692.5</v>
      </c>
      <c r="E12" s="12">
        <v>2146</v>
      </c>
      <c r="F12" s="12">
        <v>97</v>
      </c>
    </row>
    <row r="13" spans="1:6" x14ac:dyDescent="0.25">
      <c r="A13" s="15" t="s">
        <v>78</v>
      </c>
      <c r="B13" s="18">
        <f>C13+D13+E13+F13</f>
        <v>86544</v>
      </c>
      <c r="C13" s="12">
        <f>'IV Trimestre'!C13</f>
        <v>77990</v>
      </c>
      <c r="D13" s="12">
        <f>'IV Trimestre'!D13</f>
        <v>1855</v>
      </c>
      <c r="E13" s="12">
        <f>'IV Trimestre'!E13</f>
        <v>6408</v>
      </c>
      <c r="F13" s="12">
        <f>'IV Trimestre'!F13</f>
        <v>291</v>
      </c>
    </row>
    <row r="14" spans="1:6" x14ac:dyDescent="0.25">
      <c r="B14" s="21"/>
      <c r="C14" s="22"/>
      <c r="D14" s="21"/>
      <c r="E14" s="21"/>
      <c r="F14" s="21"/>
    </row>
    <row r="15" spans="1:6" x14ac:dyDescent="0.25">
      <c r="A15" s="4" t="s">
        <v>4</v>
      </c>
      <c r="B15" s="21"/>
      <c r="C15" s="21"/>
      <c r="D15" s="21"/>
      <c r="E15" s="21"/>
      <c r="F15" s="21"/>
    </row>
    <row r="16" spans="1:6" x14ac:dyDescent="0.25">
      <c r="A16" s="2" t="s">
        <v>66</v>
      </c>
      <c r="B16" s="18">
        <f>C16+D16+E16+F16</f>
        <v>18335360200</v>
      </c>
      <c r="C16" s="18">
        <f>'I Trimestre'!C16+'II Trimestre'!C16+'III Trimestre'!C16+'IV Trimestre'!C16</f>
        <v>16708356000</v>
      </c>
      <c r="D16" s="18">
        <f>'I Trimestre'!D16+'II Trimestre'!D16+'III Trimestre'!D16+'IV Trimestre'!D16</f>
        <v>1558832800</v>
      </c>
      <c r="E16" s="18">
        <f>'I Trimestre'!E16+'II Trimestre'!E16+'III Trimestre'!E16+'IV Trimestre'!E16</f>
        <v>16661700</v>
      </c>
      <c r="F16" s="18">
        <f>'I Trimestre'!F16+'II Trimestre'!F16+'III Trimestre'!F16+'IV Trimestre'!F16</f>
        <v>51509700</v>
      </c>
    </row>
    <row r="17" spans="1:6" x14ac:dyDescent="0.25">
      <c r="A17" s="15" t="s">
        <v>111</v>
      </c>
      <c r="B17" s="18">
        <f t="shared" ref="B17:B20" si="0">C17+D17+E17+F17</f>
        <v>18936105300</v>
      </c>
      <c r="C17" s="12">
        <f>'I Trimestre'!C17+'II Trimestre'!C17+'III Trimestre'!C17+'IV Trimestre'!C17</f>
        <v>16845912000</v>
      </c>
      <c r="D17" s="12">
        <f>'I Trimestre'!D17+'II Trimestre'!D17+'III Trimestre'!D17+'IV Trimestre'!D17</f>
        <v>1847019600</v>
      </c>
      <c r="E17" s="12">
        <f>'I Trimestre'!E17+'II Trimestre'!E17+'III Trimestre'!E17+'IV Trimestre'!E17</f>
        <v>232610400</v>
      </c>
      <c r="F17" s="12">
        <f>'I Trimestre'!F17+'II Trimestre'!F17+'III Trimestre'!F17+'IV Trimestre'!F17</f>
        <v>10563300</v>
      </c>
    </row>
    <row r="18" spans="1:6" x14ac:dyDescent="0.25">
      <c r="A18" s="15" t="s">
        <v>112</v>
      </c>
      <c r="B18" s="18">
        <f t="shared" si="0"/>
        <v>18524263100</v>
      </c>
      <c r="C18" s="12">
        <f>'I Trimestre'!C18+'II Trimestre'!C18+'III Trimestre'!C18+'IV Trimestre'!C18</f>
        <v>16700760000</v>
      </c>
      <c r="D18" s="12">
        <f>'I Trimestre'!D18+'II Trimestre'!D18+'III Trimestre'!D18+'IV Trimestre'!D18</f>
        <v>1581418400</v>
      </c>
      <c r="E18" s="12">
        <f>'I Trimestre'!E18+'II Trimestre'!E18+'III Trimestre'!E18+'IV Trimestre'!E18</f>
        <v>231521400</v>
      </c>
      <c r="F18" s="12">
        <f>'I Trimestre'!F18+'II Trimestre'!F18+'III Trimestre'!F18+'IV Trimestre'!F18</f>
        <v>10563300</v>
      </c>
    </row>
    <row r="19" spans="1:6" x14ac:dyDescent="0.25">
      <c r="A19" s="15" t="s">
        <v>78</v>
      </c>
      <c r="B19" s="18">
        <f t="shared" si="0"/>
        <v>18936105300</v>
      </c>
      <c r="C19" s="18">
        <f>'IV Trimestre'!C19</f>
        <v>16845912000</v>
      </c>
      <c r="D19" s="18">
        <f>'IV Trimestre'!D19</f>
        <v>1847019600</v>
      </c>
      <c r="E19" s="18">
        <f>'IV Trimestre'!E19</f>
        <v>232610400</v>
      </c>
      <c r="F19" s="18">
        <f>'IV Trimestre'!F19</f>
        <v>10563300</v>
      </c>
    </row>
    <row r="20" spans="1:6" x14ac:dyDescent="0.25">
      <c r="A20" s="15" t="s">
        <v>113</v>
      </c>
      <c r="B20" s="18">
        <f t="shared" si="0"/>
        <v>18524263100</v>
      </c>
      <c r="C20" s="12">
        <f t="shared" ref="C20:F20" si="1">C18</f>
        <v>16700760000</v>
      </c>
      <c r="D20" s="12">
        <f t="shared" si="1"/>
        <v>1581418400</v>
      </c>
      <c r="E20" s="12">
        <f t="shared" si="1"/>
        <v>231521400</v>
      </c>
      <c r="F20" s="12">
        <f t="shared" si="1"/>
        <v>10563300</v>
      </c>
    </row>
    <row r="21" spans="1:6" x14ac:dyDescent="0.25">
      <c r="B21" s="12"/>
      <c r="C21" s="12"/>
      <c r="D21" s="12"/>
      <c r="E21" s="21"/>
      <c r="F21" s="12"/>
    </row>
    <row r="22" spans="1:6" x14ac:dyDescent="0.25">
      <c r="A22" s="4" t="s">
        <v>5</v>
      </c>
      <c r="B22" s="12"/>
      <c r="C22" s="12"/>
      <c r="D22" s="12"/>
      <c r="E22" s="21"/>
      <c r="F22" s="21"/>
    </row>
    <row r="23" spans="1:6" x14ac:dyDescent="0.25">
      <c r="A23" s="2" t="s">
        <v>111</v>
      </c>
      <c r="B23" s="12">
        <f>B17</f>
        <v>18936105300</v>
      </c>
      <c r="C23" s="12"/>
      <c r="D23" s="12"/>
      <c r="E23" s="21"/>
      <c r="F23" s="21"/>
    </row>
    <row r="24" spans="1:6" x14ac:dyDescent="0.25">
      <c r="A24" s="2" t="s">
        <v>112</v>
      </c>
      <c r="B24" s="12">
        <f>+'I Trimestre'!B24+'II Trimestre'!B24+'III Trimestre'!B24+'IV Trimestre'!B24</f>
        <v>18730269388</v>
      </c>
      <c r="C24" s="12"/>
      <c r="D24" s="12"/>
      <c r="E24" s="21"/>
      <c r="F24" s="21"/>
    </row>
    <row r="25" spans="1:6" x14ac:dyDescent="0.25">
      <c r="B25" s="21"/>
      <c r="C25" s="21"/>
      <c r="D25" s="21"/>
      <c r="E25" s="21"/>
      <c r="F25" s="21"/>
    </row>
    <row r="26" spans="1:6" x14ac:dyDescent="0.25">
      <c r="A26" s="5" t="s">
        <v>6</v>
      </c>
      <c r="B26" s="21"/>
      <c r="C26" s="21"/>
      <c r="D26" s="21"/>
      <c r="E26" s="21"/>
      <c r="F26" s="21"/>
    </row>
    <row r="27" spans="1:6" x14ac:dyDescent="0.25">
      <c r="A27" s="5" t="s">
        <v>67</v>
      </c>
      <c r="B27" s="38">
        <v>1.0245</v>
      </c>
      <c r="C27" s="38">
        <v>1.0245</v>
      </c>
      <c r="D27" s="38">
        <v>1.0245</v>
      </c>
      <c r="E27" s="38">
        <v>1.0245</v>
      </c>
      <c r="F27" s="38">
        <v>1.0245</v>
      </c>
    </row>
    <row r="28" spans="1:6" x14ac:dyDescent="0.25">
      <c r="A28" s="5" t="s">
        <v>114</v>
      </c>
      <c r="B28" s="38">
        <v>1.0451999999999999</v>
      </c>
      <c r="C28" s="38">
        <v>1.0451999999999999</v>
      </c>
      <c r="D28" s="38">
        <v>1.0451999999999999</v>
      </c>
      <c r="E28" s="38">
        <v>1.0451999999999999</v>
      </c>
      <c r="F28" s="38">
        <v>1.0451999999999999</v>
      </c>
    </row>
    <row r="29" spans="1:6" x14ac:dyDescent="0.25">
      <c r="A29" s="2" t="s">
        <v>7</v>
      </c>
      <c r="B29" s="12">
        <f>SUM(C29:D29)</f>
        <v>231161</v>
      </c>
      <c r="C29" s="18">
        <v>205133</v>
      </c>
      <c r="D29" s="29">
        <v>26028</v>
      </c>
      <c r="E29" s="27" t="s">
        <v>86</v>
      </c>
      <c r="F29" s="27" t="s">
        <v>86</v>
      </c>
    </row>
    <row r="30" spans="1:6" x14ac:dyDescent="0.25">
      <c r="B30" s="21"/>
      <c r="C30" s="21"/>
      <c r="D30" s="21"/>
      <c r="E30" s="21"/>
      <c r="F30" s="21"/>
    </row>
    <row r="31" spans="1:6" x14ac:dyDescent="0.25">
      <c r="A31" s="5" t="s">
        <v>8</v>
      </c>
      <c r="B31" s="21"/>
      <c r="C31" s="21"/>
      <c r="D31" s="21"/>
      <c r="E31" s="21"/>
      <c r="F31" s="21"/>
    </row>
    <row r="32" spans="1:6" x14ac:dyDescent="0.25">
      <c r="A32" s="5" t="s">
        <v>68</v>
      </c>
      <c r="B32" s="18">
        <f t="shared" ref="B32:D32" si="2">B16/B27</f>
        <v>17896886481.210346</v>
      </c>
      <c r="C32" s="18">
        <f t="shared" si="2"/>
        <v>16308790629.575403</v>
      </c>
      <c r="D32" s="18">
        <f t="shared" si="2"/>
        <v>1521554709.6144462</v>
      </c>
      <c r="E32" s="18">
        <f t="shared" ref="E32:F32" si="3">E16/E27</f>
        <v>16263250.366032211</v>
      </c>
      <c r="F32" s="18">
        <f t="shared" si="3"/>
        <v>50277891.654465593</v>
      </c>
    </row>
    <row r="33" spans="1:6" x14ac:dyDescent="0.25">
      <c r="A33" s="5" t="s">
        <v>115</v>
      </c>
      <c r="B33" s="12">
        <f t="shared" ref="B33:D33" si="4">B18/B28</f>
        <v>17723175564.485268</v>
      </c>
      <c r="C33" s="12">
        <f t="shared" si="4"/>
        <v>15978530424.799084</v>
      </c>
      <c r="D33" s="12">
        <f t="shared" si="4"/>
        <v>1513029468.0443935</v>
      </c>
      <c r="E33" s="12">
        <f t="shared" ref="E33:F33" si="5">E18/E28</f>
        <v>221509184.84500575</v>
      </c>
      <c r="F33" s="12">
        <f t="shared" si="5"/>
        <v>10106486.796785304</v>
      </c>
    </row>
    <row r="34" spans="1:6" x14ac:dyDescent="0.25">
      <c r="A34" s="5" t="s">
        <v>69</v>
      </c>
      <c r="B34" s="12">
        <f t="shared" ref="B34:D34" si="6">B32/B10</f>
        <v>225130.81219956282</v>
      </c>
      <c r="C34" s="12">
        <f t="shared" si="6"/>
        <v>211156.66538800686</v>
      </c>
      <c r="D34" s="12">
        <f t="shared" si="6"/>
        <v>912750.27571352501</v>
      </c>
      <c r="E34" s="27" t="s">
        <v>86</v>
      </c>
      <c r="F34" s="27" t="s">
        <v>86</v>
      </c>
    </row>
    <row r="35" spans="1:6" x14ac:dyDescent="0.25">
      <c r="A35" s="5" t="s">
        <v>116</v>
      </c>
      <c r="B35" s="12">
        <f t="shared" ref="B35:D35" si="7">B33/B12</f>
        <v>218107.9030194935</v>
      </c>
      <c r="C35" s="12">
        <f t="shared" si="7"/>
        <v>206645.8720345961</v>
      </c>
      <c r="D35" s="12">
        <f t="shared" si="7"/>
        <v>893961.28097157669</v>
      </c>
      <c r="E35" s="12">
        <f t="shared" ref="E35:F35" si="8">E33/E12</f>
        <v>103219.56423346027</v>
      </c>
      <c r="F35" s="12">
        <f t="shared" si="8"/>
        <v>104190.58553386912</v>
      </c>
    </row>
    <row r="36" spans="1:6" x14ac:dyDescent="0.25">
      <c r="B36" s="21"/>
      <c r="C36" s="21"/>
      <c r="D36" s="21"/>
      <c r="E36" s="21"/>
      <c r="F36" s="21"/>
    </row>
    <row r="37" spans="1:6" x14ac:dyDescent="0.25">
      <c r="A37" s="6" t="s">
        <v>9</v>
      </c>
      <c r="B37" s="21"/>
      <c r="C37" s="21"/>
      <c r="D37" s="21"/>
      <c r="E37" s="21"/>
      <c r="F37" s="21"/>
    </row>
    <row r="38" spans="1:6" x14ac:dyDescent="0.25">
      <c r="B38" s="21"/>
      <c r="C38" s="21"/>
      <c r="D38" s="21"/>
      <c r="E38" s="21"/>
      <c r="F38" s="21"/>
    </row>
    <row r="39" spans="1:6" x14ac:dyDescent="0.25">
      <c r="A39" s="5" t="s">
        <v>10</v>
      </c>
      <c r="B39" s="21"/>
      <c r="C39" s="21"/>
      <c r="D39" s="21"/>
      <c r="E39" s="21"/>
      <c r="F39" s="21"/>
    </row>
    <row r="40" spans="1:6" x14ac:dyDescent="0.25">
      <c r="A40" s="5" t="s">
        <v>11</v>
      </c>
      <c r="B40" s="23">
        <f>(B11/B29)*100</f>
        <v>37.438733177309317</v>
      </c>
      <c r="C40" s="23">
        <f t="shared" ref="C40:D40" si="9">(C11/C29)*100</f>
        <v>38.019358172502713</v>
      </c>
      <c r="D40" s="23">
        <f t="shared" si="9"/>
        <v>7.1250192100814509</v>
      </c>
      <c r="E40" s="27" t="s">
        <v>86</v>
      </c>
      <c r="F40" s="27" t="s">
        <v>86</v>
      </c>
    </row>
    <row r="41" spans="1:6" x14ac:dyDescent="0.25">
      <c r="A41" s="5" t="s">
        <v>12</v>
      </c>
      <c r="B41" s="23">
        <f>(B12/B29)*100</f>
        <v>35.152447861014622</v>
      </c>
      <c r="C41" s="23">
        <f t="shared" ref="C41:D41" si="10">(C12/C29)*100</f>
        <v>37.694203272998493</v>
      </c>
      <c r="D41" s="23">
        <f t="shared" si="10"/>
        <v>6.5026125710773011</v>
      </c>
      <c r="E41" s="27" t="s">
        <v>86</v>
      </c>
      <c r="F41" s="27" t="s">
        <v>86</v>
      </c>
    </row>
    <row r="42" spans="1:6" x14ac:dyDescent="0.25">
      <c r="B42" s="21"/>
      <c r="C42" s="21"/>
      <c r="D42" s="21"/>
      <c r="E42" s="21"/>
      <c r="F42" s="21"/>
    </row>
    <row r="43" spans="1:6" x14ac:dyDescent="0.25">
      <c r="A43" s="5" t="s">
        <v>13</v>
      </c>
      <c r="B43" s="21"/>
      <c r="C43" s="21"/>
      <c r="D43" s="21"/>
      <c r="E43" s="21"/>
      <c r="F43" s="21"/>
    </row>
    <row r="44" spans="1:6" x14ac:dyDescent="0.25">
      <c r="A44" s="5" t="s">
        <v>14</v>
      </c>
      <c r="B44" s="23">
        <f t="shared" ref="B44:D44" si="11">B12/B11*100</f>
        <v>93.893262078428535</v>
      </c>
      <c r="C44" s="23">
        <f t="shared" si="11"/>
        <v>99.144764890483103</v>
      </c>
      <c r="D44" s="23">
        <f t="shared" si="11"/>
        <v>91.264491776759243</v>
      </c>
      <c r="E44" s="23">
        <f t="shared" ref="E44:F44" si="12">E12/E11*100</f>
        <v>33.489388264669159</v>
      </c>
      <c r="F44" s="23">
        <f t="shared" si="12"/>
        <v>33.333333333333329</v>
      </c>
    </row>
    <row r="45" spans="1:6" x14ac:dyDescent="0.25">
      <c r="A45" s="5" t="s">
        <v>15</v>
      </c>
      <c r="B45" s="23">
        <f t="shared" ref="B45:D45" si="13">B18/B17*100</f>
        <v>97.8250955332404</v>
      </c>
      <c r="C45" s="23">
        <f t="shared" si="13"/>
        <v>99.138354753366869</v>
      </c>
      <c r="D45" s="23">
        <f t="shared" si="13"/>
        <v>85.620011828786218</v>
      </c>
      <c r="E45" s="23">
        <f t="shared" ref="E45:F45" si="14">E18/E17*100</f>
        <v>99.531835205992508</v>
      </c>
      <c r="F45" s="23">
        <f t="shared" si="14"/>
        <v>100</v>
      </c>
    </row>
    <row r="46" spans="1:6" x14ac:dyDescent="0.25">
      <c r="A46" s="5" t="s">
        <v>16</v>
      </c>
      <c r="B46" s="23">
        <f t="shared" ref="B46:D46" si="15">AVERAGE(B44:B45)</f>
        <v>95.85917880583446</v>
      </c>
      <c r="C46" s="23">
        <f t="shared" si="15"/>
        <v>99.141559821924986</v>
      </c>
      <c r="D46" s="23">
        <f t="shared" si="15"/>
        <v>88.442251802772731</v>
      </c>
      <c r="E46" s="23">
        <f t="shared" ref="E46:F46" si="16">AVERAGE(E44:E45)</f>
        <v>66.510611735330826</v>
      </c>
      <c r="F46" s="23">
        <f t="shared" si="16"/>
        <v>66.666666666666657</v>
      </c>
    </row>
    <row r="47" spans="1:6" x14ac:dyDescent="0.25">
      <c r="B47" s="24"/>
      <c r="C47" s="24"/>
      <c r="D47" s="21"/>
      <c r="E47" s="21"/>
      <c r="F47" s="21"/>
    </row>
    <row r="48" spans="1:6" x14ac:dyDescent="0.25">
      <c r="A48" s="5" t="s">
        <v>17</v>
      </c>
      <c r="B48" s="21"/>
      <c r="C48" s="21"/>
      <c r="D48" s="21"/>
      <c r="E48" s="21"/>
      <c r="F48" s="21"/>
    </row>
    <row r="49" spans="1:6" x14ac:dyDescent="0.25">
      <c r="A49" s="5" t="s">
        <v>18</v>
      </c>
      <c r="B49" s="23">
        <f t="shared" ref="B49:D49" si="17">B12/B13*100</f>
        <v>93.892990848585683</v>
      </c>
      <c r="C49" s="23">
        <f t="shared" si="17"/>
        <v>99.145082702910628</v>
      </c>
      <c r="D49" s="23">
        <f t="shared" si="17"/>
        <v>91.239892183288404</v>
      </c>
      <c r="E49" s="23">
        <f t="shared" ref="E49:F49" si="18">E12/E13*100</f>
        <v>33.489388264669159</v>
      </c>
      <c r="F49" s="23">
        <f t="shared" si="18"/>
        <v>33.333333333333329</v>
      </c>
    </row>
    <row r="50" spans="1:6" x14ac:dyDescent="0.25">
      <c r="A50" s="5" t="s">
        <v>19</v>
      </c>
      <c r="B50" s="23">
        <f t="shared" ref="B50:D50" si="19">B18/B19*100</f>
        <v>97.8250955332404</v>
      </c>
      <c r="C50" s="23">
        <f t="shared" si="19"/>
        <v>99.138354753366869</v>
      </c>
      <c r="D50" s="23">
        <f t="shared" si="19"/>
        <v>85.620011828786218</v>
      </c>
      <c r="E50" s="23">
        <f t="shared" ref="E50:F50" si="20">E18/E19*100</f>
        <v>99.531835205992508</v>
      </c>
      <c r="F50" s="23">
        <f t="shared" si="20"/>
        <v>100</v>
      </c>
    </row>
    <row r="51" spans="1:6" x14ac:dyDescent="0.25">
      <c r="A51" s="5" t="s">
        <v>20</v>
      </c>
      <c r="B51" s="23">
        <f t="shared" ref="B51:D51" si="21">(B49+B50)/2</f>
        <v>95.859043190913042</v>
      </c>
      <c r="C51" s="23">
        <f t="shared" si="21"/>
        <v>99.141718728138756</v>
      </c>
      <c r="D51" s="23">
        <f t="shared" si="21"/>
        <v>88.429952006037311</v>
      </c>
      <c r="E51" s="23">
        <f t="shared" ref="E51:F51" si="22">(E49+E50)/2</f>
        <v>66.510611735330826</v>
      </c>
      <c r="F51" s="23">
        <f t="shared" si="22"/>
        <v>66.666666666666657</v>
      </c>
    </row>
    <row r="52" spans="1:6" x14ac:dyDescent="0.25">
      <c r="B52" s="21"/>
      <c r="C52" s="21"/>
      <c r="D52" s="21"/>
      <c r="E52" s="21"/>
      <c r="F52" s="21"/>
    </row>
    <row r="53" spans="1:6" x14ac:dyDescent="0.25">
      <c r="A53" s="5" t="s">
        <v>21</v>
      </c>
      <c r="B53" s="23">
        <f>B20/B18*100</f>
        <v>100</v>
      </c>
      <c r="C53" s="23">
        <f t="shared" ref="C53:D53" si="23">C20/C18*100</f>
        <v>100</v>
      </c>
      <c r="D53" s="23">
        <f t="shared" si="23"/>
        <v>100</v>
      </c>
      <c r="E53" s="23">
        <f t="shared" ref="E53:F53" si="24">E20/E18*100</f>
        <v>100</v>
      </c>
      <c r="F53" s="23">
        <f t="shared" si="24"/>
        <v>100</v>
      </c>
    </row>
    <row r="54" spans="1:6" x14ac:dyDescent="0.25">
      <c r="B54" s="21"/>
      <c r="C54" s="21"/>
      <c r="D54" s="21"/>
      <c r="E54" s="21"/>
      <c r="F54" s="21"/>
    </row>
    <row r="55" spans="1:6" x14ac:dyDescent="0.25">
      <c r="A55" s="5" t="s">
        <v>22</v>
      </c>
      <c r="B55" s="21"/>
      <c r="C55" s="21"/>
      <c r="D55" s="21"/>
      <c r="E55" s="21"/>
      <c r="F55" s="21"/>
    </row>
    <row r="56" spans="1:6" x14ac:dyDescent="0.25">
      <c r="A56" s="5" t="s">
        <v>23</v>
      </c>
      <c r="B56" s="25">
        <f t="shared" ref="B56:D56" si="25">((B12/B10)-1)*100</f>
        <v>2.2180500783063106</v>
      </c>
      <c r="C56" s="25">
        <f t="shared" si="25"/>
        <v>0.11361355853203303</v>
      </c>
      <c r="D56" s="25">
        <f t="shared" si="25"/>
        <v>1.5296940611877696</v>
      </c>
      <c r="E56" s="27" t="s">
        <v>86</v>
      </c>
      <c r="F56" s="27" t="s">
        <v>86</v>
      </c>
    </row>
    <row r="57" spans="1:6" x14ac:dyDescent="0.25">
      <c r="A57" s="5" t="s">
        <v>24</v>
      </c>
      <c r="B57" s="25">
        <f t="shared" ref="B57:D57" si="26">((B33/B32)-1)*100</f>
        <v>-0.97062087814802078</v>
      </c>
      <c r="C57" s="25">
        <f t="shared" si="26"/>
        <v>-2.0250441144140097</v>
      </c>
      <c r="D57" s="25">
        <f t="shared" si="26"/>
        <v>-0.56029806330216703</v>
      </c>
      <c r="E57" s="27" t="s">
        <v>86</v>
      </c>
      <c r="F57" s="27" t="s">
        <v>86</v>
      </c>
    </row>
    <row r="58" spans="1:6" x14ac:dyDescent="0.25">
      <c r="A58" s="5" t="s">
        <v>25</v>
      </c>
      <c r="B58" s="25">
        <f t="shared" ref="B58:D58" si="27">((B35/B34)-1)*100</f>
        <v>-3.1194793424562439</v>
      </c>
      <c r="C58" s="25">
        <f t="shared" si="27"/>
        <v>-2.1362306253141616</v>
      </c>
      <c r="D58" s="25">
        <f t="shared" si="27"/>
        <v>-2.0585033214326254</v>
      </c>
      <c r="E58" s="27" t="s">
        <v>86</v>
      </c>
      <c r="F58" s="27" t="s">
        <v>86</v>
      </c>
    </row>
    <row r="59" spans="1:6" x14ac:dyDescent="0.25">
      <c r="B59" s="24"/>
      <c r="C59" s="24"/>
      <c r="D59" s="21"/>
      <c r="E59" s="21"/>
      <c r="F59" s="21"/>
    </row>
    <row r="60" spans="1:6" x14ac:dyDescent="0.25">
      <c r="A60" s="5" t="s">
        <v>26</v>
      </c>
      <c r="B60" s="21"/>
      <c r="C60" s="21"/>
      <c r="D60" s="21"/>
      <c r="E60" s="21"/>
      <c r="F60" s="21"/>
    </row>
    <row r="61" spans="1:6" x14ac:dyDescent="0.25">
      <c r="A61" s="5" t="s">
        <v>32</v>
      </c>
      <c r="B61" s="23">
        <f t="shared" ref="B61:D62" si="28">B17/(B11*12)</f>
        <v>18233.653787824078</v>
      </c>
      <c r="C61" s="23">
        <f t="shared" si="28"/>
        <v>18000.019233173378</v>
      </c>
      <c r="D61" s="23">
        <f t="shared" si="28"/>
        <v>82997.196009706124</v>
      </c>
      <c r="E61" s="47">
        <f>E17/E11</f>
        <v>36300</v>
      </c>
      <c r="F61" s="47">
        <f>F17/F11</f>
        <v>36300</v>
      </c>
    </row>
    <row r="62" spans="1:6" x14ac:dyDescent="0.25">
      <c r="A62" s="5" t="s">
        <v>33</v>
      </c>
      <c r="B62" s="23">
        <f t="shared" si="28"/>
        <v>18997.198352997882</v>
      </c>
      <c r="C62" s="23">
        <f t="shared" si="28"/>
        <v>17998.855454213317</v>
      </c>
      <c r="D62" s="23">
        <f t="shared" si="28"/>
        <v>77864.027572624327</v>
      </c>
      <c r="E62" s="47">
        <f>E18/E12</f>
        <v>107885.08853681268</v>
      </c>
      <c r="F62" s="47">
        <f>F18/F12</f>
        <v>108900</v>
      </c>
    </row>
    <row r="63" spans="1:6" x14ac:dyDescent="0.25">
      <c r="A63" s="5" t="s">
        <v>27</v>
      </c>
      <c r="B63" s="23">
        <f t="shared" ref="B63:D63" si="29">(B62/B61)*B46</f>
        <v>99.873336135513227</v>
      </c>
      <c r="C63" s="23">
        <f t="shared" si="29"/>
        <v>99.135149892030256</v>
      </c>
      <c r="D63" s="23">
        <f t="shared" si="29"/>
        <v>82.972320319721888</v>
      </c>
      <c r="E63" s="23">
        <f t="shared" ref="E63" si="30">(E62/E61)*E46</f>
        <v>197.67226544638396</v>
      </c>
      <c r="F63" s="23">
        <f t="shared" ref="F63" si="31">(F62/F61)*F46</f>
        <v>199.99999999999997</v>
      </c>
    </row>
    <row r="64" spans="1:6" x14ac:dyDescent="0.25">
      <c r="A64" s="5" t="s">
        <v>43</v>
      </c>
      <c r="B64" s="23">
        <f>B17/B11</f>
        <v>218803.84545388893</v>
      </c>
      <c r="C64" s="23">
        <f t="shared" ref="C64:D64" si="32">C17/C11</f>
        <v>216000.23079808053</v>
      </c>
      <c r="D64" s="23">
        <f t="shared" si="32"/>
        <v>995966.35211647348</v>
      </c>
      <c r="E64" s="23">
        <f t="shared" ref="E64:F64" si="33">E17/E11</f>
        <v>36300</v>
      </c>
      <c r="F64" s="23">
        <f t="shared" si="33"/>
        <v>36300</v>
      </c>
    </row>
    <row r="65" spans="1:6" x14ac:dyDescent="0.25">
      <c r="A65" s="5" t="s">
        <v>44</v>
      </c>
      <c r="B65" s="23">
        <f>B18/B12</f>
        <v>227966.38023597459</v>
      </c>
      <c r="C65" s="23">
        <f t="shared" ref="C65:D65" si="34">C18/C12</f>
        <v>215986.26545055982</v>
      </c>
      <c r="D65" s="23">
        <f t="shared" si="34"/>
        <v>934368.33087149193</v>
      </c>
      <c r="E65" s="23">
        <f t="shared" ref="E65:F65" si="35">E18/E12</f>
        <v>107885.08853681268</v>
      </c>
      <c r="F65" s="23">
        <f t="shared" si="35"/>
        <v>108900</v>
      </c>
    </row>
    <row r="66" spans="1:6" x14ac:dyDescent="0.25">
      <c r="B66" s="24"/>
      <c r="C66" s="24"/>
      <c r="D66" s="21"/>
      <c r="E66" s="21"/>
      <c r="F66" s="21"/>
    </row>
    <row r="67" spans="1:6" x14ac:dyDescent="0.25">
      <c r="A67" s="5" t="s">
        <v>28</v>
      </c>
      <c r="B67" s="24"/>
      <c r="C67" s="24"/>
      <c r="D67" s="21"/>
      <c r="E67" s="21"/>
      <c r="F67" s="21"/>
    </row>
    <row r="68" spans="1:6" x14ac:dyDescent="0.25">
      <c r="A68" s="5" t="s">
        <v>29</v>
      </c>
      <c r="B68" s="23">
        <f>(B24/B23)*100</f>
        <v>98.912997637375838</v>
      </c>
      <c r="C68" s="23"/>
      <c r="D68" s="23"/>
      <c r="E68" s="21"/>
      <c r="F68" s="21"/>
    </row>
    <row r="69" spans="1:6" x14ac:dyDescent="0.25">
      <c r="A69" s="5" t="s">
        <v>30</v>
      </c>
      <c r="B69" s="23">
        <f>(B18/B24)*100</f>
        <v>98.900142417962329</v>
      </c>
      <c r="C69" s="23"/>
      <c r="D69" s="23"/>
      <c r="E69" s="21"/>
      <c r="F69" s="21"/>
    </row>
    <row r="70" spans="1:6" ht="15.75" thickBot="1" x14ac:dyDescent="0.3">
      <c r="A70" s="7"/>
      <c r="B70" s="7"/>
      <c r="C70" s="7"/>
      <c r="D70" s="7"/>
      <c r="E70" s="7"/>
      <c r="F70" s="7"/>
    </row>
    <row r="71" spans="1:6" ht="15.75" thickTop="1" x14ac:dyDescent="0.25"/>
    <row r="72" spans="1:6" x14ac:dyDescent="0.25">
      <c r="A72" s="8" t="s">
        <v>31</v>
      </c>
    </row>
    <row r="73" spans="1:6" x14ac:dyDescent="0.25">
      <c r="A73" s="11" t="s">
        <v>83</v>
      </c>
    </row>
    <row r="74" spans="1:6" x14ac:dyDescent="0.25">
      <c r="A74" s="5" t="s">
        <v>84</v>
      </c>
      <c r="B74" s="9"/>
      <c r="C74" s="9"/>
    </row>
    <row r="76" spans="1:6" x14ac:dyDescent="0.25">
      <c r="A76" s="5" t="s">
        <v>34</v>
      </c>
    </row>
    <row r="77" spans="1:6" x14ac:dyDescent="0.25">
      <c r="A77" s="5" t="s">
        <v>47</v>
      </c>
    </row>
    <row r="79" spans="1:6" x14ac:dyDescent="0.25">
      <c r="A79" s="10" t="s">
        <v>85</v>
      </c>
    </row>
  </sheetData>
  <mergeCells count="4">
    <mergeCell ref="A4:A5"/>
    <mergeCell ref="B4:B5"/>
    <mergeCell ref="C4:F4"/>
    <mergeCell ref="A2:F2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III T Acumulado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Tatiana Salas Soto</cp:lastModifiedBy>
  <dcterms:created xsi:type="dcterms:W3CDTF">2011-10-21T22:22:06Z</dcterms:created>
  <dcterms:modified xsi:type="dcterms:W3CDTF">2019-06-12T20:16:16Z</dcterms:modified>
</cp:coreProperties>
</file>