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alas\Desktop\FODESAF (11 -06-2019)\Año 2018\Ciudad de los Niños\"/>
    </mc:Choice>
  </mc:AlternateContent>
  <bookViews>
    <workbookView xWindow="0" yWindow="0" windowWidth="20490" windowHeight="7770" tabRatio="721"/>
  </bookViews>
  <sheets>
    <sheet name="I Trimestre" sheetId="8" r:id="rId1"/>
    <sheet name="II Trimestre" sheetId="2" r:id="rId2"/>
    <sheet name="III Trimestre" sheetId="3" r:id="rId3"/>
    <sheet name="IV Trimestre" sheetId="4" r:id="rId4"/>
    <sheet name="I Semestre" sheetId="5" r:id="rId5"/>
    <sheet name="III Trimestre acumulado" sheetId="6" r:id="rId6"/>
    <sheet name="Anual" sheetId="7" r:id="rId7"/>
  </sheets>
  <calcPr calcId="162913"/>
</workbook>
</file>

<file path=xl/calcChain.xml><?xml version="1.0" encoding="utf-8"?>
<calcChain xmlns="http://schemas.openxmlformats.org/spreadsheetml/2006/main">
  <c r="B10" i="4" l="1"/>
  <c r="B10" i="3"/>
  <c r="B10" i="2"/>
  <c r="B10" i="8"/>
  <c r="C10" i="7"/>
  <c r="B10" i="7" l="1"/>
  <c r="D16" i="7"/>
  <c r="D32" i="7" s="1"/>
  <c r="E20" i="4"/>
  <c r="E54" i="4" s="1"/>
  <c r="F20" i="4"/>
  <c r="F54" i="4" s="1"/>
  <c r="E20" i="3"/>
  <c r="E54" i="3" s="1"/>
  <c r="F20" i="3"/>
  <c r="F54" i="3" s="1"/>
  <c r="E20" i="2"/>
  <c r="E54" i="2" s="1"/>
  <c r="F20" i="2"/>
  <c r="F54" i="2" s="1"/>
  <c r="F20" i="8"/>
  <c r="F54" i="8" s="1"/>
  <c r="E20" i="8"/>
  <c r="D17" i="7"/>
  <c r="D62" i="7" s="1"/>
  <c r="B12" i="4"/>
  <c r="B49" i="4" s="1"/>
  <c r="B12" i="3"/>
  <c r="B44" i="3" s="1"/>
  <c r="B12" i="2"/>
  <c r="B49" i="2" s="1"/>
  <c r="B12" i="8"/>
  <c r="F17" i="7"/>
  <c r="F16" i="5"/>
  <c r="F32" i="5" s="1"/>
  <c r="E16" i="5"/>
  <c r="E32" i="5" s="1"/>
  <c r="D16" i="5"/>
  <c r="F66" i="4"/>
  <c r="E66" i="4"/>
  <c r="D66" i="4"/>
  <c r="F65" i="4"/>
  <c r="E65" i="4"/>
  <c r="D65" i="4"/>
  <c r="F63" i="4"/>
  <c r="E63" i="4"/>
  <c r="D63" i="4"/>
  <c r="F62" i="4"/>
  <c r="E62" i="4"/>
  <c r="D62" i="4"/>
  <c r="F66" i="3"/>
  <c r="E66" i="3"/>
  <c r="D66" i="3"/>
  <c r="F65" i="3"/>
  <c r="E65" i="3"/>
  <c r="D65" i="3"/>
  <c r="F63" i="3"/>
  <c r="E63" i="3"/>
  <c r="D63" i="3"/>
  <c r="F62" i="3"/>
  <c r="E62" i="3"/>
  <c r="D62" i="3"/>
  <c r="F66" i="2"/>
  <c r="E66" i="2"/>
  <c r="D66" i="2"/>
  <c r="F65" i="2"/>
  <c r="E65" i="2"/>
  <c r="D65" i="2"/>
  <c r="F63" i="2"/>
  <c r="E63" i="2"/>
  <c r="D63" i="2"/>
  <c r="F62" i="2"/>
  <c r="E62" i="2"/>
  <c r="D62" i="2"/>
  <c r="F66" i="8"/>
  <c r="E66" i="8"/>
  <c r="F65" i="8"/>
  <c r="E65" i="8"/>
  <c r="D65" i="8"/>
  <c r="F63" i="8"/>
  <c r="E63" i="8"/>
  <c r="F62" i="8"/>
  <c r="E62" i="8"/>
  <c r="D62" i="8"/>
  <c r="F50" i="4"/>
  <c r="F51" i="4" s="1"/>
  <c r="E50" i="4"/>
  <c r="E51" i="4" s="1"/>
  <c r="D50" i="4"/>
  <c r="D51" i="4" s="1"/>
  <c r="C49" i="4"/>
  <c r="C51" i="4" s="1"/>
  <c r="F50" i="3"/>
  <c r="F51" i="3" s="1"/>
  <c r="E50" i="3"/>
  <c r="E51" i="3" s="1"/>
  <c r="D50" i="3"/>
  <c r="D51" i="3" s="1"/>
  <c r="C49" i="3"/>
  <c r="C51" i="3" s="1"/>
  <c r="B49" i="3"/>
  <c r="F50" i="2"/>
  <c r="F51" i="2" s="1"/>
  <c r="E50" i="2"/>
  <c r="E51" i="2" s="1"/>
  <c r="D50" i="2"/>
  <c r="D51" i="2" s="1"/>
  <c r="C49" i="2"/>
  <c r="C51" i="2" s="1"/>
  <c r="F50" i="8"/>
  <c r="F51" i="8" s="1"/>
  <c r="E50" i="8"/>
  <c r="E51" i="8" s="1"/>
  <c r="C49" i="8"/>
  <c r="C51" i="8" s="1"/>
  <c r="C33" i="7"/>
  <c r="C32" i="7"/>
  <c r="B24" i="6"/>
  <c r="C33" i="6"/>
  <c r="C32" i="6"/>
  <c r="E16" i="6"/>
  <c r="E32" i="6" s="1"/>
  <c r="F16" i="6"/>
  <c r="F32" i="6" s="1"/>
  <c r="D16" i="6"/>
  <c r="D32" i="6" s="1"/>
  <c r="C57" i="4"/>
  <c r="D45" i="4"/>
  <c r="D46" i="4" s="1"/>
  <c r="E45" i="4"/>
  <c r="E46" i="4" s="1"/>
  <c r="C44" i="4"/>
  <c r="C46" i="4" s="1"/>
  <c r="C33" i="4"/>
  <c r="D33" i="4"/>
  <c r="E33" i="4"/>
  <c r="F33" i="4"/>
  <c r="C32" i="4"/>
  <c r="C34" i="4" s="1"/>
  <c r="D32" i="4"/>
  <c r="D34" i="4" s="1"/>
  <c r="E32" i="4"/>
  <c r="F32" i="4"/>
  <c r="F34" i="4" s="1"/>
  <c r="E35" i="4"/>
  <c r="D35" i="4"/>
  <c r="C57" i="3"/>
  <c r="C44" i="3"/>
  <c r="C46" i="3" s="1"/>
  <c r="D45" i="3"/>
  <c r="D46" i="3" s="1"/>
  <c r="F45" i="3"/>
  <c r="F46" i="3" s="1"/>
  <c r="C33" i="3"/>
  <c r="C35" i="3" s="1"/>
  <c r="D33" i="3"/>
  <c r="D35" i="3" s="1"/>
  <c r="E33" i="3"/>
  <c r="F33" i="3"/>
  <c r="F35" i="3" s="1"/>
  <c r="C32" i="3"/>
  <c r="C34" i="3" s="1"/>
  <c r="D32" i="3"/>
  <c r="D34" i="3" s="1"/>
  <c r="E32" i="3"/>
  <c r="E34" i="3" s="1"/>
  <c r="F32" i="3"/>
  <c r="F34" i="3" s="1"/>
  <c r="C33" i="5"/>
  <c r="D32" i="5"/>
  <c r="C32" i="5"/>
  <c r="E18" i="5"/>
  <c r="F18" i="5"/>
  <c r="F20" i="5" s="1"/>
  <c r="F54" i="5" s="1"/>
  <c r="E17" i="5"/>
  <c r="F17" i="5"/>
  <c r="D17" i="5"/>
  <c r="C57" i="2"/>
  <c r="D45" i="2"/>
  <c r="D46" i="2" s="1"/>
  <c r="E45" i="2"/>
  <c r="E46" i="2" s="1"/>
  <c r="F45" i="2"/>
  <c r="F46" i="2" s="1"/>
  <c r="C33" i="2"/>
  <c r="C35" i="2" s="1"/>
  <c r="C32" i="2"/>
  <c r="C34" i="2" s="1"/>
  <c r="C33" i="8"/>
  <c r="C32" i="8"/>
  <c r="F32" i="2"/>
  <c r="F34" i="2" s="1"/>
  <c r="E32" i="2"/>
  <c r="E34" i="2" s="1"/>
  <c r="D32" i="2"/>
  <c r="D34" i="2" s="1"/>
  <c r="E32" i="8"/>
  <c r="E34" i="8" s="1"/>
  <c r="F32" i="8"/>
  <c r="F34" i="8" s="1"/>
  <c r="D32" i="8"/>
  <c r="D34" i="8" s="1"/>
  <c r="F33" i="2"/>
  <c r="E33" i="2"/>
  <c r="E35" i="2" s="1"/>
  <c r="D33" i="2"/>
  <c r="D35" i="2" s="1"/>
  <c r="C13" i="7"/>
  <c r="C11" i="7"/>
  <c r="C12" i="7"/>
  <c r="C13" i="6"/>
  <c r="C10" i="6"/>
  <c r="C11" i="6"/>
  <c r="C12" i="6"/>
  <c r="C13" i="5"/>
  <c r="C11" i="5"/>
  <c r="D65" i="5" s="1"/>
  <c r="C12" i="5"/>
  <c r="F63" i="5" s="1"/>
  <c r="C10" i="5"/>
  <c r="C44" i="2"/>
  <c r="C46" i="2" s="1"/>
  <c r="C57" i="8"/>
  <c r="C49" i="5"/>
  <c r="C51" i="5" s="1"/>
  <c r="E62" i="5"/>
  <c r="C44" i="8"/>
  <c r="C46" i="8" s="1"/>
  <c r="D20" i="3"/>
  <c r="D20" i="2"/>
  <c r="D54" i="2" s="1"/>
  <c r="B16" i="8"/>
  <c r="D20" i="4"/>
  <c r="B17" i="4"/>
  <c r="B62" i="4" s="1"/>
  <c r="B18" i="4"/>
  <c r="C63" i="4" s="1"/>
  <c r="B19" i="4"/>
  <c r="D54" i="3"/>
  <c r="C34" i="8"/>
  <c r="E16" i="7"/>
  <c r="F16" i="7"/>
  <c r="F32" i="7" s="1"/>
  <c r="F34" i="7" s="1"/>
  <c r="E32" i="7"/>
  <c r="E34" i="7" s="1"/>
  <c r="B16" i="4"/>
  <c r="B32" i="4" s="1"/>
  <c r="B34" i="4" s="1"/>
  <c r="B16" i="3"/>
  <c r="B32" i="3" s="1"/>
  <c r="B34" i="3" s="1"/>
  <c r="B16" i="2"/>
  <c r="E19" i="5"/>
  <c r="F19" i="5"/>
  <c r="D19" i="5"/>
  <c r="E19" i="6"/>
  <c r="F19" i="6"/>
  <c r="D19" i="6"/>
  <c r="E18" i="6"/>
  <c r="E20" i="6" s="1"/>
  <c r="E54" i="6" s="1"/>
  <c r="F18" i="6"/>
  <c r="E17" i="6"/>
  <c r="E65" i="6" s="1"/>
  <c r="F17" i="6"/>
  <c r="D17" i="6"/>
  <c r="D65" i="6" s="1"/>
  <c r="B13" i="5"/>
  <c r="B11" i="5"/>
  <c r="B10" i="5"/>
  <c r="B13" i="6"/>
  <c r="B11" i="6"/>
  <c r="B10" i="6"/>
  <c r="E19" i="7"/>
  <c r="F19" i="7"/>
  <c r="D19" i="7"/>
  <c r="E62" i="6"/>
  <c r="F65" i="6"/>
  <c r="B19" i="3"/>
  <c r="B18" i="3"/>
  <c r="B63" i="3" s="1"/>
  <c r="B17" i="3"/>
  <c r="C65" i="3" s="1"/>
  <c r="B19" i="2"/>
  <c r="B18" i="2"/>
  <c r="B70" i="2" s="1"/>
  <c r="B17" i="2"/>
  <c r="C65" i="2" s="1"/>
  <c r="B19" i="8"/>
  <c r="B17" i="8"/>
  <c r="C65" i="8" s="1"/>
  <c r="C62" i="8"/>
  <c r="B65" i="8"/>
  <c r="B11" i="7"/>
  <c r="B13" i="7"/>
  <c r="B57" i="4"/>
  <c r="B44" i="4"/>
  <c r="B57" i="3"/>
  <c r="B44" i="2"/>
  <c r="B24" i="7"/>
  <c r="E18" i="7"/>
  <c r="E20" i="7" s="1"/>
  <c r="E54" i="7" s="1"/>
  <c r="F18" i="7"/>
  <c r="B24" i="5"/>
  <c r="F33" i="8"/>
  <c r="F58" i="8" s="1"/>
  <c r="E33" i="8"/>
  <c r="E35" i="8" s="1"/>
  <c r="E59" i="8" s="1"/>
  <c r="F45" i="8"/>
  <c r="F46" i="8" s="1"/>
  <c r="E45" i="8"/>
  <c r="E46" i="8" s="1"/>
  <c r="B32" i="8"/>
  <c r="B34" i="8" s="1"/>
  <c r="E17" i="7"/>
  <c r="B23" i="8"/>
  <c r="B69" i="8" s="1"/>
  <c r="B32" i="2"/>
  <c r="B34" i="2" s="1"/>
  <c r="D66" i="8"/>
  <c r="D63" i="8"/>
  <c r="D50" i="8"/>
  <c r="D51" i="8" s="1"/>
  <c r="D45" i="8"/>
  <c r="D46" i="8" s="1"/>
  <c r="D18" i="5"/>
  <c r="D20" i="5" s="1"/>
  <c r="D54" i="5" s="1"/>
  <c r="D20" i="8"/>
  <c r="D54" i="8" s="1"/>
  <c r="D33" i="8"/>
  <c r="D58" i="8" s="1"/>
  <c r="D18" i="6"/>
  <c r="D20" i="6" s="1"/>
  <c r="D54" i="6" s="1"/>
  <c r="D18" i="7"/>
  <c r="D50" i="7" s="1"/>
  <c r="D51" i="7" s="1"/>
  <c r="B18" i="8"/>
  <c r="C66" i="8" s="1"/>
  <c r="D63" i="5"/>
  <c r="D45" i="5" l="1"/>
  <c r="D46" i="5" s="1"/>
  <c r="D50" i="5"/>
  <c r="D51" i="5" s="1"/>
  <c r="B45" i="8"/>
  <c r="D50" i="6"/>
  <c r="D51" i="6" s="1"/>
  <c r="D33" i="5"/>
  <c r="D35" i="5" s="1"/>
  <c r="E58" i="2"/>
  <c r="C35" i="8"/>
  <c r="B23" i="3"/>
  <c r="B69" i="3" s="1"/>
  <c r="C62" i="3"/>
  <c r="B62" i="8"/>
  <c r="C66" i="4"/>
  <c r="D33" i="6"/>
  <c r="D35" i="6" s="1"/>
  <c r="D59" i="6" s="1"/>
  <c r="B57" i="2"/>
  <c r="C35" i="5"/>
  <c r="C44" i="5"/>
  <c r="C46" i="5" s="1"/>
  <c r="C57" i="5"/>
  <c r="C34" i="6"/>
  <c r="E45" i="7"/>
  <c r="E46" i="7" s="1"/>
  <c r="B50" i="8"/>
  <c r="B33" i="8"/>
  <c r="B35" i="8" s="1"/>
  <c r="B59" i="8" s="1"/>
  <c r="F50" i="5"/>
  <c r="F51" i="5" s="1"/>
  <c r="F66" i="5"/>
  <c r="F33" i="5"/>
  <c r="F58" i="5" s="1"/>
  <c r="F45" i="5"/>
  <c r="F46" i="5" s="1"/>
  <c r="B20" i="8"/>
  <c r="B54" i="8" s="1"/>
  <c r="C63" i="8"/>
  <c r="B70" i="8"/>
  <c r="D35" i="8"/>
  <c r="D59" i="8" s="1"/>
  <c r="D63" i="6"/>
  <c r="D58" i="5"/>
  <c r="E58" i="8"/>
  <c r="B19" i="5"/>
  <c r="F34" i="6"/>
  <c r="D45" i="6"/>
  <c r="D46" i="6" s="1"/>
  <c r="B45" i="3"/>
  <c r="B46" i="3" s="1"/>
  <c r="B50" i="2"/>
  <c r="B51" i="2" s="1"/>
  <c r="E33" i="6"/>
  <c r="E35" i="6" s="1"/>
  <c r="D62" i="6"/>
  <c r="C34" i="5"/>
  <c r="B16" i="6"/>
  <c r="B32" i="6" s="1"/>
  <c r="B34" i="6" s="1"/>
  <c r="B20" i="3"/>
  <c r="B54" i="3" s="1"/>
  <c r="D58" i="2"/>
  <c r="D62" i="5"/>
  <c r="F58" i="2"/>
  <c r="D59" i="4"/>
  <c r="D58" i="4"/>
  <c r="F45" i="7"/>
  <c r="F46" i="7" s="1"/>
  <c r="C34" i="7"/>
  <c r="F50" i="7"/>
  <c r="F51" i="7" s="1"/>
  <c r="F63" i="7"/>
  <c r="E50" i="7"/>
  <c r="E51" i="7" s="1"/>
  <c r="B20" i="4"/>
  <c r="B54" i="4" s="1"/>
  <c r="B70" i="4"/>
  <c r="B33" i="4"/>
  <c r="B50" i="4"/>
  <c r="B51" i="4" s="1"/>
  <c r="B19" i="7"/>
  <c r="F62" i="7"/>
  <c r="F65" i="7"/>
  <c r="C65" i="4"/>
  <c r="B65" i="4"/>
  <c r="E65" i="7"/>
  <c r="B45" i="4"/>
  <c r="B46" i="4" s="1"/>
  <c r="C62" i="4"/>
  <c r="C64" i="4" s="1"/>
  <c r="C35" i="7"/>
  <c r="C35" i="4"/>
  <c r="B70" i="3"/>
  <c r="B33" i="3"/>
  <c r="B58" i="3" s="1"/>
  <c r="C66" i="3"/>
  <c r="B19" i="6"/>
  <c r="E50" i="6"/>
  <c r="E51" i="6" s="1"/>
  <c r="E20" i="5"/>
  <c r="E54" i="5" s="1"/>
  <c r="E33" i="5"/>
  <c r="E58" i="5" s="1"/>
  <c r="E34" i="5"/>
  <c r="B12" i="6"/>
  <c r="B44" i="8"/>
  <c r="B66" i="8"/>
  <c r="F66" i="7"/>
  <c r="B66" i="3"/>
  <c r="B66" i="2"/>
  <c r="C66" i="2"/>
  <c r="C63" i="2"/>
  <c r="B16" i="7"/>
  <c r="B32" i="7" s="1"/>
  <c r="B34" i="7" s="1"/>
  <c r="F59" i="3"/>
  <c r="F20" i="6"/>
  <c r="F54" i="6" s="1"/>
  <c r="F63" i="6"/>
  <c r="C64" i="8"/>
  <c r="B17" i="7"/>
  <c r="D65" i="7"/>
  <c r="B57" i="8"/>
  <c r="F20" i="7"/>
  <c r="F54" i="7" s="1"/>
  <c r="F33" i="7"/>
  <c r="B62" i="2"/>
  <c r="E63" i="6"/>
  <c r="D54" i="4"/>
  <c r="B66" i="4"/>
  <c r="B63" i="4"/>
  <c r="D34" i="5"/>
  <c r="E35" i="3"/>
  <c r="E59" i="3" s="1"/>
  <c r="E58" i="3"/>
  <c r="D66" i="7"/>
  <c r="D63" i="7"/>
  <c r="B18" i="7"/>
  <c r="B70" i="7" s="1"/>
  <c r="C57" i="7"/>
  <c r="C49" i="7"/>
  <c r="C51" i="7" s="1"/>
  <c r="D45" i="7"/>
  <c r="D46" i="7" s="1"/>
  <c r="B63" i="8"/>
  <c r="B23" i="2"/>
  <c r="B69" i="2" s="1"/>
  <c r="F35" i="8"/>
  <c r="F59" i="8" s="1"/>
  <c r="B17" i="5"/>
  <c r="C63" i="3"/>
  <c r="C64" i="3" s="1"/>
  <c r="E34" i="4"/>
  <c r="F58" i="4"/>
  <c r="F35" i="4"/>
  <c r="F59" i="4" s="1"/>
  <c r="C35" i="6"/>
  <c r="B49" i="8"/>
  <c r="B12" i="5"/>
  <c r="D34" i="7"/>
  <c r="B20" i="2"/>
  <c r="B54" i="2" s="1"/>
  <c r="C44" i="6"/>
  <c r="C46" i="6" s="1"/>
  <c r="B12" i="7"/>
  <c r="B57" i="7" s="1"/>
  <c r="D66" i="6"/>
  <c r="D66" i="5"/>
  <c r="B23" i="4"/>
  <c r="B69" i="4" s="1"/>
  <c r="E62" i="7"/>
  <c r="B17" i="6"/>
  <c r="B65" i="6" s="1"/>
  <c r="F62" i="6"/>
  <c r="B16" i="5"/>
  <c r="B32" i="5" s="1"/>
  <c r="B34" i="5" s="1"/>
  <c r="F62" i="5"/>
  <c r="F33" i="6"/>
  <c r="F35" i="6" s="1"/>
  <c r="F66" i="6"/>
  <c r="F50" i="6"/>
  <c r="F51" i="6" s="1"/>
  <c r="E66" i="6"/>
  <c r="B35" i="3"/>
  <c r="B59" i="3" s="1"/>
  <c r="B50" i="3"/>
  <c r="B51" i="3" s="1"/>
  <c r="C49" i="6"/>
  <c r="C51" i="6" s="1"/>
  <c r="C44" i="7"/>
  <c r="C46" i="7" s="1"/>
  <c r="D58" i="3"/>
  <c r="F58" i="3"/>
  <c r="D59" i="3"/>
  <c r="B65" i="3"/>
  <c r="F45" i="6"/>
  <c r="F46" i="6" s="1"/>
  <c r="C65" i="6"/>
  <c r="B62" i="3"/>
  <c r="E45" i="6"/>
  <c r="E46" i="6" s="1"/>
  <c r="B64" i="3"/>
  <c r="D34" i="6"/>
  <c r="E34" i="6"/>
  <c r="B18" i="6"/>
  <c r="B18" i="5"/>
  <c r="B33" i="2"/>
  <c r="B35" i="2" s="1"/>
  <c r="B59" i="2" s="1"/>
  <c r="B45" i="2"/>
  <c r="B46" i="2" s="1"/>
  <c r="B63" i="2"/>
  <c r="E66" i="7"/>
  <c r="E45" i="5"/>
  <c r="E46" i="5" s="1"/>
  <c r="E33" i="7"/>
  <c r="E63" i="7"/>
  <c r="E50" i="5"/>
  <c r="E51" i="5" s="1"/>
  <c r="E66" i="5"/>
  <c r="E63" i="5"/>
  <c r="D33" i="7"/>
  <c r="D20" i="7"/>
  <c r="C57" i="6"/>
  <c r="B65" i="2"/>
  <c r="C62" i="2"/>
  <c r="E65" i="5"/>
  <c r="F65" i="5"/>
  <c r="F35" i="2"/>
  <c r="F59" i="2" s="1"/>
  <c r="D59" i="2"/>
  <c r="E59" i="2"/>
  <c r="B58" i="2"/>
  <c r="F34" i="5"/>
  <c r="B46" i="8" l="1"/>
  <c r="B64" i="8" s="1"/>
  <c r="D58" i="6"/>
  <c r="F35" i="5"/>
  <c r="D59" i="5"/>
  <c r="B58" i="8"/>
  <c r="B44" i="7"/>
  <c r="C64" i="2"/>
  <c r="B51" i="8"/>
  <c r="B20" i="5"/>
  <c r="B54" i="5" s="1"/>
  <c r="F59" i="6"/>
  <c r="E59" i="6"/>
  <c r="B64" i="2"/>
  <c r="E35" i="5"/>
  <c r="E59" i="5" s="1"/>
  <c r="F58" i="6"/>
  <c r="E58" i="6"/>
  <c r="B20" i="6"/>
  <c r="B54" i="6" s="1"/>
  <c r="C63" i="7"/>
  <c r="B35" i="4"/>
  <c r="B59" i="4" s="1"/>
  <c r="B58" i="4"/>
  <c r="C66" i="7"/>
  <c r="B33" i="7"/>
  <c r="B58" i="7" s="1"/>
  <c r="B45" i="7"/>
  <c r="B50" i="7"/>
  <c r="B49" i="7"/>
  <c r="B35" i="7"/>
  <c r="B59" i="7" s="1"/>
  <c r="B63" i="7"/>
  <c r="B66" i="7"/>
  <c r="B62" i="7"/>
  <c r="B64" i="4"/>
  <c r="B65" i="5"/>
  <c r="B23" i="5"/>
  <c r="B69" i="5" s="1"/>
  <c r="B62" i="5"/>
  <c r="F59" i="5"/>
  <c r="C62" i="5"/>
  <c r="C62" i="6"/>
  <c r="B62" i="6"/>
  <c r="B23" i="6"/>
  <c r="B69" i="6" s="1"/>
  <c r="C65" i="5"/>
  <c r="B49" i="5"/>
  <c r="B44" i="5"/>
  <c r="B57" i="5"/>
  <c r="F58" i="7"/>
  <c r="F35" i="7"/>
  <c r="F59" i="7" s="1"/>
  <c r="C62" i="7"/>
  <c r="B65" i="7"/>
  <c r="B23" i="7"/>
  <c r="B69" i="7" s="1"/>
  <c r="C65" i="7"/>
  <c r="B44" i="6"/>
  <c r="B49" i="6"/>
  <c r="B57" i="6"/>
  <c r="C66" i="6"/>
  <c r="C63" i="6"/>
  <c r="B63" i="6"/>
  <c r="B45" i="6"/>
  <c r="B46" i="6" s="1"/>
  <c r="B70" i="6"/>
  <c r="B50" i="6"/>
  <c r="B66" i="6"/>
  <c r="B33" i="6"/>
  <c r="B50" i="5"/>
  <c r="B63" i="5"/>
  <c r="B45" i="5"/>
  <c r="B70" i="5"/>
  <c r="B66" i="5"/>
  <c r="C63" i="5"/>
  <c r="C64" i="5" s="1"/>
  <c r="B33" i="5"/>
  <c r="C66" i="5"/>
  <c r="E35" i="7"/>
  <c r="E59" i="7" s="1"/>
  <c r="E58" i="7"/>
  <c r="D35" i="7"/>
  <c r="D59" i="7" s="1"/>
  <c r="D58" i="7"/>
  <c r="B20" i="7"/>
  <c r="B54" i="7" s="1"/>
  <c r="D54" i="7"/>
  <c r="C64" i="6" l="1"/>
  <c r="B46" i="7"/>
  <c r="B64" i="7" s="1"/>
  <c r="B46" i="5"/>
  <c r="B64" i="5" s="1"/>
  <c r="C64" i="7"/>
  <c r="B51" i="7"/>
  <c r="B51" i="5"/>
  <c r="B51" i="6"/>
  <c r="B64" i="6"/>
  <c r="B35" i="5"/>
  <c r="B59" i="5" s="1"/>
  <c r="B58" i="5"/>
  <c r="B35" i="6"/>
  <c r="B59" i="6" s="1"/>
  <c r="B58" i="6"/>
</calcChain>
</file>

<file path=xl/sharedStrings.xml><?xml version="1.0" encoding="utf-8"?>
<sst xmlns="http://schemas.openxmlformats.org/spreadsheetml/2006/main" count="623" uniqueCount="136">
  <si>
    <t>Indicador</t>
  </si>
  <si>
    <t>Total programa</t>
  </si>
  <si>
    <t>Equipamiento</t>
  </si>
  <si>
    <t>Construcción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</si>
  <si>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</si>
  <si>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</si>
  <si>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</si>
  <si>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</si>
  <si>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</si>
  <si>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</si>
  <si>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</si>
  <si>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</si>
  <si>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</si>
  <si>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</si>
  <si>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</si>
  <si>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</si>
  <si>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</si>
  <si>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</si>
  <si>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</si>
  <si>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</si>
  <si>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</si>
  <si>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</si>
  <si>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</si>
  <si>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</si>
  <si>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</si>
  <si>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</si>
  <si>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</si>
  <si>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</si>
  <si>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</si>
  <si>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</si>
  <si>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</si>
  <si>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</si>
  <si>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</si>
  <si>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Fuentes:</t>
  </si>
  <si>
    <t>De Composición</t>
  </si>
  <si>
    <t xml:space="preserve">Gasto mensual programado por beneficiario (GPB) </t>
  </si>
  <si>
    <t xml:space="preserve">Gasto mensual efectivo por beneficiario (GEB) </t>
  </si>
  <si>
    <t xml:space="preserve">Gasto programado trimestral por beneficiario (GPB) </t>
  </si>
  <si>
    <t xml:space="preserve">Gasto efectivo trimestral por beneficiario (GEB) </t>
  </si>
  <si>
    <t xml:space="preserve">Gasto programado semestral por beneficiario (GPB) </t>
  </si>
  <si>
    <t xml:space="preserve">Gasto efectivo semestral por beneficiario (GEB) </t>
  </si>
  <si>
    <t xml:space="preserve">Gasto programado acumulado por beneficiario (GPB) </t>
  </si>
  <si>
    <t xml:space="preserve">Gasto efectivo acumulado por beneficiario (GEB) </t>
  </si>
  <si>
    <t>El Total de beneficiarios del programa contabiliza los beneficiarios distintos atendidos en el período al menos una vez</t>
  </si>
  <si>
    <t>Los índices del gasto medio se calculan tomando los beneficiarios promedio del programa</t>
  </si>
  <si>
    <t>na</t>
  </si>
  <si>
    <t>n.d.</t>
  </si>
  <si>
    <t>IPC, BCCR</t>
  </si>
  <si>
    <t>Notas:</t>
  </si>
  <si>
    <t>Promedio Mensual</t>
  </si>
  <si>
    <t>,</t>
  </si>
  <si>
    <t>Efectivos 1T 2017</t>
  </si>
  <si>
    <t>IPC (1T 2017)</t>
  </si>
  <si>
    <t>Gasto efectivo real 1T 2017</t>
  </si>
  <si>
    <t>Gasto efectivo real por beneficiario 1T 2017</t>
  </si>
  <si>
    <t>Efectivos 2T 2017</t>
  </si>
  <si>
    <t>IPC (2T 2017)</t>
  </si>
  <si>
    <t>Gasto efectivo real 2T 2017</t>
  </si>
  <si>
    <t>Gasto efectivo real por beneficiario 2T 2017</t>
  </si>
  <si>
    <t>Efectivos 3T 2017</t>
  </si>
  <si>
    <t>IPC (3T 2017)</t>
  </si>
  <si>
    <t>Gasto efectivo real 3T 2017</t>
  </si>
  <si>
    <t>Gasto efectivo real por beneficiario 3T 2017</t>
  </si>
  <si>
    <t>Efectivos 4T 2017</t>
  </si>
  <si>
    <t>IPC (4T 2017)</t>
  </si>
  <si>
    <t>Gasto efectivo real 4T 2017</t>
  </si>
  <si>
    <t>Gasto efectivo real por beneficiario 4T 2017</t>
  </si>
  <si>
    <t>Efectivos 1S 2017</t>
  </si>
  <si>
    <t>IPC (1S 2017)</t>
  </si>
  <si>
    <t>Gasto efectivo real 1S 2017</t>
  </si>
  <si>
    <t>Gasto efectivo real por beneficiario 1S 2017</t>
  </si>
  <si>
    <t>Efectivos 3T. Ac. 2017</t>
  </si>
  <si>
    <t>IPC (3T. Ac. 2017)</t>
  </si>
  <si>
    <t>Gasto efectivo real 3T. Ac. 2017</t>
  </si>
  <si>
    <t>Gasto efectivo real por beneficiario 3T. Ac. 2017</t>
  </si>
  <si>
    <t>Efectivos  2017</t>
  </si>
  <si>
    <t>IPC ( 2017)</t>
  </si>
  <si>
    <t>Gasto efectivo real  2017</t>
  </si>
  <si>
    <t>Gasto efectivo real por beneficiario  2017</t>
  </si>
  <si>
    <t>Indicadores propuestos aplicado a Ciudad de los niños. Primer trimestre 2018</t>
  </si>
  <si>
    <t>Programados 1T 2018</t>
  </si>
  <si>
    <t>Efectivos 1T 2018</t>
  </si>
  <si>
    <t>Programados año 2018</t>
  </si>
  <si>
    <t>En transferencias 1T 2018</t>
  </si>
  <si>
    <t>IPC (1T 2018)</t>
  </si>
  <si>
    <t>Gasto efectivo real 1T 2018</t>
  </si>
  <si>
    <t>Gasto efectivo real por beneficiario 1T 2018</t>
  </si>
  <si>
    <t>Informes Trimestrales 2017 y 2018 de la Ciudad de los Niños</t>
  </si>
  <si>
    <t>Metas y Modificaciones CDN, DESAF 2018</t>
  </si>
  <si>
    <t>ENAHO 2017</t>
  </si>
  <si>
    <t>Fecha de actualización: 20/04/2019</t>
  </si>
  <si>
    <t>Subsidio para atención directa</t>
  </si>
  <si>
    <t>Productos</t>
  </si>
  <si>
    <t>Indicadores propuestos aplicado a Ciudad de los niños. Segundo trimestre 2018</t>
  </si>
  <si>
    <t>Programados 2T 2018</t>
  </si>
  <si>
    <t>Efectivos 2T 2018</t>
  </si>
  <si>
    <t>En transferencias 2T 2018</t>
  </si>
  <si>
    <t>IPC (2T 2018)</t>
  </si>
  <si>
    <t>Gasto efectivo real 2T 2018</t>
  </si>
  <si>
    <t>Gasto efectivo real por beneficiario 2T 2018</t>
  </si>
  <si>
    <t>Indicadores propuestos aplicado a Ciudad de los niños. Tercer trimestre 2018</t>
  </si>
  <si>
    <t>Programados 3T 2018</t>
  </si>
  <si>
    <t>Efectivos 3T 2018</t>
  </si>
  <si>
    <t>En transferencias 3T 2018</t>
  </si>
  <si>
    <t>IPC (3T 2018)</t>
  </si>
  <si>
    <t>Gasto efectivo real 3T 2018</t>
  </si>
  <si>
    <t>Gasto efectivo real por beneficiario 3T 2018</t>
  </si>
  <si>
    <t>Indicadores propuestos aplicado a Ciudad de los niños. Cuarto trimestre 2018</t>
  </si>
  <si>
    <t>Programados 4T 2018</t>
  </si>
  <si>
    <t>Efectivos 4T 2018</t>
  </si>
  <si>
    <t>En transferencias 4T 2018</t>
  </si>
  <si>
    <t>IPC (4T 2018)</t>
  </si>
  <si>
    <t>Gasto efectivo real 4T 2018</t>
  </si>
  <si>
    <t>Gasto efectivo real por beneficiario 4T 2018</t>
  </si>
  <si>
    <t>Indicadores propuestos aplicado a Ciudad de los niños. Primer Semestre 2018</t>
  </si>
  <si>
    <t>Programados 1S 2018</t>
  </si>
  <si>
    <t>Efectivos 1S 2018</t>
  </si>
  <si>
    <t>En transferencias 1S 2018</t>
  </si>
  <si>
    <t>IPC (1S 2018)</t>
  </si>
  <si>
    <t>Gasto efectivo real 1S 2018</t>
  </si>
  <si>
    <t>Gasto efectivo real por beneficiario 1S 2018</t>
  </si>
  <si>
    <t>Indicadores propuestos aplicado a Ciudad de los niños. Tercer Trimestre Acumulado 2018</t>
  </si>
  <si>
    <t>Programados 3T. Ac. 2018</t>
  </si>
  <si>
    <t>Efectivos 3T. Ac. 2018</t>
  </si>
  <si>
    <t>En transferencias 3T. Ac. 2018</t>
  </si>
  <si>
    <t>IPC (3T. Ac. 2018)</t>
  </si>
  <si>
    <t>Gasto efectivo real 3T. Ac. 2018</t>
  </si>
  <si>
    <t>Gasto efectivo real por beneficiario 3T. Ac. 2018</t>
  </si>
  <si>
    <t>Indicadores propuestos aplicado a Ciudad de los niños.  Año 2018</t>
  </si>
  <si>
    <t>Programados  2018</t>
  </si>
  <si>
    <t>Efectivos  2018</t>
  </si>
  <si>
    <t>En transferencias  2018</t>
  </si>
  <si>
    <t>IPC ( 2018)</t>
  </si>
  <si>
    <t>Gasto efectivo real  2018</t>
  </si>
  <si>
    <t>Gasto efectivo real por beneficiario  2018</t>
  </si>
  <si>
    <t xml:space="preserve">n.d.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</si>
</sst>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#,##0.0"/>
    <numFmt numFmtId="166" formatCode="#,##0.0____"/>
    <numFmt numFmtId="167" formatCode="_(* #,##0_);_(* \(#,##0\);_(* &quot;-&quot;??_);_(@_)"/>
    <numFmt numFmtId="168" formatCode="_(* #,##0.0_);_(* \(#,##0.0\);_(* &quot;-&quot;??_);_(@_)"/>
    <numFmt numFmtId="169" formatCode="#,##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4" fontId="0" fillId="0" borderId="0" xfId="0" applyNumberFormat="1" applyFill="1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166" fontId="0" fillId="0" borderId="0" xfId="0" applyNumberFormat="1" applyFill="1"/>
    <xf numFmtId="0" fontId="0" fillId="0" borderId="0" xfId="0" applyAlignment="1"/>
    <xf numFmtId="0" fontId="0" fillId="0" borderId="0" xfId="0" applyFill="1"/>
    <xf numFmtId="0" fontId="3" fillId="0" borderId="0" xfId="0" applyFont="1" applyFill="1"/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/>
    </xf>
    <xf numFmtId="0" fontId="2" fillId="0" borderId="0" xfId="0" applyFont="1" applyFill="1"/>
    <xf numFmtId="0" fontId="0" fillId="0" borderId="3" xfId="0" applyFill="1" applyBorder="1"/>
    <xf numFmtId="165" fontId="0" fillId="0" borderId="0" xfId="0" applyNumberFormat="1" applyFill="1"/>
    <xf numFmtId="167" fontId="0" fillId="0" borderId="0" xfId="1" applyNumberFormat="1" applyFont="1" applyFill="1"/>
    <xf numFmtId="167" fontId="0" fillId="0" borderId="0" xfId="1" applyNumberFormat="1" applyFont="1" applyFill="1" applyAlignment="1">
      <alignment horizontal="right"/>
    </xf>
    <xf numFmtId="3" fontId="0" fillId="0" borderId="0" xfId="1" applyNumberFormat="1" applyFont="1" applyFill="1" applyAlignment="1">
      <alignment horizontal="right"/>
    </xf>
    <xf numFmtId="0" fontId="3" fillId="0" borderId="0" xfId="0" applyFont="1" applyAlignment="1">
      <alignment wrapText="1"/>
    </xf>
    <xf numFmtId="0" fontId="6" fillId="0" borderId="0" xfId="0" applyFont="1" applyBorder="1" applyAlignment="1">
      <alignment vertical="top" wrapText="1"/>
    </xf>
    <xf numFmtId="4" fontId="2" fillId="0" borderId="0" xfId="0" applyNumberFormat="1" applyFont="1"/>
    <xf numFmtId="4" fontId="2" fillId="0" borderId="0" xfId="0" applyNumberFormat="1" applyFont="1" applyFill="1"/>
    <xf numFmtId="10" fontId="2" fillId="0" borderId="0" xfId="2" applyNumberFormat="1" applyFont="1" applyFill="1"/>
    <xf numFmtId="164" fontId="0" fillId="0" borderId="0" xfId="1" applyFont="1" applyFill="1"/>
    <xf numFmtId="167" fontId="5" fillId="0" borderId="0" xfId="1" applyNumberFormat="1" applyFont="1" applyFill="1" applyAlignment="1">
      <alignment horizontal="right"/>
    </xf>
    <xf numFmtId="0" fontId="10" fillId="0" borderId="0" xfId="0" applyFont="1"/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6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3" fillId="0" borderId="0" xfId="0" applyFont="1" applyFill="1" applyAlignment="1">
      <alignment wrapText="1"/>
    </xf>
    <xf numFmtId="0" fontId="0" fillId="0" borderId="0" xfId="0" applyFill="1" applyAlignment="1"/>
    <xf numFmtId="0" fontId="10" fillId="0" borderId="0" xfId="0" applyFont="1" applyFill="1"/>
    <xf numFmtId="168" fontId="0" fillId="0" borderId="0" xfId="1" applyNumberFormat="1" applyFont="1" applyFill="1"/>
    <xf numFmtId="3" fontId="0" fillId="0" borderId="0" xfId="0" applyNumberFormat="1" applyFill="1" applyAlignment="1">
      <alignment horizontal="right"/>
    </xf>
    <xf numFmtId="4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167" fontId="2" fillId="0" borderId="0" xfId="1" applyNumberFormat="1" applyFont="1" applyFill="1" applyAlignment="1">
      <alignment horizontal="right"/>
    </xf>
    <xf numFmtId="4" fontId="7" fillId="0" borderId="0" xfId="0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169" fontId="0" fillId="0" borderId="0" xfId="0" applyNumberFormat="1" applyFill="1" applyAlignment="1">
      <alignment horizontal="right"/>
    </xf>
    <xf numFmtId="167" fontId="5" fillId="0" borderId="0" xfId="0" applyNumberFormat="1" applyFont="1" applyFill="1" applyAlignment="1">
      <alignment horizontal="right"/>
    </xf>
    <xf numFmtId="4" fontId="5" fillId="0" borderId="0" xfId="0" applyNumberFormat="1" applyFont="1" applyFill="1" applyAlignment="1">
      <alignment horizontal="right"/>
    </xf>
    <xf numFmtId="4" fontId="8" fillId="0" borderId="0" xfId="0" applyNumberFormat="1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5" fillId="0" borderId="0" xfId="1" applyNumberFormat="1" applyFont="1" applyFill="1" applyAlignment="1">
      <alignment horizontal="right"/>
    </xf>
    <xf numFmtId="4" fontId="9" fillId="0" borderId="0" xfId="0" applyNumberFormat="1" applyFont="1" applyFill="1" applyAlignment="1">
      <alignment horizontal="right"/>
    </xf>
    <xf numFmtId="0" fontId="0" fillId="0" borderId="3" xfId="0" applyFill="1" applyBorder="1" applyAlignment="1">
      <alignment horizontal="center" vertical="center" wrapText="1"/>
    </xf>
    <xf numFmtId="167" fontId="1" fillId="0" borderId="0" xfId="1" applyNumberFormat="1" applyFont="1" applyFill="1" applyAlignment="1">
      <alignment horizontal="right"/>
    </xf>
    <xf numFmtId="167" fontId="0" fillId="0" borderId="0" xfId="0" applyNumberFormat="1" applyFill="1" applyAlignment="1">
      <alignment horizontal="right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102D7C"/>
      <color rgb="FF4071B9"/>
      <color rgb="FFA2B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Ciudad de los niños: Indicadores de resultado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(Anual!$B$4,Anual!$C$4,Anual!$D$5:$F$5)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Subsidio para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Anual!$B$44:$F$44</c:f>
              <c:numCache>
                <c:formatCode>#,##0.00</c:formatCode>
                <c:ptCount val="5"/>
                <c:pt idx="0">
                  <c:v>91.666666666666657</c:v>
                </c:pt>
                <c:pt idx="1">
                  <c:v>91.666666666666657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0E-4048-9B5B-BE454D51A82E}"/>
            </c:ext>
          </c:extLst>
        </c:ser>
        <c:ser>
          <c:idx val="1"/>
          <c:order val="1"/>
          <c:tx>
            <c:strRef>
              <c:f>Anual!$A$45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(Anual!$B$4,Anual!$C$4,Anual!$D$5:$F$5)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Subsidio para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Anual!$B$45:$F$45</c:f>
              <c:numCache>
                <c:formatCode>#,##0.00</c:formatCode>
                <c:ptCount val="5"/>
                <c:pt idx="0">
                  <c:v>86.460307410802841</c:v>
                </c:pt>
                <c:pt idx="2">
                  <c:v>101.31028018090453</c:v>
                </c:pt>
                <c:pt idx="3">
                  <c:v>82.271396201589113</c:v>
                </c:pt>
                <c:pt idx="4">
                  <c:v>84.312825309349961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0E-4048-9B5B-BE454D51A82E}"/>
            </c:ext>
          </c:extLst>
        </c:ser>
        <c:ser>
          <c:idx val="2"/>
          <c:order val="2"/>
          <c:tx>
            <c:strRef>
              <c:f>Anual!$A$46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(Anual!$B$4,Anual!$C$4,Anual!$D$5:$F$5)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Subsidio para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Anual!$B$46:$F$46</c:f>
              <c:numCache>
                <c:formatCode>#,##0.00</c:formatCode>
                <c:ptCount val="5"/>
                <c:pt idx="0">
                  <c:v>89.063487038734749</c:v>
                </c:pt>
                <c:pt idx="1">
                  <c:v>91.666666666666657</c:v>
                </c:pt>
                <c:pt idx="2">
                  <c:v>101.31028018090453</c:v>
                </c:pt>
                <c:pt idx="3">
                  <c:v>82.271396201589113</c:v>
                </c:pt>
                <c:pt idx="4">
                  <c:v>84.312825309349961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0E-4048-9B5B-BE454D51A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80528872"/>
        <c:axId val="511596568"/>
        <c:axId val="0"/>
      </c:bar3DChart>
      <c:catAx>
        <c:axId val="580528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11596568"/>
        <c:crosses val="autoZero"/>
        <c:auto val="1"/>
        <c:lblAlgn val="ctr"/>
        <c:lblOffset val="100"/>
        <c:noMultiLvlLbl val="0"/>
      </c:catAx>
      <c:valAx>
        <c:axId val="511596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80528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653801045539935"/>
          <c:y val="0.81984978025039978"/>
          <c:w val="0.62794932619173405"/>
          <c:h val="0.148021711499006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Ciudad de los niños: Indicadores de avance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(Anual!$B$4:$C$5,Anual!$D$5:$F$5)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Subsidio para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Anual!$B$49:$F$49</c:f>
              <c:numCache>
                <c:formatCode>#,##0.00</c:formatCode>
                <c:ptCount val="5"/>
                <c:pt idx="0">
                  <c:v>91.666666666666657</c:v>
                </c:pt>
                <c:pt idx="1">
                  <c:v>91.666666666666657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CC-4C5E-B1D6-B165B6C775A5}"/>
            </c:ext>
          </c:extLst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(Anual!$B$4:$C$5,Anual!$D$5:$F$5)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Subsidio para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Anual!$B$50:$F$50</c:f>
              <c:numCache>
                <c:formatCode>#,##0.00</c:formatCode>
                <c:ptCount val="5"/>
                <c:pt idx="0">
                  <c:v>86.460307410802841</c:v>
                </c:pt>
                <c:pt idx="2">
                  <c:v>101.31028018090453</c:v>
                </c:pt>
                <c:pt idx="3">
                  <c:v>82.271396201589113</c:v>
                </c:pt>
                <c:pt idx="4">
                  <c:v>84.312825309349961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CC-4C5E-B1D6-B165B6C775A5}"/>
            </c:ext>
          </c:extLst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(Anual!$B$4:$C$5,Anual!$D$5:$F$5)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Subsidio para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Anual!$B$51:$F$51</c:f>
              <c:numCache>
                <c:formatCode>#,##0.00</c:formatCode>
                <c:ptCount val="5"/>
                <c:pt idx="0">
                  <c:v>89.063487038734749</c:v>
                </c:pt>
                <c:pt idx="1">
                  <c:v>91.666666666666657</c:v>
                </c:pt>
                <c:pt idx="2">
                  <c:v>101.31028018090453</c:v>
                </c:pt>
                <c:pt idx="3">
                  <c:v>82.271396201589113</c:v>
                </c:pt>
                <c:pt idx="4">
                  <c:v>84.312825309349961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CC-4C5E-B1D6-B165B6C77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11594608"/>
        <c:axId val="511596176"/>
        <c:axId val="0"/>
      </c:bar3DChart>
      <c:catAx>
        <c:axId val="511594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11596176"/>
        <c:crosses val="autoZero"/>
        <c:auto val="1"/>
        <c:lblAlgn val="ctr"/>
        <c:lblOffset val="100"/>
        <c:noMultiLvlLbl val="0"/>
      </c:catAx>
      <c:valAx>
        <c:axId val="51159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11594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Ciudad de los niños: Indicadores de expansión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(Anual!$B$4:$C$5,Anual!$D$5:$F$5)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Subsidio para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Anual!$B$57:$F$57</c:f>
              <c:numCache>
                <c:formatCode>#,##0.00</c:formatCode>
                <c:ptCount val="5"/>
                <c:pt idx="0">
                  <c:v>-4.0697674418604723</c:v>
                </c:pt>
                <c:pt idx="1">
                  <c:v>2.4844720496894457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0-4D44-800E-92B3E1E54A12}"/>
            </c:ext>
          </c:extLst>
        </c:ser>
        <c:ser>
          <c:idx val="1"/>
          <c:order val="1"/>
          <c:tx>
            <c:strRef>
              <c:f>Anual!$A$58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(Anual!$B$4:$C$5,Anual!$D$5:$F$5)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Subsidio para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Anual!$B$58:$F$58</c:f>
              <c:numCache>
                <c:formatCode>#,##0.00</c:formatCode>
                <c:ptCount val="5"/>
                <c:pt idx="0">
                  <c:v>219.52608228135065</c:v>
                </c:pt>
                <c:pt idx="1">
                  <c:v>0</c:v>
                </c:pt>
                <c:pt idx="2">
                  <c:v>-3.3706014245396099</c:v>
                </c:pt>
                <c:pt idx="3">
                  <c:v>577.79784586200662</c:v>
                </c:pt>
                <c:pt idx="4">
                  <c:v>446.14837351824627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40-4D44-800E-92B3E1E54A12}"/>
            </c:ext>
          </c:extLst>
        </c:ser>
        <c:ser>
          <c:idx val="2"/>
          <c:order val="2"/>
          <c:tx>
            <c:strRef>
              <c:f>Anual!$A$59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(Anual!$B$4:$C$5,Anual!$D$5:$F$5)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Subsidio para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Anual!$B$59:$F$59</c:f>
              <c:numCache>
                <c:formatCode>#,##0.00</c:formatCode>
                <c:ptCount val="5"/>
                <c:pt idx="0">
                  <c:v>233.08173425692308</c:v>
                </c:pt>
                <c:pt idx="1">
                  <c:v>0</c:v>
                </c:pt>
                <c:pt idx="2">
                  <c:v>-5.7131322990962357</c:v>
                </c:pt>
                <c:pt idx="3">
                  <c:v>561.36638293201861</c:v>
                </c:pt>
                <c:pt idx="4">
                  <c:v>432.90841294810696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40-4D44-800E-92B3E1E54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509159184"/>
        <c:axId val="509156832"/>
      </c:barChart>
      <c:catAx>
        <c:axId val="50915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09156832"/>
        <c:crosses val="autoZero"/>
        <c:auto val="1"/>
        <c:lblAlgn val="ctr"/>
        <c:lblOffset val="100"/>
        <c:noMultiLvlLbl val="0"/>
      </c:catAx>
      <c:valAx>
        <c:axId val="50915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0915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583205594447167"/>
          <c:y val="0.77506329340423008"/>
          <c:w val="0.5407660782765179"/>
          <c:h val="0.211023660577183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Ciudad de los niños: Indicadores de gasto medio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Anual!$A$65</c:f>
              <c:strCache>
                <c:ptCount val="1"/>
                <c:pt idx="0">
                  <c:v>Gasto programado acumulado por beneficiario (GPB)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(Anual!$B$4:$C$5,Anual!$D$5:$F$5)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Subsidio para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Anual!$B$65:$F$65</c:f>
              <c:numCache>
                <c:formatCode>#,##0</c:formatCode>
                <c:ptCount val="5"/>
                <c:pt idx="0">
                  <c:v>3150409.5965</c:v>
                </c:pt>
                <c:pt idx="1">
                  <c:v>3150409.5965</c:v>
                </c:pt>
                <c:pt idx="2">
                  <c:v>414583.33333333331</c:v>
                </c:pt>
                <c:pt idx="3">
                  <c:v>137851.11470833333</c:v>
                </c:pt>
                <c:pt idx="4">
                  <c:v>2597975.1484583332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13-476A-BC3F-5E65C5049A86}"/>
            </c:ext>
          </c:extLst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Gasto efectivo acumulado por beneficiario (GEB)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(Anual!$B$4:$C$5,Anual!$D$5:$F$5)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Subsidio para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Anual!$B$66:$F$66</c:f>
              <c:numCache>
                <c:formatCode>#,##0</c:formatCode>
                <c:ptCount val="5"/>
                <c:pt idx="0">
                  <c:v>2971476.8965454544</c:v>
                </c:pt>
                <c:pt idx="1">
                  <c:v>2971476.8965454544</c:v>
                </c:pt>
                <c:pt idx="2">
                  <c:v>458198.7671818182</c:v>
                </c:pt>
                <c:pt idx="3">
                  <c:v>123722.22190909091</c:v>
                </c:pt>
                <c:pt idx="4">
                  <c:v>2389555.9074545456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13-476A-BC3F-5E65C5049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09953504"/>
        <c:axId val="509955072"/>
        <c:axId val="0"/>
      </c:bar3DChart>
      <c:catAx>
        <c:axId val="50995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09955072"/>
        <c:crosses val="autoZero"/>
        <c:auto val="1"/>
        <c:lblAlgn val="ctr"/>
        <c:lblOffset val="100"/>
        <c:noMultiLvlLbl val="0"/>
      </c:catAx>
      <c:valAx>
        <c:axId val="50995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0995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Ciudad de los niños: Indicadores de giro de recursos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strRef>
              <c:f>Anual!$A$69</c:f>
              <c:strCache>
                <c:ptCount val="1"/>
                <c:pt idx="0">
                  <c:v>Índice de giro efectivo (IGE)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5834242617306241E-3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4EB-4B69-873A-4C05B2B7DA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Anual!$B$4:$C$5</c:f>
              <c:strCache>
                <c:ptCount val="2"/>
                <c:pt idx="0">
                  <c:v>Total programa</c:v>
                </c:pt>
                <c:pt idx="1">
                  <c:v>Promedio Mensual</c:v>
                </c:pt>
              </c:strCache>
            </c:strRef>
          </c:cat>
          <c:val>
            <c:numRef>
              <c:f>Anual!$B$69</c:f>
              <c:numCache>
                <c:formatCode>#,##0.00</c:formatCode>
                <c:ptCount val="1"/>
                <c:pt idx="0">
                  <c:v>52.436798447767593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6-4255-B291-80D0E663F8D3}"/>
            </c:ext>
          </c:extLst>
        </c:ser>
        <c:ser>
          <c:idx val="2"/>
          <c:order val="1"/>
          <c:tx>
            <c:strRef>
              <c:f>Anual!$A$70</c:f>
              <c:strCache>
                <c:ptCount val="1"/>
                <c:pt idx="0">
                  <c:v>Índice de uso de recursos (IUR)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Anual!$B$4:$C$5</c:f>
              <c:strCache>
                <c:ptCount val="2"/>
                <c:pt idx="0">
                  <c:v>Total programa</c:v>
                </c:pt>
                <c:pt idx="1">
                  <c:v>Promedio Mensual</c:v>
                </c:pt>
              </c:strCache>
            </c:strRef>
          </c:cat>
          <c:val>
            <c:numRef>
              <c:f>Anual!$B$70</c:f>
              <c:numCache>
                <c:formatCode>#,##0.00</c:formatCode>
                <c:ptCount val="1"/>
                <c:pt idx="0">
                  <c:v>164.88479459119941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6-4255-B291-80D0E663F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09952720"/>
        <c:axId val="577961336"/>
        <c:axId val="0"/>
      </c:bar3DChart>
      <c:catAx>
        <c:axId val="50995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77961336"/>
        <c:crosses val="autoZero"/>
        <c:auto val="1"/>
        <c:lblAlgn val="ctr"/>
        <c:lblOffset val="100"/>
        <c:noMultiLvlLbl val="0"/>
      </c:catAx>
      <c:valAx>
        <c:axId val="577961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09952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chemeClr val="tx1"/>
                </a:solidFill>
              </a:rPr>
              <a:t>Ciudad de los niños: Índice de eficiencia (IE) 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Anual!$A$64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Anual!$B$64</c:f>
              <c:numCache>
                <c:formatCode>#,##0.00</c:formatCode>
                <c:ptCount val="1"/>
                <c:pt idx="0">
                  <c:v>84.004979655786116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D8-4131-BCF1-65B16D7AF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09158792"/>
        <c:axId val="509159576"/>
      </c:barChart>
      <c:catAx>
        <c:axId val="509158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09159576"/>
        <c:crosses val="autoZero"/>
        <c:auto val="1"/>
        <c:lblAlgn val="ctr"/>
        <c:lblOffset val="100"/>
        <c:noMultiLvlLbl val="0"/>
      </c:catAx>
      <c:valAx>
        <c:axId val="50915957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0915879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583406</xdr:colOff>
      <xdr:row>3</xdr:row>
      <xdr:rowOff>33335</xdr:rowOff>
    </xdr:from>
    <xdr:to>
      <xdr:col>12</xdr:col>
      <xdr:colOff>592667</xdr:colOff>
      <xdr:row>16</xdr:row>
      <xdr:rowOff>109535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760678</xdr:colOff>
      <xdr:row>3</xdr:row>
      <xdr:rowOff>43920</xdr:rowOff>
    </xdr:from>
    <xdr:to>
      <xdr:col>19</xdr:col>
      <xdr:colOff>333374</xdr:colOff>
      <xdr:row>16</xdr:row>
      <xdr:rowOff>120120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743482</xdr:colOff>
      <xdr:row>17</xdr:row>
      <xdr:rowOff>23813</xdr:rowOff>
    </xdr:from>
    <xdr:to>
      <xdr:col>19</xdr:col>
      <xdr:colOff>254000</xdr:colOff>
      <xdr:row>31</xdr:row>
      <xdr:rowOff>95250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582083</xdr:colOff>
      <xdr:row>32</xdr:row>
      <xdr:rowOff>20106</xdr:rowOff>
    </xdr:from>
    <xdr:to>
      <xdr:col>12</xdr:col>
      <xdr:colOff>607218</xdr:colOff>
      <xdr:row>46</xdr:row>
      <xdr:rowOff>96306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584731</xdr:colOff>
      <xdr:row>17</xdr:row>
      <xdr:rowOff>10847</xdr:rowOff>
    </xdr:from>
    <xdr:to>
      <xdr:col>12</xdr:col>
      <xdr:colOff>607218</xdr:colOff>
      <xdr:row>31</xdr:row>
      <xdr:rowOff>87047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14552</xdr:colOff>
      <xdr:row>32</xdr:row>
      <xdr:rowOff>21430</xdr:rowOff>
    </xdr:from>
    <xdr:to>
      <xdr:col>19</xdr:col>
      <xdr:colOff>333374</xdr:colOff>
      <xdr:row>46</xdr:row>
      <xdr:rowOff>97630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7"/>
  <sheetViews>
    <sheetView tabSelected="1"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0.42578125" style="6" customWidth="1"/>
    <col min="2" max="6" width="19.5703125" style="6" customWidth="1"/>
    <col min="7" max="7" width="13.7109375" style="6" bestFit="1" customWidth="1"/>
    <col min="8" max="16384" width="11.42578125" style="6"/>
  </cols>
  <sheetData>
    <row r="2" spans="1:7" ht="15.75" x14ac:dyDescent="0.25">
      <c r="A2" s="52" t="s">
        <v>79</v>
      </c>
      <c r="B2" s="52"/>
      <c r="C2" s="52"/>
      <c r="D2" s="52"/>
      <c r="E2" s="52"/>
      <c r="F2" s="52"/>
    </row>
    <row r="4" spans="1:7" ht="15" customHeight="1" x14ac:dyDescent="0.25">
      <c r="A4" s="53" t="s">
        <v>0</v>
      </c>
      <c r="B4" s="55" t="s">
        <v>1</v>
      </c>
      <c r="C4" s="55" t="s">
        <v>49</v>
      </c>
      <c r="D4" s="57" t="s">
        <v>92</v>
      </c>
      <c r="E4" s="57"/>
      <c r="F4" s="57"/>
    </row>
    <row r="5" spans="1:7" ht="30.75" thickBot="1" x14ac:dyDescent="0.3">
      <c r="A5" s="54"/>
      <c r="B5" s="56"/>
      <c r="C5" s="56"/>
      <c r="D5" s="49" t="s">
        <v>91</v>
      </c>
      <c r="E5" s="27" t="s">
        <v>2</v>
      </c>
      <c r="F5" s="27" t="s">
        <v>3</v>
      </c>
    </row>
    <row r="6" spans="1:7" ht="15.75" thickTop="1" x14ac:dyDescent="0.25"/>
    <row r="7" spans="1:7" x14ac:dyDescent="0.25">
      <c r="A7" s="7" t="s">
        <v>4</v>
      </c>
    </row>
    <row r="8" spans="1:7" x14ac:dyDescent="0.25">
      <c r="B8" s="1"/>
      <c r="C8" s="1"/>
      <c r="D8" s="1"/>
      <c r="E8" s="1"/>
      <c r="F8" s="1"/>
      <c r="G8" s="1"/>
    </row>
    <row r="9" spans="1:7" x14ac:dyDescent="0.25">
      <c r="A9" s="6" t="s">
        <v>5</v>
      </c>
      <c r="B9" s="1"/>
      <c r="C9" s="1"/>
      <c r="D9" s="1"/>
      <c r="E9" s="1"/>
      <c r="F9" s="1"/>
      <c r="G9" s="1"/>
    </row>
    <row r="10" spans="1:7" x14ac:dyDescent="0.25">
      <c r="A10" s="8" t="s">
        <v>51</v>
      </c>
      <c r="B10" s="36">
        <f>C10</f>
        <v>458.66666666666669</v>
      </c>
      <c r="C10" s="36">
        <v>458.66666666666669</v>
      </c>
      <c r="D10" s="37"/>
      <c r="E10" s="37"/>
      <c r="F10" s="37"/>
      <c r="G10" s="1"/>
    </row>
    <row r="11" spans="1:7" x14ac:dyDescent="0.25">
      <c r="A11" s="8" t="s">
        <v>80</v>
      </c>
      <c r="B11" s="36">
        <v>480</v>
      </c>
      <c r="C11" s="36">
        <v>480</v>
      </c>
      <c r="D11" s="37"/>
      <c r="E11" s="37"/>
      <c r="F11" s="37"/>
      <c r="G11" s="1"/>
    </row>
    <row r="12" spans="1:7" x14ac:dyDescent="0.25">
      <c r="A12" s="8" t="s">
        <v>81</v>
      </c>
      <c r="B12" s="36">
        <f>C12</f>
        <v>476</v>
      </c>
      <c r="C12" s="36">
        <v>476</v>
      </c>
      <c r="D12" s="37"/>
      <c r="E12" s="38"/>
      <c r="F12" s="38"/>
    </row>
    <row r="13" spans="1:7" x14ac:dyDescent="0.25">
      <c r="A13" s="8" t="s">
        <v>82</v>
      </c>
      <c r="B13" s="36">
        <v>480</v>
      </c>
      <c r="C13" s="36">
        <v>480</v>
      </c>
      <c r="D13" s="37"/>
      <c r="E13" s="37"/>
      <c r="F13" s="37"/>
      <c r="G13" s="1"/>
    </row>
    <row r="14" spans="1:7" x14ac:dyDescent="0.25">
      <c r="B14" s="37"/>
      <c r="C14" s="37"/>
      <c r="D14" s="37"/>
      <c r="E14" s="37"/>
      <c r="F14" s="37"/>
      <c r="G14" s="1"/>
    </row>
    <row r="15" spans="1:7" x14ac:dyDescent="0.25">
      <c r="A15" s="9" t="s">
        <v>6</v>
      </c>
      <c r="B15" s="37"/>
      <c r="C15" s="37"/>
      <c r="D15" s="37"/>
      <c r="E15" s="37"/>
      <c r="F15" s="37"/>
      <c r="G15" s="1"/>
    </row>
    <row r="16" spans="1:7" x14ac:dyDescent="0.25">
      <c r="A16" s="8" t="s">
        <v>51</v>
      </c>
      <c r="B16" s="22">
        <f>SUM(D16:F16)</f>
        <v>49302176.659999996</v>
      </c>
      <c r="C16" s="39"/>
      <c r="D16" s="50">
        <v>38104238.93</v>
      </c>
      <c r="E16" s="14">
        <v>7216661.7300000004</v>
      </c>
      <c r="F16" s="14">
        <v>3981276</v>
      </c>
      <c r="G16" s="19"/>
    </row>
    <row r="17" spans="1:8" x14ac:dyDescent="0.25">
      <c r="A17" s="8" t="s">
        <v>80</v>
      </c>
      <c r="B17" s="14">
        <f>SUM(D17:F17)</f>
        <v>906082541.05000007</v>
      </c>
      <c r="C17" s="14"/>
      <c r="D17" s="14">
        <v>40200000</v>
      </c>
      <c r="E17" s="14">
        <v>16500000</v>
      </c>
      <c r="F17" s="14">
        <v>849382541.05000007</v>
      </c>
      <c r="G17" s="1"/>
    </row>
    <row r="18" spans="1:8" x14ac:dyDescent="0.25">
      <c r="A18" s="8" t="s">
        <v>81</v>
      </c>
      <c r="B18" s="14">
        <f>SUM(D18:F18)</f>
        <v>185119179.99000001</v>
      </c>
      <c r="C18" s="14"/>
      <c r="D18" s="50">
        <v>39334572.369999997</v>
      </c>
      <c r="E18" s="36">
        <v>0</v>
      </c>
      <c r="F18" s="14">
        <v>145784607.62</v>
      </c>
      <c r="G18" s="1"/>
    </row>
    <row r="19" spans="1:8" x14ac:dyDescent="0.25">
      <c r="A19" s="8" t="s">
        <v>82</v>
      </c>
      <c r="B19" s="14">
        <f>SUM(D19:F19)</f>
        <v>1447638316.0500002</v>
      </c>
      <c r="C19" s="14"/>
      <c r="D19" s="14">
        <v>199000000</v>
      </c>
      <c r="E19" s="14">
        <v>16500000</v>
      </c>
      <c r="F19" s="14">
        <v>1232138316.0500002</v>
      </c>
      <c r="G19" s="1"/>
    </row>
    <row r="20" spans="1:8" x14ac:dyDescent="0.25">
      <c r="A20" s="8" t="s">
        <v>83</v>
      </c>
      <c r="B20" s="51">
        <f>D20+E20+F20</f>
        <v>185119179.99000001</v>
      </c>
      <c r="C20" s="51"/>
      <c r="D20" s="51">
        <f>D18</f>
        <v>39334572.369999997</v>
      </c>
      <c r="E20" s="36">
        <f>E18</f>
        <v>0</v>
      </c>
      <c r="F20" s="51">
        <f>F18</f>
        <v>145784607.62</v>
      </c>
      <c r="G20" s="1"/>
    </row>
    <row r="21" spans="1:8" x14ac:dyDescent="0.25">
      <c r="B21" s="37"/>
      <c r="C21" s="37"/>
      <c r="D21" s="37"/>
      <c r="E21" s="37"/>
      <c r="F21" s="37"/>
      <c r="G21" s="1"/>
    </row>
    <row r="22" spans="1:8" x14ac:dyDescent="0.25">
      <c r="A22" s="8" t="s">
        <v>7</v>
      </c>
      <c r="B22" s="37"/>
      <c r="C22" s="37"/>
      <c r="D22" s="37"/>
      <c r="E22" s="37"/>
      <c r="F22" s="37"/>
      <c r="G22" s="1"/>
    </row>
    <row r="23" spans="1:8" x14ac:dyDescent="0.25">
      <c r="A23" s="8" t="s">
        <v>80</v>
      </c>
      <c r="B23" s="36">
        <f>B17</f>
        <v>906082541.05000007</v>
      </c>
      <c r="C23" s="36"/>
      <c r="D23" s="40"/>
      <c r="E23" s="37"/>
      <c r="F23" s="37"/>
      <c r="G23" s="1"/>
      <c r="H23" s="10"/>
    </row>
    <row r="24" spans="1:8" x14ac:dyDescent="0.25">
      <c r="A24" s="8" t="s">
        <v>81</v>
      </c>
      <c r="B24" s="36">
        <v>251700000</v>
      </c>
      <c r="C24" s="36"/>
      <c r="D24" s="41"/>
      <c r="E24" s="37"/>
      <c r="F24" s="37"/>
      <c r="G24" s="19"/>
      <c r="H24" s="10"/>
    </row>
    <row r="25" spans="1:8" x14ac:dyDescent="0.25">
      <c r="B25" s="37"/>
      <c r="C25" s="37"/>
      <c r="D25" s="37"/>
      <c r="E25" s="37"/>
      <c r="F25" s="37"/>
      <c r="G25" s="1"/>
    </row>
    <row r="26" spans="1:8" x14ac:dyDescent="0.25">
      <c r="A26" s="6" t="s">
        <v>8</v>
      </c>
      <c r="B26" s="37"/>
      <c r="C26" s="37"/>
      <c r="D26" s="37"/>
      <c r="E26" s="37"/>
      <c r="F26" s="37"/>
      <c r="G26" s="1"/>
    </row>
    <row r="27" spans="1:8" x14ac:dyDescent="0.25">
      <c r="A27" s="6" t="s">
        <v>52</v>
      </c>
      <c r="B27" s="42">
        <v>1.0042274323</v>
      </c>
      <c r="C27" s="42">
        <v>1.0042274323</v>
      </c>
      <c r="D27" s="42">
        <v>1.0042274323</v>
      </c>
      <c r="E27" s="42">
        <v>1.0042274323</v>
      </c>
      <c r="F27" s="42">
        <v>1.0042274323</v>
      </c>
      <c r="G27" s="1"/>
    </row>
    <row r="28" spans="1:8" x14ac:dyDescent="0.25">
      <c r="A28" s="6" t="s">
        <v>84</v>
      </c>
      <c r="B28" s="42">
        <v>1.0304675706999999</v>
      </c>
      <c r="C28" s="42">
        <v>1.0304675706999999</v>
      </c>
      <c r="D28" s="42">
        <v>1.0304675706999999</v>
      </c>
      <c r="E28" s="42">
        <v>1.0304675706999999</v>
      </c>
      <c r="F28" s="42">
        <v>1.0304675706999999</v>
      </c>
      <c r="G28" s="1"/>
    </row>
    <row r="29" spans="1:8" x14ac:dyDescent="0.25">
      <c r="A29" s="6" t="s">
        <v>9</v>
      </c>
      <c r="B29" s="41" t="s">
        <v>46</v>
      </c>
      <c r="C29" s="41" t="s">
        <v>46</v>
      </c>
      <c r="D29" s="41" t="s">
        <v>46</v>
      </c>
      <c r="E29" s="41" t="s">
        <v>46</v>
      </c>
      <c r="F29" s="41" t="s">
        <v>46</v>
      </c>
      <c r="G29" s="1"/>
    </row>
    <row r="30" spans="1:8" x14ac:dyDescent="0.25">
      <c r="B30" s="37"/>
      <c r="C30" s="37"/>
      <c r="D30" s="37"/>
      <c r="E30" s="37"/>
      <c r="F30" s="37"/>
      <c r="G30" s="1"/>
    </row>
    <row r="31" spans="1:8" x14ac:dyDescent="0.25">
      <c r="A31" s="6" t="s">
        <v>10</v>
      </c>
      <c r="B31" s="37"/>
      <c r="C31" s="37"/>
      <c r="D31" s="37"/>
      <c r="E31" s="37"/>
      <c r="F31" s="37"/>
      <c r="G31" s="1"/>
    </row>
    <row r="32" spans="1:8" x14ac:dyDescent="0.25">
      <c r="A32" s="6" t="s">
        <v>53</v>
      </c>
      <c r="B32" s="14">
        <f>B16/B27</f>
        <v>49094632.425129376</v>
      </c>
      <c r="C32" s="37">
        <f>C16/C27</f>
        <v>0</v>
      </c>
      <c r="D32" s="14">
        <f>D16/D27</f>
        <v>37943833.940812774</v>
      </c>
      <c r="E32" s="14">
        <f t="shared" ref="E32:F32" si="0">E16/E27</f>
        <v>7186282.2084749779</v>
      </c>
      <c r="F32" s="14">
        <f t="shared" si="0"/>
        <v>3964516.2758416315</v>
      </c>
      <c r="G32" s="1"/>
    </row>
    <row r="33" spans="1:7" x14ac:dyDescent="0.25">
      <c r="A33" s="6" t="s">
        <v>85</v>
      </c>
      <c r="B33" s="14">
        <f>B18/B28</f>
        <v>179645808.61506194</v>
      </c>
      <c r="C33" s="37">
        <f>C18/C28</f>
        <v>0</v>
      </c>
      <c r="D33" s="14">
        <f>D18/D28</f>
        <v>38171577.144615911</v>
      </c>
      <c r="E33" s="37">
        <f>E18/E28</f>
        <v>0</v>
      </c>
      <c r="F33" s="14">
        <f t="shared" ref="F33" si="1">F18/F28</f>
        <v>141474231.47044602</v>
      </c>
      <c r="G33" s="1"/>
    </row>
    <row r="34" spans="1:7" x14ac:dyDescent="0.25">
      <c r="A34" s="6" t="s">
        <v>54</v>
      </c>
      <c r="B34" s="14">
        <f>B32/$B$10</f>
        <v>107037.71604315998</v>
      </c>
      <c r="C34" s="37">
        <f>C32/C10</f>
        <v>0</v>
      </c>
      <c r="D34" s="22">
        <f>D32/$C$10</f>
        <v>82726.382138399946</v>
      </c>
      <c r="E34" s="22">
        <f t="shared" ref="E34:F34" si="2">E32/$C$10</f>
        <v>15667.766442896027</v>
      </c>
      <c r="F34" s="22">
        <f t="shared" si="2"/>
        <v>8643.5674618640223</v>
      </c>
      <c r="G34" s="19"/>
    </row>
    <row r="35" spans="1:7" x14ac:dyDescent="0.25">
      <c r="A35" s="6" t="s">
        <v>86</v>
      </c>
      <c r="B35" s="14">
        <f>B33/$B$12</f>
        <v>377407.16095601249</v>
      </c>
      <c r="C35" s="37">
        <f>C33/C12</f>
        <v>0</v>
      </c>
      <c r="D35" s="22">
        <f>D33/$C$12</f>
        <v>80192.38895927713</v>
      </c>
      <c r="E35" s="37">
        <f t="shared" ref="E35:F35" si="3">E33/$C$12</f>
        <v>0</v>
      </c>
      <c r="F35" s="22">
        <f t="shared" si="3"/>
        <v>297214.77199673536</v>
      </c>
    </row>
    <row r="36" spans="1:7" x14ac:dyDescent="0.25">
      <c r="B36" s="37"/>
      <c r="C36" s="37"/>
      <c r="D36" s="37"/>
      <c r="E36" s="37"/>
      <c r="F36" s="37"/>
      <c r="G36" s="1"/>
    </row>
    <row r="37" spans="1:7" x14ac:dyDescent="0.25">
      <c r="A37" s="7" t="s">
        <v>11</v>
      </c>
      <c r="B37" s="37"/>
      <c r="C37" s="37"/>
      <c r="D37" s="37"/>
      <c r="E37" s="37"/>
      <c r="F37" s="37"/>
      <c r="G37" s="1"/>
    </row>
    <row r="38" spans="1:7" x14ac:dyDescent="0.25">
      <c r="B38" s="37"/>
      <c r="C38" s="37"/>
      <c r="D38" s="37"/>
      <c r="E38" s="37"/>
      <c r="F38" s="37"/>
      <c r="G38" s="1"/>
    </row>
    <row r="39" spans="1:7" x14ac:dyDescent="0.25">
      <c r="A39" s="6" t="s">
        <v>12</v>
      </c>
      <c r="B39" s="37"/>
      <c r="C39" s="37"/>
      <c r="D39" s="37"/>
      <c r="E39" s="37"/>
      <c r="F39" s="37"/>
      <c r="G39" s="1"/>
    </row>
    <row r="40" spans="1:7" x14ac:dyDescent="0.25">
      <c r="A40" s="6" t="s">
        <v>13</v>
      </c>
      <c r="B40" s="37" t="s">
        <v>45</v>
      </c>
      <c r="C40" s="37" t="s">
        <v>45</v>
      </c>
      <c r="D40" s="37" t="s">
        <v>45</v>
      </c>
      <c r="E40" s="37" t="s">
        <v>45</v>
      </c>
      <c r="F40" s="37" t="s">
        <v>45</v>
      </c>
      <c r="G40" s="1"/>
    </row>
    <row r="41" spans="1:7" x14ac:dyDescent="0.25">
      <c r="A41" s="6" t="s">
        <v>14</v>
      </c>
      <c r="B41" s="37" t="s">
        <v>45</v>
      </c>
      <c r="C41" s="37" t="s">
        <v>45</v>
      </c>
      <c r="D41" s="37" t="s">
        <v>45</v>
      </c>
      <c r="E41" s="37" t="s">
        <v>45</v>
      </c>
      <c r="F41" s="37" t="s">
        <v>45</v>
      </c>
      <c r="G41" s="1"/>
    </row>
    <row r="42" spans="1:7" x14ac:dyDescent="0.25">
      <c r="B42" s="37"/>
      <c r="C42" s="37"/>
      <c r="D42" s="37"/>
      <c r="E42" s="37"/>
      <c r="F42" s="37"/>
      <c r="G42" s="1"/>
    </row>
    <row r="43" spans="1:7" x14ac:dyDescent="0.25">
      <c r="A43" s="6" t="s">
        <v>15</v>
      </c>
      <c r="B43" s="37"/>
      <c r="C43" s="37"/>
      <c r="D43" s="37"/>
      <c r="E43" s="37"/>
      <c r="F43" s="37"/>
      <c r="G43" s="1"/>
    </row>
    <row r="44" spans="1:7" x14ac:dyDescent="0.25">
      <c r="A44" s="6" t="s">
        <v>16</v>
      </c>
      <c r="B44" s="37">
        <f>B12/B11*100</f>
        <v>99.166666666666671</v>
      </c>
      <c r="C44" s="37">
        <f>C12/C11*100</f>
        <v>99.166666666666671</v>
      </c>
      <c r="D44" s="37"/>
      <c r="E44" s="37"/>
      <c r="F44" s="37"/>
      <c r="G44" s="19"/>
    </row>
    <row r="45" spans="1:7" x14ac:dyDescent="0.25">
      <c r="A45" s="6" t="s">
        <v>17</v>
      </c>
      <c r="B45" s="37">
        <f>B18/B17*100</f>
        <v>20.430719233975907</v>
      </c>
      <c r="C45" s="37"/>
      <c r="D45" s="37">
        <f>D18/D17*100</f>
        <v>97.847194950248749</v>
      </c>
      <c r="E45" s="37">
        <f t="shared" ref="E45" si="4">E18/E17*100</f>
        <v>0</v>
      </c>
      <c r="F45" s="37">
        <f>F18/F17*100</f>
        <v>17.163598328708549</v>
      </c>
      <c r="G45" s="1"/>
    </row>
    <row r="46" spans="1:7" x14ac:dyDescent="0.25">
      <c r="A46" s="6" t="s">
        <v>18</v>
      </c>
      <c r="B46" s="37">
        <f>AVERAGE(B44:B45)</f>
        <v>59.798692950321289</v>
      </c>
      <c r="C46" s="37">
        <f>AVERAGE(C44:C45)</f>
        <v>99.166666666666671</v>
      </c>
      <c r="D46" s="37">
        <f t="shared" ref="D46:F46" si="5">AVERAGE(D44:D45)</f>
        <v>97.847194950248749</v>
      </c>
      <c r="E46" s="37">
        <f t="shared" si="5"/>
        <v>0</v>
      </c>
      <c r="F46" s="37">
        <f t="shared" si="5"/>
        <v>17.163598328708549</v>
      </c>
      <c r="G46" s="1"/>
    </row>
    <row r="47" spans="1:7" x14ac:dyDescent="0.25">
      <c r="B47" s="37"/>
      <c r="C47" s="37"/>
      <c r="D47" s="37"/>
      <c r="E47" s="37"/>
      <c r="F47" s="37"/>
      <c r="G47" s="1"/>
    </row>
    <row r="48" spans="1:7" x14ac:dyDescent="0.25">
      <c r="A48" s="6" t="s">
        <v>19</v>
      </c>
      <c r="B48" s="37"/>
      <c r="C48" s="37"/>
      <c r="D48" s="37"/>
      <c r="E48" s="37"/>
      <c r="F48" s="37"/>
      <c r="G48" s="1"/>
    </row>
    <row r="49" spans="1:7" x14ac:dyDescent="0.25">
      <c r="A49" s="6" t="s">
        <v>20</v>
      </c>
      <c r="B49" s="37">
        <f>(B12/B13)*100</f>
        <v>99.166666666666671</v>
      </c>
      <c r="C49" s="37">
        <f t="shared" ref="C49" si="6">(C12/C13)*100</f>
        <v>99.166666666666671</v>
      </c>
      <c r="D49" s="37"/>
      <c r="E49" s="37"/>
      <c r="F49" s="37"/>
      <c r="G49" s="1"/>
    </row>
    <row r="50" spans="1:7" x14ac:dyDescent="0.25">
      <c r="A50" s="6" t="s">
        <v>21</v>
      </c>
      <c r="B50" s="37">
        <f>B18/B19*100</f>
        <v>12.78766788206552</v>
      </c>
      <c r="C50" s="37"/>
      <c r="D50" s="37">
        <f t="shared" ref="D50:F50" si="7">D18/D19*100</f>
        <v>19.766116768844221</v>
      </c>
      <c r="E50" s="37">
        <f t="shared" si="7"/>
        <v>0</v>
      </c>
      <c r="F50" s="37">
        <f t="shared" si="7"/>
        <v>11.831837848153086</v>
      </c>
      <c r="G50" s="1"/>
    </row>
    <row r="51" spans="1:7" x14ac:dyDescent="0.25">
      <c r="A51" s="6" t="s">
        <v>22</v>
      </c>
      <c r="B51" s="37">
        <f>AVERAGE(B49:B50)</f>
        <v>55.977167274366096</v>
      </c>
      <c r="C51" s="37">
        <f t="shared" ref="C51:F51" si="8">AVERAGE(C49:C50)</f>
        <v>99.166666666666671</v>
      </c>
      <c r="D51" s="37">
        <f t="shared" si="8"/>
        <v>19.766116768844221</v>
      </c>
      <c r="E51" s="37">
        <f t="shared" si="8"/>
        <v>0</v>
      </c>
      <c r="F51" s="37">
        <f t="shared" si="8"/>
        <v>11.831837848153086</v>
      </c>
      <c r="G51" s="1"/>
    </row>
    <row r="52" spans="1:7" x14ac:dyDescent="0.25">
      <c r="B52" s="37"/>
      <c r="C52" s="37"/>
      <c r="D52" s="37"/>
      <c r="E52" s="37"/>
      <c r="F52" s="37"/>
      <c r="G52" s="1"/>
    </row>
    <row r="53" spans="1:7" x14ac:dyDescent="0.25">
      <c r="A53" s="6" t="s">
        <v>34</v>
      </c>
      <c r="B53" s="37"/>
      <c r="C53" s="37"/>
      <c r="D53" s="37"/>
      <c r="E53" s="37"/>
      <c r="F53" s="37"/>
      <c r="G53" s="1"/>
    </row>
    <row r="54" spans="1:7" x14ac:dyDescent="0.25">
      <c r="A54" s="6" t="s">
        <v>23</v>
      </c>
      <c r="B54" s="37">
        <f>B20/B18*100</f>
        <v>100</v>
      </c>
      <c r="C54" s="37"/>
      <c r="D54" s="37">
        <f t="shared" ref="D54:F54" si="9">D20/D18*100</f>
        <v>100</v>
      </c>
      <c r="E54" s="37"/>
      <c r="F54" s="37">
        <f t="shared" si="9"/>
        <v>100</v>
      </c>
      <c r="G54" s="1"/>
    </row>
    <row r="55" spans="1:7" x14ac:dyDescent="0.25">
      <c r="B55" s="37"/>
      <c r="C55" s="37"/>
      <c r="D55" s="37"/>
      <c r="E55" s="37"/>
      <c r="F55" s="37"/>
      <c r="G55" s="1"/>
    </row>
    <row r="56" spans="1:7" x14ac:dyDescent="0.25">
      <c r="A56" s="6" t="s">
        <v>24</v>
      </c>
      <c r="B56" s="37"/>
      <c r="C56" s="37"/>
      <c r="D56" s="37"/>
      <c r="E56" s="37"/>
      <c r="F56" s="37"/>
      <c r="G56" s="1"/>
    </row>
    <row r="57" spans="1:7" x14ac:dyDescent="0.25">
      <c r="A57" s="6" t="s">
        <v>25</v>
      </c>
      <c r="B57" s="37">
        <f>((B12/B10)-1)*100</f>
        <v>3.7790697674418672</v>
      </c>
      <c r="C57" s="37">
        <f>((C12/C10)-1)*100</f>
        <v>3.7790697674418672</v>
      </c>
      <c r="D57" s="37" t="s">
        <v>46</v>
      </c>
      <c r="E57" s="37" t="s">
        <v>46</v>
      </c>
      <c r="F57" s="37" t="s">
        <v>46</v>
      </c>
      <c r="G57" s="1"/>
    </row>
    <row r="58" spans="1:7" x14ac:dyDescent="0.25">
      <c r="A58" s="6" t="s">
        <v>26</v>
      </c>
      <c r="B58" s="37">
        <f>((B33/B32)-1)*100</f>
        <v>265.91741243612847</v>
      </c>
      <c r="C58" s="37" t="s">
        <v>46</v>
      </c>
      <c r="D58" s="37">
        <f t="shared" ref="D58:F58" si="10">((D33/D32)-1)*100</f>
        <v>0.60021136545764797</v>
      </c>
      <c r="E58" s="37">
        <f t="shared" si="10"/>
        <v>-100</v>
      </c>
      <c r="F58" s="37">
        <f t="shared" si="10"/>
        <v>3468.5118089321577</v>
      </c>
      <c r="G58" s="1"/>
    </row>
    <row r="59" spans="1:7" x14ac:dyDescent="0.25">
      <c r="A59" s="6" t="s">
        <v>27</v>
      </c>
      <c r="B59" s="37">
        <f>((B35/B34)-1)*100</f>
        <v>252.59268873397258</v>
      </c>
      <c r="C59" s="37" t="s">
        <v>46</v>
      </c>
      <c r="D59" s="37">
        <f t="shared" ref="D59:F59" si="11">((D35/D34)-1)*100</f>
        <v>-3.0631016534525601</v>
      </c>
      <c r="E59" s="37">
        <f t="shared" si="11"/>
        <v>-100</v>
      </c>
      <c r="F59" s="37">
        <f t="shared" si="11"/>
        <v>3338.5660007637603</v>
      </c>
      <c r="G59" s="1"/>
    </row>
    <row r="60" spans="1:7" x14ac:dyDescent="0.25">
      <c r="B60" s="37"/>
      <c r="C60" s="37"/>
      <c r="D60" s="37"/>
      <c r="E60" s="37"/>
      <c r="F60" s="37"/>
      <c r="G60" s="1"/>
    </row>
    <row r="61" spans="1:7" x14ac:dyDescent="0.25">
      <c r="A61" s="6" t="s">
        <v>28</v>
      </c>
      <c r="B61" s="37"/>
      <c r="C61" s="37"/>
      <c r="D61" s="37"/>
      <c r="E61" s="37"/>
      <c r="F61" s="37"/>
      <c r="G61" s="1"/>
    </row>
    <row r="62" spans="1:7" x14ac:dyDescent="0.25">
      <c r="A62" s="6" t="s">
        <v>35</v>
      </c>
      <c r="B62" s="41">
        <f>B17/($B$11*2)</f>
        <v>943835.98026041675</v>
      </c>
      <c r="C62" s="41">
        <f>B17/(C11*2)</f>
        <v>943835.98026041675</v>
      </c>
      <c r="D62" s="43">
        <f>D17/($C$11*2)</f>
        <v>41875</v>
      </c>
      <c r="E62" s="43">
        <f>E17/($C$11*2)</f>
        <v>17187.5</v>
      </c>
      <c r="F62" s="43">
        <f>F17/($C$11*2)</f>
        <v>884773.48026041675</v>
      </c>
      <c r="G62" s="19"/>
    </row>
    <row r="63" spans="1:7" x14ac:dyDescent="0.25">
      <c r="A63" s="6" t="s">
        <v>36</v>
      </c>
      <c r="B63" s="41">
        <f>B18/($B$12*2)</f>
        <v>194452.92015756303</v>
      </c>
      <c r="C63" s="41">
        <f>B18/(C12*2)</f>
        <v>194452.92015756303</v>
      </c>
      <c r="D63" s="43">
        <f>D18/($C$12*2)</f>
        <v>41317.828119747894</v>
      </c>
      <c r="E63" s="41">
        <f>E18/($C$12*2)</f>
        <v>0</v>
      </c>
      <c r="F63" s="43">
        <f>F18/($C$12*2)</f>
        <v>153135.09203781513</v>
      </c>
      <c r="G63" s="10"/>
    </row>
    <row r="64" spans="1:7" x14ac:dyDescent="0.25">
      <c r="A64" s="6" t="s">
        <v>29</v>
      </c>
      <c r="B64" s="44">
        <f>(B63/B62)*B46</f>
        <v>12.319969474555448</v>
      </c>
      <c r="C64" s="44">
        <f>(C63/C62)*C46</f>
        <v>20.430719233975907</v>
      </c>
      <c r="D64" s="44"/>
      <c r="E64" s="44"/>
      <c r="F64" s="44"/>
      <c r="G64" s="1"/>
    </row>
    <row r="65" spans="1:12" x14ac:dyDescent="0.25">
      <c r="A65" s="4" t="s">
        <v>37</v>
      </c>
      <c r="B65" s="41">
        <f>B17/($B$11)</f>
        <v>1887671.9605208335</v>
      </c>
      <c r="C65" s="41">
        <f>B17/(C11)</f>
        <v>1887671.9605208335</v>
      </c>
      <c r="D65" s="41">
        <f>D17/($C$11)</f>
        <v>83750</v>
      </c>
      <c r="E65" s="41">
        <f t="shared" ref="E65:F65" si="12">E17/($C$11)</f>
        <v>34375</v>
      </c>
      <c r="F65" s="41">
        <f t="shared" si="12"/>
        <v>1769546.9605208335</v>
      </c>
      <c r="G65" s="1"/>
    </row>
    <row r="66" spans="1:12" x14ac:dyDescent="0.25">
      <c r="A66" s="4" t="s">
        <v>38</v>
      </c>
      <c r="B66" s="41">
        <f>B18/($B$12)</f>
        <v>388905.84031512606</v>
      </c>
      <c r="C66" s="41">
        <f>B18/(C12)</f>
        <v>388905.84031512606</v>
      </c>
      <c r="D66" s="41">
        <f>D18/($C$12)</f>
        <v>82635.656239495787</v>
      </c>
      <c r="E66" s="41">
        <f t="shared" ref="E66:F66" si="13">E18/($C$12)</f>
        <v>0</v>
      </c>
      <c r="F66" s="41">
        <f t="shared" si="13"/>
        <v>306270.18407563027</v>
      </c>
      <c r="G66" s="1"/>
    </row>
    <row r="67" spans="1:12" x14ac:dyDescent="0.25">
      <c r="B67" s="37"/>
      <c r="C67" s="37"/>
      <c r="D67" s="37"/>
      <c r="E67" s="37"/>
      <c r="F67" s="37"/>
      <c r="G67" s="1"/>
    </row>
    <row r="68" spans="1:12" x14ac:dyDescent="0.25">
      <c r="A68" s="6" t="s">
        <v>30</v>
      </c>
      <c r="B68" s="37"/>
      <c r="C68" s="37"/>
      <c r="D68" s="37"/>
      <c r="E68" s="37"/>
      <c r="F68" s="37"/>
      <c r="G68" s="1"/>
    </row>
    <row r="69" spans="1:12" x14ac:dyDescent="0.25">
      <c r="A69" s="6" t="s">
        <v>31</v>
      </c>
      <c r="B69" s="44">
        <f>((B24+D24)/B23)*100</f>
        <v>27.778926157027733</v>
      </c>
      <c r="C69" s="37"/>
      <c r="D69" s="37"/>
      <c r="E69" s="37"/>
      <c r="F69" s="37"/>
      <c r="G69" s="19"/>
      <c r="H69" s="10"/>
    </row>
    <row r="70" spans="1:12" x14ac:dyDescent="0.25">
      <c r="A70" s="6" t="s">
        <v>32</v>
      </c>
      <c r="B70" s="44">
        <f>(B18/(B24+D24))*100</f>
        <v>73.547548665077471</v>
      </c>
      <c r="C70" s="37"/>
      <c r="D70" s="37"/>
      <c r="E70" s="37"/>
      <c r="F70" s="37"/>
      <c r="G70" s="1"/>
      <c r="H70" s="10"/>
    </row>
    <row r="71" spans="1:12" ht="15.75" thickBot="1" x14ac:dyDescent="0.3">
      <c r="A71" s="11"/>
      <c r="B71" s="11"/>
      <c r="C71" s="11"/>
      <c r="D71" s="11"/>
      <c r="E71" s="11"/>
      <c r="F71" s="11"/>
    </row>
    <row r="72" spans="1:12" ht="15.75" thickTop="1" x14ac:dyDescent="0.25"/>
    <row r="73" spans="1:12" x14ac:dyDescent="0.25">
      <c r="A73" s="28" t="s">
        <v>33</v>
      </c>
    </row>
    <row r="74" spans="1:12" x14ac:dyDescent="0.25">
      <c r="A74" s="29" t="s">
        <v>87</v>
      </c>
    </row>
    <row r="75" spans="1:12" x14ac:dyDescent="0.25">
      <c r="A75" s="29" t="s">
        <v>88</v>
      </c>
      <c r="B75" s="12"/>
      <c r="C75" s="12"/>
      <c r="D75" s="12"/>
      <c r="E75" s="12"/>
    </row>
    <row r="76" spans="1:12" x14ac:dyDescent="0.25">
      <c r="A76" s="30" t="s">
        <v>89</v>
      </c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</row>
    <row r="77" spans="1:12" x14ac:dyDescent="0.25">
      <c r="A77" s="29" t="s">
        <v>47</v>
      </c>
      <c r="B77" s="12"/>
      <c r="C77" s="12"/>
      <c r="D77" s="12"/>
      <c r="E77" s="12"/>
    </row>
    <row r="78" spans="1:12" x14ac:dyDescent="0.25">
      <c r="A78" s="32" t="s">
        <v>48</v>
      </c>
    </row>
    <row r="79" spans="1:12" x14ac:dyDescent="0.25">
      <c r="A79" s="33" t="s">
        <v>43</v>
      </c>
    </row>
    <row r="80" spans="1:12" x14ac:dyDescent="0.25">
      <c r="A80" s="33" t="s">
        <v>44</v>
      </c>
    </row>
    <row r="81" spans="1:1" x14ac:dyDescent="0.25">
      <c r="A81" s="34"/>
    </row>
    <row r="82" spans="1:1" x14ac:dyDescent="0.25">
      <c r="A82" s="13" t="s">
        <v>90</v>
      </c>
    </row>
    <row r="165" spans="1:5" x14ac:dyDescent="0.25">
      <c r="A165" s="13"/>
      <c r="B165" s="13"/>
      <c r="C165" s="13"/>
      <c r="D165" s="13"/>
      <c r="E165" s="13"/>
    </row>
    <row r="166" spans="1:5" x14ac:dyDescent="0.25">
      <c r="A166" s="13"/>
      <c r="B166" s="35"/>
      <c r="C166" s="35"/>
      <c r="D166" s="35"/>
      <c r="E166" s="35"/>
    </row>
    <row r="167" spans="1:5" x14ac:dyDescent="0.25">
      <c r="A167" s="13"/>
      <c r="B167" s="35"/>
      <c r="C167" s="35"/>
      <c r="D167" s="35"/>
      <c r="E167" s="35"/>
    </row>
  </sheetData>
  <mergeCells count="5">
    <mergeCell ref="A2:F2"/>
    <mergeCell ref="A4:A5"/>
    <mergeCell ref="B4:B5"/>
    <mergeCell ref="D4:F4"/>
    <mergeCell ref="C4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2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0.85546875" style="6" customWidth="1"/>
    <col min="2" max="6" width="19.5703125" style="6" customWidth="1"/>
    <col min="7" max="7" width="13.7109375" style="6" bestFit="1" customWidth="1"/>
    <col min="8" max="16384" width="11.42578125" style="6"/>
  </cols>
  <sheetData>
    <row r="2" spans="1:7" ht="15.75" x14ac:dyDescent="0.25">
      <c r="A2" s="52" t="s">
        <v>93</v>
      </c>
      <c r="B2" s="52"/>
      <c r="C2" s="52"/>
      <c r="D2" s="52"/>
      <c r="E2" s="52"/>
      <c r="F2" s="52"/>
    </row>
    <row r="4" spans="1:7" ht="15" customHeight="1" x14ac:dyDescent="0.25">
      <c r="A4" s="53" t="s">
        <v>0</v>
      </c>
      <c r="B4" s="55" t="s">
        <v>1</v>
      </c>
      <c r="C4" s="55" t="s">
        <v>49</v>
      </c>
      <c r="D4" s="57" t="s">
        <v>92</v>
      </c>
      <c r="E4" s="57"/>
      <c r="F4" s="57"/>
    </row>
    <row r="5" spans="1:7" ht="30.75" thickBot="1" x14ac:dyDescent="0.3">
      <c r="A5" s="54"/>
      <c r="B5" s="56"/>
      <c r="C5" s="56"/>
      <c r="D5" s="49" t="s">
        <v>91</v>
      </c>
      <c r="E5" s="27" t="s">
        <v>2</v>
      </c>
      <c r="F5" s="27" t="s">
        <v>3</v>
      </c>
    </row>
    <row r="6" spans="1:7" ht="15.75" thickTop="1" x14ac:dyDescent="0.25"/>
    <row r="7" spans="1:7" x14ac:dyDescent="0.25">
      <c r="A7" s="7" t="s">
        <v>4</v>
      </c>
    </row>
    <row r="8" spans="1:7" x14ac:dyDescent="0.25">
      <c r="B8" s="1"/>
      <c r="C8" s="1"/>
      <c r="D8" s="1"/>
      <c r="E8" s="1"/>
      <c r="F8" s="1"/>
      <c r="G8" s="1"/>
    </row>
    <row r="9" spans="1:7" x14ac:dyDescent="0.25">
      <c r="A9" s="6" t="s">
        <v>5</v>
      </c>
      <c r="B9" s="1"/>
      <c r="C9" s="1"/>
      <c r="D9" s="1"/>
      <c r="E9" s="1"/>
      <c r="F9" s="1"/>
      <c r="G9" s="1"/>
    </row>
    <row r="10" spans="1:7" x14ac:dyDescent="0.25">
      <c r="A10" s="8" t="s">
        <v>55</v>
      </c>
      <c r="B10" s="36">
        <f>C10</f>
        <v>433.33333333333331</v>
      </c>
      <c r="C10" s="36">
        <v>433.33333333333331</v>
      </c>
      <c r="D10" s="37"/>
      <c r="E10" s="37"/>
      <c r="F10" s="37"/>
      <c r="G10" s="1"/>
    </row>
    <row r="11" spans="1:7" x14ac:dyDescent="0.25">
      <c r="A11" s="8" t="s">
        <v>94</v>
      </c>
      <c r="B11" s="36">
        <v>480</v>
      </c>
      <c r="C11" s="36">
        <v>480</v>
      </c>
      <c r="D11" s="37"/>
      <c r="E11" s="37"/>
      <c r="F11" s="37"/>
      <c r="G11" s="1"/>
    </row>
    <row r="12" spans="1:7" x14ac:dyDescent="0.25">
      <c r="A12" s="8" t="s">
        <v>95</v>
      </c>
      <c r="B12" s="36">
        <f>C12</f>
        <v>448</v>
      </c>
      <c r="C12" s="36">
        <v>448</v>
      </c>
      <c r="D12" s="37"/>
      <c r="E12" s="38"/>
      <c r="F12" s="38"/>
    </row>
    <row r="13" spans="1:7" x14ac:dyDescent="0.25">
      <c r="A13" s="8" t="s">
        <v>82</v>
      </c>
      <c r="B13" s="36">
        <v>480</v>
      </c>
      <c r="C13" s="36">
        <v>480</v>
      </c>
      <c r="D13" s="37"/>
      <c r="E13" s="37"/>
      <c r="F13" s="37"/>
      <c r="G13" s="1"/>
    </row>
    <row r="14" spans="1:7" x14ac:dyDescent="0.25">
      <c r="B14" s="37"/>
      <c r="C14" s="37"/>
      <c r="D14" s="37"/>
      <c r="E14" s="37"/>
      <c r="F14" s="37"/>
      <c r="G14" s="1"/>
    </row>
    <row r="15" spans="1:7" x14ac:dyDescent="0.25">
      <c r="A15" s="9" t="s">
        <v>6</v>
      </c>
      <c r="B15" s="37"/>
      <c r="C15" s="37"/>
      <c r="D15" s="37"/>
      <c r="E15" s="37"/>
      <c r="F15" s="37"/>
      <c r="G15" s="1"/>
    </row>
    <row r="16" spans="1:7" x14ac:dyDescent="0.25">
      <c r="A16" s="8" t="s">
        <v>55</v>
      </c>
      <c r="B16" s="36">
        <f>SUM(D16:F16)</f>
        <v>67749094.680000007</v>
      </c>
      <c r="C16" s="36"/>
      <c r="D16" s="36">
        <v>65103669.930000007</v>
      </c>
      <c r="E16" s="15">
        <v>510000</v>
      </c>
      <c r="F16" s="15">
        <v>2135424.75</v>
      </c>
      <c r="G16" s="1"/>
    </row>
    <row r="17" spans="1:8" x14ac:dyDescent="0.25">
      <c r="A17" s="8" t="s">
        <v>94</v>
      </c>
      <c r="B17" s="36">
        <f>SUM(D17:F17)</f>
        <v>326912247.21000004</v>
      </c>
      <c r="C17" s="36"/>
      <c r="D17" s="36">
        <v>60300000</v>
      </c>
      <c r="E17" s="36">
        <v>40956200</v>
      </c>
      <c r="F17" s="36">
        <v>225656047.21000001</v>
      </c>
      <c r="G17" s="1"/>
    </row>
    <row r="18" spans="1:8" x14ac:dyDescent="0.25">
      <c r="A18" s="8" t="s">
        <v>95</v>
      </c>
      <c r="B18" s="36">
        <f>SUM(D18:F18)</f>
        <v>352594864.96999997</v>
      </c>
      <c r="C18" s="36"/>
      <c r="D18" s="36">
        <v>59608735.239999995</v>
      </c>
      <c r="E18" s="15">
        <v>49751189.210000001</v>
      </c>
      <c r="F18" s="15">
        <v>243234940.51999998</v>
      </c>
      <c r="G18" s="1"/>
    </row>
    <row r="19" spans="1:8" x14ac:dyDescent="0.25">
      <c r="A19" s="8" t="s">
        <v>82</v>
      </c>
      <c r="B19" s="36">
        <f>SUM(D19:F19)</f>
        <v>1503484271.26</v>
      </c>
      <c r="C19" s="36"/>
      <c r="D19" s="36">
        <v>199000000</v>
      </c>
      <c r="E19" s="36">
        <v>57456200</v>
      </c>
      <c r="F19" s="36">
        <v>1247028071.26</v>
      </c>
      <c r="G19" s="1"/>
    </row>
    <row r="20" spans="1:8" x14ac:dyDescent="0.25">
      <c r="A20" s="8" t="s">
        <v>96</v>
      </c>
      <c r="B20" s="36">
        <f>D20+E20+F20</f>
        <v>352594864.96999997</v>
      </c>
      <c r="C20" s="36"/>
      <c r="D20" s="36">
        <f>D18</f>
        <v>59608735.239999995</v>
      </c>
      <c r="E20" s="36">
        <f t="shared" ref="E20:F20" si="0">E18</f>
        <v>49751189.210000001</v>
      </c>
      <c r="F20" s="36">
        <f t="shared" si="0"/>
        <v>243234940.51999998</v>
      </c>
      <c r="G20" s="1"/>
    </row>
    <row r="21" spans="1:8" x14ac:dyDescent="0.25">
      <c r="B21" s="37"/>
      <c r="C21" s="37"/>
      <c r="D21" s="37"/>
      <c r="E21" s="37"/>
      <c r="F21" s="37"/>
      <c r="G21" s="1"/>
    </row>
    <row r="22" spans="1:8" x14ac:dyDescent="0.25">
      <c r="A22" s="8" t="s">
        <v>7</v>
      </c>
      <c r="B22" s="37"/>
      <c r="C22" s="37"/>
      <c r="D22" s="37"/>
      <c r="E22" s="37"/>
      <c r="F22" s="37"/>
      <c r="G22" s="1"/>
    </row>
    <row r="23" spans="1:8" x14ac:dyDescent="0.25">
      <c r="A23" s="8" t="s">
        <v>94</v>
      </c>
      <c r="B23" s="36">
        <f>B17</f>
        <v>326912247.21000004</v>
      </c>
      <c r="C23" s="36"/>
      <c r="D23" s="45"/>
      <c r="E23" s="37"/>
      <c r="F23" s="37"/>
      <c r="G23" s="19"/>
      <c r="H23" s="10"/>
    </row>
    <row r="24" spans="1:8" x14ac:dyDescent="0.25">
      <c r="A24" s="8" t="s">
        <v>95</v>
      </c>
      <c r="B24" s="36">
        <v>251256200</v>
      </c>
      <c r="C24" s="36"/>
      <c r="D24" s="46"/>
      <c r="E24" s="37"/>
      <c r="F24" s="37"/>
      <c r="G24" s="1"/>
      <c r="H24" s="10"/>
    </row>
    <row r="25" spans="1:8" x14ac:dyDescent="0.25">
      <c r="B25" s="37"/>
      <c r="C25" s="37"/>
      <c r="D25" s="37"/>
      <c r="E25" s="37"/>
      <c r="F25" s="37"/>
      <c r="G25" s="1"/>
    </row>
    <row r="26" spans="1:8" x14ac:dyDescent="0.25">
      <c r="A26" s="6" t="s">
        <v>8</v>
      </c>
      <c r="B26" s="37"/>
      <c r="C26" s="37"/>
      <c r="D26" s="37"/>
      <c r="E26" s="37"/>
      <c r="F26" s="37"/>
      <c r="G26" s="1"/>
    </row>
    <row r="27" spans="1:8" x14ac:dyDescent="0.25">
      <c r="A27" s="6" t="s">
        <v>56</v>
      </c>
      <c r="B27" s="42">
        <v>1.0088033727000001</v>
      </c>
      <c r="C27" s="42">
        <v>1.0088033727000001</v>
      </c>
      <c r="D27" s="42">
        <v>1.0088033727000001</v>
      </c>
      <c r="E27" s="42">
        <v>1.0088033727000001</v>
      </c>
      <c r="F27" s="42">
        <v>1.0088033727000001</v>
      </c>
      <c r="G27" s="1"/>
    </row>
    <row r="28" spans="1:8" x14ac:dyDescent="0.25">
      <c r="A28" s="6" t="s">
        <v>97</v>
      </c>
      <c r="B28" s="42">
        <v>1.0303325644000001</v>
      </c>
      <c r="C28" s="42">
        <v>1.0303325644000001</v>
      </c>
      <c r="D28" s="42">
        <v>1.0303325644000001</v>
      </c>
      <c r="E28" s="42">
        <v>1.0303325644000001</v>
      </c>
      <c r="F28" s="42">
        <v>1.0303325644000001</v>
      </c>
      <c r="G28" s="1"/>
    </row>
    <row r="29" spans="1:8" x14ac:dyDescent="0.25">
      <c r="A29" s="6" t="s">
        <v>9</v>
      </c>
      <c r="B29" s="41" t="s">
        <v>46</v>
      </c>
      <c r="C29" s="41" t="s">
        <v>46</v>
      </c>
      <c r="D29" s="41" t="s">
        <v>46</v>
      </c>
      <c r="E29" s="41" t="s">
        <v>46</v>
      </c>
      <c r="F29" s="41" t="s">
        <v>46</v>
      </c>
      <c r="G29" s="1"/>
    </row>
    <row r="30" spans="1:8" x14ac:dyDescent="0.25">
      <c r="B30" s="37"/>
      <c r="C30" s="37"/>
      <c r="D30" s="37"/>
      <c r="E30" s="37"/>
      <c r="F30" s="37"/>
      <c r="G30" s="1"/>
    </row>
    <row r="31" spans="1:8" x14ac:dyDescent="0.25">
      <c r="A31" s="6" t="s">
        <v>10</v>
      </c>
      <c r="B31" s="37"/>
      <c r="C31" s="37"/>
      <c r="D31" s="37"/>
      <c r="E31" s="37"/>
      <c r="F31" s="37"/>
      <c r="G31" s="1"/>
    </row>
    <row r="32" spans="1:8" x14ac:dyDescent="0.25">
      <c r="A32" s="6" t="s">
        <v>57</v>
      </c>
      <c r="B32" s="36">
        <f>B16/B27</f>
        <v>67157878.842805341</v>
      </c>
      <c r="C32" s="36">
        <f>C16/C27</f>
        <v>0</v>
      </c>
      <c r="D32" s="14">
        <f>D16/D27</f>
        <v>64535539.523181848</v>
      </c>
      <c r="E32" s="14">
        <f t="shared" ref="E32:F32" si="1">E16/E27</f>
        <v>505549.45968808216</v>
      </c>
      <c r="F32" s="14">
        <f t="shared" si="1"/>
        <v>2116789.8599354075</v>
      </c>
      <c r="G32" s="1"/>
    </row>
    <row r="33" spans="1:7" x14ac:dyDescent="0.25">
      <c r="A33" s="6" t="s">
        <v>98</v>
      </c>
      <c r="B33" s="36">
        <f>B18/B28</f>
        <v>342214618.02998406</v>
      </c>
      <c r="C33" s="36">
        <f>C18/C28</f>
        <v>0</v>
      </c>
      <c r="D33" s="14">
        <f>D18/D28</f>
        <v>57853878.737407774</v>
      </c>
      <c r="E33" s="14">
        <f>E18/E28</f>
        <v>48286534.78401114</v>
      </c>
      <c r="F33" s="14">
        <f t="shared" ref="F33" si="2">F18/F28</f>
        <v>236074204.50856513</v>
      </c>
      <c r="G33" s="1"/>
    </row>
    <row r="34" spans="1:7" x14ac:dyDescent="0.25">
      <c r="A34" s="6" t="s">
        <v>58</v>
      </c>
      <c r="B34" s="36">
        <f>B32/B10</f>
        <v>154979.72040647388</v>
      </c>
      <c r="C34" s="36">
        <f>C32/C10</f>
        <v>0</v>
      </c>
      <c r="D34" s="22">
        <f>D32/$C$10</f>
        <v>148928.16813041965</v>
      </c>
      <c r="E34" s="22">
        <f t="shared" ref="E34:F34" si="3">E32/$C$10</f>
        <v>1166.6525992801896</v>
      </c>
      <c r="F34" s="22">
        <f t="shared" si="3"/>
        <v>4884.8996767740173</v>
      </c>
      <c r="G34" s="19"/>
    </row>
    <row r="35" spans="1:7" x14ac:dyDescent="0.25">
      <c r="A35" s="6" t="s">
        <v>99</v>
      </c>
      <c r="B35" s="36">
        <f>B33/B12</f>
        <v>763871.91524550016</v>
      </c>
      <c r="C35" s="36">
        <f>C33/C12</f>
        <v>0</v>
      </c>
      <c r="D35" s="22">
        <f>D33/$C$12</f>
        <v>129138.12218171378</v>
      </c>
      <c r="E35" s="22">
        <f t="shared" ref="E35:F35" si="4">E33/$C$12</f>
        <v>107782.44371431058</v>
      </c>
      <c r="F35" s="22">
        <f t="shared" si="4"/>
        <v>526951.3493494757</v>
      </c>
    </row>
    <row r="36" spans="1:7" x14ac:dyDescent="0.25">
      <c r="B36" s="37"/>
      <c r="C36" s="37"/>
      <c r="D36" s="37"/>
      <c r="E36" s="37"/>
      <c r="F36" s="37"/>
      <c r="G36" s="1"/>
    </row>
    <row r="37" spans="1:7" x14ac:dyDescent="0.25">
      <c r="A37" s="7" t="s">
        <v>11</v>
      </c>
      <c r="B37" s="37"/>
      <c r="C37" s="37"/>
      <c r="D37" s="37"/>
      <c r="E37" s="37"/>
      <c r="F37" s="37"/>
      <c r="G37" s="1"/>
    </row>
    <row r="38" spans="1:7" x14ac:dyDescent="0.25">
      <c r="B38" s="37"/>
      <c r="C38" s="37"/>
      <c r="D38" s="37"/>
      <c r="E38" s="37"/>
      <c r="F38" s="37"/>
      <c r="G38" s="1"/>
    </row>
    <row r="39" spans="1:7" x14ac:dyDescent="0.25">
      <c r="A39" s="6" t="s">
        <v>12</v>
      </c>
      <c r="B39" s="37"/>
      <c r="C39" s="37"/>
      <c r="D39" s="37"/>
      <c r="E39" s="37"/>
      <c r="F39" s="37"/>
      <c r="G39" s="1"/>
    </row>
    <row r="40" spans="1:7" x14ac:dyDescent="0.25">
      <c r="A40" s="6" t="s">
        <v>13</v>
      </c>
      <c r="B40" s="37" t="s">
        <v>45</v>
      </c>
      <c r="C40" s="37" t="s">
        <v>45</v>
      </c>
      <c r="D40" s="37" t="s">
        <v>45</v>
      </c>
      <c r="E40" s="37" t="s">
        <v>45</v>
      </c>
      <c r="F40" s="37" t="s">
        <v>45</v>
      </c>
      <c r="G40" s="1"/>
    </row>
    <row r="41" spans="1:7" x14ac:dyDescent="0.25">
      <c r="A41" s="6" t="s">
        <v>14</v>
      </c>
      <c r="B41" s="37" t="s">
        <v>45</v>
      </c>
      <c r="C41" s="37" t="s">
        <v>45</v>
      </c>
      <c r="D41" s="37" t="s">
        <v>45</v>
      </c>
      <c r="E41" s="37" t="s">
        <v>45</v>
      </c>
      <c r="F41" s="37" t="s">
        <v>45</v>
      </c>
      <c r="G41" s="1"/>
    </row>
    <row r="42" spans="1:7" x14ac:dyDescent="0.25">
      <c r="B42" s="37"/>
      <c r="C42" s="37"/>
      <c r="D42" s="37"/>
      <c r="E42" s="37"/>
      <c r="F42" s="37"/>
      <c r="G42" s="1"/>
    </row>
    <row r="43" spans="1:7" x14ac:dyDescent="0.25">
      <c r="A43" s="6" t="s">
        <v>15</v>
      </c>
      <c r="B43" s="37"/>
      <c r="C43" s="37"/>
      <c r="D43" s="37"/>
      <c r="E43" s="37"/>
      <c r="F43" s="37"/>
      <c r="G43" s="1"/>
    </row>
    <row r="44" spans="1:7" x14ac:dyDescent="0.25">
      <c r="A44" s="6" t="s">
        <v>16</v>
      </c>
      <c r="B44" s="37">
        <f>B12/B11*100</f>
        <v>93.333333333333329</v>
      </c>
      <c r="C44" s="37">
        <f>C12/C11*100</f>
        <v>93.333333333333329</v>
      </c>
      <c r="D44" s="37"/>
      <c r="E44" s="37"/>
      <c r="F44" s="37"/>
      <c r="G44" s="19"/>
    </row>
    <row r="45" spans="1:7" x14ac:dyDescent="0.25">
      <c r="A45" s="6" t="s">
        <v>17</v>
      </c>
      <c r="B45" s="37">
        <f>B18/B17*100</f>
        <v>107.85611979336525</v>
      </c>
      <c r="C45" s="37"/>
      <c r="D45" s="37">
        <f t="shared" ref="D45:F45" si="5">D18/D17*100</f>
        <v>98.853623946932004</v>
      </c>
      <c r="E45" s="37">
        <f t="shared" si="5"/>
        <v>121.47413385519164</v>
      </c>
      <c r="F45" s="37">
        <f t="shared" si="5"/>
        <v>107.79012728767721</v>
      </c>
      <c r="G45" s="1"/>
    </row>
    <row r="46" spans="1:7" x14ac:dyDescent="0.25">
      <c r="A46" s="6" t="s">
        <v>18</v>
      </c>
      <c r="B46" s="37">
        <f>AVERAGE(B44:B45)</f>
        <v>100.5947265633493</v>
      </c>
      <c r="C46" s="37">
        <f t="shared" ref="C46:F46" si="6">AVERAGE(C44:C45)</f>
        <v>93.333333333333329</v>
      </c>
      <c r="D46" s="37">
        <f t="shared" si="6"/>
        <v>98.853623946932004</v>
      </c>
      <c r="E46" s="37">
        <f t="shared" si="6"/>
        <v>121.47413385519164</v>
      </c>
      <c r="F46" s="37">
        <f t="shared" si="6"/>
        <v>107.79012728767721</v>
      </c>
      <c r="G46" s="1"/>
    </row>
    <row r="47" spans="1:7" x14ac:dyDescent="0.25">
      <c r="B47" s="37"/>
      <c r="C47" s="37"/>
      <c r="D47" s="37"/>
      <c r="E47" s="37"/>
      <c r="F47" s="37"/>
      <c r="G47" s="1"/>
    </row>
    <row r="48" spans="1:7" x14ac:dyDescent="0.25">
      <c r="A48" s="6" t="s">
        <v>19</v>
      </c>
      <c r="B48" s="37"/>
      <c r="C48" s="37"/>
      <c r="D48" s="37"/>
      <c r="E48" s="37"/>
      <c r="F48" s="37"/>
      <c r="G48" s="1"/>
    </row>
    <row r="49" spans="1:7" x14ac:dyDescent="0.25">
      <c r="A49" s="6" t="s">
        <v>20</v>
      </c>
      <c r="B49" s="37">
        <f>(B12/B13)*100</f>
        <v>93.333333333333329</v>
      </c>
      <c r="C49" s="37">
        <f t="shared" ref="C49" si="7">(C12/C13)*100</f>
        <v>93.333333333333329</v>
      </c>
      <c r="D49" s="37"/>
      <c r="E49" s="37"/>
      <c r="F49" s="37"/>
      <c r="G49" s="1"/>
    </row>
    <row r="50" spans="1:7" x14ac:dyDescent="0.25">
      <c r="A50" s="6" t="s">
        <v>21</v>
      </c>
      <c r="B50" s="37">
        <f>B18/B19*100</f>
        <v>23.451849261748954</v>
      </c>
      <c r="C50" s="37"/>
      <c r="D50" s="37">
        <f t="shared" ref="D50:F50" si="8">D18/D19*100</f>
        <v>29.954138311557788</v>
      </c>
      <c r="E50" s="37">
        <f t="shared" si="8"/>
        <v>86.589766134899278</v>
      </c>
      <c r="F50" s="37">
        <f t="shared" si="8"/>
        <v>19.505169620940034</v>
      </c>
      <c r="G50" s="1"/>
    </row>
    <row r="51" spans="1:7" x14ac:dyDescent="0.25">
      <c r="A51" s="6" t="s">
        <v>22</v>
      </c>
      <c r="B51" s="37">
        <f>AVERAGE(B49:B50)</f>
        <v>58.392591297541145</v>
      </c>
      <c r="C51" s="37">
        <f t="shared" ref="C51:F51" si="9">AVERAGE(C49:C50)</f>
        <v>93.333333333333329</v>
      </c>
      <c r="D51" s="37">
        <f t="shared" si="9"/>
        <v>29.954138311557788</v>
      </c>
      <c r="E51" s="37">
        <f t="shared" si="9"/>
        <v>86.589766134899278</v>
      </c>
      <c r="F51" s="37">
        <f t="shared" si="9"/>
        <v>19.505169620940034</v>
      </c>
      <c r="G51" s="1"/>
    </row>
    <row r="52" spans="1:7" x14ac:dyDescent="0.25">
      <c r="B52" s="37"/>
      <c r="C52" s="37"/>
      <c r="D52" s="37"/>
      <c r="E52" s="37"/>
      <c r="F52" s="37"/>
      <c r="G52" s="1"/>
    </row>
    <row r="53" spans="1:7" x14ac:dyDescent="0.25">
      <c r="A53" s="6" t="s">
        <v>34</v>
      </c>
      <c r="B53" s="37"/>
      <c r="C53" s="37"/>
      <c r="D53" s="37"/>
      <c r="E53" s="37"/>
      <c r="F53" s="37"/>
      <c r="G53" s="1"/>
    </row>
    <row r="54" spans="1:7" x14ac:dyDescent="0.25">
      <c r="A54" s="6" t="s">
        <v>23</v>
      </c>
      <c r="B54" s="37">
        <f>B20/B18*100</f>
        <v>100</v>
      </c>
      <c r="C54" s="37"/>
      <c r="D54" s="37">
        <f t="shared" ref="D54:F54" si="10">D20/D18*100</f>
        <v>100</v>
      </c>
      <c r="E54" s="37">
        <f t="shared" si="10"/>
        <v>100</v>
      </c>
      <c r="F54" s="37">
        <f t="shared" si="10"/>
        <v>100</v>
      </c>
      <c r="G54" s="1"/>
    </row>
    <row r="55" spans="1:7" x14ac:dyDescent="0.25">
      <c r="B55" s="37"/>
      <c r="C55" s="37"/>
      <c r="D55" s="37"/>
      <c r="E55" s="37"/>
      <c r="F55" s="37"/>
      <c r="G55" s="1"/>
    </row>
    <row r="56" spans="1:7" x14ac:dyDescent="0.25">
      <c r="A56" s="6" t="s">
        <v>24</v>
      </c>
      <c r="B56" s="37"/>
      <c r="C56" s="37"/>
      <c r="D56" s="37"/>
      <c r="E56" s="37"/>
      <c r="F56" s="37"/>
      <c r="G56" s="1"/>
    </row>
    <row r="57" spans="1:7" x14ac:dyDescent="0.25">
      <c r="A57" s="6" t="s">
        <v>25</v>
      </c>
      <c r="B57" s="37">
        <f>((B12/B10)-1)*100</f>
        <v>3.3846153846153859</v>
      </c>
      <c r="C57" s="37">
        <f t="shared" ref="C57" si="11">((C12/C10)-1)*100</f>
        <v>3.3846153846153859</v>
      </c>
      <c r="D57" s="37" t="s">
        <v>46</v>
      </c>
      <c r="E57" s="37" t="s">
        <v>46</v>
      </c>
      <c r="F57" s="37" t="s">
        <v>46</v>
      </c>
      <c r="G57" s="1"/>
    </row>
    <row r="58" spans="1:7" x14ac:dyDescent="0.25">
      <c r="A58" s="6" t="s">
        <v>26</v>
      </c>
      <c r="B58" s="37">
        <f>((B33/B32)-1)*100</f>
        <v>409.56734180213869</v>
      </c>
      <c r="C58" s="37" t="s">
        <v>46</v>
      </c>
      <c r="D58" s="37">
        <f t="shared" ref="D58:F58" si="12">((D33/D32)-1)*100</f>
        <v>-10.353459249184628</v>
      </c>
      <c r="E58" s="37">
        <f t="shared" si="12"/>
        <v>9451.2978717855513</v>
      </c>
      <c r="F58" s="37">
        <f t="shared" si="12"/>
        <v>11052.462933461367</v>
      </c>
      <c r="G58" s="1"/>
    </row>
    <row r="59" spans="1:7" x14ac:dyDescent="0.25">
      <c r="A59" s="6" t="s">
        <v>27</v>
      </c>
      <c r="B59" s="37">
        <f>((B35/B34)-1)*100</f>
        <v>392.88507763599716</v>
      </c>
      <c r="C59" s="37" t="s">
        <v>46</v>
      </c>
      <c r="D59" s="37">
        <f t="shared" ref="D59:F59" si="13">((D35/D34)-1)*100</f>
        <v>-13.288316238050612</v>
      </c>
      <c r="E59" s="37">
        <f t="shared" si="13"/>
        <v>9138.6065724116179</v>
      </c>
      <c r="F59" s="37">
        <f t="shared" si="13"/>
        <v>10687.352539806381</v>
      </c>
      <c r="G59" s="1"/>
    </row>
    <row r="60" spans="1:7" x14ac:dyDescent="0.25">
      <c r="B60" s="37"/>
      <c r="C60" s="37"/>
      <c r="D60" s="37"/>
      <c r="E60" s="37"/>
      <c r="F60" s="37"/>
      <c r="G60" s="1"/>
    </row>
    <row r="61" spans="1:7" x14ac:dyDescent="0.25">
      <c r="A61" s="6" t="s">
        <v>28</v>
      </c>
      <c r="B61" s="37"/>
      <c r="C61" s="37"/>
      <c r="D61" s="37"/>
      <c r="E61" s="37"/>
      <c r="F61" s="37"/>
      <c r="G61" s="1"/>
    </row>
    <row r="62" spans="1:7" x14ac:dyDescent="0.25">
      <c r="A62" s="6" t="s">
        <v>35</v>
      </c>
      <c r="B62" s="22">
        <f>B17/($B$11*3)</f>
        <v>227022.39389583335</v>
      </c>
      <c r="C62" s="22">
        <f>B17/(C11*3)</f>
        <v>227022.39389583335</v>
      </c>
      <c r="D62" s="22">
        <f>D17/($C$11*3)</f>
        <v>41875</v>
      </c>
      <c r="E62" s="22">
        <f t="shared" ref="E62:F62" si="14">E17/($C$11*3)</f>
        <v>28441.805555555555</v>
      </c>
      <c r="F62" s="22">
        <f t="shared" si="14"/>
        <v>156705.58834027778</v>
      </c>
      <c r="G62" s="10"/>
    </row>
    <row r="63" spans="1:7" x14ac:dyDescent="0.25">
      <c r="A63" s="6" t="s">
        <v>36</v>
      </c>
      <c r="B63" s="22">
        <f>B18/($B$12*3)</f>
        <v>262347.36976934521</v>
      </c>
      <c r="C63" s="22">
        <f>B18/(C12*3)</f>
        <v>262347.36976934521</v>
      </c>
      <c r="D63" s="22">
        <f>D18/($C$12*3)</f>
        <v>44351.7375297619</v>
      </c>
      <c r="E63" s="22">
        <f t="shared" ref="E63:F63" si="15">E18/($C$12*3)</f>
        <v>37017.253876488096</v>
      </c>
      <c r="F63" s="22">
        <f t="shared" si="15"/>
        <v>180978.37836309522</v>
      </c>
      <c r="G63" s="19"/>
    </row>
    <row r="64" spans="1:7" x14ac:dyDescent="0.25">
      <c r="A64" s="6" t="s">
        <v>29</v>
      </c>
      <c r="B64" s="44">
        <f>(B63/B62)*B46</f>
        <v>116.24739512997239</v>
      </c>
      <c r="C64" s="44">
        <f>(C63/C62)*C46</f>
        <v>107.85611979336524</v>
      </c>
      <c r="D64" s="44"/>
      <c r="E64" s="44"/>
      <c r="F64" s="44"/>
      <c r="G64" s="1"/>
    </row>
    <row r="65" spans="1:12" x14ac:dyDescent="0.25">
      <c r="A65" s="4" t="s">
        <v>37</v>
      </c>
      <c r="B65" s="22">
        <f>B17/($B$11)</f>
        <v>681067.18168750009</v>
      </c>
      <c r="C65" s="22">
        <f>B17/C11</f>
        <v>681067.18168750009</v>
      </c>
      <c r="D65" s="41">
        <f>D17/($C$11)</f>
        <v>125625</v>
      </c>
      <c r="E65" s="41">
        <f t="shared" ref="E65:F65" si="16">E17/($C$11)</f>
        <v>85325.416666666672</v>
      </c>
      <c r="F65" s="41">
        <f t="shared" si="16"/>
        <v>470116.76502083335</v>
      </c>
      <c r="G65" s="1"/>
    </row>
    <row r="66" spans="1:12" x14ac:dyDescent="0.25">
      <c r="A66" s="4" t="s">
        <v>38</v>
      </c>
      <c r="B66" s="22">
        <f>B18/($B$12)</f>
        <v>787042.10930803569</v>
      </c>
      <c r="C66" s="22">
        <f>B18/C12</f>
        <v>787042.10930803569</v>
      </c>
      <c r="D66" s="41">
        <f>D18/($C$12)</f>
        <v>133055.21258928571</v>
      </c>
      <c r="E66" s="41">
        <f t="shared" ref="E66:F66" si="17">E18/($C$12)</f>
        <v>111051.76162946429</v>
      </c>
      <c r="F66" s="41">
        <f t="shared" si="17"/>
        <v>542935.13508928567</v>
      </c>
      <c r="G66" s="1"/>
    </row>
    <row r="67" spans="1:12" x14ac:dyDescent="0.25">
      <c r="B67" s="37"/>
      <c r="C67" s="37"/>
      <c r="D67" s="37"/>
      <c r="E67" s="37"/>
      <c r="F67" s="37"/>
      <c r="G67" s="1"/>
    </row>
    <row r="68" spans="1:12" x14ac:dyDescent="0.25">
      <c r="A68" s="6" t="s">
        <v>30</v>
      </c>
      <c r="B68" s="37"/>
      <c r="C68" s="37"/>
      <c r="D68" s="37"/>
      <c r="E68" s="37"/>
      <c r="F68" s="37"/>
      <c r="G68" s="1"/>
      <c r="H68" s="10"/>
    </row>
    <row r="69" spans="1:12" x14ac:dyDescent="0.25">
      <c r="A69" s="6" t="s">
        <v>31</v>
      </c>
      <c r="B69" s="44">
        <f>(B24/B23)*100</f>
        <v>76.85738363867398</v>
      </c>
      <c r="C69" s="37"/>
      <c r="D69" s="37"/>
      <c r="E69" s="37"/>
      <c r="F69" s="37"/>
      <c r="H69" s="10"/>
    </row>
    <row r="70" spans="1:12" x14ac:dyDescent="0.25">
      <c r="A70" s="6" t="s">
        <v>32</v>
      </c>
      <c r="B70" s="44">
        <f>(B18/B24)*100</f>
        <v>140.33280172588775</v>
      </c>
      <c r="C70" s="37"/>
      <c r="D70" s="37"/>
      <c r="E70" s="37"/>
      <c r="F70" s="37"/>
      <c r="G70" s="19"/>
    </row>
    <row r="71" spans="1:12" ht="15.75" thickBot="1" x14ac:dyDescent="0.3">
      <c r="A71" s="11"/>
      <c r="B71" s="11"/>
      <c r="C71" s="11"/>
      <c r="D71" s="11"/>
      <c r="E71" s="11"/>
      <c r="F71" s="11"/>
    </row>
    <row r="72" spans="1:12" ht="15.75" thickTop="1" x14ac:dyDescent="0.25"/>
    <row r="73" spans="1:12" x14ac:dyDescent="0.25">
      <c r="A73" s="28" t="s">
        <v>33</v>
      </c>
    </row>
    <row r="74" spans="1:12" x14ac:dyDescent="0.25">
      <c r="A74" s="29" t="s">
        <v>87</v>
      </c>
    </row>
    <row r="75" spans="1:12" x14ac:dyDescent="0.25">
      <c r="A75" s="29" t="s">
        <v>88</v>
      </c>
      <c r="B75" s="12"/>
      <c r="C75" s="12"/>
      <c r="D75" s="12"/>
      <c r="E75" s="12"/>
    </row>
    <row r="76" spans="1:12" ht="15" customHeight="1" x14ac:dyDescent="0.25">
      <c r="A76" s="30" t="s">
        <v>89</v>
      </c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</row>
    <row r="77" spans="1:12" x14ac:dyDescent="0.25">
      <c r="A77" s="29" t="s">
        <v>47</v>
      </c>
      <c r="B77" s="12"/>
      <c r="C77" s="12"/>
      <c r="D77" s="12"/>
      <c r="E77" s="12"/>
    </row>
    <row r="78" spans="1:12" x14ac:dyDescent="0.25">
      <c r="A78" s="32" t="s">
        <v>48</v>
      </c>
    </row>
    <row r="79" spans="1:12" x14ac:dyDescent="0.25">
      <c r="A79" s="33" t="s">
        <v>43</v>
      </c>
    </row>
    <row r="80" spans="1:12" x14ac:dyDescent="0.25">
      <c r="A80" s="33" t="s">
        <v>44</v>
      </c>
    </row>
    <row r="81" spans="1:1" x14ac:dyDescent="0.25">
      <c r="A81" s="34"/>
    </row>
    <row r="82" spans="1:1" x14ac:dyDescent="0.25">
      <c r="A82" s="13" t="s">
        <v>90</v>
      </c>
    </row>
  </sheetData>
  <mergeCells count="5">
    <mergeCell ref="A2:F2"/>
    <mergeCell ref="A4:A5"/>
    <mergeCell ref="B4:B5"/>
    <mergeCell ref="D4:F4"/>
    <mergeCell ref="C4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2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0.7109375" style="6" customWidth="1"/>
    <col min="2" max="6" width="19.7109375" style="6" customWidth="1"/>
    <col min="7" max="7" width="13.7109375" style="6" bestFit="1" customWidth="1"/>
    <col min="8" max="16384" width="11.42578125" style="6"/>
  </cols>
  <sheetData>
    <row r="2" spans="1:7" ht="15.75" x14ac:dyDescent="0.25">
      <c r="A2" s="52" t="s">
        <v>100</v>
      </c>
      <c r="B2" s="52"/>
      <c r="C2" s="52"/>
      <c r="D2" s="52"/>
      <c r="E2" s="52"/>
      <c r="F2" s="52"/>
    </row>
    <row r="4" spans="1:7" ht="15" customHeight="1" x14ac:dyDescent="0.25">
      <c r="A4" s="53" t="s">
        <v>0</v>
      </c>
      <c r="B4" s="55" t="s">
        <v>1</v>
      </c>
      <c r="C4" s="55" t="s">
        <v>49</v>
      </c>
      <c r="D4" s="57" t="s">
        <v>92</v>
      </c>
      <c r="E4" s="57"/>
      <c r="F4" s="57"/>
    </row>
    <row r="5" spans="1:7" ht="30.75" thickBot="1" x14ac:dyDescent="0.3">
      <c r="A5" s="54"/>
      <c r="B5" s="56"/>
      <c r="C5" s="56"/>
      <c r="D5" s="49" t="s">
        <v>91</v>
      </c>
      <c r="E5" s="27" t="s">
        <v>2</v>
      </c>
      <c r="F5" s="27" t="s">
        <v>3</v>
      </c>
    </row>
    <row r="6" spans="1:7" ht="15.75" thickTop="1" x14ac:dyDescent="0.25"/>
    <row r="7" spans="1:7" x14ac:dyDescent="0.25">
      <c r="A7" s="7" t="s">
        <v>4</v>
      </c>
    </row>
    <row r="8" spans="1:7" x14ac:dyDescent="0.25">
      <c r="B8" s="1"/>
      <c r="C8" s="1"/>
      <c r="D8" s="1"/>
      <c r="E8" s="1"/>
      <c r="F8" s="1"/>
      <c r="G8" s="1"/>
    </row>
    <row r="9" spans="1:7" x14ac:dyDescent="0.25">
      <c r="A9" s="6" t="s">
        <v>5</v>
      </c>
      <c r="B9" s="1"/>
      <c r="C9" s="1"/>
      <c r="D9" s="1"/>
      <c r="E9" s="1"/>
      <c r="F9" s="1"/>
      <c r="G9" s="1"/>
    </row>
    <row r="10" spans="1:7" x14ac:dyDescent="0.25">
      <c r="A10" s="8" t="s">
        <v>59</v>
      </c>
      <c r="B10" s="36">
        <f>C10</f>
        <v>416.33333333333331</v>
      </c>
      <c r="C10" s="36">
        <v>416.33333333333331</v>
      </c>
      <c r="D10" s="37"/>
      <c r="E10" s="37"/>
      <c r="F10" s="37"/>
      <c r="G10" s="1"/>
    </row>
    <row r="11" spans="1:7" x14ac:dyDescent="0.25">
      <c r="A11" s="8" t="s">
        <v>101</v>
      </c>
      <c r="B11" s="36">
        <v>480</v>
      </c>
      <c r="C11" s="36">
        <v>480</v>
      </c>
      <c r="D11" s="37"/>
      <c r="E11" s="37"/>
      <c r="F11" s="37"/>
      <c r="G11" s="1"/>
    </row>
    <row r="12" spans="1:7" x14ac:dyDescent="0.25">
      <c r="A12" s="8" t="s">
        <v>102</v>
      </c>
      <c r="B12" s="36">
        <f>C12</f>
        <v>423</v>
      </c>
      <c r="C12" s="36">
        <v>423</v>
      </c>
      <c r="D12" s="37"/>
      <c r="E12" s="38"/>
      <c r="F12" s="38"/>
    </row>
    <row r="13" spans="1:7" x14ac:dyDescent="0.25">
      <c r="A13" s="8" t="s">
        <v>82</v>
      </c>
      <c r="B13" s="36">
        <v>480</v>
      </c>
      <c r="C13" s="36">
        <v>480</v>
      </c>
      <c r="D13" s="37"/>
      <c r="E13" s="37"/>
      <c r="F13" s="37"/>
      <c r="G13" s="1"/>
    </row>
    <row r="14" spans="1:7" x14ac:dyDescent="0.25">
      <c r="B14" s="37"/>
      <c r="C14" s="37"/>
      <c r="D14" s="37"/>
      <c r="E14" s="37"/>
      <c r="F14" s="37"/>
      <c r="G14" s="1"/>
    </row>
    <row r="15" spans="1:7" x14ac:dyDescent="0.25">
      <c r="A15" s="9" t="s">
        <v>6</v>
      </c>
      <c r="B15" s="37"/>
      <c r="C15" s="37"/>
      <c r="D15" s="37"/>
      <c r="E15" s="37"/>
      <c r="F15" s="37"/>
      <c r="G15" s="1"/>
    </row>
    <row r="16" spans="1:7" x14ac:dyDescent="0.25">
      <c r="A16" s="8" t="s">
        <v>59</v>
      </c>
      <c r="B16" s="36">
        <f>SUM(D16:F16)</f>
        <v>104348164.15000001</v>
      </c>
      <c r="C16" s="36"/>
      <c r="D16" s="36">
        <v>55033414.549999997</v>
      </c>
      <c r="E16" s="15">
        <v>145840</v>
      </c>
      <c r="F16" s="15">
        <v>49168909.600000001</v>
      </c>
      <c r="G16" s="1"/>
    </row>
    <row r="17" spans="1:8" x14ac:dyDescent="0.25">
      <c r="A17" s="8" t="s">
        <v>101</v>
      </c>
      <c r="B17" s="36">
        <f>SUM(D17:F17)</f>
        <v>232289483</v>
      </c>
      <c r="C17" s="36"/>
      <c r="D17" s="36">
        <v>60300000</v>
      </c>
      <c r="E17" s="36">
        <v>0</v>
      </c>
      <c r="F17" s="36">
        <v>171989483</v>
      </c>
      <c r="G17" s="1"/>
    </row>
    <row r="18" spans="1:8" x14ac:dyDescent="0.25">
      <c r="A18" s="8" t="s">
        <v>102</v>
      </c>
      <c r="B18" s="36">
        <f>SUM(D18:F18)</f>
        <v>389930058.07999998</v>
      </c>
      <c r="C18" s="36"/>
      <c r="D18" s="36">
        <v>46061967.619999997</v>
      </c>
      <c r="E18" s="15">
        <v>2416209.4299999997</v>
      </c>
      <c r="F18" s="15">
        <v>341451881.02999997</v>
      </c>
      <c r="G18" s="1"/>
    </row>
    <row r="19" spans="1:8" x14ac:dyDescent="0.25">
      <c r="A19" s="8" t="s">
        <v>82</v>
      </c>
      <c r="B19" s="36">
        <f>SUM(D19:F19)</f>
        <v>1503484271.26</v>
      </c>
      <c r="C19" s="36"/>
      <c r="D19" s="36">
        <v>199000000</v>
      </c>
      <c r="E19" s="36">
        <v>57456200</v>
      </c>
      <c r="F19" s="36">
        <v>1247028071.26</v>
      </c>
      <c r="G19" s="1"/>
    </row>
    <row r="20" spans="1:8" x14ac:dyDescent="0.25">
      <c r="A20" s="8" t="s">
        <v>103</v>
      </c>
      <c r="B20" s="36">
        <f>D20+E20+F20</f>
        <v>389930058.07999998</v>
      </c>
      <c r="C20" s="36"/>
      <c r="D20" s="36">
        <f>D18</f>
        <v>46061967.619999997</v>
      </c>
      <c r="E20" s="36">
        <f t="shared" ref="E20:F20" si="0">E18</f>
        <v>2416209.4299999997</v>
      </c>
      <c r="F20" s="36">
        <f t="shared" si="0"/>
        <v>341451881.02999997</v>
      </c>
      <c r="G20" s="1"/>
    </row>
    <row r="21" spans="1:8" x14ac:dyDescent="0.25">
      <c r="B21" s="37"/>
      <c r="C21" s="37"/>
      <c r="D21" s="37"/>
      <c r="E21" s="37"/>
      <c r="F21" s="37"/>
      <c r="G21" s="1"/>
    </row>
    <row r="22" spans="1:8" x14ac:dyDescent="0.25">
      <c r="A22" s="8" t="s">
        <v>7</v>
      </c>
      <c r="B22" s="37"/>
      <c r="C22" s="37"/>
      <c r="D22" s="37"/>
      <c r="E22" s="37"/>
      <c r="F22" s="37"/>
      <c r="G22" s="1"/>
    </row>
    <row r="23" spans="1:8" x14ac:dyDescent="0.25">
      <c r="A23" s="8" t="s">
        <v>101</v>
      </c>
      <c r="B23" s="36">
        <f>B17</f>
        <v>232289483</v>
      </c>
      <c r="C23" s="36"/>
      <c r="D23" s="45"/>
      <c r="E23" s="37"/>
      <c r="F23" s="37"/>
      <c r="G23" s="19"/>
      <c r="H23" s="10"/>
    </row>
    <row r="24" spans="1:8" x14ac:dyDescent="0.25">
      <c r="A24" s="8" t="s">
        <v>102</v>
      </c>
      <c r="B24" s="36">
        <v>135956047.20999998</v>
      </c>
      <c r="C24" s="36"/>
      <c r="D24" s="46"/>
      <c r="E24" s="37"/>
      <c r="F24" s="37"/>
      <c r="G24" s="1"/>
      <c r="H24" s="10"/>
    </row>
    <row r="25" spans="1:8" x14ac:dyDescent="0.25">
      <c r="B25" s="37"/>
      <c r="C25" s="37"/>
      <c r="D25" s="37"/>
      <c r="E25" s="37"/>
      <c r="F25" s="37"/>
      <c r="G25" s="1"/>
    </row>
    <row r="26" spans="1:8" x14ac:dyDescent="0.25">
      <c r="A26" s="6" t="s">
        <v>8</v>
      </c>
      <c r="B26" s="37"/>
      <c r="C26" s="37"/>
      <c r="D26" s="37"/>
      <c r="E26" s="37"/>
      <c r="F26" s="37"/>
      <c r="G26" s="1"/>
    </row>
    <row r="27" spans="1:8" x14ac:dyDescent="0.25">
      <c r="A27" s="6" t="s">
        <v>60</v>
      </c>
      <c r="B27" s="42">
        <v>1.0123857379999999</v>
      </c>
      <c r="C27" s="42">
        <v>1.0123857379999999</v>
      </c>
      <c r="D27" s="42">
        <v>1.0123857379999999</v>
      </c>
      <c r="E27" s="42">
        <v>1.0123857379999999</v>
      </c>
      <c r="F27" s="42">
        <v>1.0123857379999999</v>
      </c>
      <c r="G27" s="1"/>
    </row>
    <row r="28" spans="1:8" x14ac:dyDescent="0.25">
      <c r="A28" s="6" t="s">
        <v>104</v>
      </c>
      <c r="B28" s="42">
        <v>1.0303325644000001</v>
      </c>
      <c r="C28" s="42">
        <v>1.0303325644000001</v>
      </c>
      <c r="D28" s="42">
        <v>1.0303325644000001</v>
      </c>
      <c r="E28" s="42">
        <v>1.0303325644000001</v>
      </c>
      <c r="F28" s="42">
        <v>1.0303325644000001</v>
      </c>
      <c r="G28" s="1"/>
    </row>
    <row r="29" spans="1:8" x14ac:dyDescent="0.25">
      <c r="A29" s="6" t="s">
        <v>9</v>
      </c>
      <c r="B29" s="41" t="s">
        <v>46</v>
      </c>
      <c r="C29" s="41" t="s">
        <v>46</v>
      </c>
      <c r="D29" s="41" t="s">
        <v>46</v>
      </c>
      <c r="E29" s="41" t="s">
        <v>46</v>
      </c>
      <c r="F29" s="41" t="s">
        <v>46</v>
      </c>
      <c r="G29" s="1"/>
    </row>
    <row r="30" spans="1:8" x14ac:dyDescent="0.25">
      <c r="B30" s="37"/>
      <c r="C30" s="37"/>
      <c r="D30" s="37"/>
      <c r="E30" s="37"/>
      <c r="F30" s="37"/>
      <c r="G30" s="1"/>
    </row>
    <row r="31" spans="1:8" x14ac:dyDescent="0.25">
      <c r="A31" s="6" t="s">
        <v>10</v>
      </c>
      <c r="B31" s="37"/>
      <c r="C31" s="37"/>
      <c r="D31" s="37"/>
      <c r="E31" s="37"/>
      <c r="F31" s="37"/>
      <c r="G31" s="1"/>
    </row>
    <row r="32" spans="1:8" x14ac:dyDescent="0.25">
      <c r="A32" s="6" t="s">
        <v>61</v>
      </c>
      <c r="B32" s="37">
        <f>B16/B27</f>
        <v>103071546.97392628</v>
      </c>
      <c r="C32" s="37">
        <f t="shared" ref="C32" si="1">C16/C27</f>
        <v>0</v>
      </c>
      <c r="D32" s="37">
        <f>D16/D27</f>
        <v>54360124.292861193</v>
      </c>
      <c r="E32" s="37">
        <f>E16/E27</f>
        <v>144055.76306133228</v>
      </c>
      <c r="F32" s="37">
        <f>F16/F27</f>
        <v>48567366.918003745</v>
      </c>
      <c r="G32" s="1"/>
    </row>
    <row r="33" spans="1:7" x14ac:dyDescent="0.25">
      <c r="A33" s="6" t="s">
        <v>105</v>
      </c>
      <c r="B33" s="37">
        <f>B18/B28</f>
        <v>378450678.50211096</v>
      </c>
      <c r="C33" s="37">
        <f t="shared" ref="C33:F33" si="2">C18/C28</f>
        <v>0</v>
      </c>
      <c r="D33" s="37">
        <f t="shared" si="2"/>
        <v>44705922.351220205</v>
      </c>
      <c r="E33" s="37">
        <f t="shared" si="2"/>
        <v>2345077.2240776899</v>
      </c>
      <c r="F33" s="37">
        <f t="shared" si="2"/>
        <v>331399678.92681307</v>
      </c>
      <c r="G33" s="1"/>
    </row>
    <row r="34" spans="1:7" x14ac:dyDescent="0.25">
      <c r="A34" s="6" t="s">
        <v>62</v>
      </c>
      <c r="B34" s="37">
        <f>B32/B10</f>
        <v>247569.7685522649</v>
      </c>
      <c r="C34" s="37">
        <f>C32/$C$10</f>
        <v>0</v>
      </c>
      <c r="D34" s="44">
        <f t="shared" ref="D34:F34" si="3">D32/$C$10</f>
        <v>130568.75330551127</v>
      </c>
      <c r="E34" s="44">
        <f t="shared" si="3"/>
        <v>346.01063985908479</v>
      </c>
      <c r="F34" s="44">
        <f t="shared" si="3"/>
        <v>116655.00460689451</v>
      </c>
      <c r="G34" s="19"/>
    </row>
    <row r="35" spans="1:7" x14ac:dyDescent="0.25">
      <c r="A35" s="6" t="s">
        <v>106</v>
      </c>
      <c r="B35" s="37">
        <f>B33/B12</f>
        <v>894682.45508773276</v>
      </c>
      <c r="C35" s="37">
        <f>C33/$C$12</f>
        <v>0</v>
      </c>
      <c r="D35" s="44">
        <f t="shared" ref="D35:F35" si="4">D33/$C$12</f>
        <v>105687.75969555604</v>
      </c>
      <c r="E35" s="44">
        <f t="shared" si="4"/>
        <v>5543.9177874177067</v>
      </c>
      <c r="F35" s="44">
        <f t="shared" si="4"/>
        <v>783450.77760475897</v>
      </c>
    </row>
    <row r="36" spans="1:7" x14ac:dyDescent="0.25">
      <c r="B36" s="37"/>
      <c r="C36" s="37"/>
      <c r="D36" s="37"/>
      <c r="E36" s="37"/>
      <c r="F36" s="37"/>
      <c r="G36" s="1"/>
    </row>
    <row r="37" spans="1:7" x14ac:dyDescent="0.25">
      <c r="A37" s="7" t="s">
        <v>11</v>
      </c>
      <c r="B37" s="37"/>
      <c r="C37" s="37"/>
      <c r="D37" s="37"/>
      <c r="E37" s="37"/>
      <c r="F37" s="37"/>
      <c r="G37" s="1"/>
    </row>
    <row r="38" spans="1:7" x14ac:dyDescent="0.25">
      <c r="B38" s="37"/>
      <c r="C38" s="37"/>
      <c r="D38" s="37"/>
      <c r="E38" s="37"/>
      <c r="F38" s="37"/>
      <c r="G38" s="1"/>
    </row>
    <row r="39" spans="1:7" x14ac:dyDescent="0.25">
      <c r="A39" s="6" t="s">
        <v>12</v>
      </c>
      <c r="B39" s="37"/>
      <c r="C39" s="37"/>
      <c r="D39" s="37"/>
      <c r="E39" s="37"/>
      <c r="F39" s="37"/>
      <c r="G39" s="1"/>
    </row>
    <row r="40" spans="1:7" x14ac:dyDescent="0.25">
      <c r="A40" s="6" t="s">
        <v>13</v>
      </c>
      <c r="B40" s="37" t="s">
        <v>45</v>
      </c>
      <c r="C40" s="37" t="s">
        <v>45</v>
      </c>
      <c r="D40" s="37" t="s">
        <v>45</v>
      </c>
      <c r="E40" s="37" t="s">
        <v>45</v>
      </c>
      <c r="F40" s="37" t="s">
        <v>45</v>
      </c>
      <c r="G40" s="1"/>
    </row>
    <row r="41" spans="1:7" x14ac:dyDescent="0.25">
      <c r="A41" s="6" t="s">
        <v>14</v>
      </c>
      <c r="B41" s="37" t="s">
        <v>45</v>
      </c>
      <c r="C41" s="37" t="s">
        <v>45</v>
      </c>
      <c r="D41" s="37" t="s">
        <v>45</v>
      </c>
      <c r="E41" s="37" t="s">
        <v>45</v>
      </c>
      <c r="F41" s="37" t="s">
        <v>45</v>
      </c>
      <c r="G41" s="1"/>
    </row>
    <row r="42" spans="1:7" x14ac:dyDescent="0.25">
      <c r="B42" s="37"/>
      <c r="C42" s="37"/>
      <c r="D42" s="37"/>
      <c r="E42" s="37"/>
      <c r="F42" s="37"/>
      <c r="G42" s="1"/>
    </row>
    <row r="43" spans="1:7" x14ac:dyDescent="0.25">
      <c r="A43" s="6" t="s">
        <v>15</v>
      </c>
      <c r="B43" s="37"/>
      <c r="C43" s="37"/>
      <c r="D43" s="37"/>
      <c r="E43" s="37"/>
      <c r="F43" s="37"/>
      <c r="G43" s="1"/>
    </row>
    <row r="44" spans="1:7" x14ac:dyDescent="0.25">
      <c r="A44" s="6" t="s">
        <v>16</v>
      </c>
      <c r="B44" s="37">
        <f>B12/B11*100</f>
        <v>88.125</v>
      </c>
      <c r="C44" s="37">
        <f t="shared" ref="C44" si="5">C12/C11*100</f>
        <v>88.125</v>
      </c>
      <c r="D44" s="37"/>
      <c r="E44" s="37"/>
      <c r="F44" s="37"/>
      <c r="G44" s="19"/>
    </row>
    <row r="45" spans="1:7" x14ac:dyDescent="0.25">
      <c r="A45" s="6" t="s">
        <v>17</v>
      </c>
      <c r="B45" s="37">
        <f>B18/B17*100</f>
        <v>167.86384516599057</v>
      </c>
      <c r="C45" s="37"/>
      <c r="D45" s="37">
        <f>D18/D17*100</f>
        <v>76.388006003316747</v>
      </c>
      <c r="E45" s="37" t="s">
        <v>46</v>
      </c>
      <c r="F45" s="37">
        <f>F18/F17*100</f>
        <v>198.53067470991815</v>
      </c>
      <c r="G45" s="1"/>
    </row>
    <row r="46" spans="1:7" x14ac:dyDescent="0.25">
      <c r="A46" s="6" t="s">
        <v>18</v>
      </c>
      <c r="B46" s="37">
        <f>AVERAGE(B44:B45)</f>
        <v>127.99442258299528</v>
      </c>
      <c r="C46" s="37">
        <f t="shared" ref="C46:F46" si="6">AVERAGE(C44:C45)</f>
        <v>88.125</v>
      </c>
      <c r="D46" s="37">
        <f t="shared" si="6"/>
        <v>76.388006003316747</v>
      </c>
      <c r="E46" s="37" t="s">
        <v>46</v>
      </c>
      <c r="F46" s="37">
        <f t="shared" si="6"/>
        <v>198.53067470991815</v>
      </c>
      <c r="G46" s="1"/>
    </row>
    <row r="47" spans="1:7" x14ac:dyDescent="0.25">
      <c r="B47" s="37"/>
      <c r="C47" s="37"/>
      <c r="D47" s="37"/>
      <c r="E47" s="37"/>
      <c r="F47" s="37"/>
      <c r="G47" s="1"/>
    </row>
    <row r="48" spans="1:7" x14ac:dyDescent="0.25">
      <c r="A48" s="6" t="s">
        <v>19</v>
      </c>
      <c r="B48" s="37"/>
      <c r="C48" s="37"/>
      <c r="D48" s="37"/>
      <c r="E48" s="37"/>
      <c r="F48" s="37"/>
      <c r="G48" s="1"/>
    </row>
    <row r="49" spans="1:7" x14ac:dyDescent="0.25">
      <c r="A49" s="6" t="s">
        <v>20</v>
      </c>
      <c r="B49" s="37">
        <f>(B12/B13)*100</f>
        <v>88.125</v>
      </c>
      <c r="C49" s="37">
        <f t="shared" ref="C49" si="7">(C12/C13)*100</f>
        <v>88.125</v>
      </c>
      <c r="D49" s="37"/>
      <c r="E49" s="37"/>
      <c r="F49" s="37"/>
      <c r="G49" s="1"/>
    </row>
    <row r="50" spans="1:7" x14ac:dyDescent="0.25">
      <c r="A50" s="6" t="s">
        <v>21</v>
      </c>
      <c r="B50" s="37">
        <f>B18/B19*100</f>
        <v>25.935093937046499</v>
      </c>
      <c r="C50" s="37"/>
      <c r="D50" s="37">
        <f t="shared" ref="D50:F50" si="8">D18/D19*100</f>
        <v>23.146717396984922</v>
      </c>
      <c r="E50" s="37">
        <f t="shared" si="8"/>
        <v>4.20530670319304</v>
      </c>
      <c r="F50" s="37">
        <f t="shared" si="8"/>
        <v>27.381250582835413</v>
      </c>
      <c r="G50" s="1"/>
    </row>
    <row r="51" spans="1:7" x14ac:dyDescent="0.25">
      <c r="A51" s="6" t="s">
        <v>22</v>
      </c>
      <c r="B51" s="37">
        <f>AVERAGE(B49:B50)</f>
        <v>57.030046968523251</v>
      </c>
      <c r="C51" s="37">
        <f t="shared" ref="C51:F51" si="9">AVERAGE(C49:C50)</f>
        <v>88.125</v>
      </c>
      <c r="D51" s="37">
        <f t="shared" si="9"/>
        <v>23.146717396984922</v>
      </c>
      <c r="E51" s="37">
        <f t="shared" si="9"/>
        <v>4.20530670319304</v>
      </c>
      <c r="F51" s="37">
        <f t="shared" si="9"/>
        <v>27.381250582835413</v>
      </c>
      <c r="G51" s="1"/>
    </row>
    <row r="52" spans="1:7" x14ac:dyDescent="0.25">
      <c r="B52" s="37"/>
      <c r="C52" s="37"/>
      <c r="D52" s="37"/>
      <c r="E52" s="37"/>
      <c r="F52" s="37"/>
      <c r="G52" s="1"/>
    </row>
    <row r="53" spans="1:7" x14ac:dyDescent="0.25">
      <c r="A53" s="6" t="s">
        <v>34</v>
      </c>
      <c r="B53" s="37"/>
      <c r="C53" s="37"/>
      <c r="D53" s="37"/>
      <c r="E53" s="37"/>
      <c r="F53" s="37"/>
      <c r="G53" s="1"/>
    </row>
    <row r="54" spans="1:7" x14ac:dyDescent="0.25">
      <c r="A54" s="6" t="s">
        <v>23</v>
      </c>
      <c r="B54" s="37">
        <f>B20/B18*100</f>
        <v>100</v>
      </c>
      <c r="C54" s="37"/>
      <c r="D54" s="37">
        <f t="shared" ref="D54:F54" si="10">D20/D18*100</f>
        <v>100</v>
      </c>
      <c r="E54" s="37">
        <f t="shared" si="10"/>
        <v>100</v>
      </c>
      <c r="F54" s="37">
        <f t="shared" si="10"/>
        <v>100</v>
      </c>
      <c r="G54" s="1"/>
    </row>
    <row r="55" spans="1:7" x14ac:dyDescent="0.25">
      <c r="B55" s="37"/>
      <c r="C55" s="37"/>
      <c r="D55" s="37"/>
      <c r="E55" s="37"/>
      <c r="F55" s="37"/>
      <c r="G55" s="1"/>
    </row>
    <row r="56" spans="1:7" x14ac:dyDescent="0.25">
      <c r="A56" s="6" t="s">
        <v>24</v>
      </c>
      <c r="B56" s="37"/>
      <c r="C56" s="37"/>
      <c r="D56" s="37"/>
      <c r="E56" s="37"/>
      <c r="F56" s="37"/>
      <c r="G56" s="1"/>
    </row>
    <row r="57" spans="1:7" x14ac:dyDescent="0.25">
      <c r="A57" s="6" t="s">
        <v>25</v>
      </c>
      <c r="B57" s="37">
        <f>((B12/B10)-1)*100</f>
        <v>1.6012810248198672</v>
      </c>
      <c r="C57" s="37">
        <f t="shared" ref="C57" si="11">((C12/C10)-1)*100</f>
        <v>1.6012810248198672</v>
      </c>
      <c r="D57" s="37" t="s">
        <v>46</v>
      </c>
      <c r="E57" s="37" t="s">
        <v>46</v>
      </c>
      <c r="F57" s="37" t="s">
        <v>46</v>
      </c>
      <c r="G57" s="1"/>
    </row>
    <row r="58" spans="1:7" x14ac:dyDescent="0.25">
      <c r="A58" s="6" t="s">
        <v>26</v>
      </c>
      <c r="B58" s="37">
        <f>((B33/B32)-1)*100</f>
        <v>267.17279366908753</v>
      </c>
      <c r="C58" s="37" t="s">
        <v>46</v>
      </c>
      <c r="D58" s="37">
        <f t="shared" ref="D58:F58" si="12">((D33/D32)-1)*100</f>
        <v>-17.759712780695057</v>
      </c>
      <c r="E58" s="37">
        <f t="shared" si="12"/>
        <v>1527.8954581492617</v>
      </c>
      <c r="F58" s="37">
        <f t="shared" si="12"/>
        <v>582.35051631749957</v>
      </c>
      <c r="G58" s="1"/>
    </row>
    <row r="59" spans="1:7" x14ac:dyDescent="0.25">
      <c r="A59" s="6" t="s">
        <v>27</v>
      </c>
      <c r="B59" s="37">
        <f>((B35/B34)-1)*100</f>
        <v>261.38598841031546</v>
      </c>
      <c r="C59" s="37" t="s">
        <v>46</v>
      </c>
      <c r="D59" s="37">
        <f t="shared" ref="D59:F59" si="13">((D35/D34)-1)*100</f>
        <v>-19.055855999281423</v>
      </c>
      <c r="E59" s="37">
        <f t="shared" si="13"/>
        <v>1502.2391073510069</v>
      </c>
      <c r="F59" s="37">
        <f t="shared" si="13"/>
        <v>571.59637106426874</v>
      </c>
      <c r="G59" s="1"/>
    </row>
    <row r="60" spans="1:7" x14ac:dyDescent="0.25">
      <c r="B60" s="37"/>
      <c r="C60" s="37"/>
      <c r="D60" s="37"/>
      <c r="E60" s="37"/>
      <c r="F60" s="37"/>
      <c r="G60" s="1"/>
    </row>
    <row r="61" spans="1:7" x14ac:dyDescent="0.25">
      <c r="A61" s="6" t="s">
        <v>28</v>
      </c>
      <c r="B61" s="37"/>
      <c r="C61" s="37"/>
      <c r="D61" s="37"/>
      <c r="E61" s="37"/>
      <c r="F61" s="37"/>
      <c r="G61" s="1"/>
    </row>
    <row r="62" spans="1:7" x14ac:dyDescent="0.25">
      <c r="A62" s="6" t="s">
        <v>35</v>
      </c>
      <c r="B62" s="22">
        <f>B17/($B$11*3)</f>
        <v>161312.14097222223</v>
      </c>
      <c r="C62" s="22">
        <f>B17/(C11*3)</f>
        <v>161312.14097222223</v>
      </c>
      <c r="D62" s="22">
        <f>D17/($C$11*3)</f>
        <v>41875</v>
      </c>
      <c r="E62" s="47">
        <f>E17/($C$11*3)</f>
        <v>0</v>
      </c>
      <c r="F62" s="22">
        <f>F17/($C$11*3)</f>
        <v>119437.14097222222</v>
      </c>
      <c r="G62" s="19"/>
    </row>
    <row r="63" spans="1:7" x14ac:dyDescent="0.25">
      <c r="A63" s="6" t="s">
        <v>36</v>
      </c>
      <c r="B63" s="22">
        <f>B18/($B$12*3)</f>
        <v>307273.48942474386</v>
      </c>
      <c r="C63" s="22">
        <f>B18/(C12*3)</f>
        <v>307273.48942474386</v>
      </c>
      <c r="D63" s="22">
        <f>D18/($C$12*3)</f>
        <v>36297.846824271081</v>
      </c>
      <c r="E63" s="22">
        <f t="shared" ref="E63:F63" si="14">E18/($C$12*3)</f>
        <v>1904.0263435776199</v>
      </c>
      <c r="F63" s="22">
        <f t="shared" si="14"/>
        <v>269071.61625689518</v>
      </c>
      <c r="G63" s="10"/>
    </row>
    <row r="64" spans="1:7" x14ac:dyDescent="0.25">
      <c r="A64" s="6" t="s">
        <v>29</v>
      </c>
      <c r="B64" s="44">
        <f>(B63/B62)*B46</f>
        <v>243.80863471866422</v>
      </c>
      <c r="C64" s="44">
        <f>(C63/C62)*C46</f>
        <v>167.86384516599054</v>
      </c>
      <c r="D64" s="44"/>
      <c r="E64" s="44"/>
      <c r="F64" s="44"/>
      <c r="G64" s="1"/>
    </row>
    <row r="65" spans="1:8" x14ac:dyDescent="0.25">
      <c r="A65" s="4" t="s">
        <v>37</v>
      </c>
      <c r="B65" s="22">
        <f>B17/($B$11)</f>
        <v>483936.42291666666</v>
      </c>
      <c r="C65" s="22">
        <f>B17/C11</f>
        <v>483936.42291666666</v>
      </c>
      <c r="D65" s="47">
        <f>D17/($C$11)</f>
        <v>125625</v>
      </c>
      <c r="E65" s="47">
        <f>E17/($C$11)</f>
        <v>0</v>
      </c>
      <c r="F65" s="47">
        <f>F17/($C$11)</f>
        <v>358311.42291666666</v>
      </c>
      <c r="G65" s="1"/>
    </row>
    <row r="66" spans="1:8" x14ac:dyDescent="0.25">
      <c r="A66" s="4" t="s">
        <v>38</v>
      </c>
      <c r="B66" s="22">
        <f>B18/($B$12)</f>
        <v>921820.46827423165</v>
      </c>
      <c r="C66" s="22">
        <f>B18/C12</f>
        <v>921820.46827423165</v>
      </c>
      <c r="D66" s="47">
        <f>D18/($C$12)</f>
        <v>108893.54047281323</v>
      </c>
      <c r="E66" s="47">
        <f t="shared" ref="E66:F66" si="15">E18/($C$12)</f>
        <v>5712.0790307328598</v>
      </c>
      <c r="F66" s="47">
        <f t="shared" si="15"/>
        <v>807214.84877068549</v>
      </c>
      <c r="G66" s="1"/>
    </row>
    <row r="67" spans="1:8" x14ac:dyDescent="0.25">
      <c r="B67" s="37"/>
      <c r="C67" s="37"/>
      <c r="D67" s="37"/>
      <c r="E67" s="37"/>
      <c r="F67" s="37"/>
      <c r="G67" s="1"/>
    </row>
    <row r="68" spans="1:8" x14ac:dyDescent="0.25">
      <c r="A68" s="6" t="s">
        <v>30</v>
      </c>
      <c r="B68" s="37"/>
      <c r="C68" s="37"/>
      <c r="D68" s="37"/>
      <c r="E68" s="37"/>
      <c r="F68" s="37"/>
      <c r="G68" s="1"/>
    </row>
    <row r="69" spans="1:8" x14ac:dyDescent="0.25">
      <c r="A69" s="6" t="s">
        <v>31</v>
      </c>
      <c r="B69" s="44">
        <f>(B24/B23)*100</f>
        <v>58.528714022752368</v>
      </c>
      <c r="C69" s="37"/>
      <c r="D69" s="37"/>
      <c r="E69" s="37"/>
      <c r="F69" s="37"/>
      <c r="G69" s="19"/>
      <c r="H69" s="10"/>
    </row>
    <row r="70" spans="1:8" x14ac:dyDescent="0.25">
      <c r="A70" s="6" t="s">
        <v>32</v>
      </c>
      <c r="B70" s="44">
        <f>(B18/B24)*100</f>
        <v>286.80596860668322</v>
      </c>
      <c r="C70" s="37"/>
      <c r="D70" s="37"/>
      <c r="E70" s="37"/>
      <c r="F70" s="37"/>
      <c r="G70" s="19"/>
      <c r="H70" s="10"/>
    </row>
    <row r="71" spans="1:8" ht="15.75" thickBot="1" x14ac:dyDescent="0.3">
      <c r="A71" s="11"/>
      <c r="B71" s="11"/>
      <c r="C71" s="11"/>
      <c r="D71" s="11"/>
      <c r="E71" s="11"/>
      <c r="F71" s="11"/>
    </row>
    <row r="72" spans="1:8" ht="15.75" thickTop="1" x14ac:dyDescent="0.25"/>
    <row r="73" spans="1:8" x14ac:dyDescent="0.25">
      <c r="A73" s="28" t="s">
        <v>33</v>
      </c>
    </row>
    <row r="74" spans="1:8" x14ac:dyDescent="0.25">
      <c r="A74" s="29" t="s">
        <v>87</v>
      </c>
    </row>
    <row r="75" spans="1:8" x14ac:dyDescent="0.25">
      <c r="A75" s="29" t="s">
        <v>88</v>
      </c>
      <c r="B75" s="12"/>
      <c r="C75" s="12"/>
      <c r="D75" s="12"/>
      <c r="E75" s="12"/>
    </row>
    <row r="76" spans="1:8" x14ac:dyDescent="0.25">
      <c r="A76" s="30" t="s">
        <v>89</v>
      </c>
      <c r="B76" s="12"/>
      <c r="C76" s="12"/>
      <c r="D76" s="12"/>
      <c r="E76" s="12"/>
    </row>
    <row r="77" spans="1:8" x14ac:dyDescent="0.25">
      <c r="A77" s="29" t="s">
        <v>47</v>
      </c>
      <c r="B77" s="12"/>
      <c r="C77" s="12"/>
      <c r="D77" s="12"/>
      <c r="E77" s="12"/>
    </row>
    <row r="78" spans="1:8" x14ac:dyDescent="0.25">
      <c r="A78" s="32" t="s">
        <v>48</v>
      </c>
    </row>
    <row r="79" spans="1:8" x14ac:dyDescent="0.25">
      <c r="A79" s="33" t="s">
        <v>43</v>
      </c>
    </row>
    <row r="80" spans="1:8" x14ac:dyDescent="0.25">
      <c r="A80" s="33" t="s">
        <v>44</v>
      </c>
    </row>
    <row r="81" spans="1:1" x14ac:dyDescent="0.25">
      <c r="A81" s="34"/>
    </row>
    <row r="82" spans="1:1" x14ac:dyDescent="0.25">
      <c r="A82" s="13" t="s">
        <v>90</v>
      </c>
    </row>
  </sheetData>
  <mergeCells count="5">
    <mergeCell ref="A2:F2"/>
    <mergeCell ref="A4:A5"/>
    <mergeCell ref="B4:B5"/>
    <mergeCell ref="D4:F4"/>
    <mergeCell ref="C4:C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2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0.7109375" style="6" customWidth="1"/>
    <col min="2" max="6" width="19.7109375" style="6" customWidth="1"/>
    <col min="7" max="7" width="13.7109375" style="6" bestFit="1" customWidth="1"/>
    <col min="8" max="16384" width="11.42578125" style="6"/>
  </cols>
  <sheetData>
    <row r="2" spans="1:7" ht="15.75" x14ac:dyDescent="0.25">
      <c r="A2" s="52" t="s">
        <v>107</v>
      </c>
      <c r="B2" s="52"/>
      <c r="C2" s="52"/>
      <c r="D2" s="52"/>
      <c r="E2" s="52"/>
      <c r="F2" s="52"/>
    </row>
    <row r="4" spans="1:7" ht="15" customHeight="1" x14ac:dyDescent="0.25">
      <c r="A4" s="53" t="s">
        <v>0</v>
      </c>
      <c r="B4" s="55" t="s">
        <v>1</v>
      </c>
      <c r="C4" s="55" t="s">
        <v>49</v>
      </c>
      <c r="D4" s="57" t="s">
        <v>92</v>
      </c>
      <c r="E4" s="57"/>
      <c r="F4" s="57"/>
    </row>
    <row r="5" spans="1:7" ht="30.75" thickBot="1" x14ac:dyDescent="0.3">
      <c r="A5" s="54"/>
      <c r="B5" s="56"/>
      <c r="C5" s="56"/>
      <c r="D5" s="49" t="s">
        <v>91</v>
      </c>
      <c r="E5" s="27" t="s">
        <v>2</v>
      </c>
      <c r="F5" s="27" t="s">
        <v>3</v>
      </c>
    </row>
    <row r="6" spans="1:7" ht="15.75" thickTop="1" x14ac:dyDescent="0.25"/>
    <row r="7" spans="1:7" x14ac:dyDescent="0.25">
      <c r="A7" s="7" t="s">
        <v>4</v>
      </c>
    </row>
    <row r="8" spans="1:7" x14ac:dyDescent="0.25">
      <c r="B8" s="1"/>
      <c r="C8" s="1"/>
      <c r="D8" s="1"/>
      <c r="E8" s="1"/>
      <c r="F8" s="1"/>
      <c r="G8" s="1"/>
    </row>
    <row r="9" spans="1:7" x14ac:dyDescent="0.25">
      <c r="A9" s="6" t="s">
        <v>5</v>
      </c>
      <c r="B9" s="1"/>
      <c r="C9" s="1"/>
      <c r="D9" s="1"/>
      <c r="E9" s="1"/>
      <c r="F9" s="1"/>
      <c r="G9" s="1"/>
    </row>
    <row r="10" spans="1:7" x14ac:dyDescent="0.25">
      <c r="A10" s="8" t="s">
        <v>63</v>
      </c>
      <c r="B10" s="36">
        <f>C10</f>
        <v>409</v>
      </c>
      <c r="C10" s="36">
        <v>409</v>
      </c>
      <c r="D10" s="37"/>
      <c r="E10" s="37"/>
      <c r="F10" s="37"/>
      <c r="G10" s="1"/>
    </row>
    <row r="11" spans="1:7" x14ac:dyDescent="0.25">
      <c r="A11" s="8" t="s">
        <v>108</v>
      </c>
      <c r="B11" s="36">
        <v>480</v>
      </c>
      <c r="C11" s="36">
        <v>480</v>
      </c>
      <c r="D11" s="37"/>
      <c r="E11" s="37"/>
      <c r="F11" s="37"/>
      <c r="G11" s="1"/>
    </row>
    <row r="12" spans="1:7" x14ac:dyDescent="0.25">
      <c r="A12" s="8" t="s">
        <v>109</v>
      </c>
      <c r="B12" s="36">
        <f>C12</f>
        <v>413</v>
      </c>
      <c r="C12" s="36">
        <v>413</v>
      </c>
      <c r="D12" s="37"/>
      <c r="E12" s="38"/>
      <c r="F12" s="38"/>
    </row>
    <row r="13" spans="1:7" x14ac:dyDescent="0.25">
      <c r="A13" s="8" t="s">
        <v>82</v>
      </c>
      <c r="B13" s="36">
        <v>480</v>
      </c>
      <c r="C13" s="36">
        <v>480</v>
      </c>
      <c r="D13" s="37"/>
      <c r="E13" s="37"/>
      <c r="F13" s="37"/>
      <c r="G13" s="1"/>
    </row>
    <row r="14" spans="1:7" x14ac:dyDescent="0.25">
      <c r="B14" s="37"/>
      <c r="C14" s="37"/>
      <c r="D14" s="37"/>
      <c r="E14" s="37"/>
      <c r="F14" s="37"/>
      <c r="G14" s="1"/>
    </row>
    <row r="15" spans="1:7" x14ac:dyDescent="0.25">
      <c r="A15" s="9" t="s">
        <v>6</v>
      </c>
      <c r="B15" s="37"/>
      <c r="C15" s="37"/>
      <c r="D15" s="37"/>
      <c r="E15" s="37"/>
      <c r="F15" s="37"/>
      <c r="G15" s="1"/>
    </row>
    <row r="16" spans="1:7" x14ac:dyDescent="0.25">
      <c r="A16" s="8" t="s">
        <v>63</v>
      </c>
      <c r="B16" s="36">
        <f>SUM(D16:F16)</f>
        <v>179680818.75</v>
      </c>
      <c r="C16" s="36"/>
      <c r="D16" s="36">
        <v>46266477.170000002</v>
      </c>
      <c r="E16" s="15">
        <v>0</v>
      </c>
      <c r="F16" s="15">
        <v>133414341.58000001</v>
      </c>
      <c r="G16" s="1"/>
    </row>
    <row r="17" spans="1:8" x14ac:dyDescent="0.25">
      <c r="A17" s="8" t="s">
        <v>108</v>
      </c>
      <c r="B17" s="36">
        <f t="shared" ref="B17:B19" si="0">SUM(D17:F17)</f>
        <v>46912335.060000002</v>
      </c>
      <c r="C17" s="36"/>
      <c r="D17" s="36">
        <v>38200000</v>
      </c>
      <c r="E17" s="36">
        <v>8712335.0600000005</v>
      </c>
      <c r="F17" s="36">
        <v>0</v>
      </c>
      <c r="G17" s="1"/>
    </row>
    <row r="18" spans="1:8" x14ac:dyDescent="0.25">
      <c r="A18" s="8" t="s">
        <v>109</v>
      </c>
      <c r="B18" s="36">
        <f t="shared" si="0"/>
        <v>379805731.44</v>
      </c>
      <c r="C18" s="36"/>
      <c r="D18" s="36">
        <v>56602182.329999998</v>
      </c>
      <c r="E18" s="15">
        <v>2270379</v>
      </c>
      <c r="F18" s="15">
        <v>320933170.11000001</v>
      </c>
      <c r="G18" s="1"/>
    </row>
    <row r="19" spans="1:8" x14ac:dyDescent="0.25">
      <c r="A19" s="8" t="s">
        <v>82</v>
      </c>
      <c r="B19" s="36">
        <f t="shared" si="0"/>
        <v>1512196606.3199999</v>
      </c>
      <c r="C19" s="36"/>
      <c r="D19" s="36">
        <v>199000000</v>
      </c>
      <c r="E19" s="36">
        <v>66168535.060000002</v>
      </c>
      <c r="F19" s="36">
        <v>1247028071.26</v>
      </c>
      <c r="G19" s="1"/>
    </row>
    <row r="20" spans="1:8" x14ac:dyDescent="0.25">
      <c r="A20" s="8" t="s">
        <v>110</v>
      </c>
      <c r="B20" s="36">
        <f>D20+E20+F20</f>
        <v>379805731.44</v>
      </c>
      <c r="C20" s="36"/>
      <c r="D20" s="36">
        <f>D18</f>
        <v>56602182.329999998</v>
      </c>
      <c r="E20" s="36">
        <f t="shared" ref="E20:F20" si="1">E18</f>
        <v>2270379</v>
      </c>
      <c r="F20" s="36">
        <f t="shared" si="1"/>
        <v>320933170.11000001</v>
      </c>
      <c r="G20" s="1"/>
    </row>
    <row r="21" spans="1:8" x14ac:dyDescent="0.25">
      <c r="B21" s="37"/>
      <c r="C21" s="37"/>
      <c r="D21" s="37"/>
      <c r="E21" s="37"/>
      <c r="F21" s="37"/>
      <c r="G21" s="1"/>
    </row>
    <row r="22" spans="1:8" x14ac:dyDescent="0.25">
      <c r="A22" s="8" t="s">
        <v>7</v>
      </c>
      <c r="B22" s="37"/>
      <c r="C22" s="37"/>
      <c r="D22" s="37"/>
      <c r="E22" s="37"/>
      <c r="F22" s="37"/>
      <c r="G22" s="1"/>
    </row>
    <row r="23" spans="1:8" x14ac:dyDescent="0.25">
      <c r="A23" s="8" t="s">
        <v>108</v>
      </c>
      <c r="B23" s="37">
        <f>B17</f>
        <v>46912335.060000002</v>
      </c>
      <c r="C23" s="37"/>
      <c r="D23" s="40"/>
      <c r="E23" s="37"/>
      <c r="F23" s="37"/>
      <c r="G23" s="19"/>
      <c r="H23" s="10"/>
    </row>
    <row r="24" spans="1:8" x14ac:dyDescent="0.25">
      <c r="A24" s="8" t="s">
        <v>109</v>
      </c>
      <c r="B24" s="37">
        <v>154035239.38</v>
      </c>
      <c r="C24" s="37"/>
      <c r="D24" s="36"/>
      <c r="E24" s="36"/>
      <c r="F24" s="37"/>
      <c r="G24" s="1"/>
      <c r="H24" s="10"/>
    </row>
    <row r="25" spans="1:8" x14ac:dyDescent="0.25">
      <c r="B25" s="37"/>
      <c r="C25" s="37"/>
      <c r="D25" s="37"/>
      <c r="E25" s="37"/>
      <c r="F25" s="37"/>
      <c r="G25" s="1"/>
    </row>
    <row r="26" spans="1:8" x14ac:dyDescent="0.25">
      <c r="A26" s="6" t="s">
        <v>8</v>
      </c>
      <c r="B26" s="37"/>
      <c r="C26" s="37"/>
      <c r="D26" s="37"/>
      <c r="E26" s="37"/>
      <c r="F26" s="37"/>
      <c r="G26" s="1"/>
    </row>
    <row r="27" spans="1:8" x14ac:dyDescent="0.25">
      <c r="A27" s="6" t="s">
        <v>64</v>
      </c>
      <c r="B27" s="42">
        <v>1.0245</v>
      </c>
      <c r="C27" s="42">
        <v>1.0245</v>
      </c>
      <c r="D27" s="42">
        <v>1.0245</v>
      </c>
      <c r="E27" s="42">
        <v>1.0245</v>
      </c>
      <c r="F27" s="42">
        <v>1.0245</v>
      </c>
      <c r="G27" s="1"/>
    </row>
    <row r="28" spans="1:8" x14ac:dyDescent="0.25">
      <c r="A28" s="6" t="s">
        <v>111</v>
      </c>
      <c r="B28" s="42">
        <v>1.0451999999999999</v>
      </c>
      <c r="C28" s="42">
        <v>1.0451999999999999</v>
      </c>
      <c r="D28" s="42">
        <v>1.0451999999999999</v>
      </c>
      <c r="E28" s="42">
        <v>1.0451999999999999</v>
      </c>
      <c r="F28" s="42">
        <v>1.0451999999999999</v>
      </c>
      <c r="G28" s="1"/>
    </row>
    <row r="29" spans="1:8" x14ac:dyDescent="0.25">
      <c r="A29" s="6" t="s">
        <v>9</v>
      </c>
      <c r="B29" s="41" t="s">
        <v>46</v>
      </c>
      <c r="C29" s="41" t="s">
        <v>46</v>
      </c>
      <c r="D29" s="41" t="s">
        <v>46</v>
      </c>
      <c r="E29" s="41" t="s">
        <v>46</v>
      </c>
      <c r="F29" s="41" t="s">
        <v>46</v>
      </c>
      <c r="G29" s="1"/>
    </row>
    <row r="30" spans="1:8" x14ac:dyDescent="0.25">
      <c r="B30" s="37"/>
      <c r="C30" s="37"/>
      <c r="D30" s="37"/>
      <c r="E30" s="37"/>
      <c r="F30" s="37"/>
      <c r="G30" s="1"/>
    </row>
    <row r="31" spans="1:8" x14ac:dyDescent="0.25">
      <c r="A31" s="6" t="s">
        <v>10</v>
      </c>
      <c r="B31" s="37"/>
      <c r="C31" s="37"/>
      <c r="D31" s="37"/>
      <c r="E31" s="37"/>
      <c r="F31" s="37"/>
      <c r="G31" s="1"/>
    </row>
    <row r="32" spans="1:8" x14ac:dyDescent="0.25">
      <c r="A32" s="6" t="s">
        <v>65</v>
      </c>
      <c r="B32" s="37">
        <f>B16/B27</f>
        <v>175383912.88433382</v>
      </c>
      <c r="C32" s="37">
        <f t="shared" ref="C32:F32" si="2">C16/C27</f>
        <v>0</v>
      </c>
      <c r="D32" s="37">
        <f t="shared" si="2"/>
        <v>45160055.802830651</v>
      </c>
      <c r="E32" s="37">
        <f t="shared" si="2"/>
        <v>0</v>
      </c>
      <c r="F32" s="37">
        <f t="shared" si="2"/>
        <v>130223857.08150318</v>
      </c>
      <c r="G32" s="1"/>
    </row>
    <row r="33" spans="1:7" x14ac:dyDescent="0.25">
      <c r="A33" s="6" t="s">
        <v>112</v>
      </c>
      <c r="B33" s="37">
        <f>B18/B28</f>
        <v>363380914.12169921</v>
      </c>
      <c r="C33" s="37">
        <f t="shared" ref="C33:F33" si="3">C18/C28</f>
        <v>0</v>
      </c>
      <c r="D33" s="37">
        <f t="shared" si="3"/>
        <v>54154403.300803676</v>
      </c>
      <c r="E33" s="37">
        <f t="shared" si="3"/>
        <v>2172195.752009185</v>
      </c>
      <c r="F33" s="37">
        <f t="shared" si="3"/>
        <v>307054315.0688864</v>
      </c>
      <c r="G33" s="1"/>
    </row>
    <row r="34" spans="1:7" x14ac:dyDescent="0.25">
      <c r="A34" s="6" t="s">
        <v>66</v>
      </c>
      <c r="B34" s="37">
        <f>B32/B10</f>
        <v>428811.52294458146</v>
      </c>
      <c r="C34" s="37">
        <f>C32/C10</f>
        <v>0</v>
      </c>
      <c r="D34" s="22">
        <f>D32/$C$10</f>
        <v>110415.78435899915</v>
      </c>
      <c r="E34" s="37">
        <f t="shared" ref="E34:F34" si="4">E32/$C$10</f>
        <v>0</v>
      </c>
      <c r="F34" s="22">
        <f t="shared" si="4"/>
        <v>318395.73858558235</v>
      </c>
      <c r="G34" s="19"/>
    </row>
    <row r="35" spans="1:7" x14ac:dyDescent="0.25">
      <c r="A35" s="6" t="s">
        <v>113</v>
      </c>
      <c r="B35" s="37">
        <f>B33/B12</f>
        <v>879856.93491936859</v>
      </c>
      <c r="C35" s="37">
        <f>C33/C12</f>
        <v>0</v>
      </c>
      <c r="D35" s="22">
        <f>D33/$C$12</f>
        <v>131124.46319807187</v>
      </c>
      <c r="E35" s="22">
        <f t="shared" ref="E35:F35" si="5">E33/$C$12</f>
        <v>5259.5538789568645</v>
      </c>
      <c r="F35" s="22">
        <f t="shared" si="5"/>
        <v>743472.91784233996</v>
      </c>
    </row>
    <row r="36" spans="1:7" x14ac:dyDescent="0.25">
      <c r="B36" s="37"/>
      <c r="C36" s="37"/>
      <c r="D36" s="37"/>
      <c r="E36" s="37"/>
      <c r="F36" s="37"/>
      <c r="G36" s="1"/>
    </row>
    <row r="37" spans="1:7" x14ac:dyDescent="0.25">
      <c r="A37" s="7" t="s">
        <v>11</v>
      </c>
      <c r="B37" s="37"/>
      <c r="C37" s="37"/>
      <c r="D37" s="37"/>
      <c r="E37" s="37"/>
      <c r="F37" s="37"/>
      <c r="G37" s="1"/>
    </row>
    <row r="38" spans="1:7" x14ac:dyDescent="0.25">
      <c r="B38" s="37"/>
      <c r="C38" s="37"/>
      <c r="D38" s="37"/>
      <c r="E38" s="37"/>
      <c r="F38" s="37"/>
      <c r="G38" s="1"/>
    </row>
    <row r="39" spans="1:7" x14ac:dyDescent="0.25">
      <c r="A39" s="6" t="s">
        <v>12</v>
      </c>
      <c r="B39" s="37"/>
      <c r="C39" s="37"/>
      <c r="D39" s="37"/>
      <c r="E39" s="37"/>
      <c r="F39" s="37"/>
      <c r="G39" s="1"/>
    </row>
    <row r="40" spans="1:7" x14ac:dyDescent="0.25">
      <c r="A40" s="6" t="s">
        <v>13</v>
      </c>
      <c r="B40" s="37" t="s">
        <v>45</v>
      </c>
      <c r="C40" s="37" t="s">
        <v>45</v>
      </c>
      <c r="D40" s="37" t="s">
        <v>45</v>
      </c>
      <c r="E40" s="37" t="s">
        <v>45</v>
      </c>
      <c r="F40" s="37" t="s">
        <v>45</v>
      </c>
      <c r="G40" s="1"/>
    </row>
    <row r="41" spans="1:7" x14ac:dyDescent="0.25">
      <c r="A41" s="6" t="s">
        <v>14</v>
      </c>
      <c r="B41" s="37" t="s">
        <v>45</v>
      </c>
      <c r="C41" s="37" t="s">
        <v>45</v>
      </c>
      <c r="D41" s="37" t="s">
        <v>45</v>
      </c>
      <c r="E41" s="37" t="s">
        <v>45</v>
      </c>
      <c r="F41" s="37" t="s">
        <v>45</v>
      </c>
      <c r="G41" s="1"/>
    </row>
    <row r="42" spans="1:7" x14ac:dyDescent="0.25">
      <c r="B42" s="37"/>
      <c r="C42" s="37"/>
      <c r="D42" s="37"/>
      <c r="E42" s="37"/>
      <c r="F42" s="37"/>
      <c r="G42" s="1"/>
    </row>
    <row r="43" spans="1:7" x14ac:dyDescent="0.25">
      <c r="A43" s="6" t="s">
        <v>15</v>
      </c>
      <c r="B43" s="37"/>
      <c r="C43" s="37"/>
      <c r="D43" s="37"/>
      <c r="E43" s="37"/>
      <c r="F43" s="37"/>
      <c r="G43" s="1"/>
    </row>
    <row r="44" spans="1:7" x14ac:dyDescent="0.25">
      <c r="A44" s="6" t="s">
        <v>16</v>
      </c>
      <c r="B44" s="37">
        <f>B12/B11*100</f>
        <v>86.041666666666671</v>
      </c>
      <c r="C44" s="37">
        <f t="shared" ref="C44" si="6">C12/C11*100</f>
        <v>86.041666666666671</v>
      </c>
      <c r="D44" s="37"/>
      <c r="E44" s="37"/>
      <c r="F44" s="37"/>
      <c r="G44" s="19"/>
    </row>
    <row r="45" spans="1:7" x14ac:dyDescent="0.25">
      <c r="A45" s="6" t="s">
        <v>17</v>
      </c>
      <c r="B45" s="37">
        <f>B18/B17*100</f>
        <v>809.60738994176165</v>
      </c>
      <c r="C45" s="37"/>
      <c r="D45" s="37">
        <f t="shared" ref="D45:E45" si="7">D18/D17*100</f>
        <v>148.17325217277485</v>
      </c>
      <c r="E45" s="37">
        <f t="shared" si="7"/>
        <v>26.05936278121057</v>
      </c>
      <c r="F45" s="37" t="s">
        <v>46</v>
      </c>
      <c r="G45" s="1"/>
    </row>
    <row r="46" spans="1:7" x14ac:dyDescent="0.25">
      <c r="A46" s="6" t="s">
        <v>18</v>
      </c>
      <c r="B46" s="37">
        <f>AVERAGE(B44:B45)</f>
        <v>447.82452830421414</v>
      </c>
      <c r="C46" s="37">
        <f t="shared" ref="C46:E46" si="8">AVERAGE(C44:C45)</f>
        <v>86.041666666666671</v>
      </c>
      <c r="D46" s="37">
        <f t="shared" si="8"/>
        <v>148.17325217277485</v>
      </c>
      <c r="E46" s="37">
        <f t="shared" si="8"/>
        <v>26.05936278121057</v>
      </c>
      <c r="F46" s="37" t="s">
        <v>46</v>
      </c>
      <c r="G46" s="1"/>
    </row>
    <row r="47" spans="1:7" x14ac:dyDescent="0.25">
      <c r="B47" s="37"/>
      <c r="C47" s="37"/>
      <c r="D47" s="37"/>
      <c r="E47" s="37"/>
      <c r="F47" s="37"/>
      <c r="G47" s="1"/>
    </row>
    <row r="48" spans="1:7" x14ac:dyDescent="0.25">
      <c r="A48" s="6" t="s">
        <v>19</v>
      </c>
      <c r="B48" s="37"/>
      <c r="C48" s="37"/>
      <c r="D48" s="37"/>
      <c r="E48" s="37"/>
      <c r="F48" s="37"/>
      <c r="G48" s="1"/>
    </row>
    <row r="49" spans="1:7" x14ac:dyDescent="0.25">
      <c r="A49" s="6" t="s">
        <v>20</v>
      </c>
      <c r="B49" s="37">
        <f>(B12/B13)*100</f>
        <v>86.041666666666671</v>
      </c>
      <c r="C49" s="37">
        <f t="shared" ref="C49" si="9">(C12/C13)*100</f>
        <v>86.041666666666671</v>
      </c>
      <c r="D49" s="37"/>
      <c r="E49" s="37"/>
      <c r="F49" s="37"/>
      <c r="G49" s="1"/>
    </row>
    <row r="50" spans="1:7" x14ac:dyDescent="0.25">
      <c r="A50" s="6" t="s">
        <v>21</v>
      </c>
      <c r="B50" s="37">
        <f>B18/B19*100</f>
        <v>25.116160812202505</v>
      </c>
      <c r="C50" s="37"/>
      <c r="D50" s="37">
        <f t="shared" ref="D50:F50" si="10">D18/D19*100</f>
        <v>28.44330770351759</v>
      </c>
      <c r="E50" s="37">
        <f t="shared" si="10"/>
        <v>3.4312063852422852</v>
      </c>
      <c r="F50" s="37">
        <f t="shared" si="10"/>
        <v>25.735841678826716</v>
      </c>
      <c r="G50" s="1"/>
    </row>
    <row r="51" spans="1:7" x14ac:dyDescent="0.25">
      <c r="A51" s="6" t="s">
        <v>22</v>
      </c>
      <c r="B51" s="37">
        <f>AVERAGE(B49:B50)</f>
        <v>55.57891373943459</v>
      </c>
      <c r="C51" s="37">
        <f t="shared" ref="C51:F51" si="11">AVERAGE(C49:C50)</f>
        <v>86.041666666666671</v>
      </c>
      <c r="D51" s="37">
        <f t="shared" si="11"/>
        <v>28.44330770351759</v>
      </c>
      <c r="E51" s="37">
        <f t="shared" si="11"/>
        <v>3.4312063852422852</v>
      </c>
      <c r="F51" s="37">
        <f t="shared" si="11"/>
        <v>25.735841678826716</v>
      </c>
      <c r="G51" s="1"/>
    </row>
    <row r="52" spans="1:7" x14ac:dyDescent="0.25">
      <c r="B52" s="37"/>
      <c r="C52" s="37"/>
      <c r="D52" s="37"/>
      <c r="E52" s="37"/>
      <c r="F52" s="37"/>
      <c r="G52" s="1"/>
    </row>
    <row r="53" spans="1:7" x14ac:dyDescent="0.25">
      <c r="A53" s="6" t="s">
        <v>34</v>
      </c>
      <c r="B53" s="37"/>
      <c r="C53" s="37"/>
      <c r="D53" s="37"/>
      <c r="E53" s="37"/>
      <c r="F53" s="37"/>
      <c r="G53" s="1"/>
    </row>
    <row r="54" spans="1:7" x14ac:dyDescent="0.25">
      <c r="A54" s="6" t="s">
        <v>23</v>
      </c>
      <c r="B54" s="37">
        <f>B20/B18*100</f>
        <v>100</v>
      </c>
      <c r="C54" s="37"/>
      <c r="D54" s="37">
        <f t="shared" ref="D54:F54" si="12">D20/D18*100</f>
        <v>100</v>
      </c>
      <c r="E54" s="37">
        <f t="shared" si="12"/>
        <v>100</v>
      </c>
      <c r="F54" s="37">
        <f t="shared" si="12"/>
        <v>100</v>
      </c>
      <c r="G54" s="1"/>
    </row>
    <row r="55" spans="1:7" x14ac:dyDescent="0.25">
      <c r="B55" s="37"/>
      <c r="C55" s="37"/>
      <c r="D55" s="37"/>
      <c r="E55" s="37"/>
      <c r="F55" s="37"/>
      <c r="G55" s="1"/>
    </row>
    <row r="56" spans="1:7" x14ac:dyDescent="0.25">
      <c r="A56" s="6" t="s">
        <v>24</v>
      </c>
      <c r="B56" s="37"/>
      <c r="C56" s="37"/>
      <c r="D56" s="37"/>
      <c r="E56" s="37"/>
      <c r="F56" s="37"/>
      <c r="G56" s="1"/>
    </row>
    <row r="57" spans="1:7" x14ac:dyDescent="0.25">
      <c r="A57" s="6" t="s">
        <v>25</v>
      </c>
      <c r="B57" s="37">
        <f>((B12/B10)-1)*100</f>
        <v>0.97799511002445438</v>
      </c>
      <c r="C57" s="37">
        <f t="shared" ref="C57" si="13">((C12/C10)-1)*100</f>
        <v>0.97799511002445438</v>
      </c>
      <c r="D57" s="37" t="s">
        <v>46</v>
      </c>
      <c r="E57" s="37" t="s">
        <v>46</v>
      </c>
      <c r="F57" s="37" t="s">
        <v>46</v>
      </c>
      <c r="G57" s="1"/>
    </row>
    <row r="58" spans="1:7" x14ac:dyDescent="0.25">
      <c r="A58" s="6" t="s">
        <v>26</v>
      </c>
      <c r="B58" s="37">
        <f>((B33/B32)-1)*100</f>
        <v>107.19170198999377</v>
      </c>
      <c r="C58" s="37" t="s">
        <v>46</v>
      </c>
      <c r="D58" s="37">
        <f t="shared" ref="D58:F58" si="14">((D33/D32)-1)*100</f>
        <v>19.916599610156503</v>
      </c>
      <c r="E58" s="37" t="s">
        <v>46</v>
      </c>
      <c r="F58" s="37">
        <f t="shared" si="14"/>
        <v>135.78960257390503</v>
      </c>
      <c r="G58" s="1"/>
    </row>
    <row r="59" spans="1:7" x14ac:dyDescent="0.25">
      <c r="A59" s="6" t="s">
        <v>27</v>
      </c>
      <c r="B59" s="37">
        <f>((B35/B34)-1)*100</f>
        <v>105.18500269711248</v>
      </c>
      <c r="C59" s="37" t="s">
        <v>46</v>
      </c>
      <c r="D59" s="37">
        <f t="shared" ref="D59:F59" si="15">((D35/D34)-1)*100</f>
        <v>18.755179759210684</v>
      </c>
      <c r="E59" s="37" t="s">
        <v>46</v>
      </c>
      <c r="F59" s="37">
        <f t="shared" si="15"/>
        <v>133.50592603565894</v>
      </c>
      <c r="G59" s="1"/>
    </row>
    <row r="60" spans="1:7" x14ac:dyDescent="0.25">
      <c r="B60" s="37"/>
      <c r="C60" s="37"/>
      <c r="D60" s="37"/>
      <c r="E60" s="37"/>
      <c r="F60" s="37"/>
      <c r="G60" s="1"/>
    </row>
    <row r="61" spans="1:7" x14ac:dyDescent="0.25">
      <c r="A61" s="6" t="s">
        <v>28</v>
      </c>
      <c r="B61" s="37"/>
      <c r="C61" s="37"/>
      <c r="D61" s="37"/>
      <c r="E61" s="37"/>
      <c r="F61" s="37"/>
      <c r="G61" s="1"/>
    </row>
    <row r="62" spans="1:7" x14ac:dyDescent="0.25">
      <c r="A62" s="6" t="s">
        <v>35</v>
      </c>
      <c r="B62" s="22">
        <f>B17/($B$11*3)</f>
        <v>32578.010458333334</v>
      </c>
      <c r="C62" s="22">
        <f>B17/(C11*3)</f>
        <v>32578.010458333334</v>
      </c>
      <c r="D62" s="22">
        <f>D17/($C$11*3)</f>
        <v>26527.777777777777</v>
      </c>
      <c r="E62" s="22">
        <f t="shared" ref="E62:F62" si="16">E17/($C$11*3)</f>
        <v>6050.2326805555558</v>
      </c>
      <c r="F62" s="47">
        <f t="shared" si="16"/>
        <v>0</v>
      </c>
      <c r="G62" s="19"/>
    </row>
    <row r="63" spans="1:7" x14ac:dyDescent="0.25">
      <c r="A63" s="6" t="s">
        <v>36</v>
      </c>
      <c r="B63" s="22">
        <f>B18/($B$12*3)</f>
        <v>306542.15612590796</v>
      </c>
      <c r="C63" s="22">
        <f>B18/(C12*3)</f>
        <v>306542.15612590796</v>
      </c>
      <c r="D63" s="22">
        <f>D18/($C$12*3)</f>
        <v>45683.762978208229</v>
      </c>
      <c r="E63" s="22">
        <f t="shared" ref="E63:F63" si="17">E18/($C$12*3)</f>
        <v>1832.4285714285713</v>
      </c>
      <c r="F63" s="22">
        <f t="shared" si="17"/>
        <v>259025.96457627119</v>
      </c>
      <c r="G63" s="10"/>
    </row>
    <row r="64" spans="1:7" x14ac:dyDescent="0.25">
      <c r="A64" s="6" t="s">
        <v>29</v>
      </c>
      <c r="B64" s="44">
        <f>(B63/B62)*B46</f>
        <v>4213.7961938472681</v>
      </c>
      <c r="C64" s="44">
        <f>(C63/C62)*C46</f>
        <v>809.60738994176165</v>
      </c>
      <c r="D64" s="44"/>
      <c r="E64" s="44"/>
      <c r="F64" s="44"/>
      <c r="G64" s="1"/>
    </row>
    <row r="65" spans="1:8" x14ac:dyDescent="0.25">
      <c r="A65" s="4" t="s">
        <v>37</v>
      </c>
      <c r="B65" s="22">
        <f>B17/($B$11)</f>
        <v>97734.031375000006</v>
      </c>
      <c r="C65" s="22">
        <f>B17/C11</f>
        <v>97734.031375000006</v>
      </c>
      <c r="D65" s="47">
        <f>D17/($C$11)</f>
        <v>79583.333333333328</v>
      </c>
      <c r="E65" s="47">
        <f t="shared" ref="E65:F65" si="18">E17/($C$11)</f>
        <v>18150.698041666667</v>
      </c>
      <c r="F65" s="47">
        <f t="shared" si="18"/>
        <v>0</v>
      </c>
      <c r="G65" s="1"/>
    </row>
    <row r="66" spans="1:8" x14ac:dyDescent="0.25">
      <c r="A66" s="4" t="s">
        <v>38</v>
      </c>
      <c r="B66" s="22">
        <f>B18/($B$12)</f>
        <v>919626.46837772394</v>
      </c>
      <c r="C66" s="22">
        <f>B18/C12</f>
        <v>919626.46837772394</v>
      </c>
      <c r="D66" s="47">
        <f>D18/($C$12)</f>
        <v>137051.2889346247</v>
      </c>
      <c r="E66" s="47">
        <f t="shared" ref="E66:F66" si="19">E18/($C$12)</f>
        <v>5497.2857142857147</v>
      </c>
      <c r="F66" s="47">
        <f t="shared" si="19"/>
        <v>777077.89372881362</v>
      </c>
      <c r="G66" s="1"/>
    </row>
    <row r="67" spans="1:8" x14ac:dyDescent="0.25">
      <c r="B67" s="37"/>
      <c r="C67" s="37"/>
      <c r="D67" s="37"/>
      <c r="E67" s="37"/>
      <c r="F67" s="37"/>
      <c r="G67" s="1"/>
    </row>
    <row r="68" spans="1:8" x14ac:dyDescent="0.25">
      <c r="A68" s="6" t="s">
        <v>30</v>
      </c>
      <c r="B68" s="37"/>
      <c r="C68" s="37"/>
      <c r="D68" s="37"/>
      <c r="E68" s="37"/>
      <c r="F68" s="37"/>
      <c r="G68" s="1"/>
    </row>
    <row r="69" spans="1:8" x14ac:dyDescent="0.25">
      <c r="A69" s="6" t="s">
        <v>31</v>
      </c>
      <c r="B69" s="44">
        <f>(B24/B23)*100</f>
        <v>328.34698844769036</v>
      </c>
      <c r="C69" s="37"/>
      <c r="D69" s="37"/>
      <c r="E69" s="37"/>
      <c r="F69" s="37"/>
      <c r="G69" s="19"/>
      <c r="H69" s="10"/>
    </row>
    <row r="70" spans="1:8" x14ac:dyDescent="0.25">
      <c r="A70" s="6" t="s">
        <v>32</v>
      </c>
      <c r="B70" s="44">
        <f>(B18/B24)*100</f>
        <v>246.57067627429817</v>
      </c>
      <c r="C70" s="37"/>
      <c r="D70" s="37"/>
      <c r="E70" s="37"/>
      <c r="F70" s="37"/>
      <c r="G70" s="19"/>
      <c r="H70" s="10"/>
    </row>
    <row r="71" spans="1:8" ht="15.75" thickBot="1" x14ac:dyDescent="0.3">
      <c r="A71" s="11"/>
      <c r="B71" s="11"/>
      <c r="C71" s="11"/>
      <c r="D71" s="11"/>
      <c r="E71" s="11"/>
      <c r="F71" s="11"/>
    </row>
    <row r="72" spans="1:8" ht="15.75" thickTop="1" x14ac:dyDescent="0.25"/>
    <row r="73" spans="1:8" x14ac:dyDescent="0.25">
      <c r="A73" s="28" t="s">
        <v>33</v>
      </c>
    </row>
    <row r="74" spans="1:8" x14ac:dyDescent="0.25">
      <c r="A74" s="29" t="s">
        <v>87</v>
      </c>
    </row>
    <row r="75" spans="1:8" x14ac:dyDescent="0.25">
      <c r="A75" s="29" t="s">
        <v>88</v>
      </c>
      <c r="B75" s="12"/>
      <c r="C75" s="12"/>
      <c r="D75" s="12"/>
      <c r="E75" s="12"/>
    </row>
    <row r="76" spans="1:8" x14ac:dyDescent="0.25">
      <c r="A76" s="30" t="s">
        <v>89</v>
      </c>
      <c r="B76" s="12"/>
      <c r="C76" s="12"/>
      <c r="D76" s="12"/>
      <c r="E76" s="12"/>
    </row>
    <row r="77" spans="1:8" x14ac:dyDescent="0.25">
      <c r="A77" s="29" t="s">
        <v>47</v>
      </c>
    </row>
    <row r="78" spans="1:8" x14ac:dyDescent="0.25">
      <c r="A78" s="32" t="s">
        <v>48</v>
      </c>
    </row>
    <row r="79" spans="1:8" x14ac:dyDescent="0.25">
      <c r="A79" s="33" t="s">
        <v>43</v>
      </c>
    </row>
    <row r="80" spans="1:8" x14ac:dyDescent="0.25">
      <c r="A80" s="33" t="s">
        <v>44</v>
      </c>
    </row>
    <row r="81" spans="1:1" x14ac:dyDescent="0.25">
      <c r="A81" s="34"/>
    </row>
    <row r="82" spans="1:1" x14ac:dyDescent="0.25">
      <c r="A82" s="13" t="s">
        <v>90</v>
      </c>
    </row>
  </sheetData>
  <mergeCells count="5">
    <mergeCell ref="A2:F2"/>
    <mergeCell ref="A4:A5"/>
    <mergeCell ref="B4:B5"/>
    <mergeCell ref="D4:F4"/>
    <mergeCell ref="C4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2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0.140625" style="6" customWidth="1"/>
    <col min="2" max="6" width="19.5703125" style="6" customWidth="1"/>
    <col min="7" max="7" width="13.7109375" style="6" bestFit="1" customWidth="1"/>
    <col min="8" max="16384" width="11.42578125" style="6"/>
  </cols>
  <sheetData>
    <row r="2" spans="1:7" ht="15.75" x14ac:dyDescent="0.25">
      <c r="A2" s="52" t="s">
        <v>114</v>
      </c>
      <c r="B2" s="52"/>
      <c r="C2" s="52"/>
      <c r="D2" s="52"/>
      <c r="E2" s="52"/>
      <c r="F2" s="52"/>
    </row>
    <row r="4" spans="1:7" ht="15" customHeight="1" x14ac:dyDescent="0.25">
      <c r="A4" s="53" t="s">
        <v>0</v>
      </c>
      <c r="B4" s="55" t="s">
        <v>1</v>
      </c>
      <c r="C4" s="55" t="s">
        <v>49</v>
      </c>
      <c r="D4" s="57" t="s">
        <v>92</v>
      </c>
      <c r="E4" s="57"/>
      <c r="F4" s="57"/>
    </row>
    <row r="5" spans="1:7" ht="30.75" thickBot="1" x14ac:dyDescent="0.3">
      <c r="A5" s="54"/>
      <c r="B5" s="56"/>
      <c r="C5" s="56"/>
      <c r="D5" s="26" t="s">
        <v>91</v>
      </c>
      <c r="E5" s="27" t="s">
        <v>2</v>
      </c>
      <c r="F5" s="27" t="s">
        <v>3</v>
      </c>
    </row>
    <row r="6" spans="1:7" ht="15.75" thickTop="1" x14ac:dyDescent="0.25"/>
    <row r="7" spans="1:7" x14ac:dyDescent="0.25">
      <c r="A7" s="7" t="s">
        <v>4</v>
      </c>
    </row>
    <row r="8" spans="1:7" x14ac:dyDescent="0.25">
      <c r="B8" s="1"/>
      <c r="C8" s="1"/>
      <c r="D8" s="1"/>
      <c r="E8" s="1"/>
      <c r="F8" s="1"/>
      <c r="G8" s="1"/>
    </row>
    <row r="9" spans="1:7" x14ac:dyDescent="0.25">
      <c r="A9" s="6" t="s">
        <v>5</v>
      </c>
      <c r="B9" s="1"/>
      <c r="C9" s="1"/>
      <c r="D9" s="1"/>
      <c r="E9" s="1"/>
      <c r="F9" s="1"/>
      <c r="G9" s="1"/>
    </row>
    <row r="10" spans="1:7" x14ac:dyDescent="0.25">
      <c r="A10" s="8" t="s">
        <v>67</v>
      </c>
      <c r="B10" s="36">
        <f>'I Trimestre'!B10</f>
        <v>458.66666666666669</v>
      </c>
      <c r="C10" s="36">
        <f>('I Trimestre'!C10+'II Trimestre'!C10)/2</f>
        <v>446</v>
      </c>
      <c r="D10" s="37"/>
      <c r="E10" s="37"/>
      <c r="F10" s="37"/>
      <c r="G10" s="1"/>
    </row>
    <row r="11" spans="1:7" x14ac:dyDescent="0.25">
      <c r="A11" s="8" t="s">
        <v>115</v>
      </c>
      <c r="B11" s="36">
        <f>'I Trimestre'!B11</f>
        <v>480</v>
      </c>
      <c r="C11" s="36">
        <f>('I Trimestre'!C11+'II Trimestre'!C11)/2</f>
        <v>480</v>
      </c>
      <c r="D11" s="37"/>
      <c r="E11" s="37"/>
      <c r="F11" s="37"/>
      <c r="G11" s="1"/>
    </row>
    <row r="12" spans="1:7" x14ac:dyDescent="0.25">
      <c r="A12" s="8" t="s">
        <v>116</v>
      </c>
      <c r="B12" s="41">
        <f>('I Trimestre'!B12+'II Trimestre'!B12)/2</f>
        <v>462</v>
      </c>
      <c r="C12" s="41">
        <f>('I Trimestre'!C12+'II Trimestre'!C12)/2</f>
        <v>462</v>
      </c>
      <c r="D12" s="37"/>
      <c r="E12" s="38"/>
      <c r="F12" s="38"/>
      <c r="G12" s="10"/>
    </row>
    <row r="13" spans="1:7" x14ac:dyDescent="0.25">
      <c r="A13" s="8" t="s">
        <v>82</v>
      </c>
      <c r="B13" s="36">
        <f>'I Trimestre'!B13</f>
        <v>480</v>
      </c>
      <c r="C13" s="36">
        <f>'II Trimestre'!C13</f>
        <v>480</v>
      </c>
      <c r="D13" s="37"/>
      <c r="E13" s="37"/>
      <c r="F13" s="37"/>
      <c r="G13" s="1"/>
    </row>
    <row r="14" spans="1:7" x14ac:dyDescent="0.25">
      <c r="B14" s="37"/>
      <c r="C14" s="37"/>
      <c r="D14" s="37"/>
      <c r="E14" s="37"/>
      <c r="F14" s="37"/>
      <c r="G14" s="1"/>
    </row>
    <row r="15" spans="1:7" x14ac:dyDescent="0.25">
      <c r="A15" s="9" t="s">
        <v>6</v>
      </c>
      <c r="B15" s="37"/>
      <c r="C15" s="37"/>
      <c r="D15" s="37"/>
      <c r="E15" s="37"/>
      <c r="F15" s="37"/>
      <c r="G15" s="1"/>
    </row>
    <row r="16" spans="1:7" x14ac:dyDescent="0.25">
      <c r="A16" s="8" t="s">
        <v>67</v>
      </c>
      <c r="B16" s="41">
        <f>+'I Trimestre'!B16+'II Trimestre'!B16</f>
        <v>117051271.34</v>
      </c>
      <c r="C16" s="36"/>
      <c r="D16" s="36">
        <f>'I Trimestre'!D16+'II Trimestre'!D16</f>
        <v>103207908.86000001</v>
      </c>
      <c r="E16" s="36">
        <f>'I Trimestre'!E16+'II Trimestre'!E16</f>
        <v>7726661.7300000004</v>
      </c>
      <c r="F16" s="36">
        <f>'I Trimestre'!F16+'II Trimestre'!F16</f>
        <v>6116700.75</v>
      </c>
      <c r="G16" s="19"/>
    </row>
    <row r="17" spans="1:8" x14ac:dyDescent="0.25">
      <c r="A17" s="8" t="s">
        <v>115</v>
      </c>
      <c r="B17" s="36">
        <f>+'I Trimestre'!B17+'II Trimestre'!B17</f>
        <v>1232994788.2600002</v>
      </c>
      <c r="C17" s="36"/>
      <c r="D17" s="36">
        <f>'I Trimestre'!D17+'II Trimestre'!D17</f>
        <v>100500000</v>
      </c>
      <c r="E17" s="36">
        <f>'I Trimestre'!E17+'II Trimestre'!E17</f>
        <v>57456200</v>
      </c>
      <c r="F17" s="36">
        <f>'I Trimestre'!F17+'II Trimestre'!F17</f>
        <v>1075038588.26</v>
      </c>
      <c r="G17" s="1"/>
    </row>
    <row r="18" spans="1:8" x14ac:dyDescent="0.25">
      <c r="A18" s="8" t="s">
        <v>116</v>
      </c>
      <c r="B18" s="36">
        <f>+'I Trimestre'!B18+'II Trimestre'!B18</f>
        <v>537714044.96000004</v>
      </c>
      <c r="C18" s="36"/>
      <c r="D18" s="36">
        <f>'I Trimestre'!D18+'II Trimestre'!D18</f>
        <v>98943307.609999985</v>
      </c>
      <c r="E18" s="36">
        <f>'I Trimestre'!E18+'II Trimestre'!E18</f>
        <v>49751189.210000001</v>
      </c>
      <c r="F18" s="36">
        <f>'I Trimestre'!F18+'II Trimestre'!F18</f>
        <v>389019548.13999999</v>
      </c>
      <c r="G18" s="1"/>
    </row>
    <row r="19" spans="1:8" x14ac:dyDescent="0.25">
      <c r="A19" s="8" t="s">
        <v>82</v>
      </c>
      <c r="B19" s="36">
        <f>SUM(D19:F19)</f>
        <v>1503484271.26</v>
      </c>
      <c r="C19" s="36"/>
      <c r="D19" s="36">
        <f>+'II Trimestre'!D19</f>
        <v>199000000</v>
      </c>
      <c r="E19" s="36">
        <f>+'II Trimestre'!E19</f>
        <v>57456200</v>
      </c>
      <c r="F19" s="36">
        <f>+'II Trimestre'!F19</f>
        <v>1247028071.26</v>
      </c>
      <c r="G19" s="1"/>
    </row>
    <row r="20" spans="1:8" x14ac:dyDescent="0.25">
      <c r="A20" s="8" t="s">
        <v>117</v>
      </c>
      <c r="B20" s="36">
        <f>D20+E20+F20</f>
        <v>537714044.96000004</v>
      </c>
      <c r="C20" s="36"/>
      <c r="D20" s="36">
        <f>D18</f>
        <v>98943307.609999985</v>
      </c>
      <c r="E20" s="36">
        <f t="shared" ref="E20:F20" si="0">E18</f>
        <v>49751189.210000001</v>
      </c>
      <c r="F20" s="36">
        <f t="shared" si="0"/>
        <v>389019548.13999999</v>
      </c>
      <c r="G20" s="1"/>
    </row>
    <row r="21" spans="1:8" x14ac:dyDescent="0.25">
      <c r="B21" s="37"/>
      <c r="C21" s="37"/>
      <c r="D21" s="37"/>
      <c r="E21" s="37"/>
      <c r="F21" s="37"/>
      <c r="G21" s="1"/>
    </row>
    <row r="22" spans="1:8" x14ac:dyDescent="0.25">
      <c r="A22" s="8" t="s">
        <v>7</v>
      </c>
      <c r="B22" s="37"/>
      <c r="C22" s="37"/>
      <c r="D22" s="37"/>
      <c r="E22" s="37"/>
      <c r="F22" s="37"/>
      <c r="G22" s="1"/>
    </row>
    <row r="23" spans="1:8" x14ac:dyDescent="0.25">
      <c r="A23" s="8" t="s">
        <v>115</v>
      </c>
      <c r="B23" s="37">
        <f>B17</f>
        <v>1232994788.2600002</v>
      </c>
      <c r="C23" s="37"/>
      <c r="D23" s="48"/>
      <c r="E23" s="37"/>
      <c r="F23" s="37"/>
      <c r="G23" s="19"/>
      <c r="H23" s="10"/>
    </row>
    <row r="24" spans="1:8" x14ac:dyDescent="0.25">
      <c r="A24" s="8" t="s">
        <v>116</v>
      </c>
      <c r="B24" s="37">
        <f>'I Trimestre'!B24+'II Trimestre'!B24</f>
        <v>502956200</v>
      </c>
      <c r="C24" s="37"/>
      <c r="D24" s="44"/>
      <c r="E24" s="37"/>
      <c r="F24" s="37"/>
      <c r="G24" s="1"/>
      <c r="H24" s="10"/>
    </row>
    <row r="25" spans="1:8" x14ac:dyDescent="0.25">
      <c r="B25" s="37"/>
      <c r="C25" s="37"/>
      <c r="D25" s="37"/>
      <c r="E25" s="37"/>
      <c r="F25" s="37"/>
      <c r="G25" s="1"/>
    </row>
    <row r="26" spans="1:8" x14ac:dyDescent="0.25">
      <c r="A26" s="6" t="s">
        <v>8</v>
      </c>
      <c r="B26" s="37"/>
      <c r="C26" s="37"/>
      <c r="D26" s="37"/>
      <c r="E26" s="37"/>
      <c r="F26" s="37"/>
      <c r="G26" s="1"/>
    </row>
    <row r="27" spans="1:8" x14ac:dyDescent="0.25">
      <c r="A27" s="6" t="s">
        <v>68</v>
      </c>
      <c r="B27" s="42">
        <v>1.0088033727000001</v>
      </c>
      <c r="C27" s="42">
        <v>1.0088033727000001</v>
      </c>
      <c r="D27" s="42">
        <v>1.0088033727000001</v>
      </c>
      <c r="E27" s="42">
        <v>1.0088033727000001</v>
      </c>
      <c r="F27" s="42">
        <v>1.0088033727000001</v>
      </c>
      <c r="G27" s="1"/>
    </row>
    <row r="28" spans="1:8" x14ac:dyDescent="0.25">
      <c r="A28" s="6" t="s">
        <v>118</v>
      </c>
      <c r="B28" s="42">
        <v>1.0303325644000001</v>
      </c>
      <c r="C28" s="42">
        <v>1.0303325644000001</v>
      </c>
      <c r="D28" s="42">
        <v>1.0303325644000001</v>
      </c>
      <c r="E28" s="42">
        <v>1.0303325644000001</v>
      </c>
      <c r="F28" s="42">
        <v>1.0303325644000001</v>
      </c>
      <c r="G28" s="1"/>
    </row>
    <row r="29" spans="1:8" x14ac:dyDescent="0.25">
      <c r="A29" s="6" t="s">
        <v>9</v>
      </c>
      <c r="B29" s="41" t="s">
        <v>46</v>
      </c>
      <c r="C29" s="41" t="s">
        <v>46</v>
      </c>
      <c r="D29" s="41" t="s">
        <v>46</v>
      </c>
      <c r="E29" s="41" t="s">
        <v>46</v>
      </c>
      <c r="F29" s="41" t="s">
        <v>46</v>
      </c>
      <c r="G29" s="1"/>
    </row>
    <row r="30" spans="1:8" x14ac:dyDescent="0.25">
      <c r="B30" s="37"/>
      <c r="C30" s="37"/>
      <c r="D30" s="37"/>
      <c r="E30" s="37"/>
      <c r="F30" s="37"/>
      <c r="G30" s="1"/>
    </row>
    <row r="31" spans="1:8" x14ac:dyDescent="0.25">
      <c r="A31" s="6" t="s">
        <v>10</v>
      </c>
      <c r="B31" s="37"/>
      <c r="C31" s="37"/>
      <c r="D31" s="37"/>
      <c r="E31" s="37"/>
      <c r="F31" s="37"/>
      <c r="G31" s="1"/>
    </row>
    <row r="32" spans="1:8" x14ac:dyDescent="0.25">
      <c r="A32" s="6" t="s">
        <v>69</v>
      </c>
      <c r="B32" s="37">
        <f>B16/B27</f>
        <v>116029817.61125509</v>
      </c>
      <c r="C32" s="37">
        <f>C16/C27</f>
        <v>0</v>
      </c>
      <c r="D32" s="37">
        <f t="shared" ref="D32:F32" si="1">D16/D27</f>
        <v>102307259.92099968</v>
      </c>
      <c r="E32" s="37">
        <f t="shared" si="1"/>
        <v>7659234.6329295728</v>
      </c>
      <c r="F32" s="37">
        <f t="shared" si="1"/>
        <v>6063323.0573258568</v>
      </c>
      <c r="G32" s="1"/>
    </row>
    <row r="33" spans="1:7" x14ac:dyDescent="0.25">
      <c r="A33" s="6" t="s">
        <v>119</v>
      </c>
      <c r="B33" s="37">
        <f>B18/B28</f>
        <v>521883965.95339131</v>
      </c>
      <c r="C33" s="37">
        <f t="shared" ref="C33:F33" si="2">C18/C28</f>
        <v>0</v>
      </c>
      <c r="D33" s="37">
        <f t="shared" si="2"/>
        <v>96030457.571355373</v>
      </c>
      <c r="E33" s="37">
        <f t="shared" si="2"/>
        <v>48286534.78401114</v>
      </c>
      <c r="F33" s="37">
        <f t="shared" si="2"/>
        <v>377566973.59802479</v>
      </c>
      <c r="G33" s="1"/>
    </row>
    <row r="34" spans="1:7" x14ac:dyDescent="0.25">
      <c r="A34" s="6" t="s">
        <v>70</v>
      </c>
      <c r="B34" s="37">
        <f>B32/B10</f>
        <v>252971.98607105034</v>
      </c>
      <c r="C34" s="37">
        <f>C32/C10</f>
        <v>0</v>
      </c>
      <c r="D34" s="22">
        <f>D32/$C$10</f>
        <v>229388.47515919211</v>
      </c>
      <c r="E34" s="22">
        <f t="shared" ref="E34:F34" si="3">E32/$C$10</f>
        <v>17173.171822712047</v>
      </c>
      <c r="F34" s="22">
        <f t="shared" si="3"/>
        <v>13594.894747367392</v>
      </c>
      <c r="G34" s="19"/>
    </row>
    <row r="35" spans="1:7" x14ac:dyDescent="0.25">
      <c r="A35" s="6" t="s">
        <v>120</v>
      </c>
      <c r="B35" s="37">
        <f>B33/B12</f>
        <v>1129618.9739250895</v>
      </c>
      <c r="C35" s="37">
        <f>C33/C12</f>
        <v>0</v>
      </c>
      <c r="D35" s="22">
        <f>D33/$C$12</f>
        <v>207858.13327133199</v>
      </c>
      <c r="E35" s="22">
        <f t="shared" ref="E35:F35" si="4">E33/$C$12</f>
        <v>104516.30905630116</v>
      </c>
      <c r="F35" s="22">
        <f t="shared" si="4"/>
        <v>817244.5315974562</v>
      </c>
    </row>
    <row r="36" spans="1:7" x14ac:dyDescent="0.25">
      <c r="B36" s="37"/>
      <c r="C36" s="37"/>
      <c r="D36" s="37"/>
      <c r="E36" s="37"/>
      <c r="F36" s="37"/>
      <c r="G36" s="1"/>
    </row>
    <row r="37" spans="1:7" x14ac:dyDescent="0.25">
      <c r="A37" s="7" t="s">
        <v>11</v>
      </c>
      <c r="B37" s="37"/>
      <c r="C37" s="37"/>
      <c r="D37" s="37"/>
      <c r="E37" s="37"/>
      <c r="F37" s="37"/>
      <c r="G37" s="1"/>
    </row>
    <row r="38" spans="1:7" x14ac:dyDescent="0.25">
      <c r="B38" s="37"/>
      <c r="C38" s="37"/>
      <c r="D38" s="37"/>
      <c r="E38" s="37"/>
      <c r="F38" s="37"/>
      <c r="G38" s="1"/>
    </row>
    <row r="39" spans="1:7" x14ac:dyDescent="0.25">
      <c r="A39" s="6" t="s">
        <v>12</v>
      </c>
      <c r="B39" s="37"/>
      <c r="C39" s="37"/>
      <c r="D39" s="37"/>
      <c r="E39" s="37"/>
      <c r="F39" s="37"/>
      <c r="G39" s="1"/>
    </row>
    <row r="40" spans="1:7" x14ac:dyDescent="0.25">
      <c r="A40" s="6" t="s">
        <v>13</v>
      </c>
      <c r="B40" s="37" t="s">
        <v>45</v>
      </c>
      <c r="C40" s="37" t="s">
        <v>45</v>
      </c>
      <c r="D40" s="37" t="s">
        <v>45</v>
      </c>
      <c r="E40" s="37" t="s">
        <v>45</v>
      </c>
      <c r="F40" s="37" t="s">
        <v>45</v>
      </c>
      <c r="G40" s="1"/>
    </row>
    <row r="41" spans="1:7" x14ac:dyDescent="0.25">
      <c r="A41" s="6" t="s">
        <v>14</v>
      </c>
      <c r="B41" s="37" t="s">
        <v>45</v>
      </c>
      <c r="C41" s="37" t="s">
        <v>45</v>
      </c>
      <c r="D41" s="37" t="s">
        <v>45</v>
      </c>
      <c r="E41" s="37" t="s">
        <v>45</v>
      </c>
      <c r="F41" s="37" t="s">
        <v>45</v>
      </c>
      <c r="G41" s="1"/>
    </row>
    <row r="42" spans="1:7" x14ac:dyDescent="0.25">
      <c r="B42" s="37"/>
      <c r="C42" s="37"/>
      <c r="D42" s="37"/>
      <c r="E42" s="37"/>
      <c r="F42" s="37"/>
      <c r="G42" s="1"/>
    </row>
    <row r="43" spans="1:7" x14ac:dyDescent="0.25">
      <c r="A43" s="6" t="s">
        <v>15</v>
      </c>
      <c r="B43" s="37"/>
      <c r="C43" s="37"/>
      <c r="D43" s="37"/>
      <c r="E43" s="37"/>
      <c r="F43" s="37"/>
      <c r="G43" s="1"/>
    </row>
    <row r="44" spans="1:7" x14ac:dyDescent="0.25">
      <c r="A44" s="6" t="s">
        <v>16</v>
      </c>
      <c r="B44" s="37">
        <f>B12/B11*100</f>
        <v>96.25</v>
      </c>
      <c r="C44" s="37">
        <f>C12/C11*100</f>
        <v>96.25</v>
      </c>
      <c r="D44" s="37"/>
      <c r="E44" s="37"/>
      <c r="F44" s="37"/>
      <c r="G44" s="19"/>
    </row>
    <row r="45" spans="1:7" x14ac:dyDescent="0.25">
      <c r="A45" s="6" t="s">
        <v>17</v>
      </c>
      <c r="B45" s="37">
        <f>B18/B17*100</f>
        <v>43.610406960342551</v>
      </c>
      <c r="C45" s="37"/>
      <c r="D45" s="37">
        <f>D18/D17*100</f>
        <v>98.451052348258699</v>
      </c>
      <c r="E45" s="37">
        <f t="shared" ref="E45" si="5">E18/E17*100</f>
        <v>86.589766134899278</v>
      </c>
      <c r="F45" s="37">
        <f>F18/F17*100</f>
        <v>36.186565988263382</v>
      </c>
      <c r="G45" s="1"/>
    </row>
    <row r="46" spans="1:7" x14ac:dyDescent="0.25">
      <c r="A46" s="6" t="s">
        <v>18</v>
      </c>
      <c r="B46" s="37">
        <f>AVERAGE(B44:B45)</f>
        <v>69.930203480171272</v>
      </c>
      <c r="C46" s="37">
        <f>AVERAGE(C44:C45)</f>
        <v>96.25</v>
      </c>
      <c r="D46" s="37">
        <f t="shared" ref="D46:F46" si="6">AVERAGE(D44:D45)</f>
        <v>98.451052348258699</v>
      </c>
      <c r="E46" s="37">
        <f t="shared" si="6"/>
        <v>86.589766134899278</v>
      </c>
      <c r="F46" s="37">
        <f t="shared" si="6"/>
        <v>36.186565988263382</v>
      </c>
      <c r="G46" s="1"/>
    </row>
    <row r="47" spans="1:7" x14ac:dyDescent="0.25">
      <c r="B47" s="37"/>
      <c r="C47" s="37"/>
      <c r="D47" s="37"/>
      <c r="E47" s="37"/>
      <c r="F47" s="37"/>
      <c r="G47" s="1"/>
    </row>
    <row r="48" spans="1:7" x14ac:dyDescent="0.25">
      <c r="A48" s="6" t="s">
        <v>19</v>
      </c>
      <c r="B48" s="37"/>
      <c r="C48" s="37"/>
      <c r="D48" s="37"/>
      <c r="E48" s="37"/>
      <c r="F48" s="37"/>
      <c r="G48" s="1"/>
    </row>
    <row r="49" spans="1:7" x14ac:dyDescent="0.25">
      <c r="A49" s="6" t="s">
        <v>20</v>
      </c>
      <c r="B49" s="37">
        <f>(B12/B13)*100</f>
        <v>96.25</v>
      </c>
      <c r="C49" s="37">
        <f t="shared" ref="C49" si="7">(C12/C13)*100</f>
        <v>96.25</v>
      </c>
      <c r="D49" s="37"/>
      <c r="E49" s="37"/>
      <c r="F49" s="37"/>
      <c r="G49" s="1"/>
    </row>
    <row r="50" spans="1:7" x14ac:dyDescent="0.25">
      <c r="A50" s="6" t="s">
        <v>21</v>
      </c>
      <c r="B50" s="37">
        <f>B18/B19*100</f>
        <v>35.764527453909913</v>
      </c>
      <c r="C50" s="37"/>
      <c r="D50" s="37">
        <f t="shared" ref="D50:F50" si="8">D18/D19*100</f>
        <v>49.720255080402005</v>
      </c>
      <c r="E50" s="37">
        <f t="shared" si="8"/>
        <v>86.589766134899278</v>
      </c>
      <c r="F50" s="37">
        <f t="shared" si="8"/>
        <v>31.195733047687835</v>
      </c>
      <c r="G50" s="1"/>
    </row>
    <row r="51" spans="1:7" x14ac:dyDescent="0.25">
      <c r="A51" s="6" t="s">
        <v>22</v>
      </c>
      <c r="B51" s="37">
        <f>AVERAGE(B49:B50)</f>
        <v>66.00726372695496</v>
      </c>
      <c r="C51" s="37">
        <f t="shared" ref="C51:F51" si="9">AVERAGE(C49:C50)</f>
        <v>96.25</v>
      </c>
      <c r="D51" s="37">
        <f t="shared" si="9"/>
        <v>49.720255080402005</v>
      </c>
      <c r="E51" s="37">
        <f t="shared" si="9"/>
        <v>86.589766134899278</v>
      </c>
      <c r="F51" s="37">
        <f t="shared" si="9"/>
        <v>31.195733047687835</v>
      </c>
      <c r="G51" s="1"/>
    </row>
    <row r="52" spans="1:7" x14ac:dyDescent="0.25">
      <c r="B52" s="37"/>
      <c r="C52" s="37"/>
      <c r="D52" s="37"/>
      <c r="E52" s="37"/>
      <c r="F52" s="37"/>
      <c r="G52" s="1"/>
    </row>
    <row r="53" spans="1:7" x14ac:dyDescent="0.25">
      <c r="A53" s="6" t="s">
        <v>34</v>
      </c>
      <c r="B53" s="37"/>
      <c r="C53" s="37"/>
      <c r="D53" s="37"/>
      <c r="E53" s="37"/>
      <c r="F53" s="37"/>
      <c r="G53" s="1"/>
    </row>
    <row r="54" spans="1:7" x14ac:dyDescent="0.25">
      <c r="A54" s="6" t="s">
        <v>23</v>
      </c>
      <c r="B54" s="37">
        <f>B20/B18*100</f>
        <v>100</v>
      </c>
      <c r="C54" s="37"/>
      <c r="D54" s="37">
        <f t="shared" ref="D54:F54" si="10">D20/D18*100</f>
        <v>100</v>
      </c>
      <c r="E54" s="37">
        <f t="shared" si="10"/>
        <v>100</v>
      </c>
      <c r="F54" s="37">
        <f t="shared" si="10"/>
        <v>100</v>
      </c>
      <c r="G54" s="1"/>
    </row>
    <row r="55" spans="1:7" x14ac:dyDescent="0.25">
      <c r="B55" s="37"/>
      <c r="C55" s="37"/>
      <c r="D55" s="37"/>
      <c r="E55" s="37"/>
      <c r="F55" s="37"/>
      <c r="G55" s="1"/>
    </row>
    <row r="56" spans="1:7" x14ac:dyDescent="0.25">
      <c r="A56" s="6" t="s">
        <v>24</v>
      </c>
      <c r="B56" s="37"/>
      <c r="C56" s="37"/>
      <c r="D56" s="37"/>
      <c r="E56" s="37"/>
      <c r="F56" s="37"/>
      <c r="G56" s="1"/>
    </row>
    <row r="57" spans="1:7" x14ac:dyDescent="0.25">
      <c r="A57" s="6" t="s">
        <v>25</v>
      </c>
      <c r="B57" s="37">
        <f>((B12/B10)-1)*100</f>
        <v>0.72674418604650182</v>
      </c>
      <c r="C57" s="37">
        <f t="shared" ref="C57" si="11">((C12/C10)-1)*100</f>
        <v>3.5874439461883512</v>
      </c>
      <c r="D57" s="37" t="s">
        <v>135</v>
      </c>
      <c r="E57" s="37" t="s">
        <v>135</v>
      </c>
      <c r="F57" s="37" t="s">
        <v>135</v>
      </c>
      <c r="G57" s="1"/>
    </row>
    <row r="58" spans="1:7" x14ac:dyDescent="0.25">
      <c r="A58" s="6" t="s">
        <v>26</v>
      </c>
      <c r="B58" s="37">
        <f>((B33/B32)-1)*100</f>
        <v>349.78435431304831</v>
      </c>
      <c r="C58" s="37" t="s">
        <v>135</v>
      </c>
      <c r="D58" s="37">
        <f t="shared" ref="D58:F58" si="12">((D33/D32)-1)*100</f>
        <v>-6.1352462713703542</v>
      </c>
      <c r="E58" s="37">
        <f t="shared" si="12"/>
        <v>530.43550822181919</v>
      </c>
      <c r="F58" s="37">
        <f t="shared" si="12"/>
        <v>6127.0634440604153</v>
      </c>
      <c r="G58" s="1"/>
    </row>
    <row r="59" spans="1:7" x14ac:dyDescent="0.25">
      <c r="A59" s="6" t="s">
        <v>27</v>
      </c>
      <c r="B59" s="37">
        <f>((B35/B34)-1)*100</f>
        <v>346.53915695148231</v>
      </c>
      <c r="C59" s="37" t="s">
        <v>135</v>
      </c>
      <c r="D59" s="37">
        <f t="shared" ref="D59:F59" si="13">((D35/D34)-1)*100</f>
        <v>-9.3859736732276549</v>
      </c>
      <c r="E59" s="37">
        <f t="shared" si="13"/>
        <v>508.60224386781675</v>
      </c>
      <c r="F59" s="37">
        <f t="shared" si="13"/>
        <v>5911.4075672098379</v>
      </c>
      <c r="G59" s="1"/>
    </row>
    <row r="60" spans="1:7" x14ac:dyDescent="0.25">
      <c r="B60" s="37"/>
      <c r="C60" s="37"/>
      <c r="D60" s="37"/>
      <c r="E60" s="37"/>
      <c r="F60" s="37"/>
      <c r="G60" s="1"/>
    </row>
    <row r="61" spans="1:7" x14ac:dyDescent="0.25">
      <c r="A61" s="6" t="s">
        <v>28</v>
      </c>
      <c r="B61" s="37"/>
      <c r="C61" s="37"/>
      <c r="D61" s="37"/>
      <c r="E61" s="37"/>
      <c r="F61" s="37"/>
      <c r="G61" s="1"/>
    </row>
    <row r="62" spans="1:7" x14ac:dyDescent="0.25">
      <c r="A62" s="6" t="s">
        <v>35</v>
      </c>
      <c r="B62" s="22">
        <f>B17/($B$11*5)</f>
        <v>513747.82844166679</v>
      </c>
      <c r="C62" s="22">
        <f>B17/(C11*5)</f>
        <v>513747.82844166679</v>
      </c>
      <c r="D62" s="22">
        <f>D17/($C$11*5)</f>
        <v>41875</v>
      </c>
      <c r="E62" s="22">
        <f t="shared" ref="E62:F62" si="14">E17/($C$11*5)</f>
        <v>23940.083333333332</v>
      </c>
      <c r="F62" s="22">
        <f t="shared" si="14"/>
        <v>447932.74510833336</v>
      </c>
      <c r="G62" s="19"/>
    </row>
    <row r="63" spans="1:7" x14ac:dyDescent="0.25">
      <c r="A63" s="6" t="s">
        <v>36</v>
      </c>
      <c r="B63" s="22">
        <f>B18/($B$12*5)</f>
        <v>232776.64283982685</v>
      </c>
      <c r="C63" s="22">
        <f>B18/(C12*5)</f>
        <v>232776.64283982685</v>
      </c>
      <c r="D63" s="22">
        <f>D18/($C$12*5)</f>
        <v>42832.60069696969</v>
      </c>
      <c r="E63" s="22">
        <f t="shared" ref="E63:F63" si="15">E18/($C$12*5)</f>
        <v>21537.311346320348</v>
      </c>
      <c r="F63" s="22">
        <f t="shared" si="15"/>
        <v>168406.73079653678</v>
      </c>
      <c r="G63" s="10"/>
    </row>
    <row r="64" spans="1:7" x14ac:dyDescent="0.25">
      <c r="A64" s="6" t="s">
        <v>29</v>
      </c>
      <c r="B64" s="44">
        <f>(B63/B62)*B46</f>
        <v>31.685035143790461</v>
      </c>
      <c r="C64" s="44">
        <f>(C63/C62)*C46</f>
        <v>43.610406960342551</v>
      </c>
      <c r="D64" s="44"/>
      <c r="E64" s="44"/>
      <c r="F64" s="44"/>
      <c r="G64" s="1"/>
    </row>
    <row r="65" spans="1:8" x14ac:dyDescent="0.25">
      <c r="A65" s="4" t="s">
        <v>39</v>
      </c>
      <c r="B65" s="22">
        <f>B17/($B$11)</f>
        <v>2568739.1422083336</v>
      </c>
      <c r="C65" s="22">
        <f>B17/C11</f>
        <v>2568739.1422083336</v>
      </c>
      <c r="D65" s="47">
        <f>D17/($C$11)</f>
        <v>209375</v>
      </c>
      <c r="E65" s="47">
        <f t="shared" ref="E65:F65" si="16">E17/($C$11)</f>
        <v>119700.41666666667</v>
      </c>
      <c r="F65" s="47">
        <f t="shared" si="16"/>
        <v>2239663.7255416666</v>
      </c>
      <c r="G65" s="1"/>
    </row>
    <row r="66" spans="1:8" x14ac:dyDescent="0.25">
      <c r="A66" s="4" t="s">
        <v>40</v>
      </c>
      <c r="B66" s="22">
        <f>B18/($B$12)</f>
        <v>1163883.2141991344</v>
      </c>
      <c r="C66" s="22">
        <f>B18/C12</f>
        <v>1163883.2141991344</v>
      </c>
      <c r="D66" s="47">
        <f>D18/($C$12)</f>
        <v>214163.00348484845</v>
      </c>
      <c r="E66" s="47">
        <f t="shared" ref="E66:F66" si="17">E18/($C$12)</f>
        <v>107686.55673160174</v>
      </c>
      <c r="F66" s="47">
        <f t="shared" si="17"/>
        <v>842033.6539826839</v>
      </c>
      <c r="G66" s="1"/>
    </row>
    <row r="67" spans="1:8" x14ac:dyDescent="0.25">
      <c r="B67" s="37"/>
      <c r="C67" s="37"/>
      <c r="D67" s="37"/>
      <c r="E67" s="37"/>
      <c r="F67" s="37"/>
      <c r="G67" s="1"/>
    </row>
    <row r="68" spans="1:8" x14ac:dyDescent="0.25">
      <c r="A68" s="6" t="s">
        <v>30</v>
      </c>
      <c r="B68" s="37"/>
      <c r="C68" s="37"/>
      <c r="D68" s="37"/>
      <c r="E68" s="37"/>
      <c r="F68" s="37"/>
      <c r="G68" s="1"/>
    </row>
    <row r="69" spans="1:8" x14ac:dyDescent="0.25">
      <c r="A69" s="6" t="s">
        <v>31</v>
      </c>
      <c r="B69" s="44">
        <f>((B24+D24)/B23)*100</f>
        <v>40.791429516889586</v>
      </c>
      <c r="C69" s="37"/>
      <c r="D69" s="37"/>
      <c r="E69" s="37"/>
      <c r="F69" s="37"/>
      <c r="G69" s="19"/>
      <c r="H69" s="10"/>
    </row>
    <row r="70" spans="1:8" x14ac:dyDescent="0.25">
      <c r="A70" s="6" t="s">
        <v>32</v>
      </c>
      <c r="B70" s="44">
        <f>(B18/(B24+D24))*100</f>
        <v>106.91071010954832</v>
      </c>
      <c r="C70" s="37"/>
      <c r="D70" s="37"/>
      <c r="E70" s="37"/>
      <c r="F70" s="37"/>
      <c r="G70" s="1"/>
      <c r="H70" s="10"/>
    </row>
    <row r="71" spans="1:8" ht="15.75" thickBot="1" x14ac:dyDescent="0.3">
      <c r="A71" s="11"/>
      <c r="B71" s="11"/>
      <c r="C71" s="11"/>
      <c r="D71" s="11"/>
      <c r="E71" s="11"/>
      <c r="F71" s="11"/>
    </row>
    <row r="72" spans="1:8" ht="15.75" thickTop="1" x14ac:dyDescent="0.25"/>
    <row r="73" spans="1:8" x14ac:dyDescent="0.25">
      <c r="A73" s="28" t="s">
        <v>33</v>
      </c>
    </row>
    <row r="74" spans="1:8" x14ac:dyDescent="0.25">
      <c r="A74" s="29" t="s">
        <v>87</v>
      </c>
    </row>
    <row r="75" spans="1:8" x14ac:dyDescent="0.25">
      <c r="A75" s="29" t="s">
        <v>88</v>
      </c>
      <c r="B75" s="12"/>
      <c r="C75" s="12"/>
      <c r="D75" s="12"/>
      <c r="E75" s="12"/>
    </row>
    <row r="76" spans="1:8" x14ac:dyDescent="0.25">
      <c r="A76" s="30" t="s">
        <v>89</v>
      </c>
      <c r="B76" s="12"/>
      <c r="C76" s="12"/>
      <c r="D76" s="12"/>
      <c r="E76" s="12"/>
    </row>
    <row r="77" spans="1:8" x14ac:dyDescent="0.25">
      <c r="A77" s="29" t="s">
        <v>47</v>
      </c>
    </row>
    <row r="78" spans="1:8" x14ac:dyDescent="0.25">
      <c r="A78" s="32" t="s">
        <v>48</v>
      </c>
    </row>
    <row r="79" spans="1:8" x14ac:dyDescent="0.25">
      <c r="A79" s="33" t="s">
        <v>43</v>
      </c>
    </row>
    <row r="80" spans="1:8" x14ac:dyDescent="0.25">
      <c r="A80" s="33" t="s">
        <v>44</v>
      </c>
    </row>
    <row r="81" spans="1:1" x14ac:dyDescent="0.25">
      <c r="A81" s="34"/>
    </row>
    <row r="82" spans="1:1" x14ac:dyDescent="0.25">
      <c r="A82" s="13" t="s">
        <v>90</v>
      </c>
    </row>
  </sheetData>
  <mergeCells count="5">
    <mergeCell ref="A2:F2"/>
    <mergeCell ref="A4:A5"/>
    <mergeCell ref="B4:B5"/>
    <mergeCell ref="D4:F4"/>
    <mergeCell ref="C4:C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2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0.42578125" style="6" customWidth="1"/>
    <col min="2" max="2" width="23.42578125" style="6" customWidth="1"/>
    <col min="3" max="3" width="13.85546875" style="6" customWidth="1"/>
    <col min="4" max="4" width="20.7109375" style="6" customWidth="1"/>
    <col min="5" max="5" width="16.28515625" style="6" customWidth="1"/>
    <col min="6" max="6" width="19.7109375" style="6" customWidth="1"/>
    <col min="7" max="7" width="13.7109375" style="6" bestFit="1" customWidth="1"/>
    <col min="8" max="16384" width="11.42578125" style="6"/>
  </cols>
  <sheetData>
    <row r="2" spans="1:7" ht="15.75" x14ac:dyDescent="0.25">
      <c r="A2" s="52" t="s">
        <v>121</v>
      </c>
      <c r="B2" s="52"/>
      <c r="C2" s="52"/>
      <c r="D2" s="52"/>
      <c r="E2" s="52"/>
      <c r="F2" s="52"/>
    </row>
    <row r="4" spans="1:7" customFormat="1" ht="15" customHeight="1" x14ac:dyDescent="0.25">
      <c r="A4" s="58" t="s">
        <v>0</v>
      </c>
      <c r="B4" s="60" t="s">
        <v>1</v>
      </c>
      <c r="C4" s="60" t="s">
        <v>49</v>
      </c>
      <c r="D4" s="62" t="s">
        <v>92</v>
      </c>
      <c r="E4" s="62"/>
      <c r="F4" s="62"/>
    </row>
    <row r="5" spans="1:7" customFormat="1" ht="30.75" thickBot="1" x14ac:dyDescent="0.3">
      <c r="A5" s="59"/>
      <c r="B5" s="61"/>
      <c r="C5" s="61"/>
      <c r="D5" s="24" t="s">
        <v>91</v>
      </c>
      <c r="E5" s="25" t="s">
        <v>2</v>
      </c>
      <c r="F5" s="25" t="s">
        <v>3</v>
      </c>
    </row>
    <row r="6" spans="1:7" ht="15.75" thickTop="1" x14ac:dyDescent="0.25"/>
    <row r="7" spans="1:7" x14ac:dyDescent="0.25">
      <c r="A7" s="7" t="s">
        <v>4</v>
      </c>
    </row>
    <row r="8" spans="1:7" x14ac:dyDescent="0.25">
      <c r="B8" s="1"/>
      <c r="C8" s="1"/>
      <c r="D8" s="1"/>
      <c r="E8" s="1"/>
      <c r="F8" s="1"/>
      <c r="G8" s="1"/>
    </row>
    <row r="9" spans="1:7" x14ac:dyDescent="0.25">
      <c r="A9" s="6" t="s">
        <v>5</v>
      </c>
      <c r="B9" s="1"/>
      <c r="C9" s="1"/>
      <c r="D9" s="1"/>
      <c r="E9" s="1"/>
      <c r="F9" s="1"/>
      <c r="G9" s="1"/>
    </row>
    <row r="10" spans="1:7" x14ac:dyDescent="0.25">
      <c r="A10" s="8" t="s">
        <v>71</v>
      </c>
      <c r="B10" s="36">
        <f>'I Trimestre'!B10</f>
        <v>458.66666666666669</v>
      </c>
      <c r="C10" s="36">
        <f>('I Trimestre'!C10+'II Trimestre'!C10+'III Trimestre'!C10)/3</f>
        <v>436.11111111111109</v>
      </c>
      <c r="D10" s="37"/>
      <c r="E10" s="37"/>
      <c r="F10" s="37"/>
      <c r="G10" s="1"/>
    </row>
    <row r="11" spans="1:7" x14ac:dyDescent="0.25">
      <c r="A11" s="8" t="s">
        <v>122</v>
      </c>
      <c r="B11" s="36">
        <f>'I Trimestre'!B11</f>
        <v>480</v>
      </c>
      <c r="C11" s="36">
        <f>('I Trimestre'!C11+'II Trimestre'!C11+'III Trimestre'!C11)/3</f>
        <v>480</v>
      </c>
      <c r="D11" s="37"/>
      <c r="E11" s="37"/>
      <c r="F11" s="37"/>
      <c r="G11" s="1"/>
    </row>
    <row r="12" spans="1:7" x14ac:dyDescent="0.25">
      <c r="A12" s="8" t="s">
        <v>123</v>
      </c>
      <c r="B12" s="41">
        <f>('I Trimestre'!B12+'II Trimestre'!B12+'III Trimestre'!B12)/3</f>
        <v>449</v>
      </c>
      <c r="C12" s="41">
        <f>('I Trimestre'!C12+'II Trimestre'!C12+'III Trimestre'!C12)/3</f>
        <v>449</v>
      </c>
      <c r="D12" s="37"/>
      <c r="E12" s="38"/>
      <c r="F12" s="38"/>
      <c r="G12" s="10"/>
    </row>
    <row r="13" spans="1:7" x14ac:dyDescent="0.25">
      <c r="A13" s="8" t="s">
        <v>82</v>
      </c>
      <c r="B13" s="36">
        <f>'I Trimestre'!B13</f>
        <v>480</v>
      </c>
      <c r="C13" s="36">
        <f>+'III Trimestre'!C13</f>
        <v>480</v>
      </c>
      <c r="D13" s="37"/>
      <c r="E13" s="37"/>
      <c r="F13" s="37"/>
      <c r="G13" s="1"/>
    </row>
    <row r="14" spans="1:7" x14ac:dyDescent="0.25">
      <c r="B14" s="37"/>
      <c r="C14" s="37"/>
      <c r="D14" s="37"/>
      <c r="E14" s="37"/>
      <c r="F14" s="37"/>
      <c r="G14" s="1"/>
    </row>
    <row r="15" spans="1:7" x14ac:dyDescent="0.25">
      <c r="A15" s="9" t="s">
        <v>6</v>
      </c>
      <c r="B15" s="37"/>
      <c r="C15" s="37"/>
      <c r="D15" s="37"/>
      <c r="E15" s="37"/>
      <c r="F15" s="37"/>
      <c r="G15" s="1"/>
    </row>
    <row r="16" spans="1:7" x14ac:dyDescent="0.25">
      <c r="A16" s="8" t="s">
        <v>71</v>
      </c>
      <c r="B16" s="41">
        <f>+'I Trimestre'!B16+'II Trimestre'!B16+'III Trimestre'!B16</f>
        <v>221399435.49000001</v>
      </c>
      <c r="C16" s="41"/>
      <c r="D16" s="41">
        <f>'I Trimestre'!D16+'II Trimestre'!D16+'III Trimestre'!D16</f>
        <v>158241323.41000003</v>
      </c>
      <c r="E16" s="41">
        <f>'I Trimestre'!E16+'II Trimestre'!E16+'III Trimestre'!E16</f>
        <v>7872501.7300000004</v>
      </c>
      <c r="F16" s="41">
        <f>'I Trimestre'!F16+'II Trimestre'!F16+'III Trimestre'!F16</f>
        <v>55285610.350000001</v>
      </c>
      <c r="G16" s="19"/>
    </row>
    <row r="17" spans="1:8" x14ac:dyDescent="0.25">
      <c r="A17" s="8" t="s">
        <v>122</v>
      </c>
      <c r="B17" s="36">
        <f>+'I Trimestre'!B17+'II Trimestre'!B17+'III Trimestre'!B17</f>
        <v>1465284271.2600002</v>
      </c>
      <c r="C17" s="36"/>
      <c r="D17" s="36">
        <f>'I Trimestre'!D17+'II Trimestre'!D17+'III Trimestre'!D17</f>
        <v>160800000</v>
      </c>
      <c r="E17" s="36">
        <f>'I Trimestre'!E17+'II Trimestre'!E17+'III Trimestre'!E17</f>
        <v>57456200</v>
      </c>
      <c r="F17" s="36">
        <f>'I Trimestre'!F17+'II Trimestre'!F17+'III Trimestre'!F17</f>
        <v>1247028071.26</v>
      </c>
      <c r="G17" s="1"/>
    </row>
    <row r="18" spans="1:8" x14ac:dyDescent="0.25">
      <c r="A18" s="8" t="s">
        <v>123</v>
      </c>
      <c r="B18" s="36">
        <f>+'I Trimestre'!B18+'II Trimestre'!B18+'III Trimestre'!B18</f>
        <v>927644103.03999996</v>
      </c>
      <c r="C18" s="36"/>
      <c r="D18" s="36">
        <f>'I Trimestre'!D18+'II Trimestre'!D18+'III Trimestre'!D18</f>
        <v>145005275.22999999</v>
      </c>
      <c r="E18" s="36">
        <f>'I Trimestre'!E18+'II Trimestre'!E18+'III Trimestre'!E18</f>
        <v>52167398.640000001</v>
      </c>
      <c r="F18" s="36">
        <f>'I Trimestre'!F18+'II Trimestre'!F18+'III Trimestre'!F18</f>
        <v>730471429.16999996</v>
      </c>
      <c r="G18" s="1"/>
    </row>
    <row r="19" spans="1:8" x14ac:dyDescent="0.25">
      <c r="A19" s="8" t="s">
        <v>82</v>
      </c>
      <c r="B19" s="36">
        <f>+SUM(D19:F19)</f>
        <v>1503484271.26</v>
      </c>
      <c r="C19" s="36"/>
      <c r="D19" s="36">
        <f>+'III Trimestre'!D19</f>
        <v>199000000</v>
      </c>
      <c r="E19" s="36">
        <f>+'III Trimestre'!E19</f>
        <v>57456200</v>
      </c>
      <c r="F19" s="36">
        <f>+'III Trimestre'!F19</f>
        <v>1247028071.26</v>
      </c>
      <c r="G19" s="1"/>
    </row>
    <row r="20" spans="1:8" x14ac:dyDescent="0.25">
      <c r="A20" s="8" t="s">
        <v>124</v>
      </c>
      <c r="B20" s="36">
        <f>D20+E20+F20</f>
        <v>927644103.03999996</v>
      </c>
      <c r="C20" s="36"/>
      <c r="D20" s="36">
        <f>D18</f>
        <v>145005275.22999999</v>
      </c>
      <c r="E20" s="36">
        <f t="shared" ref="E20:F20" si="0">E18</f>
        <v>52167398.640000001</v>
      </c>
      <c r="F20" s="36">
        <f t="shared" si="0"/>
        <v>730471429.16999996</v>
      </c>
      <c r="G20" s="1"/>
    </row>
    <row r="21" spans="1:8" x14ac:dyDescent="0.25">
      <c r="B21" s="37"/>
      <c r="C21" s="37"/>
      <c r="D21" s="37"/>
      <c r="E21" s="37"/>
      <c r="F21" s="37"/>
      <c r="G21" s="1"/>
    </row>
    <row r="22" spans="1:8" x14ac:dyDescent="0.25">
      <c r="A22" s="8" t="s">
        <v>7</v>
      </c>
      <c r="B22" s="37"/>
      <c r="C22" s="37"/>
      <c r="D22" s="37"/>
      <c r="E22" s="37"/>
      <c r="F22" s="37"/>
      <c r="G22" s="1"/>
    </row>
    <row r="23" spans="1:8" x14ac:dyDescent="0.25">
      <c r="A23" s="8" t="s">
        <v>122</v>
      </c>
      <c r="B23" s="37">
        <f>B17</f>
        <v>1465284271.2600002</v>
      </c>
      <c r="C23" s="37"/>
      <c r="D23" s="48"/>
      <c r="E23" s="37"/>
      <c r="F23" s="37"/>
      <c r="G23" s="18"/>
      <c r="H23" s="10"/>
    </row>
    <row r="24" spans="1:8" x14ac:dyDescent="0.25">
      <c r="A24" s="8" t="s">
        <v>123</v>
      </c>
      <c r="B24" s="37">
        <f>'I Trimestre'!B24+'II Trimestre'!B24+'III Trimestre'!B24</f>
        <v>638912247.21000004</v>
      </c>
      <c r="C24" s="37"/>
      <c r="D24" s="44"/>
      <c r="E24" s="37"/>
      <c r="F24" s="37"/>
      <c r="G24" s="1"/>
      <c r="H24" s="10"/>
    </row>
    <row r="25" spans="1:8" x14ac:dyDescent="0.25">
      <c r="B25" s="37"/>
      <c r="C25" s="37"/>
      <c r="D25" s="37"/>
      <c r="E25" s="37"/>
      <c r="F25" s="37"/>
      <c r="G25" s="1"/>
    </row>
    <row r="26" spans="1:8" x14ac:dyDescent="0.25">
      <c r="A26" s="6" t="s">
        <v>8</v>
      </c>
      <c r="B26" s="37"/>
      <c r="C26" s="37"/>
      <c r="D26" s="37"/>
      <c r="E26" s="37"/>
      <c r="F26" s="37"/>
      <c r="G26" s="1"/>
    </row>
    <row r="27" spans="1:8" x14ac:dyDescent="0.25">
      <c r="A27" s="6" t="s">
        <v>72</v>
      </c>
      <c r="B27" s="42">
        <v>1.0123857379999999</v>
      </c>
      <c r="C27" s="42">
        <v>1.0123857379999999</v>
      </c>
      <c r="D27" s="42">
        <v>1.0123857379999999</v>
      </c>
      <c r="E27" s="42">
        <v>1.0123857379999999</v>
      </c>
      <c r="F27" s="42">
        <v>1.0123857379999999</v>
      </c>
      <c r="G27" s="1"/>
    </row>
    <row r="28" spans="1:8" x14ac:dyDescent="0.25">
      <c r="A28" s="6" t="s">
        <v>125</v>
      </c>
      <c r="B28" s="42">
        <v>1.0303325644000001</v>
      </c>
      <c r="C28" s="42">
        <v>1.0303325644000001</v>
      </c>
      <c r="D28" s="42">
        <v>1.0303325644000001</v>
      </c>
      <c r="E28" s="42">
        <v>1.0303325644000001</v>
      </c>
      <c r="F28" s="42">
        <v>1.0303325644000001</v>
      </c>
      <c r="G28" s="1"/>
    </row>
    <row r="29" spans="1:8" x14ac:dyDescent="0.25">
      <c r="A29" s="6" t="s">
        <v>9</v>
      </c>
      <c r="B29" s="41" t="s">
        <v>46</v>
      </c>
      <c r="C29" s="41" t="s">
        <v>46</v>
      </c>
      <c r="D29" s="41" t="s">
        <v>46</v>
      </c>
      <c r="E29" s="41" t="s">
        <v>46</v>
      </c>
      <c r="F29" s="41" t="s">
        <v>46</v>
      </c>
      <c r="G29" s="1"/>
    </row>
    <row r="30" spans="1:8" x14ac:dyDescent="0.25">
      <c r="B30" s="37"/>
      <c r="C30" s="37"/>
      <c r="D30" s="37"/>
      <c r="E30" s="37"/>
      <c r="F30" s="37"/>
      <c r="G30" s="1"/>
    </row>
    <row r="31" spans="1:8" x14ac:dyDescent="0.25">
      <c r="A31" s="6" t="s">
        <v>10</v>
      </c>
      <c r="B31" s="37"/>
      <c r="C31" s="37"/>
      <c r="D31" s="37"/>
      <c r="E31" s="37"/>
      <c r="F31" s="37"/>
      <c r="G31" s="1"/>
    </row>
    <row r="32" spans="1:8" x14ac:dyDescent="0.25">
      <c r="A32" s="6" t="s">
        <v>73</v>
      </c>
      <c r="B32" s="37">
        <f>B16/B27</f>
        <v>218690788.67841581</v>
      </c>
      <c r="C32" s="37">
        <f t="shared" ref="C32:F32" si="1">C16/C27</f>
        <v>0</v>
      </c>
      <c r="D32" s="37">
        <f t="shared" si="1"/>
        <v>156305366.09752205</v>
      </c>
      <c r="E32" s="37">
        <f t="shared" si="1"/>
        <v>7776187.9039825052</v>
      </c>
      <c r="F32" s="37">
        <f t="shared" si="1"/>
        <v>54609234.676911272</v>
      </c>
      <c r="G32" s="1"/>
    </row>
    <row r="33" spans="1:7" x14ac:dyDescent="0.25">
      <c r="A33" s="6" t="s">
        <v>126</v>
      </c>
      <c r="B33" s="37">
        <f>B18/B28</f>
        <v>900334644.45550227</v>
      </c>
      <c r="C33" s="37">
        <f t="shared" ref="C33:F33" si="2">C18/C28</f>
        <v>0</v>
      </c>
      <c r="D33" s="37">
        <f t="shared" si="2"/>
        <v>140736379.92257559</v>
      </c>
      <c r="E33" s="37">
        <f t="shared" si="2"/>
        <v>50631612.008088827</v>
      </c>
      <c r="F33" s="37">
        <f t="shared" si="2"/>
        <v>708966652.52483785</v>
      </c>
      <c r="G33" s="1"/>
    </row>
    <row r="34" spans="1:7" x14ac:dyDescent="0.25">
      <c r="A34" s="6" t="s">
        <v>74</v>
      </c>
      <c r="B34" s="37">
        <f>B32/B10</f>
        <v>476796.77764189488</v>
      </c>
      <c r="C34" s="37">
        <f>C32/C10</f>
        <v>0</v>
      </c>
      <c r="D34" s="22">
        <f>D32/$C$10</f>
        <v>358407.20888603787</v>
      </c>
      <c r="E34" s="22">
        <f t="shared" ref="E34:F34" si="3">E32/$C$10</f>
        <v>17830.749333972624</v>
      </c>
      <c r="F34" s="22">
        <f t="shared" si="3"/>
        <v>125218.62728463732</v>
      </c>
      <c r="G34" s="19"/>
    </row>
    <row r="35" spans="1:7" x14ac:dyDescent="0.25">
      <c r="A35" s="6" t="s">
        <v>127</v>
      </c>
      <c r="B35" s="37">
        <f>B33/B12</f>
        <v>2005199.6535757289</v>
      </c>
      <c r="C35" s="37">
        <f>C33/C12</f>
        <v>0</v>
      </c>
      <c r="D35" s="22">
        <f>D33/$C$12</f>
        <v>313444.0532796784</v>
      </c>
      <c r="E35" s="22">
        <f t="shared" ref="E35:F35" si="4">E33/$C$12</f>
        <v>112765.28286879472</v>
      </c>
      <c r="F35" s="22">
        <f t="shared" si="4"/>
        <v>1578990.3174272557</v>
      </c>
    </row>
    <row r="36" spans="1:7" x14ac:dyDescent="0.25">
      <c r="B36" s="37"/>
      <c r="C36" s="37"/>
      <c r="D36" s="37"/>
      <c r="E36" s="37"/>
      <c r="F36" s="37"/>
      <c r="G36" s="1"/>
    </row>
    <row r="37" spans="1:7" x14ac:dyDescent="0.25">
      <c r="A37" s="7" t="s">
        <v>11</v>
      </c>
      <c r="B37" s="37"/>
      <c r="C37" s="37"/>
      <c r="D37" s="37"/>
      <c r="E37" s="37"/>
      <c r="F37" s="37"/>
      <c r="G37" s="1"/>
    </row>
    <row r="38" spans="1:7" x14ac:dyDescent="0.25">
      <c r="B38" s="37"/>
      <c r="C38" s="37"/>
      <c r="D38" s="37"/>
      <c r="E38" s="37"/>
      <c r="F38" s="37"/>
      <c r="G38" s="1"/>
    </row>
    <row r="39" spans="1:7" x14ac:dyDescent="0.25">
      <c r="A39" s="6" t="s">
        <v>12</v>
      </c>
      <c r="B39" s="37"/>
      <c r="C39" s="37"/>
      <c r="D39" s="37"/>
      <c r="E39" s="37"/>
      <c r="F39" s="37"/>
      <c r="G39" s="1"/>
    </row>
    <row r="40" spans="1:7" x14ac:dyDescent="0.25">
      <c r="A40" s="6" t="s">
        <v>13</v>
      </c>
      <c r="B40" s="37" t="s">
        <v>45</v>
      </c>
      <c r="C40" s="37" t="s">
        <v>45</v>
      </c>
      <c r="D40" s="37" t="s">
        <v>45</v>
      </c>
      <c r="E40" s="37" t="s">
        <v>45</v>
      </c>
      <c r="F40" s="37" t="s">
        <v>45</v>
      </c>
      <c r="G40" s="1"/>
    </row>
    <row r="41" spans="1:7" x14ac:dyDescent="0.25">
      <c r="A41" s="6" t="s">
        <v>14</v>
      </c>
      <c r="B41" s="37" t="s">
        <v>45</v>
      </c>
      <c r="C41" s="37" t="s">
        <v>45</v>
      </c>
      <c r="D41" s="37" t="s">
        <v>45</v>
      </c>
      <c r="E41" s="37" t="s">
        <v>45</v>
      </c>
      <c r="F41" s="37" t="s">
        <v>45</v>
      </c>
      <c r="G41" s="1"/>
    </row>
    <row r="42" spans="1:7" x14ac:dyDescent="0.25">
      <c r="B42" s="37"/>
      <c r="C42" s="37"/>
      <c r="D42" s="37"/>
      <c r="E42" s="37"/>
      <c r="F42" s="37"/>
      <c r="G42" s="1"/>
    </row>
    <row r="43" spans="1:7" x14ac:dyDescent="0.25">
      <c r="A43" s="6" t="s">
        <v>15</v>
      </c>
      <c r="B43" s="37"/>
      <c r="C43" s="37"/>
      <c r="D43" s="37"/>
      <c r="E43" s="37"/>
      <c r="F43" s="37"/>
      <c r="G43" s="1"/>
    </row>
    <row r="44" spans="1:7" x14ac:dyDescent="0.25">
      <c r="A44" s="6" t="s">
        <v>16</v>
      </c>
      <c r="B44" s="37">
        <f>B12/B11*100</f>
        <v>93.541666666666671</v>
      </c>
      <c r="C44" s="37">
        <f t="shared" ref="C44" si="5">C12/C11*100</f>
        <v>93.541666666666671</v>
      </c>
      <c r="D44" s="37"/>
      <c r="E44" s="37"/>
      <c r="F44" s="37"/>
      <c r="G44" s="19"/>
    </row>
    <row r="45" spans="1:7" x14ac:dyDescent="0.25">
      <c r="A45" s="6" t="s">
        <v>17</v>
      </c>
      <c r="B45" s="37">
        <f>B18/B17*100</f>
        <v>63.308132164847265</v>
      </c>
      <c r="C45" s="37"/>
      <c r="D45" s="37">
        <f t="shared" ref="D45:F45" si="6">D18/D17*100</f>
        <v>90.177409968905465</v>
      </c>
      <c r="E45" s="37">
        <f t="shared" si="6"/>
        <v>90.795072838092324</v>
      </c>
      <c r="F45" s="37">
        <f t="shared" si="6"/>
        <v>58.576983630523252</v>
      </c>
      <c r="G45" s="1"/>
    </row>
    <row r="46" spans="1:7" x14ac:dyDescent="0.25">
      <c r="A46" s="6" t="s">
        <v>18</v>
      </c>
      <c r="B46" s="37">
        <f>AVERAGE(B44:B45)</f>
        <v>78.424899415756968</v>
      </c>
      <c r="C46" s="37">
        <f t="shared" ref="C46:F46" si="7">AVERAGE(C44:C45)</f>
        <v>93.541666666666671</v>
      </c>
      <c r="D46" s="37">
        <f t="shared" si="7"/>
        <v>90.177409968905465</v>
      </c>
      <c r="E46" s="37">
        <f t="shared" si="7"/>
        <v>90.795072838092324</v>
      </c>
      <c r="F46" s="37">
        <f t="shared" si="7"/>
        <v>58.576983630523252</v>
      </c>
      <c r="G46" s="1"/>
    </row>
    <row r="47" spans="1:7" x14ac:dyDescent="0.25">
      <c r="B47" s="37"/>
      <c r="C47" s="37"/>
      <c r="D47" s="37"/>
      <c r="E47" s="37"/>
      <c r="F47" s="37"/>
      <c r="G47" s="1"/>
    </row>
    <row r="48" spans="1:7" x14ac:dyDescent="0.25">
      <c r="A48" s="6" t="s">
        <v>19</v>
      </c>
      <c r="B48" s="37"/>
      <c r="C48" s="37"/>
      <c r="D48" s="37"/>
      <c r="E48" s="37"/>
      <c r="F48" s="37"/>
      <c r="G48" s="1"/>
    </row>
    <row r="49" spans="1:7" x14ac:dyDescent="0.25">
      <c r="A49" s="6" t="s">
        <v>20</v>
      </c>
      <c r="B49" s="37">
        <f>(B12/B13)*100</f>
        <v>93.541666666666671</v>
      </c>
      <c r="C49" s="37">
        <f t="shared" ref="C49" si="8">(C12/C13)*100</f>
        <v>93.541666666666671</v>
      </c>
      <c r="D49" s="37"/>
      <c r="E49" s="37"/>
      <c r="F49" s="37"/>
      <c r="G49" s="1"/>
    </row>
    <row r="50" spans="1:7" x14ac:dyDescent="0.25">
      <c r="A50" s="6" t="s">
        <v>21</v>
      </c>
      <c r="B50" s="37">
        <f>B18/B19*100</f>
        <v>61.699621390956402</v>
      </c>
      <c r="C50" s="37"/>
      <c r="D50" s="37">
        <f t="shared" ref="D50:F50" si="9">D18/D19*100</f>
        <v>72.866972477386923</v>
      </c>
      <c r="E50" s="37">
        <f t="shared" si="9"/>
        <v>90.795072838092324</v>
      </c>
      <c r="F50" s="37">
        <f t="shared" si="9"/>
        <v>58.576983630523252</v>
      </c>
      <c r="G50" s="1"/>
    </row>
    <row r="51" spans="1:7" x14ac:dyDescent="0.25">
      <c r="A51" s="6" t="s">
        <v>22</v>
      </c>
      <c r="B51" s="37">
        <f>AVERAGE(B49:B50)</f>
        <v>77.62064402881154</v>
      </c>
      <c r="C51" s="37">
        <f t="shared" ref="C51:F51" si="10">AVERAGE(C49:C50)</f>
        <v>93.541666666666671</v>
      </c>
      <c r="D51" s="37">
        <f t="shared" si="10"/>
        <v>72.866972477386923</v>
      </c>
      <c r="E51" s="37">
        <f t="shared" si="10"/>
        <v>90.795072838092324</v>
      </c>
      <c r="F51" s="37">
        <f t="shared" si="10"/>
        <v>58.576983630523252</v>
      </c>
      <c r="G51" s="1"/>
    </row>
    <row r="52" spans="1:7" x14ac:dyDescent="0.25">
      <c r="B52" s="37"/>
      <c r="C52" s="37"/>
      <c r="D52" s="37"/>
      <c r="E52" s="37"/>
      <c r="F52" s="37"/>
      <c r="G52" s="1"/>
    </row>
    <row r="53" spans="1:7" x14ac:dyDescent="0.25">
      <c r="A53" s="6" t="s">
        <v>34</v>
      </c>
      <c r="B53" s="37"/>
      <c r="C53" s="37"/>
      <c r="D53" s="37"/>
      <c r="E53" s="37"/>
      <c r="F53" s="37"/>
      <c r="G53" s="1"/>
    </row>
    <row r="54" spans="1:7" x14ac:dyDescent="0.25">
      <c r="A54" s="6" t="s">
        <v>23</v>
      </c>
      <c r="B54" s="37">
        <f>B20/B18*100</f>
        <v>100</v>
      </c>
      <c r="C54" s="37"/>
      <c r="D54" s="37">
        <f t="shared" ref="D54:F54" si="11">D20/D18*100</f>
        <v>100</v>
      </c>
      <c r="E54" s="37">
        <f t="shared" si="11"/>
        <v>100</v>
      </c>
      <c r="F54" s="37">
        <f t="shared" si="11"/>
        <v>100</v>
      </c>
      <c r="G54" s="1"/>
    </row>
    <row r="55" spans="1:7" x14ac:dyDescent="0.25">
      <c r="B55" s="37"/>
      <c r="C55" s="37"/>
      <c r="D55" s="37"/>
      <c r="E55" s="37"/>
      <c r="F55" s="37"/>
      <c r="G55" s="1"/>
    </row>
    <row r="56" spans="1:7" x14ac:dyDescent="0.25">
      <c r="A56" s="6" t="s">
        <v>24</v>
      </c>
      <c r="B56" s="37"/>
      <c r="C56" s="37"/>
      <c r="D56" s="37"/>
      <c r="E56" s="37"/>
      <c r="F56" s="37"/>
      <c r="G56" s="1"/>
    </row>
    <row r="57" spans="1:7" x14ac:dyDescent="0.25">
      <c r="A57" s="6" t="s">
        <v>25</v>
      </c>
      <c r="B57" s="37">
        <f>((B12/B10)-1)*100</f>
        <v>-2.107558139534893</v>
      </c>
      <c r="C57" s="37">
        <f t="shared" ref="C57" si="12">((C12/C10)-1)*100</f>
        <v>2.9554140127388662</v>
      </c>
      <c r="D57" s="37" t="s">
        <v>46</v>
      </c>
      <c r="E57" s="37" t="s">
        <v>46</v>
      </c>
      <c r="F57" s="37" t="s">
        <v>46</v>
      </c>
      <c r="G57" s="1"/>
    </row>
    <row r="58" spans="1:7" x14ac:dyDescent="0.25">
      <c r="A58" s="6" t="s">
        <v>26</v>
      </c>
      <c r="B58" s="37">
        <f>((B33/B32)-1)*100</f>
        <v>311.69298894405733</v>
      </c>
      <c r="C58" s="37" t="s">
        <v>46</v>
      </c>
      <c r="D58" s="37">
        <f t="shared" ref="D58:F58" si="13">((D33/D32)-1)*100</f>
        <v>-9.9606216751590324</v>
      </c>
      <c r="E58" s="37">
        <f t="shared" si="13"/>
        <v>551.11096379446155</v>
      </c>
      <c r="F58" s="37">
        <f t="shared" si="13"/>
        <v>1198.2541445954162</v>
      </c>
      <c r="G58" s="1"/>
    </row>
    <row r="59" spans="1:7" x14ac:dyDescent="0.25">
      <c r="A59" s="6" t="s">
        <v>27</v>
      </c>
      <c r="B59" s="37">
        <f>((B35/B34)-1)*100</f>
        <v>320.55646086638677</v>
      </c>
      <c r="C59" s="37" t="s">
        <v>46</v>
      </c>
      <c r="D59" s="37">
        <f t="shared" ref="D59:F59" si="14">((D35/D34)-1)*100</f>
        <v>-12.54527099109113</v>
      </c>
      <c r="E59" s="37">
        <f t="shared" si="14"/>
        <v>532.42032489316045</v>
      </c>
      <c r="F59" s="37">
        <f t="shared" si="14"/>
        <v>1160.9867650425658</v>
      </c>
      <c r="G59" s="1"/>
    </row>
    <row r="60" spans="1:7" x14ac:dyDescent="0.25">
      <c r="B60" s="37"/>
      <c r="C60" s="37"/>
      <c r="D60" s="37"/>
      <c r="E60" s="37"/>
      <c r="F60" s="37"/>
      <c r="G60" s="1"/>
    </row>
    <row r="61" spans="1:7" x14ac:dyDescent="0.25">
      <c r="A61" s="6" t="s">
        <v>28</v>
      </c>
      <c r="B61" s="37"/>
      <c r="C61" s="37"/>
      <c r="D61" s="37"/>
      <c r="E61" s="37"/>
      <c r="F61" s="37"/>
      <c r="G61" s="1"/>
    </row>
    <row r="62" spans="1:7" x14ac:dyDescent="0.25">
      <c r="A62" s="6" t="s">
        <v>35</v>
      </c>
      <c r="B62" s="22">
        <f>B17/($B$11*8)</f>
        <v>381584.44564062508</v>
      </c>
      <c r="C62" s="22">
        <f>B17/(C11*8)</f>
        <v>381584.44564062508</v>
      </c>
      <c r="D62" s="22">
        <f>D17/($C$11*8)</f>
        <v>41875</v>
      </c>
      <c r="E62" s="22">
        <f t="shared" ref="E62:F62" si="15">E17/($C$11*8)</f>
        <v>14962.552083333334</v>
      </c>
      <c r="F62" s="22">
        <f t="shared" si="15"/>
        <v>324746.89355729165</v>
      </c>
      <c r="G62" s="19"/>
    </row>
    <row r="63" spans="1:7" x14ac:dyDescent="0.25">
      <c r="A63" s="6" t="s">
        <v>36</v>
      </c>
      <c r="B63" s="22">
        <f>B18/($B$12*8)</f>
        <v>258252.81265033406</v>
      </c>
      <c r="C63" s="22">
        <f>B18/(C12*8)</f>
        <v>258252.81265033406</v>
      </c>
      <c r="D63" s="22">
        <f>D18/($C$12*8)</f>
        <v>40368.951901447661</v>
      </c>
      <c r="E63" s="22">
        <f t="shared" ref="E63:F63" si="16">E18/($C$12*8)</f>
        <v>14523.217884187083</v>
      </c>
      <c r="F63" s="22">
        <f t="shared" si="16"/>
        <v>203360.64286469933</v>
      </c>
      <c r="G63" s="10"/>
    </row>
    <row r="64" spans="1:7" x14ac:dyDescent="0.25">
      <c r="A64" s="6" t="s">
        <v>29</v>
      </c>
      <c r="B64" s="44">
        <f>(B63/B62)*B46</f>
        <v>53.077244335617934</v>
      </c>
      <c r="C64" s="44">
        <f>(C63/C62)*C46</f>
        <v>63.308132164847251</v>
      </c>
      <c r="D64" s="44"/>
      <c r="E64" s="44"/>
      <c r="F64" s="44"/>
      <c r="G64" s="1"/>
    </row>
    <row r="65" spans="1:8" x14ac:dyDescent="0.25">
      <c r="A65" s="4" t="s">
        <v>41</v>
      </c>
      <c r="B65" s="22">
        <f>B17/($B$11)</f>
        <v>3052675.5651250007</v>
      </c>
      <c r="C65" s="22">
        <f>B17/C11</f>
        <v>3052675.5651250007</v>
      </c>
      <c r="D65" s="47">
        <f>D17/($C$11)</f>
        <v>335000</v>
      </c>
      <c r="E65" s="47">
        <f t="shared" ref="E65:F65" si="17">E17/($C$11)</f>
        <v>119700.41666666667</v>
      </c>
      <c r="F65" s="47">
        <f t="shared" si="17"/>
        <v>2597975.1484583332</v>
      </c>
      <c r="G65" s="1"/>
    </row>
    <row r="66" spans="1:8" x14ac:dyDescent="0.25">
      <c r="A66" s="4" t="s">
        <v>42</v>
      </c>
      <c r="B66" s="22">
        <f>B18/($B$12)</f>
        <v>2066022.5012026725</v>
      </c>
      <c r="C66" s="22">
        <f>B18/C12</f>
        <v>2066022.5012026725</v>
      </c>
      <c r="D66" s="47">
        <f>D18/($C$12)</f>
        <v>322951.61521158129</v>
      </c>
      <c r="E66" s="47">
        <f t="shared" ref="E66:F66" si="18">E18/($C$12)</f>
        <v>116185.74307349666</v>
      </c>
      <c r="F66" s="47">
        <f t="shared" si="18"/>
        <v>1626885.1429175946</v>
      </c>
      <c r="G66" s="1"/>
    </row>
    <row r="67" spans="1:8" x14ac:dyDescent="0.25">
      <c r="B67" s="37"/>
      <c r="C67" s="37"/>
      <c r="D67" s="37"/>
      <c r="E67" s="37"/>
      <c r="F67" s="37"/>
      <c r="G67" s="1"/>
    </row>
    <row r="68" spans="1:8" x14ac:dyDescent="0.25">
      <c r="A68" s="6" t="s">
        <v>30</v>
      </c>
      <c r="B68" s="37"/>
      <c r="C68" s="37"/>
      <c r="D68" s="37"/>
      <c r="E68" s="37"/>
      <c r="F68" s="37"/>
      <c r="G68" s="1"/>
    </row>
    <row r="69" spans="1:8" x14ac:dyDescent="0.25">
      <c r="A69" s="6" t="s">
        <v>31</v>
      </c>
      <c r="B69" s="44">
        <f>((B24+D24)/B23)*100</f>
        <v>43.603296625889421</v>
      </c>
      <c r="C69" s="37"/>
      <c r="D69" s="37"/>
      <c r="E69" s="37"/>
      <c r="F69" s="37"/>
      <c r="G69" s="19"/>
      <c r="H69" s="10"/>
    </row>
    <row r="70" spans="1:8" x14ac:dyDescent="0.25">
      <c r="A70" s="6" t="s">
        <v>32</v>
      </c>
      <c r="B70" s="44">
        <f>(B18/(B24+D24))*100</f>
        <v>145.1911599896282</v>
      </c>
      <c r="C70" s="37"/>
      <c r="D70" s="37"/>
      <c r="E70" s="37"/>
      <c r="F70" s="37"/>
      <c r="G70" s="1"/>
      <c r="H70" s="10"/>
    </row>
    <row r="71" spans="1:8" ht="15.75" thickBot="1" x14ac:dyDescent="0.3">
      <c r="A71" s="11"/>
      <c r="B71" s="11"/>
      <c r="C71" s="11"/>
      <c r="D71" s="11"/>
      <c r="E71" s="11"/>
      <c r="F71" s="11"/>
    </row>
    <row r="72" spans="1:8" ht="15.75" thickTop="1" x14ac:dyDescent="0.25"/>
    <row r="73" spans="1:8" x14ac:dyDescent="0.25">
      <c r="A73" s="2" t="s">
        <v>33</v>
      </c>
    </row>
    <row r="74" spans="1:8" x14ac:dyDescent="0.25">
      <c r="A74" s="3" t="s">
        <v>87</v>
      </c>
    </row>
    <row r="75" spans="1:8" x14ac:dyDescent="0.25">
      <c r="A75" s="3" t="s">
        <v>88</v>
      </c>
      <c r="B75" s="12"/>
      <c r="C75" s="12"/>
      <c r="D75" s="12"/>
      <c r="E75" s="12"/>
    </row>
    <row r="76" spans="1:8" x14ac:dyDescent="0.25">
      <c r="A76" s="17" t="s">
        <v>89</v>
      </c>
      <c r="B76" s="12"/>
      <c r="C76" s="12"/>
      <c r="D76" s="12"/>
      <c r="E76" s="12"/>
    </row>
    <row r="77" spans="1:8" x14ac:dyDescent="0.25">
      <c r="A77" s="3" t="s">
        <v>47</v>
      </c>
    </row>
    <row r="78" spans="1:8" x14ac:dyDescent="0.25">
      <c r="A78" s="16" t="s">
        <v>48</v>
      </c>
    </row>
    <row r="79" spans="1:8" x14ac:dyDescent="0.25">
      <c r="A79" s="5" t="s">
        <v>43</v>
      </c>
    </row>
    <row r="80" spans="1:8" x14ac:dyDescent="0.25">
      <c r="A80" s="5" t="s">
        <v>44</v>
      </c>
    </row>
    <row r="81" spans="1:1" x14ac:dyDescent="0.25">
      <c r="A81" s="23"/>
    </row>
    <row r="82" spans="1:1" x14ac:dyDescent="0.25">
      <c r="A82" s="13" t="s">
        <v>90</v>
      </c>
    </row>
  </sheetData>
  <mergeCells count="5">
    <mergeCell ref="A2:F2"/>
    <mergeCell ref="A4:A5"/>
    <mergeCell ref="B4:B5"/>
    <mergeCell ref="D4:F4"/>
    <mergeCell ref="C4:C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2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0.85546875" style="6" customWidth="1"/>
    <col min="2" max="5" width="19.5703125" style="6" customWidth="1"/>
    <col min="6" max="6" width="19.7109375" style="6" customWidth="1"/>
    <col min="7" max="7" width="13.7109375" style="6" bestFit="1" customWidth="1"/>
    <col min="8" max="8" width="11.42578125" style="6"/>
    <col min="9" max="9" width="13.85546875" style="6" bestFit="1" customWidth="1"/>
    <col min="10" max="16384" width="11.42578125" style="6"/>
  </cols>
  <sheetData>
    <row r="2" spans="1:8" ht="15.75" x14ac:dyDescent="0.25">
      <c r="A2" s="52" t="s">
        <v>128</v>
      </c>
      <c r="B2" s="52"/>
      <c r="C2" s="52"/>
      <c r="D2" s="52"/>
      <c r="E2" s="52"/>
      <c r="F2" s="52"/>
    </row>
    <row r="4" spans="1:8" customFormat="1" ht="15" customHeight="1" x14ac:dyDescent="0.25">
      <c r="A4" s="58" t="s">
        <v>0</v>
      </c>
      <c r="B4" s="60" t="s">
        <v>1</v>
      </c>
      <c r="C4" s="60" t="s">
        <v>49</v>
      </c>
      <c r="D4" s="62" t="s">
        <v>92</v>
      </c>
      <c r="E4" s="62"/>
      <c r="F4" s="62"/>
    </row>
    <row r="5" spans="1:8" customFormat="1" ht="30.75" thickBot="1" x14ac:dyDescent="0.3">
      <c r="A5" s="59"/>
      <c r="B5" s="61"/>
      <c r="C5" s="61"/>
      <c r="D5" s="24" t="s">
        <v>91</v>
      </c>
      <c r="E5" s="25" t="s">
        <v>2</v>
      </c>
      <c r="F5" s="25" t="s">
        <v>3</v>
      </c>
    </row>
    <row r="6" spans="1:8" ht="15.75" thickTop="1" x14ac:dyDescent="0.25"/>
    <row r="7" spans="1:8" x14ac:dyDescent="0.25">
      <c r="A7" s="7" t="s">
        <v>4</v>
      </c>
    </row>
    <row r="8" spans="1:8" x14ac:dyDescent="0.25">
      <c r="B8" s="1"/>
      <c r="C8" s="1"/>
      <c r="D8" s="1"/>
      <c r="E8" s="1"/>
      <c r="F8" s="1"/>
      <c r="G8" s="1"/>
    </row>
    <row r="9" spans="1:8" x14ac:dyDescent="0.25">
      <c r="A9" s="6" t="s">
        <v>5</v>
      </c>
      <c r="B9" s="1"/>
      <c r="C9" s="1"/>
      <c r="D9" s="1"/>
      <c r="E9" s="1"/>
      <c r="F9" s="1"/>
      <c r="G9" s="1"/>
      <c r="H9" s="6" t="s">
        <v>50</v>
      </c>
    </row>
    <row r="10" spans="1:8" x14ac:dyDescent="0.25">
      <c r="A10" s="8" t="s">
        <v>75</v>
      </c>
      <c r="B10" s="36">
        <f>'I Trimestre'!B10</f>
        <v>458.66666666666669</v>
      </c>
      <c r="C10" s="36">
        <f>(+'I Trimestre'!C10+'II Trimestre'!C10+'III Trimestre'!C10+'IV Trimestre'!C10)/4</f>
        <v>429.33333333333331</v>
      </c>
      <c r="D10" s="37"/>
      <c r="E10" s="37"/>
      <c r="F10" s="37"/>
      <c r="G10" s="1"/>
    </row>
    <row r="11" spans="1:8" x14ac:dyDescent="0.25">
      <c r="A11" s="8" t="s">
        <v>129</v>
      </c>
      <c r="B11" s="36">
        <f>'I Trimestre'!B11</f>
        <v>480</v>
      </c>
      <c r="C11" s="36">
        <f>(+'I Trimestre'!C11+'II Trimestre'!C11+'III Trimestre'!C11+'IV Trimestre'!C11)/4</f>
        <v>480</v>
      </c>
      <c r="D11" s="37"/>
      <c r="E11" s="37"/>
      <c r="F11" s="37"/>
      <c r="G11" s="1"/>
    </row>
    <row r="12" spans="1:8" x14ac:dyDescent="0.25">
      <c r="A12" s="8" t="s">
        <v>130</v>
      </c>
      <c r="B12" s="41">
        <f>(+'I Trimestre'!B12+'II Trimestre'!B12+'III Trimestre'!B12+'IV Trimestre'!B12)/4</f>
        <v>440</v>
      </c>
      <c r="C12" s="41">
        <f>(+'I Trimestre'!C12+'II Trimestre'!C12+'III Trimestre'!C12+'IV Trimestre'!C12)/4</f>
        <v>440</v>
      </c>
      <c r="D12" s="37"/>
      <c r="E12" s="38"/>
      <c r="F12" s="38"/>
      <c r="G12" s="10"/>
    </row>
    <row r="13" spans="1:8" x14ac:dyDescent="0.25">
      <c r="A13" s="8" t="s">
        <v>82</v>
      </c>
      <c r="B13" s="36">
        <f>'I Trimestre'!B13</f>
        <v>480</v>
      </c>
      <c r="C13" s="36">
        <f>+'IV Trimestre'!C13</f>
        <v>480</v>
      </c>
      <c r="D13" s="37"/>
      <c r="E13" s="37"/>
      <c r="F13" s="37"/>
      <c r="G13" s="1"/>
    </row>
    <row r="14" spans="1:8" x14ac:dyDescent="0.25">
      <c r="B14" s="37"/>
      <c r="C14" s="37"/>
      <c r="D14" s="37"/>
      <c r="E14" s="37"/>
      <c r="F14" s="37"/>
      <c r="G14" s="1"/>
    </row>
    <row r="15" spans="1:8" x14ac:dyDescent="0.25">
      <c r="A15" s="9" t="s">
        <v>6</v>
      </c>
      <c r="B15" s="37"/>
      <c r="C15" s="37"/>
      <c r="D15" s="37"/>
      <c r="E15" s="37"/>
      <c r="F15" s="37"/>
      <c r="G15" s="1"/>
    </row>
    <row r="16" spans="1:8" x14ac:dyDescent="0.25">
      <c r="A16" s="8" t="s">
        <v>75</v>
      </c>
      <c r="B16" s="41">
        <f>'I Trimestre'!B16+'II Trimestre'!B16+'III Trimestre'!B16+'IV Trimestre'!B16</f>
        <v>401080254.24000001</v>
      </c>
      <c r="C16" s="41"/>
      <c r="D16" s="41">
        <f>'I Trimestre'!D16+'II Trimestre'!D16+'III Trimestre'!D16+'IV Trimestre'!D16</f>
        <v>204507800.58000004</v>
      </c>
      <c r="E16" s="41">
        <f>'I Trimestre'!E16+'II Trimestre'!E16+'III Trimestre'!E16+'IV Trimestre'!E16</f>
        <v>7872501.7300000004</v>
      </c>
      <c r="F16" s="41">
        <f>'I Trimestre'!F16+'II Trimestre'!F16+'III Trimestre'!F16+'IV Trimestre'!F16</f>
        <v>188699951.93000001</v>
      </c>
      <c r="G16" s="19"/>
    </row>
    <row r="17" spans="1:8" x14ac:dyDescent="0.25">
      <c r="A17" s="8" t="s">
        <v>129</v>
      </c>
      <c r="B17" s="36">
        <f>SUM(D17:F17)</f>
        <v>1512196606.3199999</v>
      </c>
      <c r="C17" s="36"/>
      <c r="D17" s="36">
        <f>'IV Trimestre'!D19</f>
        <v>199000000</v>
      </c>
      <c r="E17" s="36">
        <f>'I Trimestre'!E17+'II Trimestre'!E17+'III Trimestre'!E17+'IV Trimestre'!E17</f>
        <v>66168535.060000002</v>
      </c>
      <c r="F17" s="36">
        <f>'IV Trimestre'!F19</f>
        <v>1247028071.26</v>
      </c>
      <c r="G17" s="1"/>
    </row>
    <row r="18" spans="1:8" x14ac:dyDescent="0.25">
      <c r="A18" s="8" t="s">
        <v>130</v>
      </c>
      <c r="B18" s="36">
        <f>SUM(D18:F18)</f>
        <v>1307449834.48</v>
      </c>
      <c r="C18" s="36"/>
      <c r="D18" s="36">
        <f>'I Trimestre'!D18+'II Trimestre'!D18+'III Trimestre'!D18+'IV Trimestre'!D18</f>
        <v>201607457.56</v>
      </c>
      <c r="E18" s="36">
        <f>'I Trimestre'!E18+'II Trimestre'!E18+'III Trimestre'!E18+'IV Trimestre'!E18</f>
        <v>54437777.640000001</v>
      </c>
      <c r="F18" s="36">
        <f>'I Trimestre'!F18+'II Trimestre'!F18+'III Trimestre'!F18+'IV Trimestre'!F18</f>
        <v>1051404599.28</v>
      </c>
      <c r="G18" s="1"/>
    </row>
    <row r="19" spans="1:8" x14ac:dyDescent="0.25">
      <c r="A19" s="8" t="s">
        <v>82</v>
      </c>
      <c r="B19" s="36">
        <f>SUM(D19:F19)</f>
        <v>1512196606.3199999</v>
      </c>
      <c r="C19" s="36"/>
      <c r="D19" s="36">
        <f>+'IV Trimestre'!D19</f>
        <v>199000000</v>
      </c>
      <c r="E19" s="36">
        <f>+'IV Trimestre'!E19</f>
        <v>66168535.060000002</v>
      </c>
      <c r="F19" s="36">
        <f>+'IV Trimestre'!F19</f>
        <v>1247028071.26</v>
      </c>
      <c r="G19" s="1"/>
    </row>
    <row r="20" spans="1:8" x14ac:dyDescent="0.25">
      <c r="A20" s="8" t="s">
        <v>131</v>
      </c>
      <c r="B20" s="36">
        <f>D20+E20+F20</f>
        <v>1307449834.48</v>
      </c>
      <c r="C20" s="36"/>
      <c r="D20" s="36">
        <f>D18</f>
        <v>201607457.56</v>
      </c>
      <c r="E20" s="36">
        <f t="shared" ref="E20:F20" si="0">E18</f>
        <v>54437777.640000001</v>
      </c>
      <c r="F20" s="36">
        <f t="shared" si="0"/>
        <v>1051404599.28</v>
      </c>
      <c r="G20" s="1"/>
    </row>
    <row r="21" spans="1:8" x14ac:dyDescent="0.25">
      <c r="B21" s="37"/>
      <c r="C21" s="37"/>
      <c r="D21" s="37"/>
      <c r="E21" s="37"/>
      <c r="F21" s="37"/>
      <c r="G21" s="1"/>
    </row>
    <row r="22" spans="1:8" x14ac:dyDescent="0.25">
      <c r="A22" s="9" t="s">
        <v>7</v>
      </c>
      <c r="B22" s="37"/>
      <c r="C22" s="37"/>
      <c r="D22" s="37"/>
      <c r="E22" s="37"/>
      <c r="F22" s="37"/>
      <c r="G22" s="1"/>
    </row>
    <row r="23" spans="1:8" x14ac:dyDescent="0.25">
      <c r="A23" s="8" t="s">
        <v>129</v>
      </c>
      <c r="B23" s="36">
        <f>B17</f>
        <v>1512196606.3199999</v>
      </c>
      <c r="C23" s="37"/>
      <c r="D23" s="48"/>
      <c r="E23" s="37"/>
      <c r="F23" s="37"/>
      <c r="G23" s="18"/>
      <c r="H23" s="10"/>
    </row>
    <row r="24" spans="1:8" x14ac:dyDescent="0.25">
      <c r="A24" s="8" t="s">
        <v>130</v>
      </c>
      <c r="B24" s="36">
        <f>'I Trimestre'!B24+'II Trimestre'!B24+'III Trimestre'!B24+'IV Trimestre'!B24</f>
        <v>792947486.59000003</v>
      </c>
      <c r="C24" s="37"/>
      <c r="D24" s="44"/>
      <c r="E24" s="37"/>
      <c r="F24" s="37"/>
      <c r="G24" s="1"/>
      <c r="H24" s="10"/>
    </row>
    <row r="25" spans="1:8" x14ac:dyDescent="0.25">
      <c r="B25" s="37"/>
      <c r="C25" s="37"/>
      <c r="D25" s="37"/>
      <c r="E25" s="37"/>
      <c r="F25" s="37"/>
      <c r="G25" s="1"/>
    </row>
    <row r="26" spans="1:8" x14ac:dyDescent="0.25">
      <c r="A26" s="6" t="s">
        <v>8</v>
      </c>
      <c r="B26" s="37"/>
      <c r="C26" s="37"/>
      <c r="D26" s="37"/>
      <c r="E26" s="37"/>
      <c r="F26" s="37"/>
      <c r="G26" s="1"/>
    </row>
    <row r="27" spans="1:8" x14ac:dyDescent="0.25">
      <c r="A27" s="6" t="s">
        <v>76</v>
      </c>
      <c r="B27" s="42">
        <v>1.0245</v>
      </c>
      <c r="C27" s="42">
        <v>1.0245</v>
      </c>
      <c r="D27" s="42">
        <v>1.0245</v>
      </c>
      <c r="E27" s="42">
        <v>1.0245</v>
      </c>
      <c r="F27" s="42">
        <v>1.0245</v>
      </c>
      <c r="G27" s="1"/>
    </row>
    <row r="28" spans="1:8" x14ac:dyDescent="0.25">
      <c r="A28" s="6" t="s">
        <v>132</v>
      </c>
      <c r="B28" s="42">
        <v>1.0451999999999999</v>
      </c>
      <c r="C28" s="42">
        <v>1.0451999999999999</v>
      </c>
      <c r="D28" s="42">
        <v>1.0451999999999999</v>
      </c>
      <c r="E28" s="42">
        <v>1.0451999999999999</v>
      </c>
      <c r="F28" s="42">
        <v>1.0451999999999999</v>
      </c>
      <c r="G28" s="1"/>
    </row>
    <row r="29" spans="1:8" x14ac:dyDescent="0.25">
      <c r="A29" s="6" t="s">
        <v>9</v>
      </c>
      <c r="B29" s="41" t="s">
        <v>46</v>
      </c>
      <c r="C29" s="41" t="s">
        <v>46</v>
      </c>
      <c r="D29" s="41" t="s">
        <v>46</v>
      </c>
      <c r="E29" s="41" t="s">
        <v>46</v>
      </c>
      <c r="F29" s="41" t="s">
        <v>46</v>
      </c>
      <c r="G29" s="1"/>
    </row>
    <row r="30" spans="1:8" x14ac:dyDescent="0.25">
      <c r="B30" s="37"/>
      <c r="C30" s="37"/>
      <c r="D30" s="37"/>
      <c r="E30" s="37"/>
      <c r="F30" s="37"/>
      <c r="G30" s="1"/>
    </row>
    <row r="31" spans="1:8" x14ac:dyDescent="0.25">
      <c r="A31" s="6" t="s">
        <v>10</v>
      </c>
      <c r="B31" s="37"/>
      <c r="C31" s="37"/>
      <c r="D31" s="37"/>
      <c r="E31" s="37"/>
      <c r="F31" s="37"/>
      <c r="G31" s="1"/>
    </row>
    <row r="32" spans="1:8" x14ac:dyDescent="0.25">
      <c r="A32" s="6" t="s">
        <v>77</v>
      </c>
      <c r="B32" s="37">
        <f>B16/B27</f>
        <v>391488779.15080529</v>
      </c>
      <c r="C32" s="37">
        <f t="shared" ref="C32:F32" si="1">C16/C27</f>
        <v>0</v>
      </c>
      <c r="D32" s="37">
        <f t="shared" si="1"/>
        <v>199617179.6778917</v>
      </c>
      <c r="E32" s="37">
        <f t="shared" si="1"/>
        <v>7684237.9014153257</v>
      </c>
      <c r="F32" s="37">
        <f t="shared" si="1"/>
        <v>184187361.5714983</v>
      </c>
      <c r="G32" s="1"/>
    </row>
    <row r="33" spans="1:9" x14ac:dyDescent="0.25">
      <c r="A33" s="6" t="s">
        <v>133</v>
      </c>
      <c r="B33" s="37">
        <f>B18/B28</f>
        <v>1250908758.5916572</v>
      </c>
      <c r="C33" s="37">
        <f t="shared" ref="C33:F33" si="2">C18/C28</f>
        <v>0</v>
      </c>
      <c r="D33" s="37">
        <f t="shared" si="2"/>
        <v>192888880.17604288</v>
      </c>
      <c r="E33" s="37">
        <f t="shared" si="2"/>
        <v>52083598.966704942</v>
      </c>
      <c r="F33" s="37">
        <f t="shared" si="2"/>
        <v>1005936279.4489094</v>
      </c>
      <c r="G33" s="1"/>
    </row>
    <row r="34" spans="1:9" x14ac:dyDescent="0.25">
      <c r="A34" s="6" t="s">
        <v>78</v>
      </c>
      <c r="B34" s="37">
        <f>B32/B10</f>
        <v>853536.58245088358</v>
      </c>
      <c r="C34" s="37">
        <f>C32/C10</f>
        <v>0</v>
      </c>
      <c r="D34" s="22">
        <f>D32/$C$10</f>
        <v>464946.84707583475</v>
      </c>
      <c r="E34" s="22">
        <f t="shared" ref="E34:F34" si="3">E32/$C$10</f>
        <v>17898.069646153708</v>
      </c>
      <c r="F34" s="22">
        <f t="shared" si="3"/>
        <v>429007.82974727865</v>
      </c>
      <c r="G34" s="19"/>
      <c r="I34" s="21"/>
    </row>
    <row r="35" spans="1:9" x14ac:dyDescent="0.25">
      <c r="A35" s="6" t="s">
        <v>134</v>
      </c>
      <c r="B35" s="37">
        <f>B33/B12</f>
        <v>2842974.4513446754</v>
      </c>
      <c r="C35" s="37">
        <f>C33/C12</f>
        <v>0</v>
      </c>
      <c r="D35" s="22">
        <f>D33/$C$12</f>
        <v>438383.81858191564</v>
      </c>
      <c r="E35" s="22">
        <f t="shared" ref="E35:F35" si="4">E33/$C$12</f>
        <v>118371.81583342032</v>
      </c>
      <c r="F35" s="22">
        <f t="shared" si="4"/>
        <v>2286218.8169293394</v>
      </c>
    </row>
    <row r="36" spans="1:9" x14ac:dyDescent="0.25">
      <c r="B36" s="37"/>
      <c r="C36" s="37"/>
      <c r="D36" s="37"/>
      <c r="E36" s="37"/>
      <c r="F36" s="37"/>
      <c r="G36" s="1"/>
    </row>
    <row r="37" spans="1:9" x14ac:dyDescent="0.25">
      <c r="A37" s="7" t="s">
        <v>11</v>
      </c>
      <c r="B37" s="37"/>
      <c r="C37" s="37"/>
      <c r="D37" s="37"/>
      <c r="E37" s="37"/>
      <c r="F37" s="37"/>
      <c r="G37" s="1"/>
    </row>
    <row r="38" spans="1:9" x14ac:dyDescent="0.25">
      <c r="B38" s="37"/>
      <c r="C38" s="37"/>
      <c r="D38" s="37"/>
      <c r="E38" s="37"/>
      <c r="F38" s="37"/>
      <c r="G38" s="1"/>
    </row>
    <row r="39" spans="1:9" x14ac:dyDescent="0.25">
      <c r="A39" s="6" t="s">
        <v>12</v>
      </c>
      <c r="B39" s="37"/>
      <c r="C39" s="37"/>
      <c r="D39" s="37"/>
      <c r="E39" s="37"/>
      <c r="F39" s="37"/>
      <c r="G39" s="1"/>
    </row>
    <row r="40" spans="1:9" x14ac:dyDescent="0.25">
      <c r="A40" s="6" t="s">
        <v>13</v>
      </c>
      <c r="B40" s="37" t="s">
        <v>45</v>
      </c>
      <c r="C40" s="37" t="s">
        <v>45</v>
      </c>
      <c r="D40" s="37" t="s">
        <v>45</v>
      </c>
      <c r="E40" s="37" t="s">
        <v>45</v>
      </c>
      <c r="F40" s="37" t="s">
        <v>45</v>
      </c>
      <c r="G40" s="1"/>
    </row>
    <row r="41" spans="1:9" x14ac:dyDescent="0.25">
      <c r="A41" s="6" t="s">
        <v>14</v>
      </c>
      <c r="B41" s="37" t="s">
        <v>45</v>
      </c>
      <c r="C41" s="37" t="s">
        <v>45</v>
      </c>
      <c r="D41" s="37" t="s">
        <v>45</v>
      </c>
      <c r="E41" s="37" t="s">
        <v>45</v>
      </c>
      <c r="F41" s="37" t="s">
        <v>45</v>
      </c>
      <c r="G41" s="1"/>
    </row>
    <row r="42" spans="1:9" x14ac:dyDescent="0.25">
      <c r="B42" s="37"/>
      <c r="C42" s="37"/>
      <c r="D42" s="37"/>
      <c r="E42" s="37"/>
      <c r="F42" s="37"/>
      <c r="G42" s="1"/>
    </row>
    <row r="43" spans="1:9" x14ac:dyDescent="0.25">
      <c r="A43" s="6" t="s">
        <v>15</v>
      </c>
      <c r="B43" s="37"/>
      <c r="C43" s="37"/>
      <c r="D43" s="37"/>
      <c r="E43" s="37"/>
      <c r="F43" s="37"/>
      <c r="G43" s="1"/>
    </row>
    <row r="44" spans="1:9" x14ac:dyDescent="0.25">
      <c r="A44" s="6" t="s">
        <v>16</v>
      </c>
      <c r="B44" s="37">
        <f>B12/B11*100</f>
        <v>91.666666666666657</v>
      </c>
      <c r="C44" s="37">
        <f t="shared" ref="C44" si="5">C12/C11*100</f>
        <v>91.666666666666657</v>
      </c>
      <c r="D44" s="37"/>
      <c r="E44" s="37"/>
      <c r="F44" s="37"/>
      <c r="G44" s="19"/>
    </row>
    <row r="45" spans="1:9" x14ac:dyDescent="0.25">
      <c r="A45" s="6" t="s">
        <v>17</v>
      </c>
      <c r="B45" s="37">
        <f>B18/B17*100</f>
        <v>86.460307410802841</v>
      </c>
      <c r="C45" s="37"/>
      <c r="D45" s="37">
        <f t="shared" ref="D45:F45" si="6">D18/D17*100</f>
        <v>101.31028018090453</v>
      </c>
      <c r="E45" s="37">
        <f t="shared" si="6"/>
        <v>82.271396201589113</v>
      </c>
      <c r="F45" s="37">
        <f t="shared" si="6"/>
        <v>84.312825309349961</v>
      </c>
      <c r="G45" s="1"/>
    </row>
    <row r="46" spans="1:9" x14ac:dyDescent="0.25">
      <c r="A46" s="6" t="s">
        <v>18</v>
      </c>
      <c r="B46" s="37">
        <f>AVERAGE(B44:B45)</f>
        <v>89.063487038734749</v>
      </c>
      <c r="C46" s="37">
        <f t="shared" ref="C46:F46" si="7">AVERAGE(C44:C45)</f>
        <v>91.666666666666657</v>
      </c>
      <c r="D46" s="37">
        <f t="shared" si="7"/>
        <v>101.31028018090453</v>
      </c>
      <c r="E46" s="37">
        <f t="shared" si="7"/>
        <v>82.271396201589113</v>
      </c>
      <c r="F46" s="37">
        <f t="shared" si="7"/>
        <v>84.312825309349961</v>
      </c>
      <c r="G46" s="1"/>
    </row>
    <row r="47" spans="1:9" x14ac:dyDescent="0.25">
      <c r="B47" s="37"/>
      <c r="C47" s="37"/>
      <c r="D47" s="37"/>
      <c r="E47" s="37"/>
      <c r="F47" s="37"/>
      <c r="G47" s="1"/>
    </row>
    <row r="48" spans="1:9" x14ac:dyDescent="0.25">
      <c r="A48" s="6" t="s">
        <v>19</v>
      </c>
      <c r="B48" s="37"/>
      <c r="C48" s="37"/>
      <c r="D48" s="37"/>
      <c r="E48" s="37"/>
      <c r="F48" s="37"/>
      <c r="G48" s="1"/>
    </row>
    <row r="49" spans="1:7" x14ac:dyDescent="0.25">
      <c r="A49" s="6" t="s">
        <v>20</v>
      </c>
      <c r="B49" s="37">
        <f>(B12/B13)*100</f>
        <v>91.666666666666657</v>
      </c>
      <c r="C49" s="37">
        <f t="shared" ref="C49" si="8">(C12/C13)*100</f>
        <v>91.666666666666657</v>
      </c>
      <c r="D49" s="37"/>
      <c r="E49" s="37"/>
      <c r="F49" s="37"/>
      <c r="G49" s="1"/>
    </row>
    <row r="50" spans="1:7" x14ac:dyDescent="0.25">
      <c r="A50" s="6" t="s">
        <v>21</v>
      </c>
      <c r="B50" s="37">
        <f>B18/B19*100</f>
        <v>86.460307410802841</v>
      </c>
      <c r="C50" s="37"/>
      <c r="D50" s="37">
        <f t="shared" ref="D50:F50" si="9">D18/D19*100</f>
        <v>101.31028018090453</v>
      </c>
      <c r="E50" s="37">
        <f t="shared" si="9"/>
        <v>82.271396201589113</v>
      </c>
      <c r="F50" s="37">
        <f t="shared" si="9"/>
        <v>84.312825309349961</v>
      </c>
      <c r="G50" s="1"/>
    </row>
    <row r="51" spans="1:7" x14ac:dyDescent="0.25">
      <c r="A51" s="6" t="s">
        <v>22</v>
      </c>
      <c r="B51" s="37">
        <f>AVERAGE(B49:B50)</f>
        <v>89.063487038734749</v>
      </c>
      <c r="C51" s="37">
        <f t="shared" ref="C51:F51" si="10">AVERAGE(C49:C50)</f>
        <v>91.666666666666657</v>
      </c>
      <c r="D51" s="37">
        <f t="shared" si="10"/>
        <v>101.31028018090453</v>
      </c>
      <c r="E51" s="37">
        <f t="shared" si="10"/>
        <v>82.271396201589113</v>
      </c>
      <c r="F51" s="37">
        <f t="shared" si="10"/>
        <v>84.312825309349961</v>
      </c>
      <c r="G51" s="1"/>
    </row>
    <row r="52" spans="1:7" x14ac:dyDescent="0.25">
      <c r="B52" s="37"/>
      <c r="C52" s="37"/>
      <c r="D52" s="37"/>
      <c r="E52" s="37"/>
      <c r="F52" s="37"/>
      <c r="G52" s="1"/>
    </row>
    <row r="53" spans="1:7" x14ac:dyDescent="0.25">
      <c r="A53" s="6" t="s">
        <v>34</v>
      </c>
      <c r="B53" s="37"/>
      <c r="C53" s="37"/>
      <c r="D53" s="37"/>
      <c r="E53" s="37"/>
      <c r="F53" s="37"/>
      <c r="G53" s="1"/>
    </row>
    <row r="54" spans="1:7" x14ac:dyDescent="0.25">
      <c r="A54" s="6" t="s">
        <v>23</v>
      </c>
      <c r="B54" s="37">
        <f>B20/B18*100</f>
        <v>100</v>
      </c>
      <c r="C54" s="37"/>
      <c r="D54" s="37">
        <f t="shared" ref="D54:F54" si="11">D20/D18*100</f>
        <v>100</v>
      </c>
      <c r="E54" s="37">
        <f t="shared" si="11"/>
        <v>100</v>
      </c>
      <c r="F54" s="37">
        <f t="shared" si="11"/>
        <v>100</v>
      </c>
      <c r="G54" s="1"/>
    </row>
    <row r="55" spans="1:7" x14ac:dyDescent="0.25">
      <c r="B55" s="37"/>
      <c r="C55" s="37"/>
      <c r="D55" s="37"/>
      <c r="E55" s="37"/>
      <c r="F55" s="37"/>
      <c r="G55" s="1"/>
    </row>
    <row r="56" spans="1:7" x14ac:dyDescent="0.25">
      <c r="A56" s="6" t="s">
        <v>24</v>
      </c>
      <c r="B56" s="37"/>
      <c r="C56" s="37"/>
      <c r="D56" s="37"/>
      <c r="E56" s="37"/>
      <c r="F56" s="37"/>
      <c r="G56" s="1"/>
    </row>
    <row r="57" spans="1:7" x14ac:dyDescent="0.25">
      <c r="A57" s="6" t="s">
        <v>25</v>
      </c>
      <c r="B57" s="37">
        <f>((B12/B10)-1)*100</f>
        <v>-4.0697674418604723</v>
      </c>
      <c r="C57" s="37">
        <f t="shared" ref="C57" si="12">((C12/C10)-1)*100</f>
        <v>2.4844720496894457</v>
      </c>
      <c r="D57" s="37" t="s">
        <v>46</v>
      </c>
      <c r="E57" s="37" t="s">
        <v>46</v>
      </c>
      <c r="F57" s="37" t="s">
        <v>46</v>
      </c>
      <c r="G57" s="1"/>
    </row>
    <row r="58" spans="1:7" x14ac:dyDescent="0.25">
      <c r="A58" s="6" t="s">
        <v>26</v>
      </c>
      <c r="B58" s="37">
        <f>((B33/B32)-1)*100</f>
        <v>219.52608228135065</v>
      </c>
      <c r="C58" s="37" t="s">
        <v>46</v>
      </c>
      <c r="D58" s="37">
        <f t="shared" ref="D58:F58" si="13">((D33/D32)-1)*100</f>
        <v>-3.3706014245396099</v>
      </c>
      <c r="E58" s="37">
        <f t="shared" si="13"/>
        <v>577.79784586200662</v>
      </c>
      <c r="F58" s="37">
        <f t="shared" si="13"/>
        <v>446.14837351824627</v>
      </c>
      <c r="G58" s="1"/>
    </row>
    <row r="59" spans="1:7" x14ac:dyDescent="0.25">
      <c r="A59" s="6" t="s">
        <v>27</v>
      </c>
      <c r="B59" s="37">
        <f>((B35/B34)-1)*100</f>
        <v>233.08173425692308</v>
      </c>
      <c r="C59" s="37" t="s">
        <v>46</v>
      </c>
      <c r="D59" s="37">
        <f t="shared" ref="D59:F59" si="14">((D35/D34)-1)*100</f>
        <v>-5.7131322990962357</v>
      </c>
      <c r="E59" s="37">
        <f t="shared" si="14"/>
        <v>561.36638293201861</v>
      </c>
      <c r="F59" s="37">
        <f t="shared" si="14"/>
        <v>432.90841294810696</v>
      </c>
      <c r="G59" s="1"/>
    </row>
    <row r="60" spans="1:7" x14ac:dyDescent="0.25">
      <c r="B60" s="37"/>
      <c r="C60" s="37"/>
      <c r="D60" s="37"/>
      <c r="E60" s="37"/>
      <c r="F60" s="37"/>
      <c r="G60" s="1"/>
    </row>
    <row r="61" spans="1:7" x14ac:dyDescent="0.25">
      <c r="A61" s="6" t="s">
        <v>28</v>
      </c>
      <c r="B61" s="37"/>
      <c r="C61" s="37"/>
      <c r="D61" s="37"/>
      <c r="E61" s="37"/>
      <c r="F61" s="37"/>
      <c r="G61" s="1"/>
    </row>
    <row r="62" spans="1:7" x14ac:dyDescent="0.25">
      <c r="A62" s="6" t="s">
        <v>35</v>
      </c>
      <c r="B62" s="22">
        <f>B17/($B$11*11)</f>
        <v>286400.87240909092</v>
      </c>
      <c r="C62" s="22">
        <f>B17/(C11*11)</f>
        <v>286400.87240909092</v>
      </c>
      <c r="D62" s="22">
        <f>D17/($C$11*11)</f>
        <v>37689.393939393936</v>
      </c>
      <c r="E62" s="22">
        <f t="shared" ref="E62:F62" si="15">E17/($C$11*11)</f>
        <v>12531.919518939394</v>
      </c>
      <c r="F62" s="22">
        <f t="shared" si="15"/>
        <v>236179.55895075758</v>
      </c>
      <c r="G62" s="20"/>
    </row>
    <row r="63" spans="1:7" x14ac:dyDescent="0.25">
      <c r="A63" s="6" t="s">
        <v>36</v>
      </c>
      <c r="B63" s="22">
        <f>B18/($B$12*11)</f>
        <v>270134.26332231407</v>
      </c>
      <c r="C63" s="22">
        <f>B18/(C12*11)</f>
        <v>270134.26332231407</v>
      </c>
      <c r="D63" s="22">
        <f>D18/($C$12*11)</f>
        <v>41654.43338016529</v>
      </c>
      <c r="E63" s="22">
        <f t="shared" ref="E63:F63" si="16">E18/($C$12*11)</f>
        <v>11247.474719008265</v>
      </c>
      <c r="F63" s="22">
        <f t="shared" si="16"/>
        <v>217232.35522314048</v>
      </c>
      <c r="G63" s="10"/>
    </row>
    <row r="64" spans="1:7" x14ac:dyDescent="0.25">
      <c r="A64" s="6" t="s">
        <v>29</v>
      </c>
      <c r="B64" s="44">
        <f>(B63/B62)*B46</f>
        <v>84.004979655786116</v>
      </c>
      <c r="C64" s="44">
        <f>(C63/C62)*C46</f>
        <v>86.460307410802827</v>
      </c>
      <c r="D64" s="44"/>
      <c r="E64" s="44"/>
      <c r="F64" s="44"/>
      <c r="G64" s="1"/>
    </row>
    <row r="65" spans="1:8" x14ac:dyDescent="0.25">
      <c r="A65" s="4" t="s">
        <v>41</v>
      </c>
      <c r="B65" s="41">
        <f>B17/($B$11)</f>
        <v>3150409.5965</v>
      </c>
      <c r="C65" s="41">
        <f>B17/C11</f>
        <v>3150409.5965</v>
      </c>
      <c r="D65" s="41">
        <f>D17/($C$11)</f>
        <v>414583.33333333331</v>
      </c>
      <c r="E65" s="41">
        <f t="shared" ref="E65:F65" si="17">E17/($C$11)</f>
        <v>137851.11470833333</v>
      </c>
      <c r="F65" s="41">
        <f t="shared" si="17"/>
        <v>2597975.1484583332</v>
      </c>
      <c r="G65" s="1"/>
    </row>
    <row r="66" spans="1:8" x14ac:dyDescent="0.25">
      <c r="A66" s="4" t="s">
        <v>42</v>
      </c>
      <c r="B66" s="41">
        <f>B18/($B$12)</f>
        <v>2971476.8965454544</v>
      </c>
      <c r="C66" s="41">
        <f>B18/C12</f>
        <v>2971476.8965454544</v>
      </c>
      <c r="D66" s="41">
        <f>D18/($C$12)</f>
        <v>458198.7671818182</v>
      </c>
      <c r="E66" s="41">
        <f t="shared" ref="E66:F66" si="18">E18/($C$12)</f>
        <v>123722.22190909091</v>
      </c>
      <c r="F66" s="41">
        <f t="shared" si="18"/>
        <v>2389555.9074545456</v>
      </c>
      <c r="G66" s="1"/>
    </row>
    <row r="67" spans="1:8" x14ac:dyDescent="0.25">
      <c r="B67" s="37"/>
      <c r="C67" s="37"/>
      <c r="D67" s="37"/>
      <c r="E67" s="37"/>
      <c r="F67" s="37"/>
      <c r="G67" s="1"/>
    </row>
    <row r="68" spans="1:8" x14ac:dyDescent="0.25">
      <c r="A68" s="6" t="s">
        <v>30</v>
      </c>
      <c r="B68" s="37"/>
      <c r="C68" s="37"/>
      <c r="D68" s="37"/>
      <c r="E68" s="37"/>
      <c r="F68" s="37"/>
      <c r="G68" s="1"/>
    </row>
    <row r="69" spans="1:8" x14ac:dyDescent="0.25">
      <c r="A69" s="6" t="s">
        <v>31</v>
      </c>
      <c r="B69" s="44">
        <f>((B24+D24)/B23)*100</f>
        <v>52.436798447767593</v>
      </c>
      <c r="C69" s="37"/>
      <c r="D69" s="37"/>
      <c r="E69" s="37"/>
      <c r="F69" s="37"/>
      <c r="G69" s="19"/>
      <c r="H69" s="10"/>
    </row>
    <row r="70" spans="1:8" x14ac:dyDescent="0.25">
      <c r="A70" s="6" t="s">
        <v>32</v>
      </c>
      <c r="B70" s="44">
        <f>(B18/(B24+D24))*100</f>
        <v>164.88479459119941</v>
      </c>
      <c r="C70" s="37"/>
      <c r="D70" s="37"/>
      <c r="E70" s="37"/>
      <c r="F70" s="37"/>
      <c r="G70" s="1"/>
      <c r="H70" s="10"/>
    </row>
    <row r="71" spans="1:8" ht="15.75" thickBot="1" x14ac:dyDescent="0.3">
      <c r="A71" s="11"/>
      <c r="B71" s="11"/>
      <c r="C71" s="11"/>
      <c r="D71" s="11"/>
      <c r="E71" s="11"/>
      <c r="F71" s="11"/>
    </row>
    <row r="72" spans="1:8" ht="15.75" thickTop="1" x14ac:dyDescent="0.25"/>
    <row r="73" spans="1:8" x14ac:dyDescent="0.25">
      <c r="A73" s="2" t="s">
        <v>33</v>
      </c>
    </row>
    <row r="74" spans="1:8" x14ac:dyDescent="0.25">
      <c r="A74" s="3" t="s">
        <v>87</v>
      </c>
    </row>
    <row r="75" spans="1:8" x14ac:dyDescent="0.25">
      <c r="A75" s="3" t="s">
        <v>88</v>
      </c>
      <c r="B75" s="12"/>
      <c r="C75" s="12"/>
      <c r="D75" s="12"/>
      <c r="E75" s="12"/>
    </row>
    <row r="76" spans="1:8" x14ac:dyDescent="0.25">
      <c r="A76" s="17" t="s">
        <v>89</v>
      </c>
      <c r="B76" s="12"/>
      <c r="C76" s="12"/>
      <c r="D76" s="12"/>
      <c r="E76" s="12"/>
    </row>
    <row r="77" spans="1:8" x14ac:dyDescent="0.25">
      <c r="A77" s="3" t="s">
        <v>47</v>
      </c>
    </row>
    <row r="78" spans="1:8" x14ac:dyDescent="0.25">
      <c r="A78" s="16" t="s">
        <v>48</v>
      </c>
    </row>
    <row r="79" spans="1:8" x14ac:dyDescent="0.25">
      <c r="A79" s="5" t="s">
        <v>43</v>
      </c>
    </row>
    <row r="80" spans="1:8" x14ac:dyDescent="0.25">
      <c r="A80" s="5" t="s">
        <v>44</v>
      </c>
    </row>
    <row r="81" spans="1:1" x14ac:dyDescent="0.25">
      <c r="A81" s="23"/>
    </row>
    <row r="82" spans="1:1" x14ac:dyDescent="0.25">
      <c r="A82" s="13" t="s">
        <v>90</v>
      </c>
    </row>
  </sheetData>
  <mergeCells count="5">
    <mergeCell ref="A2:F2"/>
    <mergeCell ref="A4:A5"/>
    <mergeCell ref="B4:B5"/>
    <mergeCell ref="D4:F4"/>
    <mergeCell ref="C4:C5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III Trimestre</vt:lpstr>
      <vt:lpstr>IV Trimestre</vt:lpstr>
      <vt:lpstr>I Semestre</vt:lpstr>
      <vt:lpstr>III Trimestre acumulado</vt:lpstr>
      <vt:lpstr>Anual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Stephanie Tatiana Salas Soto</cp:lastModifiedBy>
  <dcterms:created xsi:type="dcterms:W3CDTF">2012-03-15T15:44:58Z</dcterms:created>
  <dcterms:modified xsi:type="dcterms:W3CDTF">2019-06-12T18:03:40Z</dcterms:modified>
</cp:coreProperties>
</file>