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ágina Web\Año 2018\CONAPDIS\"/>
    </mc:Choice>
  </mc:AlternateContent>
  <bookViews>
    <workbookView xWindow="0" yWindow="0" windowWidth="20490" windowHeight="7770" tabRatio="754"/>
  </bookViews>
  <sheets>
    <sheet name="I Trimestre" sheetId="4" r:id="rId1"/>
    <sheet name="II Trimestre" sheetId="6" r:id="rId2"/>
    <sheet name="III Trimestre" sheetId="9" r:id="rId3"/>
    <sheet name="IV Trimestre" sheetId="7" r:id="rId4"/>
    <sheet name="I Semestre" sheetId="11" r:id="rId5"/>
    <sheet name="III Trimestre Acumulado" sheetId="10" r:id="rId6"/>
    <sheet name="Anual" sheetId="8" r:id="rId7"/>
  </sheets>
  <calcPr calcId="162913"/>
</workbook>
</file>

<file path=xl/calcChain.xml><?xml version="1.0" encoding="utf-8"?>
<calcChain xmlns="http://schemas.openxmlformats.org/spreadsheetml/2006/main">
  <c r="B29" i="11" l="1"/>
  <c r="B29" i="8"/>
  <c r="B29" i="10"/>
  <c r="B29" i="7"/>
  <c r="C65" i="9"/>
  <c r="D65" i="9"/>
  <c r="C62" i="9"/>
  <c r="D62" i="9"/>
  <c r="C45" i="9"/>
  <c r="D45" i="9"/>
  <c r="D17" i="8"/>
  <c r="D17" i="10"/>
  <c r="C63" i="7"/>
  <c r="D63" i="7"/>
  <c r="C62" i="7"/>
  <c r="D62" i="7"/>
  <c r="C57" i="7"/>
  <c r="D57" i="7"/>
  <c r="C50" i="7"/>
  <c r="D50" i="7"/>
  <c r="C49" i="7"/>
  <c r="D49" i="7"/>
  <c r="C45" i="7"/>
  <c r="D45" i="7"/>
  <c r="C44" i="7"/>
  <c r="D44" i="7"/>
  <c r="C41" i="7"/>
  <c r="D41" i="7"/>
  <c r="C40" i="7"/>
  <c r="D40" i="7"/>
  <c r="C33" i="7"/>
  <c r="C35" i="7" s="1"/>
  <c r="D33" i="7"/>
  <c r="C32" i="7"/>
  <c r="C34" i="7" s="1"/>
  <c r="D32" i="7"/>
  <c r="D34" i="7" s="1"/>
  <c r="D10" i="10"/>
  <c r="C66" i="9"/>
  <c r="D66" i="9"/>
  <c r="C63" i="9"/>
  <c r="D63" i="9"/>
  <c r="C57" i="9"/>
  <c r="D57" i="9"/>
  <c r="C50" i="9"/>
  <c r="D50" i="9"/>
  <c r="C49" i="9"/>
  <c r="D49" i="9"/>
  <c r="C44" i="9"/>
  <c r="C46" i="9" s="1"/>
  <c r="D44" i="9"/>
  <c r="C41" i="9"/>
  <c r="D41" i="9"/>
  <c r="C40" i="9"/>
  <c r="D40" i="9"/>
  <c r="C33" i="9"/>
  <c r="C35" i="9" s="1"/>
  <c r="D33" i="9"/>
  <c r="D35" i="9" s="1"/>
  <c r="B16" i="6"/>
  <c r="B32" i="6" s="1"/>
  <c r="B17" i="6"/>
  <c r="B23" i="6" s="1"/>
  <c r="B69" i="6" s="1"/>
  <c r="B18" i="6"/>
  <c r="B20" i="6" s="1"/>
  <c r="B54" i="6" s="1"/>
  <c r="B10" i="6"/>
  <c r="C10" i="11"/>
  <c r="B29" i="6"/>
  <c r="B10" i="9"/>
  <c r="B29" i="9"/>
  <c r="B29" i="4"/>
  <c r="D66" i="7"/>
  <c r="C66" i="7"/>
  <c r="D65" i="7"/>
  <c r="C65" i="7"/>
  <c r="C66" i="4"/>
  <c r="C65" i="4"/>
  <c r="C66" i="6"/>
  <c r="D66" i="4"/>
  <c r="D65" i="6"/>
  <c r="D65" i="4"/>
  <c r="C65" i="6"/>
  <c r="D66" i="6"/>
  <c r="D49" i="6"/>
  <c r="C49" i="6"/>
  <c r="C49" i="4"/>
  <c r="D49" i="4"/>
  <c r="C20" i="7"/>
  <c r="C54" i="7" s="1"/>
  <c r="D20" i="7"/>
  <c r="C20" i="9"/>
  <c r="C54" i="9" s="1"/>
  <c r="D20" i="9"/>
  <c r="D54" i="9" s="1"/>
  <c r="C20" i="6"/>
  <c r="D20" i="6"/>
  <c r="C20" i="4"/>
  <c r="C54" i="4" s="1"/>
  <c r="D20" i="4"/>
  <c r="D20" i="11" s="1"/>
  <c r="D19" i="11"/>
  <c r="C19" i="11"/>
  <c r="C17" i="11"/>
  <c r="D17" i="11"/>
  <c r="C18" i="11"/>
  <c r="C33" i="11" s="1"/>
  <c r="D18" i="11"/>
  <c r="D33" i="11" s="1"/>
  <c r="D16" i="11"/>
  <c r="D32" i="11" s="1"/>
  <c r="C16" i="11"/>
  <c r="C32" i="11" s="1"/>
  <c r="D19" i="10"/>
  <c r="C19" i="10"/>
  <c r="C17" i="10"/>
  <c r="C18" i="10"/>
  <c r="C33" i="10" s="1"/>
  <c r="D18" i="10"/>
  <c r="D33" i="10" s="1"/>
  <c r="D16" i="10"/>
  <c r="D32" i="10" s="1"/>
  <c r="C16" i="10"/>
  <c r="C32" i="10" s="1"/>
  <c r="D19" i="8"/>
  <c r="C19" i="8"/>
  <c r="C17" i="8"/>
  <c r="C18" i="8"/>
  <c r="D18" i="8"/>
  <c r="D33" i="8" s="1"/>
  <c r="D16" i="8"/>
  <c r="D32" i="8" s="1"/>
  <c r="C16" i="8"/>
  <c r="C32" i="8" s="1"/>
  <c r="C11" i="11"/>
  <c r="D11" i="11"/>
  <c r="C12" i="11"/>
  <c r="D12" i="11"/>
  <c r="D63" i="11" s="1"/>
  <c r="C13" i="11"/>
  <c r="D13" i="11"/>
  <c r="D10" i="11"/>
  <c r="C11" i="10"/>
  <c r="C40" i="10" s="1"/>
  <c r="D11" i="10"/>
  <c r="C12" i="10"/>
  <c r="D12" i="10"/>
  <c r="C13" i="10"/>
  <c r="D13" i="10"/>
  <c r="B13" i="10" s="1"/>
  <c r="C10" i="10"/>
  <c r="C57" i="10" s="1"/>
  <c r="C11" i="8"/>
  <c r="C40" i="8" s="1"/>
  <c r="D11" i="8"/>
  <c r="D40" i="8" s="1"/>
  <c r="C12" i="8"/>
  <c r="C41" i="8" s="1"/>
  <c r="D12" i="8"/>
  <c r="C13" i="8"/>
  <c r="D13" i="8"/>
  <c r="D10" i="8"/>
  <c r="C10" i="8"/>
  <c r="B19" i="7"/>
  <c r="B18" i="7"/>
  <c r="B20" i="7" s="1"/>
  <c r="B54" i="7" s="1"/>
  <c r="B17" i="7"/>
  <c r="B16" i="7"/>
  <c r="B32" i="7" s="1"/>
  <c r="B13" i="7"/>
  <c r="B12" i="7"/>
  <c r="B11" i="7"/>
  <c r="B10" i="7"/>
  <c r="B19" i="9"/>
  <c r="B18" i="9"/>
  <c r="B33" i="9" s="1"/>
  <c r="B17" i="9"/>
  <c r="B23" i="9" s="1"/>
  <c r="B69" i="9" s="1"/>
  <c r="B16" i="9"/>
  <c r="B32" i="9" s="1"/>
  <c r="B13" i="9"/>
  <c r="B12" i="9"/>
  <c r="B57" i="9" s="1"/>
  <c r="B11" i="9"/>
  <c r="B19" i="6"/>
  <c r="B13" i="6"/>
  <c r="B12" i="6"/>
  <c r="B41" i="6" s="1"/>
  <c r="B11" i="6"/>
  <c r="B19" i="4"/>
  <c r="B18" i="4"/>
  <c r="B20" i="4" s="1"/>
  <c r="B54" i="4" s="1"/>
  <c r="B17" i="4"/>
  <c r="B16" i="4"/>
  <c r="B32" i="4" s="1"/>
  <c r="B13" i="4"/>
  <c r="B12" i="4"/>
  <c r="B11" i="4"/>
  <c r="B10" i="4"/>
  <c r="B24" i="11"/>
  <c r="B24" i="10"/>
  <c r="B24" i="8"/>
  <c r="C32" i="9"/>
  <c r="C34" i="9" s="1"/>
  <c r="D32" i="9"/>
  <c r="D34" i="9" s="1"/>
  <c r="D63" i="6"/>
  <c r="C63" i="6"/>
  <c r="C62" i="6"/>
  <c r="D57" i="6"/>
  <c r="C57" i="6"/>
  <c r="D54" i="6"/>
  <c r="D50" i="6"/>
  <c r="C50" i="6"/>
  <c r="C45" i="6"/>
  <c r="D44" i="6"/>
  <c r="C44" i="6"/>
  <c r="D41" i="6"/>
  <c r="C41" i="6"/>
  <c r="D40" i="6"/>
  <c r="C40" i="6"/>
  <c r="D33" i="6"/>
  <c r="D35" i="6" s="1"/>
  <c r="C33" i="6"/>
  <c r="C35" i="6" s="1"/>
  <c r="C32" i="6"/>
  <c r="C34" i="6" s="1"/>
  <c r="D32" i="6"/>
  <c r="D34" i="6" s="1"/>
  <c r="D45" i="6"/>
  <c r="D62" i="6"/>
  <c r="D63" i="4"/>
  <c r="C63" i="4"/>
  <c r="D62" i="4"/>
  <c r="C62" i="4"/>
  <c r="D57" i="4"/>
  <c r="C57" i="4"/>
  <c r="D50" i="4"/>
  <c r="C50" i="4"/>
  <c r="C51" i="4" s="1"/>
  <c r="D45" i="4"/>
  <c r="C45" i="4"/>
  <c r="D44" i="4"/>
  <c r="D46" i="4" s="1"/>
  <c r="C44" i="4"/>
  <c r="C46" i="4" s="1"/>
  <c r="D41" i="4"/>
  <c r="C41" i="4"/>
  <c r="D40" i="4"/>
  <c r="C40" i="4"/>
  <c r="D33" i="4"/>
  <c r="C33" i="4"/>
  <c r="C35" i="4" s="1"/>
  <c r="D32" i="4"/>
  <c r="D34" i="4" s="1"/>
  <c r="C32" i="4"/>
  <c r="C34" i="4" s="1"/>
  <c r="B33" i="4"/>
  <c r="B40" i="7" l="1"/>
  <c r="B41" i="4"/>
  <c r="D41" i="11"/>
  <c r="C51" i="6"/>
  <c r="D46" i="9"/>
  <c r="D35" i="11"/>
  <c r="D50" i="8"/>
  <c r="B16" i="8"/>
  <c r="B32" i="8" s="1"/>
  <c r="B34" i="8" s="1"/>
  <c r="B34" i="7"/>
  <c r="B40" i="9"/>
  <c r="B10" i="8"/>
  <c r="C62" i="8"/>
  <c r="D54" i="11"/>
  <c r="D20" i="8"/>
  <c r="B40" i="4"/>
  <c r="D44" i="8"/>
  <c r="D62" i="8"/>
  <c r="B11" i="8"/>
  <c r="B40" i="8" s="1"/>
  <c r="B50" i="6"/>
  <c r="B19" i="8"/>
  <c r="B35" i="4"/>
  <c r="D54" i="7"/>
  <c r="C44" i="11"/>
  <c r="B33" i="6"/>
  <c r="B58" i="6" s="1"/>
  <c r="C65" i="8"/>
  <c r="D35" i="10"/>
  <c r="C46" i="6"/>
  <c r="C49" i="11"/>
  <c r="B49" i="6"/>
  <c r="B13" i="8"/>
  <c r="B49" i="9"/>
  <c r="B65" i="9"/>
  <c r="B11" i="10"/>
  <c r="B40" i="10" s="1"/>
  <c r="D54" i="8"/>
  <c r="C45" i="10"/>
  <c r="B12" i="11"/>
  <c r="B41" i="11" s="1"/>
  <c r="D66" i="11"/>
  <c r="D49" i="11"/>
  <c r="B10" i="11"/>
  <c r="B35" i="6"/>
  <c r="B57" i="6"/>
  <c r="B63" i="6"/>
  <c r="C58" i="9"/>
  <c r="B44" i="9"/>
  <c r="C57" i="11"/>
  <c r="B66" i="6"/>
  <c r="B57" i="4"/>
  <c r="C58" i="4"/>
  <c r="D54" i="4"/>
  <c r="D58" i="6"/>
  <c r="D46" i="6"/>
  <c r="D64" i="6" s="1"/>
  <c r="B50" i="7"/>
  <c r="D50" i="10"/>
  <c r="B40" i="6"/>
  <c r="C49" i="8"/>
  <c r="D66" i="10"/>
  <c r="B19" i="10"/>
  <c r="B45" i="6"/>
  <c r="B18" i="8"/>
  <c r="B70" i="8" s="1"/>
  <c r="D20" i="10"/>
  <c r="D54" i="10" s="1"/>
  <c r="C45" i="11"/>
  <c r="C46" i="11" s="1"/>
  <c r="B34" i="4"/>
  <c r="D58" i="7"/>
  <c r="B62" i="7"/>
  <c r="B41" i="7"/>
  <c r="B57" i="7"/>
  <c r="D64" i="9"/>
  <c r="C33" i="8"/>
  <c r="C58" i="8" s="1"/>
  <c r="B34" i="9"/>
  <c r="C64" i="9"/>
  <c r="B41" i="9"/>
  <c r="C59" i="9"/>
  <c r="C51" i="9"/>
  <c r="D51" i="9"/>
  <c r="D57" i="11"/>
  <c r="C62" i="10"/>
  <c r="C49" i="10"/>
  <c r="C34" i="10"/>
  <c r="C64" i="6"/>
  <c r="D51" i="6"/>
  <c r="C59" i="6"/>
  <c r="B70" i="6"/>
  <c r="D34" i="11"/>
  <c r="D59" i="6"/>
  <c r="B44" i="6"/>
  <c r="D44" i="11"/>
  <c r="B34" i="6"/>
  <c r="D58" i="4"/>
  <c r="B58" i="4"/>
  <c r="D64" i="4"/>
  <c r="C20" i="11"/>
  <c r="C54" i="11" s="1"/>
  <c r="B50" i="4"/>
  <c r="C59" i="4"/>
  <c r="B70" i="4"/>
  <c r="C64" i="4"/>
  <c r="C50" i="10"/>
  <c r="B45" i="4"/>
  <c r="C65" i="11"/>
  <c r="D51" i="4"/>
  <c r="D45" i="10"/>
  <c r="D59" i="9"/>
  <c r="B62" i="4"/>
  <c r="B16" i="11"/>
  <c r="B32" i="11" s="1"/>
  <c r="B34" i="11" s="1"/>
  <c r="B13" i="11"/>
  <c r="D65" i="11"/>
  <c r="C59" i="7"/>
  <c r="B44" i="4"/>
  <c r="D35" i="4"/>
  <c r="D59" i="4" s="1"/>
  <c r="B23" i="4"/>
  <c r="B69" i="4" s="1"/>
  <c r="B63" i="4"/>
  <c r="D58" i="9"/>
  <c r="D45" i="11"/>
  <c r="B63" i="9"/>
  <c r="B33" i="7"/>
  <c r="B58" i="7" s="1"/>
  <c r="B62" i="6"/>
  <c r="C54" i="6"/>
  <c r="C41" i="10"/>
  <c r="D40" i="11"/>
  <c r="B66" i="7"/>
  <c r="B66" i="4"/>
  <c r="B65" i="4"/>
  <c r="B49" i="4"/>
  <c r="B49" i="7"/>
  <c r="B18" i="11"/>
  <c r="B17" i="10"/>
  <c r="B12" i="8"/>
  <c r="C63" i="8"/>
  <c r="C66" i="11"/>
  <c r="C63" i="10"/>
  <c r="C44" i="10"/>
  <c r="C44" i="8"/>
  <c r="C34" i="8"/>
  <c r="C66" i="8"/>
  <c r="C20" i="10"/>
  <c r="C54" i="10" s="1"/>
  <c r="C58" i="7"/>
  <c r="D46" i="7"/>
  <c r="D64" i="7" s="1"/>
  <c r="D51" i="7"/>
  <c r="B62" i="9"/>
  <c r="B65" i="6"/>
  <c r="C65" i="10"/>
  <c r="D65" i="10"/>
  <c r="D35" i="7"/>
  <c r="D59" i="7" s="1"/>
  <c r="D65" i="8"/>
  <c r="C58" i="6"/>
  <c r="B50" i="9"/>
  <c r="B63" i="7"/>
  <c r="C50" i="11"/>
  <c r="C40" i="11"/>
  <c r="B20" i="9"/>
  <c r="B54" i="9" s="1"/>
  <c r="D62" i="10"/>
  <c r="C57" i="8"/>
  <c r="D57" i="8"/>
  <c r="D57" i="10"/>
  <c r="C63" i="11"/>
  <c r="D50" i="11"/>
  <c r="B19" i="11"/>
  <c r="C46" i="7"/>
  <c r="C64" i="7" s="1"/>
  <c r="C51" i="7"/>
  <c r="B65" i="7"/>
  <c r="B23" i="7"/>
  <c r="B69" i="7" s="1"/>
  <c r="B45" i="7"/>
  <c r="B70" i="7"/>
  <c r="D35" i="8"/>
  <c r="D41" i="8"/>
  <c r="B44" i="7"/>
  <c r="D45" i="8"/>
  <c r="B35" i="9"/>
  <c r="B58" i="9"/>
  <c r="B45" i="9"/>
  <c r="B70" i="9"/>
  <c r="B66" i="9"/>
  <c r="C20" i="8"/>
  <c r="C54" i="8" s="1"/>
  <c r="D34" i="8"/>
  <c r="D58" i="8"/>
  <c r="D34" i="10"/>
  <c r="D58" i="10"/>
  <c r="C35" i="10"/>
  <c r="C58" i="10"/>
  <c r="C34" i="11"/>
  <c r="C58" i="11"/>
  <c r="D58" i="11"/>
  <c r="D62" i="11"/>
  <c r="D41" i="10"/>
  <c r="C50" i="8"/>
  <c r="C51" i="8" s="1"/>
  <c r="C35" i="11"/>
  <c r="C41" i="11"/>
  <c r="D40" i="10"/>
  <c r="C62" i="11"/>
  <c r="B11" i="11"/>
  <c r="B17" i="11"/>
  <c r="B10" i="10"/>
  <c r="B12" i="10"/>
  <c r="B16" i="10"/>
  <c r="B32" i="10" s="1"/>
  <c r="B18" i="10"/>
  <c r="B17" i="8"/>
  <c r="D49" i="10"/>
  <c r="D49" i="8"/>
  <c r="D63" i="8"/>
  <c r="C66" i="10"/>
  <c r="C45" i="8"/>
  <c r="D44" i="10"/>
  <c r="D66" i="8"/>
  <c r="D63" i="10"/>
  <c r="B51" i="7" l="1"/>
  <c r="B51" i="9"/>
  <c r="D59" i="11"/>
  <c r="B59" i="4"/>
  <c r="D51" i="8"/>
  <c r="D46" i="10"/>
  <c r="D64" i="10" s="1"/>
  <c r="D59" i="10"/>
  <c r="D51" i="10"/>
  <c r="C46" i="10"/>
  <c r="C64" i="10" s="1"/>
  <c r="C46" i="8"/>
  <c r="C64" i="8" s="1"/>
  <c r="C51" i="11"/>
  <c r="D46" i="11"/>
  <c r="D64" i="11" s="1"/>
  <c r="B49" i="11"/>
  <c r="B57" i="11"/>
  <c r="B33" i="8"/>
  <c r="B35" i="8" s="1"/>
  <c r="B59" i="8" s="1"/>
  <c r="B66" i="8"/>
  <c r="B57" i="8"/>
  <c r="D46" i="8"/>
  <c r="D64" i="8" s="1"/>
  <c r="B44" i="8"/>
  <c r="B35" i="7"/>
  <c r="B59" i="7" s="1"/>
  <c r="B59" i="6"/>
  <c r="B46" i="4"/>
  <c r="B64" i="4" s="1"/>
  <c r="B51" i="6"/>
  <c r="C51" i="10"/>
  <c r="B20" i="10"/>
  <c r="B54" i="10" s="1"/>
  <c r="C35" i="8"/>
  <c r="C59" i="8" s="1"/>
  <c r="B50" i="11"/>
  <c r="B51" i="11" s="1"/>
  <c r="B50" i="8"/>
  <c r="B63" i="8"/>
  <c r="D51" i="11"/>
  <c r="B46" i="6"/>
  <c r="B64" i="6" s="1"/>
  <c r="C59" i="10"/>
  <c r="B59" i="9"/>
  <c r="B51" i="4"/>
  <c r="B34" i="10"/>
  <c r="B46" i="9"/>
  <c r="B20" i="11"/>
  <c r="B54" i="11" s="1"/>
  <c r="B64" i="9"/>
  <c r="C64" i="11"/>
  <c r="B65" i="10"/>
  <c r="B62" i="10"/>
  <c r="B20" i="8"/>
  <c r="B54" i="8" s="1"/>
  <c r="B33" i="11"/>
  <c r="B66" i="11"/>
  <c r="B70" i="11"/>
  <c r="B63" i="11"/>
  <c r="B23" i="10"/>
  <c r="B69" i="10" s="1"/>
  <c r="B49" i="8"/>
  <c r="B41" i="8"/>
  <c r="B46" i="7"/>
  <c r="B64" i="7" s="1"/>
  <c r="D59" i="8"/>
  <c r="B65" i="8"/>
  <c r="B62" i="8"/>
  <c r="B23" i="8"/>
  <c r="B69" i="8" s="1"/>
  <c r="B45" i="8"/>
  <c r="B40" i="11"/>
  <c r="B44" i="11"/>
  <c r="B50" i="10"/>
  <c r="B70" i="10"/>
  <c r="B45" i="10"/>
  <c r="B66" i="10"/>
  <c r="B33" i="10"/>
  <c r="B63" i="10"/>
  <c r="B49" i="10"/>
  <c r="B57" i="10"/>
  <c r="B44" i="10"/>
  <c r="B41" i="10"/>
  <c r="B65" i="11"/>
  <c r="B23" i="11"/>
  <c r="B69" i="11" s="1"/>
  <c r="B62" i="11"/>
  <c r="C59" i="11"/>
  <c r="B45" i="11"/>
  <c r="B46" i="8" l="1"/>
  <c r="B64" i="8" s="1"/>
  <c r="B58" i="8"/>
  <c r="B51" i="10"/>
  <c r="B51" i="8"/>
  <c r="B35" i="11"/>
  <c r="B59" i="11" s="1"/>
  <c r="B58" i="11"/>
  <c r="B58" i="10"/>
  <c r="B35" i="10"/>
  <c r="B59" i="10" s="1"/>
  <c r="B46" i="10"/>
  <c r="B64" i="10" s="1"/>
  <c r="B46" i="11"/>
  <c r="B64" i="11" s="1"/>
</calcChain>
</file>

<file path=xl/sharedStrings.xml><?xml version="1.0" encoding="utf-8"?>
<sst xmlns="http://schemas.openxmlformats.org/spreadsheetml/2006/main" count="448" uniqueCount="127">
  <si>
    <t>Indicador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</si>
  <si>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</si>
  <si>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</si>
  <si>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</si>
  <si>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</si>
  <si>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</si>
  <si>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</si>
  <si>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</si>
  <si>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</si>
  <si>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</si>
  <si>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</si>
  <si>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</si>
  <si>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</si>
  <si>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</si>
  <si>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</si>
  <si>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</si>
  <si>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</si>
  <si>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</si>
  <si>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</si>
  <si>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</si>
  <si>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</si>
  <si>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</si>
  <si>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</si>
  <si>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</si>
  <si>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</si>
  <si>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</si>
  <si>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</si>
  <si>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</si>
  <si>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</si>
  <si>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</si>
  <si>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</si>
  <si>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</si>
  <si>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</si>
  <si>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>De Composición</t>
  </si>
  <si>
    <t>Notas:</t>
  </si>
  <si>
    <t>Los beneficiarios se miden como la cantidad de individuos distintos atendidos en el período.</t>
  </si>
  <si>
    <t xml:space="preserve">Gasto programado mensual por beneficiario (GPB) </t>
  </si>
  <si>
    <t xml:space="preserve">Gasto efectivo mensual por beneficiario (GEB) </t>
  </si>
  <si>
    <t>Modificaciones presupuestarias o de metas retroactivas no se toman en cuenta para evaluación del programa.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</si>
  <si>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</si>
  <si>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</si>
  <si>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</si>
  <si>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</si>
  <si>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</si>
  <si>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</si>
  <si>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</si>
  <si>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</si>
  <si>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>Efectivos 1T 2017</t>
  </si>
  <si>
    <t>IPC (1T 2017)</t>
  </si>
  <si>
    <t>Gasto efectivo real 1T 2017</t>
  </si>
  <si>
    <t>Gasto efectivo real por beneficiario 1T 2017</t>
  </si>
  <si>
    <t>Efectivos 2T 2017</t>
  </si>
  <si>
    <t>Gasto efectivo real 2T 2017</t>
  </si>
  <si>
    <t>Gasto efectivo real por beneficiario 2T 2017</t>
  </si>
  <si>
    <t>Efectivos 3T 2017</t>
  </si>
  <si>
    <t>IPC (3T 2017)</t>
  </si>
  <si>
    <t>Gasto efectivo real 3T 2017</t>
  </si>
  <si>
    <t>Gasto efectivo real por beneficiario 3T 2017</t>
  </si>
  <si>
    <t>Efectivos 4T 2017</t>
  </si>
  <si>
    <t>IPC (4T 2017)</t>
  </si>
  <si>
    <t>Gasto efectivo real 4T 2017</t>
  </si>
  <si>
    <t>Gasto efectivo real por beneficiario 4T 2017</t>
  </si>
  <si>
    <t>Efectivos IS 2017</t>
  </si>
  <si>
    <t>IPC ( 2017)</t>
  </si>
  <si>
    <t>Gasto efectivo real  2017</t>
  </si>
  <si>
    <t>Gasto efectivo real por beneficiario  2017</t>
  </si>
  <si>
    <t>Efectivos 3TA 2017</t>
  </si>
  <si>
    <t>IPC (3TA 2017)</t>
  </si>
  <si>
    <t>Gasto efectivo real 3TA 2017</t>
  </si>
  <si>
    <t>Gasto efectivo real por beneficiario 3TA 2017</t>
  </si>
  <si>
    <t>Efectivos  2017</t>
  </si>
  <si>
    <t>IPC (2T 2017)</t>
  </si>
  <si>
    <t>Indicadores aplicados a CONAPDIS Primer trimestre 2018</t>
  </si>
  <si>
    <t>Total programa</t>
  </si>
  <si>
    <t>Acceso a servicios</t>
  </si>
  <si>
    <t>Alternativas residenciales</t>
  </si>
  <si>
    <t>Programados 1T 2018</t>
  </si>
  <si>
    <t>Efectivos 1T 2018</t>
  </si>
  <si>
    <t>Programados año 2018</t>
  </si>
  <si>
    <t>En transferencias 1T 2018</t>
  </si>
  <si>
    <t>IPC (1T 2018)</t>
  </si>
  <si>
    <t>Gasto efectivo real 1T 2018</t>
  </si>
  <si>
    <t>Gasto efectivo real por beneficiario 1T 2018</t>
  </si>
  <si>
    <t>Informes trimestrales 2017 y 2018, CONAPDIS</t>
  </si>
  <si>
    <t>Metas y modificaciones 2018, DESAF</t>
  </si>
  <si>
    <t>Fecha de actualización: 20/04/2019</t>
  </si>
  <si>
    <t>Indicadores aplicados a CONAPDIS Segundo trimestre 2018</t>
  </si>
  <si>
    <t>Programados 2T 2018</t>
  </si>
  <si>
    <t>Efectivos 2T 2018</t>
  </si>
  <si>
    <t>En transferencias 2T 2018</t>
  </si>
  <si>
    <t>IPC (2T 2018)</t>
  </si>
  <si>
    <t>Gasto efectivo real 2T 2018</t>
  </si>
  <si>
    <t>Gasto efectivo real por beneficiario 2T 2018</t>
  </si>
  <si>
    <t>Indicadores aplicados a CONAPDIS Tercer trimestre 2018</t>
  </si>
  <si>
    <t>Programados 3T 2018</t>
  </si>
  <si>
    <t>Efectivos 3T 2018</t>
  </si>
  <si>
    <t>En transferencias 3T 2018</t>
  </si>
  <si>
    <t>IPC (3T 2018)</t>
  </si>
  <si>
    <t>Gasto efectivo real 3T 2018</t>
  </si>
  <si>
    <t>Gasto efectivo real por beneficiario 3T 2018</t>
  </si>
  <si>
    <t>Indicadores aplicados a CONAPDIS Cuarto trimestre 2018</t>
  </si>
  <si>
    <t>Programados 4T 2018</t>
  </si>
  <si>
    <t>Efectivos 4T 2018</t>
  </si>
  <si>
    <t>En transferencias 4T 2018</t>
  </si>
  <si>
    <t>IPC (4T 2018)</t>
  </si>
  <si>
    <t>Gasto efectivo real 4T 2018</t>
  </si>
  <si>
    <t>Gasto efectivo real por beneficiario 4T 2018</t>
  </si>
  <si>
    <t>Indicadores aplicados a CONAPDIS. Primer Semestre 2018</t>
  </si>
  <si>
    <t>Programados  IS 2018</t>
  </si>
  <si>
    <t>Efectivos  IS 2018</t>
  </si>
  <si>
    <t>Efectivos IS 2018</t>
  </si>
  <si>
    <t>En transferencias IS 2018</t>
  </si>
  <si>
    <t>Programados IS  2018</t>
  </si>
  <si>
    <t>IPC ( 2018)</t>
  </si>
  <si>
    <t>Gasto efectivo real  2018</t>
  </si>
  <si>
    <t>Gasto efectivo real por beneficiario  2018</t>
  </si>
  <si>
    <t>Indicadores aplicados a CONAPDIS. Tercer Trimestre Acumulado 2018</t>
  </si>
  <si>
    <t>Programados 3TA 2018</t>
  </si>
  <si>
    <t>Efectivos 3TA 2018</t>
  </si>
  <si>
    <t>En transferencias 3TA 2018</t>
  </si>
  <si>
    <t>IPC (3TA 2018)</t>
  </si>
  <si>
    <t>Gasto efectivo real 3TA 2018</t>
  </si>
  <si>
    <t>Gasto efectivo real por beneficiario 3TA 2018</t>
  </si>
  <si>
    <t>Indicadores aplicados a CONAPDIS. Año 2018</t>
  </si>
  <si>
    <t>Programados  2018</t>
  </si>
  <si>
    <t>Efectivos  2018</t>
  </si>
  <si>
    <t>En transferencias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</si>
</sst>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0.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7">
    <xf numFmtId="0" fontId="0" fillId="0" borderId="0" xfId="0"/>
    <xf numFmtId="3" fontId="0" fillId="0" borderId="0" xfId="0" applyNumberFormat="1" applyFill="1"/>
    <xf numFmtId="4" fontId="0" fillId="0" borderId="0" xfId="0" applyNumberFormat="1" applyFill="1"/>
    <xf numFmtId="166" fontId="0" fillId="0" borderId="0" xfId="1" applyNumberFormat="1" applyFont="1" applyFill="1"/>
    <xf numFmtId="4" fontId="0" fillId="0" borderId="3" xfId="0" applyNumberFormat="1" applyFill="1" applyBorder="1" applyAlignment="1">
      <alignment horizontal="center" wrapText="1"/>
    </xf>
    <xf numFmtId="4" fontId="0" fillId="0" borderId="0" xfId="0" applyNumberFormat="1" applyFill="1" applyBorder="1"/>
    <xf numFmtId="4" fontId="1" fillId="0" borderId="0" xfId="0" applyNumberFormat="1" applyFont="1" applyFill="1"/>
    <xf numFmtId="4" fontId="7" fillId="0" borderId="0" xfId="0" applyNumberFormat="1" applyFont="1" applyFill="1"/>
    <xf numFmtId="4" fontId="0" fillId="0" borderId="3" xfId="0" applyNumberFormat="1" applyFill="1" applyBorder="1"/>
    <xf numFmtId="165" fontId="0" fillId="0" borderId="0" xfId="1" applyNumberFormat="1" applyFont="1" applyFill="1"/>
    <xf numFmtId="3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166" fontId="4" fillId="0" borderId="0" xfId="1" applyNumberFormat="1" applyFont="1" applyFill="1" applyBorder="1" applyAlignment="1">
      <alignment horizontal="right" vertical="center" wrapText="1"/>
    </xf>
    <xf numFmtId="167" fontId="0" fillId="0" borderId="0" xfId="0" applyNumberForma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4" fontId="5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0" fillId="0" borderId="1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/>
    </xf>
    <xf numFmtId="4" fontId="1" fillId="0" borderId="0" xfId="0" applyNumberFormat="1" applyFont="1" applyFill="1" applyAlignment="1">
      <alignment horizontal="center"/>
    </xf>
    <xf numFmtId="4" fontId="0" fillId="0" borderId="1" xfId="0" applyNumberFormat="1" applyFill="1" applyBorder="1" applyAlignment="1">
      <alignment horizontal="center" vertical="center" wrapText="1"/>
    </xf>
    <xf numFmtId="4" fontId="0" fillId="0" borderId="3" xfId="0" applyNumberForma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CONAPDIS: Indicadores de cobertura potencial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Anual!$A$40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Anual!$B$40:$D$40</c:f>
              <c:numCache>
                <c:formatCode>#,##0.00</c:formatCode>
                <c:ptCount val="3"/>
                <c:pt idx="0">
                  <c:v>4.742431640625</c:v>
                </c:pt>
                <c:pt idx="1">
                  <c:v>3.3014995030465406</c:v>
                </c:pt>
                <c:pt idx="2">
                  <c:v>12.747059294230615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3-45A5-94D0-97419380CC1F}"/>
            </c:ext>
          </c:extLst>
        </c:ser>
        <c:ser>
          <c:idx val="1"/>
          <c:order val="1"/>
          <c:tx>
            <c:strRef>
              <c:f>Anual!$A$41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Anual!$B$41:$D$41</c:f>
              <c:numCache>
                <c:formatCode>#,##0.00</c:formatCode>
                <c:ptCount val="3"/>
                <c:pt idx="0">
                  <c:v>4.510498046875</c:v>
                </c:pt>
                <c:pt idx="1">
                  <c:v>3.158895466920185</c:v>
                </c:pt>
                <c:pt idx="2">
                  <c:v>12.01888453228775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3-45A5-94D0-97419380C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8990336"/>
        <c:axId val="79008512"/>
        <c:axId val="0"/>
      </c:bar3DChart>
      <c:catAx>
        <c:axId val="789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008512"/>
        <c:crosses val="autoZero"/>
        <c:auto val="1"/>
        <c:lblAlgn val="ctr"/>
        <c:lblOffset val="100"/>
        <c:noMultiLvlLbl val="0"/>
      </c:catAx>
      <c:valAx>
        <c:axId val="7900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8990336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CONAPDIS: Indicadores de resultado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Anual!$B$44:$D$44</c:f>
              <c:numCache>
                <c:formatCode>#,##0.00</c:formatCode>
                <c:ptCount val="3"/>
                <c:pt idx="0">
                  <c:v>95.109395109395109</c:v>
                </c:pt>
                <c:pt idx="1">
                  <c:v>95.680628272251312</c:v>
                </c:pt>
                <c:pt idx="2">
                  <c:v>94.287507846829882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A-4B41-8451-A2AB5B55355C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Anual!$B$45:$D$45</c:f>
              <c:numCache>
                <c:formatCode>#,##0.00</c:formatCode>
                <c:ptCount val="3"/>
                <c:pt idx="0">
                  <c:v>96.553631354023864</c:v>
                </c:pt>
                <c:pt idx="1">
                  <c:v>101.14227203372039</c:v>
                </c:pt>
                <c:pt idx="2">
                  <c:v>95.465099461805707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A-4B41-8451-A2AB5B55355C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Anual!$B$46:$D$46</c:f>
              <c:numCache>
                <c:formatCode>#,##0.00</c:formatCode>
                <c:ptCount val="3"/>
                <c:pt idx="0">
                  <c:v>95.831513231709494</c:v>
                </c:pt>
                <c:pt idx="1">
                  <c:v>98.41145015298585</c:v>
                </c:pt>
                <c:pt idx="2">
                  <c:v>94.876303654317795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FA-4B41-8451-A2AB5B55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8459264"/>
        <c:axId val="78460800"/>
        <c:axId val="0"/>
      </c:bar3DChart>
      <c:catAx>
        <c:axId val="784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8460800"/>
        <c:crosses val="autoZero"/>
        <c:auto val="1"/>
        <c:lblAlgn val="ctr"/>
        <c:lblOffset val="100"/>
        <c:noMultiLvlLbl val="0"/>
      </c:catAx>
      <c:valAx>
        <c:axId val="7846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8459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924103237095365E-2"/>
          <c:y val="0.82291557305336838"/>
          <c:w val="0.90948512685914273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CONAPDIS: Indicadores de avance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Anual!$B$49:$D$49</c:f>
              <c:numCache>
                <c:formatCode>#,##0.00</c:formatCode>
                <c:ptCount val="3"/>
                <c:pt idx="0">
                  <c:v>95.109395109395109</c:v>
                </c:pt>
                <c:pt idx="1">
                  <c:v>95.680628272251312</c:v>
                </c:pt>
                <c:pt idx="2">
                  <c:v>94.287507846829882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C-49A7-BDA5-5AF7116F3080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Anual!$B$50:$D$50</c:f>
              <c:numCache>
                <c:formatCode>#,##0.00</c:formatCode>
                <c:ptCount val="3"/>
                <c:pt idx="0">
                  <c:v>96.553631354023864</c:v>
                </c:pt>
                <c:pt idx="1">
                  <c:v>101.14227203372039</c:v>
                </c:pt>
                <c:pt idx="2">
                  <c:v>95.465099461805707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C-49A7-BDA5-5AF7116F3080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Anual!$B$51:$D$51</c:f>
              <c:numCache>
                <c:formatCode>#,##0.00</c:formatCode>
                <c:ptCount val="3"/>
                <c:pt idx="0">
                  <c:v>95.831513231709494</c:v>
                </c:pt>
                <c:pt idx="1">
                  <c:v>98.41145015298585</c:v>
                </c:pt>
                <c:pt idx="2">
                  <c:v>94.876303654317795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C-49A7-BDA5-5AF7116F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8505472"/>
        <c:axId val="78507008"/>
        <c:axId val="0"/>
      </c:bar3DChart>
      <c:catAx>
        <c:axId val="785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8507008"/>
        <c:crosses val="autoZero"/>
        <c:auto val="1"/>
        <c:lblAlgn val="ctr"/>
        <c:lblOffset val="100"/>
        <c:noMultiLvlLbl val="0"/>
      </c:catAx>
      <c:valAx>
        <c:axId val="785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8505472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CONAPDIS: Indicadores de expansión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Anual!$B$57:$D$57</c:f>
              <c:numCache>
                <c:formatCode>#,##0.00</c:formatCode>
                <c:ptCount val="3"/>
                <c:pt idx="0">
                  <c:v>5.390758699372511</c:v>
                </c:pt>
                <c:pt idx="1">
                  <c:v>-0.63434526506570554</c:v>
                </c:pt>
                <c:pt idx="2">
                  <c:v>15.627405696689767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8-42DA-8DD0-66DA3C5722B2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Anual!$B$58:$D$58</c:f>
              <c:numCache>
                <c:formatCode>#,##0.00</c:formatCode>
                <c:ptCount val="3"/>
                <c:pt idx="0">
                  <c:v>5.2273715910008844</c:v>
                </c:pt>
                <c:pt idx="1">
                  <c:v>2.6934191197715451</c:v>
                </c:pt>
                <c:pt idx="2">
                  <c:v>5.8840178071332794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8-42DA-8DD0-66DA3C5722B2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Anual!$B$59:$D$59</c:f>
              <c:numCache>
                <c:formatCode>#,##0.00</c:formatCode>
                <c:ptCount val="3"/>
                <c:pt idx="0">
                  <c:v>-0.15502982461460535</c:v>
                </c:pt>
                <c:pt idx="1">
                  <c:v>3.3490086627158355</c:v>
                </c:pt>
                <c:pt idx="2">
                  <c:v>-8.4265385276523617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8-42DA-8DD0-66DA3C572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79270272"/>
        <c:axId val="79271808"/>
      </c:barChart>
      <c:catAx>
        <c:axId val="7927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271808"/>
        <c:crosses val="autoZero"/>
        <c:auto val="1"/>
        <c:lblAlgn val="ctr"/>
        <c:lblOffset val="100"/>
        <c:noMultiLvlLbl val="0"/>
      </c:catAx>
      <c:valAx>
        <c:axId val="7927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27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343394575678"/>
          <c:y val="0.74698637122413236"/>
          <c:w val="0.6446465441819772"/>
          <c:h val="0.225474907418215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CONAPDIS: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Anual!$B$62:$D$62</c:f>
              <c:numCache>
                <c:formatCode>#,##0.00</c:formatCode>
                <c:ptCount val="3"/>
                <c:pt idx="0">
                  <c:v>1647496.8746769626</c:v>
                </c:pt>
                <c:pt idx="1">
                  <c:v>535439.08647469466</c:v>
                </c:pt>
                <c:pt idx="2">
                  <c:v>3247519.7563841809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4-4C8E-81A3-E69680FFA4CA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Anual!$B$63:$D$63</c:f>
              <c:numCache>
                <c:formatCode>#,##0.00</c:formatCode>
                <c:ptCount val="3"/>
                <c:pt idx="0">
                  <c:v>1672514.1161028417</c:v>
                </c:pt>
                <c:pt idx="1">
                  <c:v>566003.03237574105</c:v>
                </c:pt>
                <c:pt idx="2">
                  <c:v>3288079.2336884155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4-4C8E-81A3-E69680FFA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9388672"/>
        <c:axId val="79390208"/>
        <c:axId val="0"/>
      </c:bar3DChart>
      <c:catAx>
        <c:axId val="7938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390208"/>
        <c:crosses val="autoZero"/>
        <c:auto val="1"/>
        <c:lblAlgn val="ctr"/>
        <c:lblOffset val="100"/>
        <c:noMultiLvlLbl val="0"/>
      </c:catAx>
      <c:valAx>
        <c:axId val="7939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388672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CONAPDIS: Índice de eficiencia (IE) 2018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Anual!$B$64:$D$64</c:f>
              <c:numCache>
                <c:formatCode>#,##0.00</c:formatCode>
                <c:ptCount val="3"/>
                <c:pt idx="0">
                  <c:v>97.286714840632186</c:v>
                </c:pt>
                <c:pt idx="1">
                  <c:v>104.02897475008405</c:v>
                </c:pt>
                <c:pt idx="2">
                  <c:v>96.061248958256925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0-437E-960A-E79434ED4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9423744"/>
        <c:axId val="79433728"/>
        <c:axId val="0"/>
      </c:bar3DChart>
      <c:catAx>
        <c:axId val="794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433728"/>
        <c:crosses val="autoZero"/>
        <c:auto val="1"/>
        <c:lblAlgn val="ctr"/>
        <c:lblOffset val="100"/>
        <c:noMultiLvlLbl val="0"/>
      </c:catAx>
      <c:valAx>
        <c:axId val="7943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4237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CONAPDIS: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CF8-414F-B6DE-D15257EA22F1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AA5-4759-8A08-332965A0EAB4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107%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F8-414F-B6DE-D15257EA22F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A5-4759-8A08-332965A0EA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#,##0.00</c:formatCode>
                <c:ptCount val="2"/>
                <c:pt idx="0">
                  <c:v>107.40772434247904</c:v>
                </c:pt>
                <c:pt idx="1">
                  <c:v>89.894494967749281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5-4759-8A08-332965A0E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7020384"/>
        <c:axId val="497019072"/>
      </c:barChart>
      <c:valAx>
        <c:axId val="4970190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7020384"/>
        <c:crossBetween val="between"/>
      </c:valAx>
      <c:catAx>
        <c:axId val="497020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701907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115358</xdr:rowOff>
    </xdr:from>
    <xdr:to>
      <xdr:col>11</xdr:col>
      <xdr:colOff>0</xdr:colOff>
      <xdr:row>17</xdr:row>
      <xdr:rowOff>1058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746125</xdr:colOff>
      <xdr:row>18</xdr:row>
      <xdr:rowOff>51857</xdr:rowOff>
    </xdr:from>
    <xdr:to>
      <xdr:col>10</xdr:col>
      <xdr:colOff>746125</xdr:colOff>
      <xdr:row>32</xdr:row>
      <xdr:rowOff>128057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211667</xdr:colOff>
      <xdr:row>18</xdr:row>
      <xdr:rowOff>104774</xdr:rowOff>
    </xdr:from>
    <xdr:to>
      <xdr:col>17</xdr:col>
      <xdr:colOff>211667</xdr:colOff>
      <xdr:row>32</xdr:row>
      <xdr:rowOff>159808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190500</xdr:colOff>
      <xdr:row>3</xdr:row>
      <xdr:rowOff>136524</xdr:rowOff>
    </xdr:from>
    <xdr:to>
      <xdr:col>17</xdr:col>
      <xdr:colOff>190500</xdr:colOff>
      <xdr:row>17</xdr:row>
      <xdr:rowOff>22224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698499</xdr:colOff>
      <xdr:row>33</xdr:row>
      <xdr:rowOff>152399</xdr:rowOff>
    </xdr:from>
    <xdr:to>
      <xdr:col>10</xdr:col>
      <xdr:colOff>698499</xdr:colOff>
      <xdr:row>48</xdr:row>
      <xdr:rowOff>16933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185207</xdr:colOff>
      <xdr:row>33</xdr:row>
      <xdr:rowOff>136525</xdr:rowOff>
    </xdr:from>
    <xdr:to>
      <xdr:col>17</xdr:col>
      <xdr:colOff>185207</xdr:colOff>
      <xdr:row>48</xdr:row>
      <xdr:rowOff>22225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13228</xdr:colOff>
      <xdr:row>49</xdr:row>
      <xdr:rowOff>80962</xdr:rowOff>
    </xdr:from>
    <xdr:to>
      <xdr:col>14</xdr:col>
      <xdr:colOff>166687</xdr:colOff>
      <xdr:row>63</xdr:row>
      <xdr:rowOff>157162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9"/>
  <sheetViews>
    <sheetView tabSelected="1" zoomScale="80" zoomScaleNormal="80" workbookViewId="0">
      <selection activeCell="A4" sqref="A4:A5"/>
    </sheetView>
  </sheetViews>
  <sheetFormatPr baseColWidth="10" defaultRowHeight="15" x14ac:dyDescent="0.25"/>
  <cols>
    <col min="1" max="1" width="60" style="2" customWidth="1"/>
    <col min="2" max="4" width="22.7109375" style="2" customWidth="1"/>
    <col min="5" max="6" width="11.42578125" style="2"/>
    <col min="7" max="7" width="12.7109375" style="2" bestFit="1" customWidth="1"/>
    <col min="8" max="16384" width="11.42578125" style="2"/>
  </cols>
  <sheetData>
    <row r="2" spans="1:5" x14ac:dyDescent="0.25">
      <c r="A2" s="24" t="s">
        <v>72</v>
      </c>
      <c r="B2" s="24"/>
      <c r="C2" s="24"/>
      <c r="D2" s="24"/>
    </row>
    <row r="4" spans="1:5" x14ac:dyDescent="0.25">
      <c r="A4" s="21" t="s">
        <v>0</v>
      </c>
      <c r="B4" s="25" t="s">
        <v>73</v>
      </c>
      <c r="C4" s="23" t="s">
        <v>1</v>
      </c>
      <c r="D4" s="23"/>
    </row>
    <row r="5" spans="1:5" ht="30.75" thickBot="1" x14ac:dyDescent="0.3">
      <c r="A5" s="22"/>
      <c r="B5" s="26"/>
      <c r="C5" s="4" t="s">
        <v>74</v>
      </c>
      <c r="D5" s="4" t="s">
        <v>75</v>
      </c>
      <c r="E5" s="5"/>
    </row>
    <row r="6" spans="1:5" ht="15.75" thickTop="1" x14ac:dyDescent="0.25">
      <c r="E6" s="5"/>
    </row>
    <row r="7" spans="1:5" x14ac:dyDescent="0.25">
      <c r="A7" s="6" t="s">
        <v>2</v>
      </c>
    </row>
    <row r="9" spans="1:5" x14ac:dyDescent="0.25">
      <c r="A9" s="2" t="s">
        <v>3</v>
      </c>
    </row>
    <row r="10" spans="1:5" x14ac:dyDescent="0.25">
      <c r="A10" s="2" t="s">
        <v>47</v>
      </c>
      <c r="B10" s="10">
        <f>SUM(C10:D10)</f>
        <v>2777</v>
      </c>
      <c r="C10" s="10">
        <v>1624</v>
      </c>
      <c r="D10" s="10">
        <v>1153</v>
      </c>
    </row>
    <row r="11" spans="1:5" x14ac:dyDescent="0.25">
      <c r="A11" s="2" t="s">
        <v>76</v>
      </c>
      <c r="B11" s="10">
        <f>SUM(C11:D11)</f>
        <v>2991</v>
      </c>
      <c r="C11" s="10">
        <v>1690</v>
      </c>
      <c r="D11" s="10">
        <v>1301</v>
      </c>
    </row>
    <row r="12" spans="1:5" x14ac:dyDescent="0.25">
      <c r="A12" s="2" t="s">
        <v>77</v>
      </c>
      <c r="B12" s="10">
        <f>SUM(C12:D12)</f>
        <v>2929</v>
      </c>
      <c r="C12" s="10">
        <v>1661</v>
      </c>
      <c r="D12" s="10">
        <v>1268</v>
      </c>
    </row>
    <row r="13" spans="1:5" x14ac:dyDescent="0.25">
      <c r="A13" s="2" t="s">
        <v>78</v>
      </c>
      <c r="B13" s="10">
        <f>SUM(C13:D13)</f>
        <v>3587</v>
      </c>
      <c r="C13" s="10">
        <v>2175</v>
      </c>
      <c r="D13" s="10">
        <v>1412</v>
      </c>
    </row>
    <row r="14" spans="1:5" x14ac:dyDescent="0.25">
      <c r="B14" s="11"/>
      <c r="C14" s="11"/>
      <c r="D14" s="11"/>
    </row>
    <row r="15" spans="1:5" x14ac:dyDescent="0.25">
      <c r="A15" s="2" t="s">
        <v>4</v>
      </c>
      <c r="B15" s="11"/>
      <c r="C15" s="11"/>
      <c r="D15" s="11"/>
    </row>
    <row r="16" spans="1:5" x14ac:dyDescent="0.25">
      <c r="A16" s="2" t="s">
        <v>47</v>
      </c>
      <c r="B16" s="10">
        <f>SUM(C16:D16)</f>
        <v>1205656422.8699999</v>
      </c>
      <c r="C16" s="12">
        <v>175361500</v>
      </c>
      <c r="D16" s="10">
        <v>1030294922.87</v>
      </c>
    </row>
    <row r="17" spans="1:4" x14ac:dyDescent="0.25">
      <c r="A17" s="7" t="s">
        <v>76</v>
      </c>
      <c r="B17" s="10">
        <f>SUM(C17:D17)</f>
        <v>1361901250</v>
      </c>
      <c r="C17" s="10">
        <v>148564750</v>
      </c>
      <c r="D17" s="10">
        <v>1213336500</v>
      </c>
    </row>
    <row r="18" spans="1:4" x14ac:dyDescent="0.25">
      <c r="A18" s="2" t="s">
        <v>77</v>
      </c>
      <c r="B18" s="10">
        <f>SUM(C18:D18)</f>
        <v>1337840030</v>
      </c>
      <c r="C18" s="12">
        <v>182376500</v>
      </c>
      <c r="D18" s="10">
        <v>1155463530</v>
      </c>
    </row>
    <row r="19" spans="1:4" x14ac:dyDescent="0.25">
      <c r="A19" s="2" t="s">
        <v>78</v>
      </c>
      <c r="B19" s="10">
        <f>SUM(C19:D19)</f>
        <v>5359124800</v>
      </c>
      <c r="C19" s="10">
        <v>1000000000</v>
      </c>
      <c r="D19" s="20">
        <v>4359124800</v>
      </c>
    </row>
    <row r="20" spans="1:4" x14ac:dyDescent="0.25">
      <c r="A20" s="2" t="s">
        <v>79</v>
      </c>
      <c r="B20" s="10">
        <f>B18</f>
        <v>1337840030</v>
      </c>
      <c r="C20" s="10">
        <f>C18</f>
        <v>182376500</v>
      </c>
      <c r="D20" s="10">
        <f>D18</f>
        <v>1155463530</v>
      </c>
    </row>
    <row r="21" spans="1:4" x14ac:dyDescent="0.25">
      <c r="B21" s="10"/>
      <c r="C21" s="10"/>
      <c r="D21" s="10"/>
    </row>
    <row r="22" spans="1:4" x14ac:dyDescent="0.25">
      <c r="A22" s="2" t="s">
        <v>5</v>
      </c>
      <c r="B22" s="10"/>
      <c r="C22" s="10"/>
      <c r="D22" s="10"/>
    </row>
    <row r="23" spans="1:4" x14ac:dyDescent="0.25">
      <c r="A23" s="2" t="s">
        <v>76</v>
      </c>
      <c r="B23" s="10">
        <f>B17</f>
        <v>1361901250</v>
      </c>
      <c r="C23" s="10"/>
      <c r="D23" s="10"/>
    </row>
    <row r="24" spans="1:4" x14ac:dyDescent="0.25">
      <c r="A24" s="2" t="s">
        <v>77</v>
      </c>
      <c r="B24" s="10">
        <v>1361901250</v>
      </c>
      <c r="C24" s="10"/>
      <c r="D24" s="10"/>
    </row>
    <row r="25" spans="1:4" x14ac:dyDescent="0.25">
      <c r="B25" s="11"/>
      <c r="C25" s="11"/>
      <c r="D25" s="11"/>
    </row>
    <row r="26" spans="1:4" x14ac:dyDescent="0.25">
      <c r="A26" s="2" t="s">
        <v>6</v>
      </c>
      <c r="B26" s="11"/>
      <c r="C26" s="11"/>
      <c r="D26" s="11"/>
    </row>
    <row r="27" spans="1:4" x14ac:dyDescent="0.25">
      <c r="A27" s="2" t="s">
        <v>48</v>
      </c>
      <c r="B27" s="13">
        <v>1.0042274323</v>
      </c>
      <c r="C27" s="13">
        <v>1.0042274323</v>
      </c>
      <c r="D27" s="13">
        <v>1.0042274323</v>
      </c>
    </row>
    <row r="28" spans="1:4" x14ac:dyDescent="0.25">
      <c r="A28" s="2" t="s">
        <v>80</v>
      </c>
      <c r="B28" s="13">
        <v>1.0304675706999999</v>
      </c>
      <c r="C28" s="13">
        <v>1.0304675706999999</v>
      </c>
      <c r="D28" s="13">
        <v>1.0304675706999999</v>
      </c>
    </row>
    <row r="29" spans="1:4" x14ac:dyDescent="0.25">
      <c r="A29" s="2" t="s">
        <v>7</v>
      </c>
      <c r="B29" s="10">
        <f>C29+D29</f>
        <v>81920</v>
      </c>
      <c r="C29" s="14">
        <v>69423</v>
      </c>
      <c r="D29" s="14">
        <v>12497</v>
      </c>
    </row>
    <row r="30" spans="1:4" x14ac:dyDescent="0.25">
      <c r="B30" s="11"/>
      <c r="C30" s="11"/>
      <c r="D30" s="11"/>
    </row>
    <row r="31" spans="1:4" x14ac:dyDescent="0.25">
      <c r="A31" s="2" t="s">
        <v>8</v>
      </c>
      <c r="B31" s="11"/>
      <c r="C31" s="11"/>
      <c r="D31" s="11"/>
    </row>
    <row r="32" spans="1:4" x14ac:dyDescent="0.25">
      <c r="A32" s="2" t="s">
        <v>49</v>
      </c>
      <c r="B32" s="11">
        <f>B16/B27</f>
        <v>1200581047.7698896</v>
      </c>
      <c r="C32" s="11">
        <f>C16/C27</f>
        <v>174623291.85567698</v>
      </c>
      <c r="D32" s="11">
        <f>D16/D27</f>
        <v>1025957755.9142127</v>
      </c>
    </row>
    <row r="33" spans="1:4" x14ac:dyDescent="0.25">
      <c r="A33" s="2" t="s">
        <v>81</v>
      </c>
      <c r="B33" s="11">
        <f>B18/B28</f>
        <v>1298284456.5319033</v>
      </c>
      <c r="C33" s="11">
        <f>C18/C28</f>
        <v>176984220.74176586</v>
      </c>
      <c r="D33" s="11">
        <f>D18/D28</f>
        <v>1121300235.7901373</v>
      </c>
    </row>
    <row r="34" spans="1:4" x14ac:dyDescent="0.25">
      <c r="A34" s="2" t="s">
        <v>50</v>
      </c>
      <c r="B34" s="11">
        <f>B32/B10</f>
        <v>432330.22966146545</v>
      </c>
      <c r="C34" s="11">
        <f>C32/C10</f>
        <v>107526.65754659912</v>
      </c>
      <c r="D34" s="11">
        <f>D32/D10</f>
        <v>889815.92013374914</v>
      </c>
    </row>
    <row r="35" spans="1:4" x14ac:dyDescent="0.25">
      <c r="A35" s="2" t="s">
        <v>82</v>
      </c>
      <c r="B35" s="11">
        <f>B33/B12</f>
        <v>443251.7775800284</v>
      </c>
      <c r="C35" s="11">
        <f>C33/C12</f>
        <v>106552.8120058795</v>
      </c>
      <c r="D35" s="11">
        <f>D33/D12</f>
        <v>884306.17964521865</v>
      </c>
    </row>
    <row r="36" spans="1:4" x14ac:dyDescent="0.25">
      <c r="B36" s="11"/>
      <c r="C36" s="11"/>
      <c r="D36" s="11"/>
    </row>
    <row r="37" spans="1:4" x14ac:dyDescent="0.25">
      <c r="A37" s="6" t="s">
        <v>9</v>
      </c>
      <c r="B37" s="11"/>
      <c r="C37" s="11"/>
      <c r="D37" s="11"/>
    </row>
    <row r="38" spans="1:4" x14ac:dyDescent="0.25">
      <c r="B38" s="11"/>
      <c r="C38" s="11"/>
      <c r="D38" s="11"/>
    </row>
    <row r="39" spans="1:4" x14ac:dyDescent="0.25">
      <c r="A39" s="2" t="s">
        <v>10</v>
      </c>
      <c r="B39" s="11"/>
      <c r="C39" s="11"/>
      <c r="D39" s="11"/>
    </row>
    <row r="40" spans="1:4" x14ac:dyDescent="0.25">
      <c r="A40" s="2" t="s">
        <v>11</v>
      </c>
      <c r="B40" s="11">
        <f>B11/B29*100</f>
        <v>3.6511230468750004</v>
      </c>
      <c r="C40" s="11">
        <f>C11/C29*100</f>
        <v>2.4343517278135489</v>
      </c>
      <c r="D40" s="11">
        <f>D11/D29*100</f>
        <v>10.410498519644715</v>
      </c>
    </row>
    <row r="41" spans="1:4" x14ac:dyDescent="0.25">
      <c r="A41" s="2" t="s">
        <v>12</v>
      </c>
      <c r="B41" s="11">
        <f>B12/B29*100</f>
        <v>3.5754394531249996</v>
      </c>
      <c r="C41" s="11">
        <f>C12/C29*100</f>
        <v>2.392578828342192</v>
      </c>
      <c r="D41" s="11">
        <f>D12/D29*100</f>
        <v>10.146435144434664</v>
      </c>
    </row>
    <row r="42" spans="1:4" x14ac:dyDescent="0.25">
      <c r="B42" s="11"/>
      <c r="C42" s="11"/>
      <c r="D42" s="11"/>
    </row>
    <row r="43" spans="1:4" x14ac:dyDescent="0.25">
      <c r="A43" s="2" t="s">
        <v>13</v>
      </c>
      <c r="B43" s="11"/>
      <c r="C43" s="11"/>
      <c r="D43" s="11"/>
    </row>
    <row r="44" spans="1:4" x14ac:dyDescent="0.25">
      <c r="A44" s="2" t="s">
        <v>14</v>
      </c>
      <c r="B44" s="11">
        <f>B12/B11*100</f>
        <v>97.927114677365438</v>
      </c>
      <c r="C44" s="11">
        <f>C12/C11*100</f>
        <v>98.284023668639051</v>
      </c>
      <c r="D44" s="11">
        <f>D12/D11*100</f>
        <v>97.463489623366641</v>
      </c>
    </row>
    <row r="45" spans="1:4" x14ac:dyDescent="0.25">
      <c r="A45" s="2" t="s">
        <v>15</v>
      </c>
      <c r="B45" s="11">
        <f>B18/B17*100</f>
        <v>98.233262507101742</v>
      </c>
      <c r="C45" s="11">
        <f>C18/C17*100</f>
        <v>122.75893171159377</v>
      </c>
      <c r="D45" s="11">
        <f>D18/D17*100</f>
        <v>95.230262173766306</v>
      </c>
    </row>
    <row r="46" spans="1:4" x14ac:dyDescent="0.25">
      <c r="A46" s="2" t="s">
        <v>16</v>
      </c>
      <c r="B46" s="11">
        <f>AVERAGE(B44:B45)</f>
        <v>98.080188592233583</v>
      </c>
      <c r="C46" s="11">
        <f>AVERAGE(C44:C45)</f>
        <v>110.52147769011641</v>
      </c>
      <c r="D46" s="11">
        <f>AVERAGE(D44:D45)</f>
        <v>96.346875898566481</v>
      </c>
    </row>
    <row r="47" spans="1:4" x14ac:dyDescent="0.25">
      <c r="B47" s="11"/>
      <c r="C47" s="11"/>
      <c r="D47" s="11"/>
    </row>
    <row r="48" spans="1:4" x14ac:dyDescent="0.25">
      <c r="A48" s="2" t="s">
        <v>17</v>
      </c>
      <c r="B48" s="11"/>
      <c r="C48" s="11"/>
      <c r="D48" s="11"/>
    </row>
    <row r="49" spans="1:4" x14ac:dyDescent="0.25">
      <c r="A49" s="2" t="s">
        <v>18</v>
      </c>
      <c r="B49" s="11">
        <f>(B12/B13)*100</f>
        <v>81.655979927516029</v>
      </c>
      <c r="C49" s="11">
        <f>(C12/C13)*100</f>
        <v>76.367816091954026</v>
      </c>
      <c r="D49" s="11">
        <f>(D12/D13)*100</f>
        <v>89.801699716713884</v>
      </c>
    </row>
    <row r="50" spans="1:4" x14ac:dyDescent="0.25">
      <c r="A50" s="2" t="s">
        <v>19</v>
      </c>
      <c r="B50" s="11">
        <f>B18/B19*100</f>
        <v>24.963778227370259</v>
      </c>
      <c r="C50" s="11">
        <f>C18/C19*100</f>
        <v>18.237649999999999</v>
      </c>
      <c r="D50" s="11">
        <f>D18/D19*100</f>
        <v>26.506777920191688</v>
      </c>
    </row>
    <row r="51" spans="1:4" x14ac:dyDescent="0.25">
      <c r="A51" s="2" t="s">
        <v>20</v>
      </c>
      <c r="B51" s="11">
        <f>(B49+B50)/2</f>
        <v>53.309879077443142</v>
      </c>
      <c r="C51" s="11">
        <f>(C49+C50)/2</f>
        <v>47.302733045977014</v>
      </c>
      <c r="D51" s="11">
        <f>(D49+D50)/2</f>
        <v>58.154238818452782</v>
      </c>
    </row>
    <row r="52" spans="1:4" x14ac:dyDescent="0.25">
      <c r="B52" s="11"/>
      <c r="C52" s="11"/>
      <c r="D52" s="11"/>
    </row>
    <row r="53" spans="1:4" x14ac:dyDescent="0.25">
      <c r="A53" s="2" t="s">
        <v>32</v>
      </c>
      <c r="B53" s="11"/>
      <c r="C53" s="11"/>
      <c r="D53" s="11"/>
    </row>
    <row r="54" spans="1:4" x14ac:dyDescent="0.25">
      <c r="A54" s="2" t="s">
        <v>21</v>
      </c>
      <c r="B54" s="11">
        <f>B20/B18*100</f>
        <v>100</v>
      </c>
      <c r="C54" s="11">
        <f>C20/C18*100</f>
        <v>100</v>
      </c>
      <c r="D54" s="11">
        <f>D20/D18*100</f>
        <v>100</v>
      </c>
    </row>
    <row r="55" spans="1:4" x14ac:dyDescent="0.25">
      <c r="B55" s="11"/>
      <c r="C55" s="11"/>
      <c r="D55" s="11"/>
    </row>
    <row r="56" spans="1:4" x14ac:dyDescent="0.25">
      <c r="A56" s="2" t="s">
        <v>22</v>
      </c>
      <c r="B56" s="11"/>
      <c r="C56" s="11"/>
      <c r="D56" s="11"/>
    </row>
    <row r="57" spans="1:4" x14ac:dyDescent="0.25">
      <c r="A57" s="2" t="s">
        <v>23</v>
      </c>
      <c r="B57" s="11">
        <f>((B12/B10)-1)*100</f>
        <v>5.473532589124952</v>
      </c>
      <c r="C57" s="11">
        <f>((C12/C10)-1)*100</f>
        <v>2.2783251231527135</v>
      </c>
      <c r="D57" s="11">
        <f>((D12/D10)-1)*100</f>
        <v>9.9739809193408533</v>
      </c>
    </row>
    <row r="58" spans="1:4" x14ac:dyDescent="0.25">
      <c r="A58" s="2" t="s">
        <v>24</v>
      </c>
      <c r="B58" s="11">
        <f>((B33/B32)-1)*100</f>
        <v>8.1380102529104761</v>
      </c>
      <c r="C58" s="11">
        <f>((C33/C32)-1)*100</f>
        <v>1.3520125872098054</v>
      </c>
      <c r="D58" s="11">
        <f>((D33/D32)-1)*100</f>
        <v>9.2930219910435383</v>
      </c>
    </row>
    <row r="59" spans="1:4" x14ac:dyDescent="0.25">
      <c r="A59" s="2" t="s">
        <v>25</v>
      </c>
      <c r="B59" s="11">
        <f>((B35/B34)-1)*100</f>
        <v>2.5262050093316502</v>
      </c>
      <c r="C59" s="11">
        <f>((C35/C34)-1)*100</f>
        <v>-0.90567824104229588</v>
      </c>
      <c r="D59" s="11">
        <f>((D35/D34)-1)*100</f>
        <v>-0.6192000349580562</v>
      </c>
    </row>
    <row r="60" spans="1:4" x14ac:dyDescent="0.25">
      <c r="B60" s="11"/>
      <c r="C60" s="11"/>
      <c r="D60" s="11"/>
    </row>
    <row r="61" spans="1:4" x14ac:dyDescent="0.25">
      <c r="A61" s="2" t="s">
        <v>26</v>
      </c>
      <c r="B61" s="11"/>
      <c r="C61" s="11"/>
      <c r="D61" s="11"/>
    </row>
    <row r="62" spans="1:4" x14ac:dyDescent="0.25">
      <c r="A62" s="2" t="s">
        <v>39</v>
      </c>
      <c r="B62" s="10">
        <f t="shared" ref="B62:D63" si="0">B17/B11</f>
        <v>455333.08258107654</v>
      </c>
      <c r="C62" s="10">
        <f t="shared" si="0"/>
        <v>87908.136094674555</v>
      </c>
      <c r="D62" s="10">
        <f t="shared" si="0"/>
        <v>932618.37048424291</v>
      </c>
    </row>
    <row r="63" spans="1:4" x14ac:dyDescent="0.25">
      <c r="A63" s="2" t="s">
        <v>40</v>
      </c>
      <c r="B63" s="10">
        <f t="shared" si="0"/>
        <v>456756.5824513486</v>
      </c>
      <c r="C63" s="10">
        <f t="shared" si="0"/>
        <v>109799.21733895244</v>
      </c>
      <c r="D63" s="10">
        <f t="shared" si="0"/>
        <v>911248.8406940063</v>
      </c>
    </row>
    <row r="64" spans="1:4" x14ac:dyDescent="0.25">
      <c r="A64" s="2" t="s">
        <v>27</v>
      </c>
      <c r="B64" s="11">
        <f>(B63/B62)*B46</f>
        <v>98.386814974278735</v>
      </c>
      <c r="C64" s="11">
        <f>(C63/C62)*C46</f>
        <v>138.04378398434068</v>
      </c>
      <c r="D64" s="11">
        <f>(D63/D62)*D46</f>
        <v>94.139233952116712</v>
      </c>
    </row>
    <row r="65" spans="1:5" x14ac:dyDescent="0.25">
      <c r="A65" s="2" t="s">
        <v>36</v>
      </c>
      <c r="B65" s="10">
        <f t="shared" ref="B65:D66" si="1">B17/(B11*3)</f>
        <v>151777.69419369218</v>
      </c>
      <c r="C65" s="10">
        <f t="shared" si="1"/>
        <v>29302.712031558185</v>
      </c>
      <c r="D65" s="10">
        <f t="shared" si="1"/>
        <v>310872.7901614143</v>
      </c>
    </row>
    <row r="66" spans="1:5" x14ac:dyDescent="0.25">
      <c r="A66" s="2" t="s">
        <v>37</v>
      </c>
      <c r="B66" s="10">
        <f t="shared" si="1"/>
        <v>152252.19415044953</v>
      </c>
      <c r="C66" s="10">
        <f t="shared" si="1"/>
        <v>36599.739112984149</v>
      </c>
      <c r="D66" s="10">
        <f t="shared" si="1"/>
        <v>303749.61356466875</v>
      </c>
    </row>
    <row r="67" spans="1:5" x14ac:dyDescent="0.25">
      <c r="B67" s="11"/>
      <c r="C67" s="11"/>
      <c r="D67" s="11"/>
    </row>
    <row r="68" spans="1:5" x14ac:dyDescent="0.25">
      <c r="A68" s="2" t="s">
        <v>28</v>
      </c>
      <c r="B68" s="11"/>
      <c r="C68" s="11"/>
      <c r="D68" s="11"/>
    </row>
    <row r="69" spans="1:5" x14ac:dyDescent="0.25">
      <c r="A69" s="2" t="s">
        <v>29</v>
      </c>
      <c r="B69" s="11">
        <f>(B24/B23)*100</f>
        <v>100</v>
      </c>
      <c r="C69" s="11"/>
      <c r="D69" s="11"/>
    </row>
    <row r="70" spans="1:5" ht="15.75" thickBot="1" x14ac:dyDescent="0.3">
      <c r="A70" s="8" t="s">
        <v>30</v>
      </c>
      <c r="B70" s="15">
        <f>(B18/B24)*100</f>
        <v>98.233262507101742</v>
      </c>
      <c r="C70" s="15"/>
      <c r="D70" s="15"/>
      <c r="E70" s="5"/>
    </row>
    <row r="71" spans="1:5" ht="15.75" thickTop="1" x14ac:dyDescent="0.25"/>
    <row r="72" spans="1:5" x14ac:dyDescent="0.25">
      <c r="A72" s="2" t="s">
        <v>31</v>
      </c>
    </row>
    <row r="73" spans="1:5" x14ac:dyDescent="0.25">
      <c r="A73" s="2" t="s">
        <v>83</v>
      </c>
    </row>
    <row r="74" spans="1:5" x14ac:dyDescent="0.25">
      <c r="A74" s="2" t="s">
        <v>84</v>
      </c>
    </row>
    <row r="76" spans="1:5" x14ac:dyDescent="0.25">
      <c r="A76" s="2" t="s">
        <v>34</v>
      </c>
    </row>
    <row r="77" spans="1:5" x14ac:dyDescent="0.25">
      <c r="A77" s="2" t="s">
        <v>35</v>
      </c>
    </row>
    <row r="78" spans="1:5" x14ac:dyDescent="0.25">
      <c r="A78" s="2" t="s">
        <v>38</v>
      </c>
    </row>
    <row r="80" spans="1:5" x14ac:dyDescent="0.25">
      <c r="A80" s="2" t="s">
        <v>85</v>
      </c>
    </row>
    <row r="167" spans="9:13" x14ac:dyDescent="0.25">
      <c r="I167" s="9"/>
      <c r="J167" s="9"/>
      <c r="K167" s="9"/>
      <c r="L167" s="9"/>
      <c r="M167" s="9"/>
    </row>
    <row r="168" spans="9:13" x14ac:dyDescent="0.25">
      <c r="I168" s="9"/>
      <c r="J168" s="9"/>
      <c r="K168" s="9"/>
      <c r="L168" s="9"/>
      <c r="M168" s="9"/>
    </row>
    <row r="169" spans="9:13" x14ac:dyDescent="0.25">
      <c r="I169" s="9"/>
      <c r="J169" s="9"/>
      <c r="K169" s="9"/>
      <c r="L169" s="9"/>
      <c r="M169" s="9"/>
    </row>
  </sheetData>
  <mergeCells count="4">
    <mergeCell ref="A4:A5"/>
    <mergeCell ref="C4:D4"/>
    <mergeCell ref="A2:D2"/>
    <mergeCell ref="B4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3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60.7109375" style="2" customWidth="1"/>
    <col min="2" max="4" width="22.7109375" style="2" customWidth="1"/>
    <col min="5" max="5" width="11.42578125" style="2"/>
    <col min="6" max="6" width="15.28515625" style="2" bestFit="1" customWidth="1"/>
    <col min="7" max="16384" width="11.42578125" style="2"/>
  </cols>
  <sheetData>
    <row r="2" spans="1:6" x14ac:dyDescent="0.25">
      <c r="A2" s="24" t="s">
        <v>86</v>
      </c>
      <c r="B2" s="24"/>
      <c r="C2" s="24"/>
      <c r="D2" s="24"/>
    </row>
    <row r="4" spans="1:6" x14ac:dyDescent="0.25">
      <c r="A4" s="21" t="s">
        <v>0</v>
      </c>
      <c r="B4" s="25" t="s">
        <v>73</v>
      </c>
      <c r="C4" s="23" t="s">
        <v>1</v>
      </c>
      <c r="D4" s="23"/>
    </row>
    <row r="5" spans="1:6" ht="30.75" thickBot="1" x14ac:dyDescent="0.3">
      <c r="A5" s="22"/>
      <c r="B5" s="26"/>
      <c r="C5" s="4" t="s">
        <v>74</v>
      </c>
      <c r="D5" s="4" t="s">
        <v>75</v>
      </c>
      <c r="E5" s="5"/>
    </row>
    <row r="6" spans="1:6" ht="15.75" thickTop="1" x14ac:dyDescent="0.25"/>
    <row r="7" spans="1:6" x14ac:dyDescent="0.25">
      <c r="A7" s="6" t="s">
        <v>2</v>
      </c>
    </row>
    <row r="9" spans="1:6" x14ac:dyDescent="0.25">
      <c r="A9" s="2" t="s">
        <v>3</v>
      </c>
    </row>
    <row r="10" spans="1:6" x14ac:dyDescent="0.25">
      <c r="A10" s="2" t="s">
        <v>51</v>
      </c>
      <c r="B10" s="10">
        <f>C10+D10</f>
        <v>3320</v>
      </c>
      <c r="C10" s="10">
        <v>2123</v>
      </c>
      <c r="D10" s="10">
        <v>1197</v>
      </c>
    </row>
    <row r="11" spans="1:6" x14ac:dyDescent="0.25">
      <c r="A11" s="2" t="s">
        <v>87</v>
      </c>
      <c r="B11" s="10">
        <f>SUM(C11:D11)</f>
        <v>3490</v>
      </c>
      <c r="C11" s="10">
        <v>2157</v>
      </c>
      <c r="D11" s="10">
        <v>1333</v>
      </c>
    </row>
    <row r="12" spans="1:6" x14ac:dyDescent="0.25">
      <c r="A12" s="2" t="s">
        <v>88</v>
      </c>
      <c r="B12" s="10">
        <f>SUM(C12:D12)</f>
        <v>3344</v>
      </c>
      <c r="C12" s="10">
        <v>2029</v>
      </c>
      <c r="D12" s="10">
        <v>1315</v>
      </c>
    </row>
    <row r="13" spans="1:6" x14ac:dyDescent="0.25">
      <c r="A13" s="2" t="s">
        <v>78</v>
      </c>
      <c r="B13" s="10">
        <f>SUM(C13:D13)</f>
        <v>3587</v>
      </c>
      <c r="C13" s="10">
        <v>2175</v>
      </c>
      <c r="D13" s="10">
        <v>1412</v>
      </c>
    </row>
    <row r="14" spans="1:6" x14ac:dyDescent="0.25">
      <c r="B14" s="11"/>
      <c r="C14" s="11"/>
      <c r="D14" s="11"/>
    </row>
    <row r="15" spans="1:6" x14ac:dyDescent="0.25">
      <c r="A15" s="2" t="s">
        <v>4</v>
      </c>
      <c r="B15" s="11"/>
      <c r="C15" s="11"/>
      <c r="D15" s="11"/>
    </row>
    <row r="16" spans="1:6" x14ac:dyDescent="0.25">
      <c r="A16" s="2" t="s">
        <v>51</v>
      </c>
      <c r="B16" s="17">
        <f>SUM(C16:D16)</f>
        <v>1402744329</v>
      </c>
      <c r="C16" s="10">
        <v>322888200</v>
      </c>
      <c r="D16" s="10">
        <v>1079856129</v>
      </c>
      <c r="E16" s="16"/>
      <c r="F16" s="1"/>
    </row>
    <row r="17" spans="1:4" x14ac:dyDescent="0.25">
      <c r="A17" s="2" t="s">
        <v>87</v>
      </c>
      <c r="B17" s="10">
        <f>SUM(C17:D17)</f>
        <v>1512196050</v>
      </c>
      <c r="C17" s="10">
        <v>275805050</v>
      </c>
      <c r="D17" s="10">
        <v>1236391000</v>
      </c>
    </row>
    <row r="18" spans="1:4" x14ac:dyDescent="0.25">
      <c r="A18" s="2" t="s">
        <v>88</v>
      </c>
      <c r="B18" s="10">
        <f>SUM(C18:D18)</f>
        <v>1501784043</v>
      </c>
      <c r="C18" s="10">
        <v>306915450</v>
      </c>
      <c r="D18" s="10">
        <v>1194868593</v>
      </c>
    </row>
    <row r="19" spans="1:4" x14ac:dyDescent="0.25">
      <c r="A19" s="2" t="s">
        <v>78</v>
      </c>
      <c r="B19" s="10">
        <f>SUM(C19:D19)</f>
        <v>5359124800</v>
      </c>
      <c r="C19" s="10">
        <v>1000000000</v>
      </c>
      <c r="D19" s="10">
        <v>4359124800</v>
      </c>
    </row>
    <row r="20" spans="1:4" x14ac:dyDescent="0.25">
      <c r="A20" s="2" t="s">
        <v>89</v>
      </c>
      <c r="B20" s="10">
        <f>B18</f>
        <v>1501784043</v>
      </c>
      <c r="C20" s="10">
        <f>C18</f>
        <v>306915450</v>
      </c>
      <c r="D20" s="10">
        <f>D18</f>
        <v>1194868593</v>
      </c>
    </row>
    <row r="21" spans="1:4" x14ac:dyDescent="0.25">
      <c r="B21" s="10"/>
      <c r="C21" s="10"/>
      <c r="D21" s="10"/>
    </row>
    <row r="22" spans="1:4" x14ac:dyDescent="0.25">
      <c r="A22" s="2" t="s">
        <v>5</v>
      </c>
      <c r="B22" s="10"/>
      <c r="C22" s="10"/>
      <c r="D22" s="10"/>
    </row>
    <row r="23" spans="1:4" x14ac:dyDescent="0.25">
      <c r="A23" s="2" t="s">
        <v>87</v>
      </c>
      <c r="B23" s="10">
        <f>B17</f>
        <v>1512196050</v>
      </c>
      <c r="C23" s="10"/>
      <c r="D23" s="10"/>
    </row>
    <row r="24" spans="1:4" x14ac:dyDescent="0.25">
      <c r="A24" s="2" t="s">
        <v>88</v>
      </c>
      <c r="B24" s="10">
        <v>1576696050</v>
      </c>
      <c r="C24" s="10"/>
      <c r="D24" s="10"/>
    </row>
    <row r="25" spans="1:4" x14ac:dyDescent="0.25">
      <c r="B25" s="11"/>
      <c r="C25" s="11"/>
      <c r="D25" s="11"/>
    </row>
    <row r="26" spans="1:4" x14ac:dyDescent="0.25">
      <c r="A26" s="2" t="s">
        <v>6</v>
      </c>
      <c r="B26" s="11"/>
      <c r="C26" s="11"/>
      <c r="D26" s="11"/>
    </row>
    <row r="27" spans="1:4" x14ac:dyDescent="0.25">
      <c r="A27" s="2" t="s">
        <v>71</v>
      </c>
      <c r="B27" s="13">
        <v>1.0088033727000001</v>
      </c>
      <c r="C27" s="13">
        <v>1.0088033727000001</v>
      </c>
      <c r="D27" s="13">
        <v>1.0088033727000001</v>
      </c>
    </row>
    <row r="28" spans="1:4" x14ac:dyDescent="0.25">
      <c r="A28" s="2" t="s">
        <v>90</v>
      </c>
      <c r="B28" s="13">
        <v>1.0303325644000001</v>
      </c>
      <c r="C28" s="13">
        <v>1.0303325644000001</v>
      </c>
      <c r="D28" s="13">
        <v>1.0303325644000001</v>
      </c>
    </row>
    <row r="29" spans="1:4" x14ac:dyDescent="0.25">
      <c r="A29" s="2" t="s">
        <v>7</v>
      </c>
      <c r="B29" s="10">
        <f>SUM(C29:D29)</f>
        <v>81920</v>
      </c>
      <c r="C29" s="14">
        <v>69423</v>
      </c>
      <c r="D29" s="14">
        <v>12497</v>
      </c>
    </row>
    <row r="30" spans="1:4" x14ac:dyDescent="0.25">
      <c r="B30" s="11"/>
      <c r="C30" s="11"/>
      <c r="D30" s="11"/>
    </row>
    <row r="31" spans="1:4" x14ac:dyDescent="0.25">
      <c r="A31" s="2" t="s">
        <v>8</v>
      </c>
      <c r="B31" s="11"/>
      <c r="C31" s="11"/>
      <c r="D31" s="11"/>
    </row>
    <row r="32" spans="1:4" x14ac:dyDescent="0.25">
      <c r="A32" s="2" t="s">
        <v>52</v>
      </c>
      <c r="B32" s="11">
        <f>B16/B27</f>
        <v>1390503210.9930811</v>
      </c>
      <c r="C32" s="11">
        <f>C16/C27</f>
        <v>320070500.09736747</v>
      </c>
      <c r="D32" s="11">
        <f>D16/D27</f>
        <v>1070432710.8957136</v>
      </c>
    </row>
    <row r="33" spans="1:4" x14ac:dyDescent="0.25">
      <c r="A33" s="2" t="s">
        <v>91</v>
      </c>
      <c r="B33" s="11">
        <f>B18/B28</f>
        <v>1457572142.1311605</v>
      </c>
      <c r="C33" s="11">
        <f>C18/C28</f>
        <v>297879986.1370275</v>
      </c>
      <c r="D33" s="11">
        <f>D18/D28</f>
        <v>1159692155.994133</v>
      </c>
    </row>
    <row r="34" spans="1:4" x14ac:dyDescent="0.25">
      <c r="A34" s="2" t="s">
        <v>53</v>
      </c>
      <c r="B34" s="11">
        <f>B32/B10</f>
        <v>418826.26837140997</v>
      </c>
      <c r="C34" s="11">
        <f>C32/C10</f>
        <v>150763.30668740813</v>
      </c>
      <c r="D34" s="11">
        <f>D32/D10</f>
        <v>894262.91637068801</v>
      </c>
    </row>
    <row r="35" spans="1:4" x14ac:dyDescent="0.25">
      <c r="A35" s="2" t="s">
        <v>92</v>
      </c>
      <c r="B35" s="11">
        <f>B33/B12</f>
        <v>435876.8367617107</v>
      </c>
      <c r="C35" s="11">
        <f>C33/C12</f>
        <v>146811.23023017621</v>
      </c>
      <c r="D35" s="11">
        <f>D33/D12</f>
        <v>881895.17566093768</v>
      </c>
    </row>
    <row r="36" spans="1:4" x14ac:dyDescent="0.25">
      <c r="B36" s="11"/>
      <c r="C36" s="11"/>
      <c r="D36" s="11"/>
    </row>
    <row r="37" spans="1:4" x14ac:dyDescent="0.25">
      <c r="A37" s="6" t="s">
        <v>9</v>
      </c>
      <c r="B37" s="11"/>
      <c r="C37" s="11"/>
      <c r="D37" s="11"/>
    </row>
    <row r="38" spans="1:4" x14ac:dyDescent="0.25">
      <c r="B38" s="11"/>
      <c r="C38" s="11"/>
      <c r="D38" s="11"/>
    </row>
    <row r="39" spans="1:4" x14ac:dyDescent="0.25">
      <c r="A39" s="2" t="s">
        <v>10</v>
      </c>
      <c r="B39" s="11"/>
      <c r="C39" s="11"/>
      <c r="D39" s="11"/>
    </row>
    <row r="40" spans="1:4" x14ac:dyDescent="0.25">
      <c r="A40" s="2" t="s">
        <v>11</v>
      </c>
      <c r="B40" s="11">
        <f>B11/B29*100</f>
        <v>4.26025390625</v>
      </c>
      <c r="C40" s="11">
        <f>C11/C29*100</f>
        <v>3.1070394537833281</v>
      </c>
      <c r="D40" s="11">
        <f>D11/D29*100</f>
        <v>10.666559974393856</v>
      </c>
    </row>
    <row r="41" spans="1:4" x14ac:dyDescent="0.25">
      <c r="A41" s="2" t="s">
        <v>12</v>
      </c>
      <c r="B41" s="11">
        <f>B12/B29*100</f>
        <v>4.08203125</v>
      </c>
      <c r="C41" s="11">
        <f>C12/C29*100</f>
        <v>2.9226625181856156</v>
      </c>
      <c r="D41" s="11">
        <f>D12/D29*100</f>
        <v>10.522525406097463</v>
      </c>
    </row>
    <row r="42" spans="1:4" x14ac:dyDescent="0.25">
      <c r="B42" s="11"/>
      <c r="C42" s="11"/>
      <c r="D42" s="11"/>
    </row>
    <row r="43" spans="1:4" x14ac:dyDescent="0.25">
      <c r="A43" s="2" t="s">
        <v>13</v>
      </c>
      <c r="B43" s="11"/>
      <c r="C43" s="11"/>
      <c r="D43" s="11"/>
    </row>
    <row r="44" spans="1:4" x14ac:dyDescent="0.25">
      <c r="A44" s="2" t="s">
        <v>14</v>
      </c>
      <c r="B44" s="11">
        <f>B12/B11*100</f>
        <v>95.816618911174785</v>
      </c>
      <c r="C44" s="11">
        <f>C12/C11*100</f>
        <v>94.065832174316171</v>
      </c>
      <c r="D44" s="11">
        <f>D12/D11*100</f>
        <v>98.649662415603899</v>
      </c>
    </row>
    <row r="45" spans="1:4" x14ac:dyDescent="0.25">
      <c r="A45" s="2" t="s">
        <v>15</v>
      </c>
      <c r="B45" s="11">
        <f>B18/B17*100</f>
        <v>99.311464475786721</v>
      </c>
      <c r="C45" s="11">
        <f>C18/C17*100</f>
        <v>111.27985147480078</v>
      </c>
      <c r="D45" s="11">
        <f>D18/D17*100</f>
        <v>96.641644350371365</v>
      </c>
    </row>
    <row r="46" spans="1:4" x14ac:dyDescent="0.25">
      <c r="A46" s="2" t="s">
        <v>16</v>
      </c>
      <c r="B46" s="11">
        <f>AVERAGE(B44:B45)</f>
        <v>97.56404169348076</v>
      </c>
      <c r="C46" s="11">
        <f>AVERAGE(C44:C45)</f>
        <v>102.67284182455847</v>
      </c>
      <c r="D46" s="11">
        <f>AVERAGE(D44:D45)</f>
        <v>97.645653382987632</v>
      </c>
    </row>
    <row r="47" spans="1:4" x14ac:dyDescent="0.25">
      <c r="B47" s="11"/>
      <c r="C47" s="11"/>
      <c r="D47" s="11"/>
    </row>
    <row r="48" spans="1:4" x14ac:dyDescent="0.25">
      <c r="A48" s="2" t="s">
        <v>17</v>
      </c>
      <c r="B48" s="11"/>
      <c r="C48" s="11"/>
      <c r="D48" s="11"/>
    </row>
    <row r="49" spans="1:4" x14ac:dyDescent="0.25">
      <c r="A49" s="2" t="s">
        <v>18</v>
      </c>
      <c r="B49" s="11">
        <f>(B12/B13)*100</f>
        <v>93.225536660161694</v>
      </c>
      <c r="C49" s="11">
        <f>(C12/C13)*100</f>
        <v>93.28735632183907</v>
      </c>
      <c r="D49" s="11">
        <f>(D12/D13)*100</f>
        <v>93.130311614730871</v>
      </c>
    </row>
    <row r="50" spans="1:4" x14ac:dyDescent="0.25">
      <c r="A50" s="2" t="s">
        <v>19</v>
      </c>
      <c r="B50" s="11">
        <f>B18/B19*100</f>
        <v>28.022934696351914</v>
      </c>
      <c r="C50" s="11">
        <f>C18/C19*100</f>
        <v>30.691544999999998</v>
      </c>
      <c r="D50" s="11">
        <f>D18/D19*100</f>
        <v>27.410745225738893</v>
      </c>
    </row>
    <row r="51" spans="1:4" x14ac:dyDescent="0.25">
      <c r="A51" s="2" t="s">
        <v>20</v>
      </c>
      <c r="B51" s="11">
        <f>(B49+B50)/2</f>
        <v>60.624235678256802</v>
      </c>
      <c r="C51" s="11">
        <f>(C49+C50)/2</f>
        <v>61.98945066091953</v>
      </c>
      <c r="D51" s="11">
        <f>(D49+D50)/2</f>
        <v>60.270528420234882</v>
      </c>
    </row>
    <row r="52" spans="1:4" x14ac:dyDescent="0.25">
      <c r="B52" s="11"/>
      <c r="C52" s="11"/>
      <c r="D52" s="11"/>
    </row>
    <row r="53" spans="1:4" x14ac:dyDescent="0.25">
      <c r="A53" s="2" t="s">
        <v>33</v>
      </c>
      <c r="B53" s="11"/>
      <c r="C53" s="11"/>
      <c r="D53" s="11"/>
    </row>
    <row r="54" spans="1:4" x14ac:dyDescent="0.25">
      <c r="A54" s="2" t="s">
        <v>21</v>
      </c>
      <c r="B54" s="11">
        <f>B20/B18*100</f>
        <v>100</v>
      </c>
      <c r="C54" s="11">
        <f>C20/C18*100</f>
        <v>100</v>
      </c>
      <c r="D54" s="11">
        <f>D20/D18*100</f>
        <v>100</v>
      </c>
    </row>
    <row r="55" spans="1:4" x14ac:dyDescent="0.25">
      <c r="B55" s="11"/>
      <c r="C55" s="11"/>
      <c r="D55" s="11"/>
    </row>
    <row r="56" spans="1:4" x14ac:dyDescent="0.25">
      <c r="A56" s="2" t="s">
        <v>22</v>
      </c>
      <c r="B56" s="11"/>
      <c r="C56" s="11"/>
      <c r="D56" s="11"/>
    </row>
    <row r="57" spans="1:4" x14ac:dyDescent="0.25">
      <c r="A57" s="2" t="s">
        <v>23</v>
      </c>
      <c r="B57" s="11">
        <f>((B12/B10)-1)*100</f>
        <v>0.72289156626506035</v>
      </c>
      <c r="C57" s="11">
        <f>((C12/C10)-1)*100</f>
        <v>-4.4276966556759279</v>
      </c>
      <c r="D57" s="11">
        <f>((D12/D10)-1)*100</f>
        <v>9.8579782790309203</v>
      </c>
    </row>
    <row r="58" spans="1:4" x14ac:dyDescent="0.25">
      <c r="A58" s="2" t="s">
        <v>24</v>
      </c>
      <c r="B58" s="11">
        <f>((B33/B32)-1)*100</f>
        <v>4.8233567968663404</v>
      </c>
      <c r="C58" s="11">
        <f>((C33/C32)-1)*100</f>
        <v>-6.9330081821315837</v>
      </c>
      <c r="D58" s="11">
        <f>((D33/D32)-1)*100</f>
        <v>8.338632049438143</v>
      </c>
    </row>
    <row r="59" spans="1:4" x14ac:dyDescent="0.25">
      <c r="A59" s="2" t="s">
        <v>25</v>
      </c>
      <c r="B59" s="11">
        <f>((B35/B34)-1)*100</f>
        <v>4.0710360543050994</v>
      </c>
      <c r="C59" s="11">
        <f>((C35/C34)-1)*100</f>
        <v>-2.6213782014121834</v>
      </c>
      <c r="D59" s="11">
        <f>((D35/D34)-1)*100</f>
        <v>-1.383009457659734</v>
      </c>
    </row>
    <row r="60" spans="1:4" x14ac:dyDescent="0.25">
      <c r="B60" s="11"/>
      <c r="C60" s="11"/>
      <c r="D60" s="11"/>
    </row>
    <row r="61" spans="1:4" x14ac:dyDescent="0.25">
      <c r="A61" s="2" t="s">
        <v>26</v>
      </c>
      <c r="B61" s="11"/>
      <c r="C61" s="11"/>
      <c r="D61" s="11"/>
    </row>
    <row r="62" spans="1:4" x14ac:dyDescent="0.25">
      <c r="A62" s="2" t="s">
        <v>39</v>
      </c>
      <c r="B62" s="11">
        <f t="shared" ref="B62:D63" si="0">B17/B11</f>
        <v>433293.9971346705</v>
      </c>
      <c r="C62" s="11">
        <f t="shared" si="0"/>
        <v>127865.11358368104</v>
      </c>
      <c r="D62" s="11">
        <f t="shared" si="0"/>
        <v>927525.13128282072</v>
      </c>
    </row>
    <row r="63" spans="1:4" x14ac:dyDescent="0.25">
      <c r="A63" s="2" t="s">
        <v>40</v>
      </c>
      <c r="B63" s="11">
        <f>B18/B12</f>
        <v>449098.09898325359</v>
      </c>
      <c r="C63" s="11">
        <f t="shared" si="0"/>
        <v>151264.39132577623</v>
      </c>
      <c r="D63" s="11">
        <f t="shared" si="0"/>
        <v>908645.31787072239</v>
      </c>
    </row>
    <row r="64" spans="1:4" x14ac:dyDescent="0.25">
      <c r="A64" s="2" t="s">
        <v>27</v>
      </c>
      <c r="B64" s="11">
        <f>(B63/B62)*B46</f>
        <v>101.12262330753423</v>
      </c>
      <c r="C64" s="11">
        <f>(C63/C62)*C46</f>
        <v>121.46194133019306</v>
      </c>
      <c r="D64" s="11">
        <f>(D63/D62)*D46</f>
        <v>95.65807196422486</v>
      </c>
    </row>
    <row r="65" spans="1:5" x14ac:dyDescent="0.25">
      <c r="A65" s="2" t="s">
        <v>36</v>
      </c>
      <c r="B65" s="11">
        <f t="shared" ref="B65:D66" si="1">B17/(B11*3)</f>
        <v>144431.33237822351</v>
      </c>
      <c r="C65" s="11">
        <f t="shared" si="1"/>
        <v>42621.704527893678</v>
      </c>
      <c r="D65" s="11">
        <f t="shared" si="1"/>
        <v>309175.04376094026</v>
      </c>
    </row>
    <row r="66" spans="1:5" x14ac:dyDescent="0.25">
      <c r="A66" s="2" t="s">
        <v>37</v>
      </c>
      <c r="B66" s="11">
        <f t="shared" si="1"/>
        <v>149699.3663277512</v>
      </c>
      <c r="C66" s="11">
        <f t="shared" si="1"/>
        <v>50421.463775258751</v>
      </c>
      <c r="D66" s="11">
        <f t="shared" si="1"/>
        <v>302881.77262357413</v>
      </c>
    </row>
    <row r="67" spans="1:5" x14ac:dyDescent="0.25">
      <c r="B67" s="11"/>
      <c r="C67" s="11"/>
      <c r="D67" s="11"/>
    </row>
    <row r="68" spans="1:5" x14ac:dyDescent="0.25">
      <c r="A68" s="2" t="s">
        <v>28</v>
      </c>
      <c r="B68" s="11"/>
      <c r="C68" s="11"/>
      <c r="D68" s="11"/>
    </row>
    <row r="69" spans="1:5" x14ac:dyDescent="0.25">
      <c r="A69" s="2" t="s">
        <v>29</v>
      </c>
      <c r="B69" s="11">
        <f>(B24/B23)*100</f>
        <v>104.26531996297703</v>
      </c>
      <c r="C69" s="11"/>
      <c r="D69" s="11"/>
    </row>
    <row r="70" spans="1:5" ht="15.75" thickBot="1" x14ac:dyDescent="0.3">
      <c r="A70" s="8" t="s">
        <v>30</v>
      </c>
      <c r="B70" s="15">
        <f>(B18/B24)*100</f>
        <v>95.248798460553004</v>
      </c>
      <c r="C70" s="15"/>
      <c r="D70" s="15"/>
      <c r="E70" s="5"/>
    </row>
    <row r="71" spans="1:5" ht="15.75" thickTop="1" x14ac:dyDescent="0.25"/>
    <row r="72" spans="1:5" x14ac:dyDescent="0.25">
      <c r="A72" s="2" t="s">
        <v>31</v>
      </c>
    </row>
    <row r="73" spans="1:5" x14ac:dyDescent="0.25">
      <c r="A73" s="2" t="s">
        <v>83</v>
      </c>
    </row>
    <row r="74" spans="1:5" x14ac:dyDescent="0.25">
      <c r="A74" s="2" t="s">
        <v>84</v>
      </c>
    </row>
    <row r="76" spans="1:5" x14ac:dyDescent="0.25">
      <c r="A76" s="2" t="s">
        <v>34</v>
      </c>
    </row>
    <row r="77" spans="1:5" x14ac:dyDescent="0.25">
      <c r="A77" s="2" t="s">
        <v>35</v>
      </c>
    </row>
    <row r="78" spans="1:5" x14ac:dyDescent="0.25">
      <c r="A78" s="2" t="s">
        <v>38</v>
      </c>
    </row>
    <row r="80" spans="1:5" x14ac:dyDescent="0.25">
      <c r="A80" s="2" t="s">
        <v>85</v>
      </c>
    </row>
    <row r="83" spans="1:1" x14ac:dyDescent="0.25">
      <c r="A83" s="3"/>
    </row>
  </sheetData>
  <mergeCells count="4">
    <mergeCell ref="A2:D2"/>
    <mergeCell ref="A4:A5"/>
    <mergeCell ref="C4:D4"/>
    <mergeCell ref="B4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3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60.7109375" style="2" customWidth="1"/>
    <col min="2" max="4" width="22.5703125" style="2" customWidth="1"/>
    <col min="5" max="5" width="11.42578125" style="2"/>
    <col min="6" max="6" width="21.140625" style="2" customWidth="1"/>
    <col min="7" max="16384" width="11.42578125" style="2"/>
  </cols>
  <sheetData>
    <row r="2" spans="1:5" x14ac:dyDescent="0.25">
      <c r="A2" s="24" t="s">
        <v>93</v>
      </c>
      <c r="B2" s="24"/>
      <c r="C2" s="24"/>
      <c r="D2" s="24"/>
    </row>
    <row r="4" spans="1:5" x14ac:dyDescent="0.25">
      <c r="A4" s="21" t="s">
        <v>0</v>
      </c>
      <c r="B4" s="25" t="s">
        <v>73</v>
      </c>
      <c r="C4" s="23" t="s">
        <v>1</v>
      </c>
      <c r="D4" s="23"/>
    </row>
    <row r="5" spans="1:5" ht="30.75" thickBot="1" x14ac:dyDescent="0.3">
      <c r="A5" s="22"/>
      <c r="B5" s="26"/>
      <c r="C5" s="4" t="s">
        <v>74</v>
      </c>
      <c r="D5" s="4" t="s">
        <v>75</v>
      </c>
      <c r="E5" s="5"/>
    </row>
    <row r="6" spans="1:5" ht="15.75" thickTop="1" x14ac:dyDescent="0.25"/>
    <row r="7" spans="1:5" x14ac:dyDescent="0.25">
      <c r="A7" s="6" t="s">
        <v>2</v>
      </c>
    </row>
    <row r="9" spans="1:5" x14ac:dyDescent="0.25">
      <c r="A9" s="2" t="s">
        <v>3</v>
      </c>
    </row>
    <row r="10" spans="1:5" x14ac:dyDescent="0.25">
      <c r="A10" s="2" t="s">
        <v>54</v>
      </c>
      <c r="B10" s="10">
        <f>SUM(C10:D10)</f>
        <v>3435</v>
      </c>
      <c r="C10" s="10">
        <v>2182</v>
      </c>
      <c r="D10" s="10">
        <v>1253</v>
      </c>
    </row>
    <row r="11" spans="1:5" x14ac:dyDescent="0.25">
      <c r="A11" s="2" t="s">
        <v>94</v>
      </c>
      <c r="B11" s="10">
        <f>SUM(C11:D11)</f>
        <v>3547</v>
      </c>
      <c r="C11" s="10">
        <v>2173</v>
      </c>
      <c r="D11" s="10">
        <v>1374</v>
      </c>
    </row>
    <row r="12" spans="1:5" x14ac:dyDescent="0.25">
      <c r="A12" s="2" t="s">
        <v>95</v>
      </c>
      <c r="B12" s="10">
        <f>SUM(C12:D12)</f>
        <v>3473</v>
      </c>
      <c r="C12" s="10">
        <v>2116</v>
      </c>
      <c r="D12" s="10">
        <v>1357</v>
      </c>
    </row>
    <row r="13" spans="1:5" x14ac:dyDescent="0.25">
      <c r="A13" s="2" t="s">
        <v>78</v>
      </c>
      <c r="B13" s="10">
        <f>SUM(C13:D13)</f>
        <v>3587</v>
      </c>
      <c r="C13" s="10">
        <v>2175</v>
      </c>
      <c r="D13" s="10">
        <v>1412</v>
      </c>
    </row>
    <row r="14" spans="1:5" x14ac:dyDescent="0.25">
      <c r="B14" s="11"/>
      <c r="C14" s="11"/>
      <c r="D14" s="11"/>
    </row>
    <row r="15" spans="1:5" x14ac:dyDescent="0.25">
      <c r="A15" s="2" t="s">
        <v>4</v>
      </c>
      <c r="B15" s="11"/>
      <c r="C15" s="11"/>
      <c r="D15" s="11"/>
    </row>
    <row r="16" spans="1:5" x14ac:dyDescent="0.25">
      <c r="A16" s="2" t="s">
        <v>54</v>
      </c>
      <c r="B16" s="10">
        <f>SUM(C16:D16)</f>
        <v>1542842142</v>
      </c>
      <c r="C16" s="10">
        <v>344860700</v>
      </c>
      <c r="D16" s="10">
        <v>1197981442</v>
      </c>
    </row>
    <row r="17" spans="1:4" x14ac:dyDescent="0.25">
      <c r="A17" s="2" t="s">
        <v>94</v>
      </c>
      <c r="B17" s="10">
        <f>SUM(C17:D17)</f>
        <v>1554446450</v>
      </c>
      <c r="C17" s="10">
        <v>287548950</v>
      </c>
      <c r="D17" s="10">
        <v>1266897500</v>
      </c>
    </row>
    <row r="18" spans="1:4" x14ac:dyDescent="0.25">
      <c r="A18" s="2" t="s">
        <v>95</v>
      </c>
      <c r="B18" s="10">
        <f>SUM(C18:D18)</f>
        <v>1538415047</v>
      </c>
      <c r="C18" s="10">
        <v>328347600</v>
      </c>
      <c r="D18" s="10">
        <v>1210067447</v>
      </c>
    </row>
    <row r="19" spans="1:4" x14ac:dyDescent="0.25">
      <c r="A19" s="2" t="s">
        <v>78</v>
      </c>
      <c r="B19" s="10">
        <f>SUM(C19:D19)</f>
        <v>5359124800</v>
      </c>
      <c r="C19" s="10">
        <v>1000000000</v>
      </c>
      <c r="D19" s="10">
        <v>4359124800</v>
      </c>
    </row>
    <row r="20" spans="1:4" x14ac:dyDescent="0.25">
      <c r="A20" s="2" t="s">
        <v>96</v>
      </c>
      <c r="B20" s="10">
        <f>B18</f>
        <v>1538415047</v>
      </c>
      <c r="C20" s="10">
        <f>C18</f>
        <v>328347600</v>
      </c>
      <c r="D20" s="10">
        <f>D18</f>
        <v>1210067447</v>
      </c>
    </row>
    <row r="21" spans="1:4" x14ac:dyDescent="0.25">
      <c r="B21" s="10"/>
      <c r="C21" s="10"/>
      <c r="D21" s="10"/>
    </row>
    <row r="22" spans="1:4" x14ac:dyDescent="0.25">
      <c r="A22" s="2" t="s">
        <v>5</v>
      </c>
      <c r="B22" s="10"/>
      <c r="C22" s="10"/>
      <c r="D22" s="10"/>
    </row>
    <row r="23" spans="1:4" x14ac:dyDescent="0.25">
      <c r="A23" s="2" t="s">
        <v>94</v>
      </c>
      <c r="B23" s="10">
        <f>B17</f>
        <v>1554446450</v>
      </c>
      <c r="C23" s="10"/>
      <c r="D23" s="10"/>
    </row>
    <row r="24" spans="1:4" x14ac:dyDescent="0.25">
      <c r="A24" s="2" t="s">
        <v>95</v>
      </c>
      <c r="B24" s="10">
        <v>1715696450</v>
      </c>
      <c r="C24" s="10"/>
      <c r="D24" s="10"/>
    </row>
    <row r="25" spans="1:4" x14ac:dyDescent="0.25">
      <c r="B25" s="11"/>
      <c r="C25" s="11"/>
      <c r="D25" s="11"/>
    </row>
    <row r="26" spans="1:4" x14ac:dyDescent="0.25">
      <c r="A26" s="2" t="s">
        <v>6</v>
      </c>
      <c r="B26" s="11"/>
      <c r="C26" s="11"/>
      <c r="D26" s="11"/>
    </row>
    <row r="27" spans="1:4" x14ac:dyDescent="0.25">
      <c r="A27" s="2" t="s">
        <v>55</v>
      </c>
      <c r="B27" s="13">
        <v>1.0123857379999999</v>
      </c>
      <c r="C27" s="13">
        <v>1.0123857379999999</v>
      </c>
      <c r="D27" s="13">
        <v>1.0123857379999999</v>
      </c>
    </row>
    <row r="28" spans="1:4" x14ac:dyDescent="0.25">
      <c r="A28" s="2" t="s">
        <v>97</v>
      </c>
      <c r="B28" s="13">
        <v>1.0303325644000001</v>
      </c>
      <c r="C28" s="13">
        <v>1.0303325644000001</v>
      </c>
      <c r="D28" s="13">
        <v>1.0303325644000001</v>
      </c>
    </row>
    <row r="29" spans="1:4" x14ac:dyDescent="0.25">
      <c r="A29" s="2" t="s">
        <v>7</v>
      </c>
      <c r="B29" s="10">
        <f>C29+D29</f>
        <v>81920</v>
      </c>
      <c r="C29" s="14">
        <v>69423</v>
      </c>
      <c r="D29" s="14">
        <v>12497</v>
      </c>
    </row>
    <row r="30" spans="1:4" x14ac:dyDescent="0.25">
      <c r="B30" s="11"/>
      <c r="C30" s="11"/>
      <c r="D30" s="11"/>
    </row>
    <row r="31" spans="1:4" x14ac:dyDescent="0.25">
      <c r="A31" s="2" t="s">
        <v>8</v>
      </c>
      <c r="B31" s="11"/>
      <c r="C31" s="11"/>
      <c r="D31" s="11"/>
    </row>
    <row r="32" spans="1:4" x14ac:dyDescent="0.25">
      <c r="A32" s="2" t="s">
        <v>56</v>
      </c>
      <c r="B32" s="11">
        <f>B16/B27</f>
        <v>1523966689.8586833</v>
      </c>
      <c r="C32" s="11">
        <f>C16/C27</f>
        <v>340641602.36125338</v>
      </c>
      <c r="D32" s="11">
        <f>D16/D27</f>
        <v>1183325087.4974298</v>
      </c>
    </row>
    <row r="33" spans="1:4" x14ac:dyDescent="0.25">
      <c r="A33" s="2" t="s">
        <v>98</v>
      </c>
      <c r="B33" s="11">
        <f>B18/B28</f>
        <v>1493124744.5293305</v>
      </c>
      <c r="C33" s="11">
        <f>C18/C28</f>
        <v>318681182.50849295</v>
      </c>
      <c r="D33" s="11">
        <f>D18/D28</f>
        <v>1174443562.0208375</v>
      </c>
    </row>
    <row r="34" spans="1:4" x14ac:dyDescent="0.25">
      <c r="A34" s="2" t="s">
        <v>57</v>
      </c>
      <c r="B34" s="11">
        <f>B32/B10</f>
        <v>443658.42499524989</v>
      </c>
      <c r="C34" s="11">
        <f>C32/C10</f>
        <v>156114.39154961199</v>
      </c>
      <c r="D34" s="11">
        <f>D32/D10</f>
        <v>944393.52553665591</v>
      </c>
    </row>
    <row r="35" spans="1:4" x14ac:dyDescent="0.25">
      <c r="A35" s="2" t="s">
        <v>99</v>
      </c>
      <c r="B35" s="11">
        <f>B33/B12</f>
        <v>429923.62353277585</v>
      </c>
      <c r="C35" s="11">
        <f>C33/C12</f>
        <v>150605.47377528023</v>
      </c>
      <c r="D35" s="11">
        <f>D33/D12</f>
        <v>865470.56891734526</v>
      </c>
    </row>
    <row r="36" spans="1:4" x14ac:dyDescent="0.25">
      <c r="B36" s="11"/>
      <c r="C36" s="11"/>
      <c r="D36" s="11"/>
    </row>
    <row r="37" spans="1:4" x14ac:dyDescent="0.25">
      <c r="A37" s="6" t="s">
        <v>9</v>
      </c>
      <c r="B37" s="11"/>
      <c r="C37" s="11"/>
      <c r="D37" s="11"/>
    </row>
    <row r="38" spans="1:4" x14ac:dyDescent="0.25">
      <c r="B38" s="11"/>
      <c r="C38" s="11"/>
      <c r="D38" s="11"/>
    </row>
    <row r="39" spans="1:4" x14ac:dyDescent="0.25">
      <c r="A39" s="2" t="s">
        <v>10</v>
      </c>
      <c r="B39" s="11"/>
      <c r="C39" s="11"/>
      <c r="D39" s="11"/>
    </row>
    <row r="40" spans="1:4" x14ac:dyDescent="0.25">
      <c r="A40" s="2" t="s">
        <v>11</v>
      </c>
      <c r="B40" s="11">
        <f>B11/B29*100</f>
        <v>4.329833984375</v>
      </c>
      <c r="C40" s="11">
        <f>C11/C29*100</f>
        <v>3.1300865707330421</v>
      </c>
      <c r="D40" s="11">
        <f>D11/D29*100</f>
        <v>10.99463871329119</v>
      </c>
    </row>
    <row r="41" spans="1:4" x14ac:dyDescent="0.25">
      <c r="A41" s="2" t="s">
        <v>12</v>
      </c>
      <c r="B41" s="11">
        <f>B12/B29*100</f>
        <v>4.239501953125</v>
      </c>
      <c r="C41" s="11">
        <f>C12/C29*100</f>
        <v>3.0479812165996862</v>
      </c>
      <c r="D41" s="11">
        <f>D12/D29*100</f>
        <v>10.858606065455708</v>
      </c>
    </row>
    <row r="42" spans="1:4" x14ac:dyDescent="0.25">
      <c r="B42" s="11"/>
      <c r="C42" s="11"/>
      <c r="D42" s="11"/>
    </row>
    <row r="43" spans="1:4" x14ac:dyDescent="0.25">
      <c r="A43" s="2" t="s">
        <v>13</v>
      </c>
      <c r="B43" s="11"/>
      <c r="C43" s="11"/>
      <c r="D43" s="11"/>
    </row>
    <row r="44" spans="1:4" x14ac:dyDescent="0.25">
      <c r="A44" s="2" t="s">
        <v>14</v>
      </c>
      <c r="B44" s="11">
        <f>B12/B11*100</f>
        <v>97.913729912602193</v>
      </c>
      <c r="C44" s="11">
        <f>C12/C11*100</f>
        <v>97.376898297284868</v>
      </c>
      <c r="D44" s="11">
        <f>D12/D11*100</f>
        <v>98.762736535662299</v>
      </c>
    </row>
    <row r="45" spans="1:4" x14ac:dyDescent="0.25">
      <c r="A45" s="2" t="s">
        <v>15</v>
      </c>
      <c r="B45" s="11">
        <f>B18/B17*100</f>
        <v>98.968674475727354</v>
      </c>
      <c r="C45" s="11">
        <f>C18/C17*100</f>
        <v>114.18841905004349</v>
      </c>
      <c r="D45" s="11">
        <f>D18/D17*100</f>
        <v>95.514234340189319</v>
      </c>
    </row>
    <row r="46" spans="1:4" x14ac:dyDescent="0.25">
      <c r="A46" s="2" t="s">
        <v>16</v>
      </c>
      <c r="B46" s="11">
        <f>AVERAGE(B44:B45)</f>
        <v>98.441202194164774</v>
      </c>
      <c r="C46" s="11">
        <f>AVERAGE(C44:C45)</f>
        <v>105.78265867366417</v>
      </c>
      <c r="D46" s="11">
        <f>AVERAGE(D44:D45)</f>
        <v>97.138485437925809</v>
      </c>
    </row>
    <row r="47" spans="1:4" x14ac:dyDescent="0.25">
      <c r="B47" s="11"/>
      <c r="C47" s="11"/>
      <c r="D47" s="11"/>
    </row>
    <row r="48" spans="1:4" x14ac:dyDescent="0.25">
      <c r="A48" s="2" t="s">
        <v>17</v>
      </c>
      <c r="B48" s="11"/>
      <c r="C48" s="11"/>
      <c r="D48" s="11"/>
    </row>
    <row r="49" spans="1:4" x14ac:dyDescent="0.25">
      <c r="A49" s="2" t="s">
        <v>18</v>
      </c>
      <c r="B49" s="11">
        <f>(B12/B13)*100</f>
        <v>96.821856704767214</v>
      </c>
      <c r="C49" s="11">
        <f>(C12/C13)*100</f>
        <v>97.287356321839084</v>
      </c>
      <c r="D49" s="11">
        <f>(D12/D13)*100</f>
        <v>96.104815864022669</v>
      </c>
    </row>
    <row r="50" spans="1:4" x14ac:dyDescent="0.25">
      <c r="A50" s="2" t="s">
        <v>19</v>
      </c>
      <c r="B50" s="11">
        <f>B18/B19*100</f>
        <v>28.7064605586345</v>
      </c>
      <c r="C50" s="11">
        <f>C18/C19*100</f>
        <v>32.834760000000003</v>
      </c>
      <c r="D50" s="11">
        <f>D18/D19*100</f>
        <v>27.75941278396067</v>
      </c>
    </row>
    <row r="51" spans="1:4" x14ac:dyDescent="0.25">
      <c r="A51" s="2" t="s">
        <v>20</v>
      </c>
      <c r="B51" s="11">
        <f>(B49+B50)/2</f>
        <v>62.764158631700859</v>
      </c>
      <c r="C51" s="11">
        <f>(C49+C50)/2</f>
        <v>65.061058160919544</v>
      </c>
      <c r="D51" s="11">
        <f>(D49+D50)/2</f>
        <v>61.932114323991669</v>
      </c>
    </row>
    <row r="52" spans="1:4" x14ac:dyDescent="0.25">
      <c r="B52" s="11"/>
      <c r="C52" s="11"/>
      <c r="D52" s="11"/>
    </row>
    <row r="53" spans="1:4" x14ac:dyDescent="0.25">
      <c r="A53" s="2" t="s">
        <v>33</v>
      </c>
      <c r="B53" s="11"/>
      <c r="C53" s="11"/>
      <c r="D53" s="11"/>
    </row>
    <row r="54" spans="1:4" x14ac:dyDescent="0.25">
      <c r="A54" s="2" t="s">
        <v>21</v>
      </c>
      <c r="B54" s="11">
        <f>B20/B18*100</f>
        <v>100</v>
      </c>
      <c r="C54" s="11">
        <f>C20/C18*100</f>
        <v>100</v>
      </c>
      <c r="D54" s="11">
        <f>D20/D18*100</f>
        <v>100</v>
      </c>
    </row>
    <row r="55" spans="1:4" x14ac:dyDescent="0.25">
      <c r="B55" s="11"/>
      <c r="C55" s="11"/>
      <c r="D55" s="11"/>
    </row>
    <row r="56" spans="1:4" x14ac:dyDescent="0.25">
      <c r="A56" s="2" t="s">
        <v>22</v>
      </c>
      <c r="B56" s="11"/>
      <c r="C56" s="11"/>
      <c r="D56" s="11"/>
    </row>
    <row r="57" spans="1:4" x14ac:dyDescent="0.25">
      <c r="A57" s="2" t="s">
        <v>23</v>
      </c>
      <c r="B57" s="11">
        <f>((B12/B10)-1)*100</f>
        <v>1.1062590975254638</v>
      </c>
      <c r="C57" s="11">
        <f>((C12/C10)-1)*100</f>
        <v>-3.0247479376718567</v>
      </c>
      <c r="D57" s="11">
        <f>((D12/D10)-1)*100</f>
        <v>8.3000798084597029</v>
      </c>
    </row>
    <row r="58" spans="1:4" x14ac:dyDescent="0.25">
      <c r="A58" s="2" t="s">
        <v>24</v>
      </c>
      <c r="B58" s="11">
        <f>((B33/B32)-1)*100</f>
        <v>-2.0237939276883332</v>
      </c>
      <c r="C58" s="11">
        <f>((C33/C32)-1)*100</f>
        <v>-6.4467815148048775</v>
      </c>
      <c r="D58" s="11">
        <f>((D33/D32)-1)*100</f>
        <v>-0.7505566788392426</v>
      </c>
    </row>
    <row r="59" spans="1:4" x14ac:dyDescent="0.25">
      <c r="A59" s="2" t="s">
        <v>25</v>
      </c>
      <c r="B59" s="11">
        <f>((B35/B34)-1)*100</f>
        <v>-3.0958053963747179</v>
      </c>
      <c r="C59" s="11">
        <f>((C35/C34)-1)*100</f>
        <v>-3.5287699741513356</v>
      </c>
      <c r="D59" s="11">
        <f>((D35/D34)-1)*100</f>
        <v>-8.3569989083165712</v>
      </c>
    </row>
    <row r="60" spans="1:4" x14ac:dyDescent="0.25">
      <c r="B60" s="11"/>
      <c r="C60" s="11"/>
      <c r="D60" s="11"/>
    </row>
    <row r="61" spans="1:4" x14ac:dyDescent="0.25">
      <c r="A61" s="2" t="s">
        <v>26</v>
      </c>
      <c r="B61" s="11"/>
      <c r="C61" s="11"/>
      <c r="D61" s="11"/>
    </row>
    <row r="62" spans="1:4" x14ac:dyDescent="0.25">
      <c r="A62" s="2" t="s">
        <v>39</v>
      </c>
      <c r="B62" s="11">
        <f t="shared" ref="B62:D63" si="0">B17/B11</f>
        <v>438242.58528333803</v>
      </c>
      <c r="C62" s="11">
        <f t="shared" si="0"/>
        <v>132328.09479981591</v>
      </c>
      <c r="D62" s="11">
        <f t="shared" si="0"/>
        <v>922050.5822416303</v>
      </c>
    </row>
    <row r="63" spans="1:4" x14ac:dyDescent="0.25">
      <c r="A63" s="2" t="s">
        <v>40</v>
      </c>
      <c r="B63" s="11">
        <f t="shared" si="0"/>
        <v>442964.30953066511</v>
      </c>
      <c r="C63" s="11">
        <f t="shared" si="0"/>
        <v>155173.72400756142</v>
      </c>
      <c r="D63" s="11">
        <f t="shared" si="0"/>
        <v>891722.51068533526</v>
      </c>
    </row>
    <row r="64" spans="1:4" x14ac:dyDescent="0.25">
      <c r="A64" s="2" t="s">
        <v>27</v>
      </c>
      <c r="B64" s="11">
        <f>(B63/B62)*B46</f>
        <v>99.501829862367515</v>
      </c>
      <c r="C64" s="11">
        <f>(C63/C62)*C46</f>
        <v>124.04538209852677</v>
      </c>
      <c r="D64" s="11">
        <f>(D63/D62)*D46</f>
        <v>93.943408081031393</v>
      </c>
    </row>
    <row r="65" spans="1:5" x14ac:dyDescent="0.25">
      <c r="A65" s="2" t="s">
        <v>36</v>
      </c>
      <c r="B65" s="11">
        <f t="shared" ref="B65:D66" si="1">B17/(B11*3)</f>
        <v>146080.86176111267</v>
      </c>
      <c r="C65" s="11">
        <f t="shared" si="1"/>
        <v>44109.364933271972</v>
      </c>
      <c r="D65" s="11">
        <f t="shared" si="1"/>
        <v>307350.19408054341</v>
      </c>
    </row>
    <row r="66" spans="1:5" x14ac:dyDescent="0.25">
      <c r="A66" s="2" t="s">
        <v>37</v>
      </c>
      <c r="B66" s="11">
        <f t="shared" si="1"/>
        <v>147654.76984355506</v>
      </c>
      <c r="C66" s="11">
        <f t="shared" si="1"/>
        <v>51724.574669187146</v>
      </c>
      <c r="D66" s="11">
        <f t="shared" si="1"/>
        <v>297240.83689511177</v>
      </c>
    </row>
    <row r="67" spans="1:5" x14ac:dyDescent="0.25">
      <c r="B67" s="11"/>
      <c r="C67" s="11"/>
      <c r="D67" s="11"/>
    </row>
    <row r="68" spans="1:5" x14ac:dyDescent="0.25">
      <c r="A68" s="2" t="s">
        <v>28</v>
      </c>
      <c r="B68" s="11"/>
      <c r="C68" s="11"/>
      <c r="D68" s="11"/>
    </row>
    <row r="69" spans="1:5" x14ac:dyDescent="0.25">
      <c r="A69" s="2" t="s">
        <v>29</v>
      </c>
      <c r="B69" s="11">
        <f>(B24/B23)*100</f>
        <v>110.37346767397487</v>
      </c>
      <c r="C69" s="11"/>
      <c r="D69" s="11"/>
    </row>
    <row r="70" spans="1:5" ht="15.75" thickBot="1" x14ac:dyDescent="0.3">
      <c r="A70" s="8" t="s">
        <v>30</v>
      </c>
      <c r="B70" s="15">
        <f>(B18/B24)*100</f>
        <v>89.667088079595899</v>
      </c>
      <c r="C70" s="15"/>
      <c r="D70" s="15"/>
      <c r="E70" s="5"/>
    </row>
    <row r="71" spans="1:5" ht="15.75" thickTop="1" x14ac:dyDescent="0.25"/>
    <row r="72" spans="1:5" x14ac:dyDescent="0.25">
      <c r="A72" s="2" t="s">
        <v>31</v>
      </c>
    </row>
    <row r="73" spans="1:5" x14ac:dyDescent="0.25">
      <c r="A73" s="2" t="s">
        <v>83</v>
      </c>
    </row>
    <row r="74" spans="1:5" x14ac:dyDescent="0.25">
      <c r="A74" s="2" t="s">
        <v>84</v>
      </c>
    </row>
    <row r="76" spans="1:5" x14ac:dyDescent="0.25">
      <c r="A76" s="2" t="s">
        <v>34</v>
      </c>
    </row>
    <row r="77" spans="1:5" x14ac:dyDescent="0.25">
      <c r="A77" s="2" t="s">
        <v>35</v>
      </c>
    </row>
    <row r="78" spans="1:5" x14ac:dyDescent="0.25">
      <c r="A78" s="2" t="s">
        <v>38</v>
      </c>
    </row>
    <row r="80" spans="1:5" x14ac:dyDescent="0.25">
      <c r="A80" s="2" t="s">
        <v>85</v>
      </c>
    </row>
    <row r="83" spans="1:1" x14ac:dyDescent="0.25">
      <c r="A83" s="3"/>
    </row>
  </sheetData>
  <mergeCells count="4">
    <mergeCell ref="A2:D2"/>
    <mergeCell ref="A4:A5"/>
    <mergeCell ref="C4:D4"/>
    <mergeCell ref="B4:B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3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60.140625" style="2" customWidth="1"/>
    <col min="2" max="4" width="22.7109375" style="2" customWidth="1"/>
    <col min="5" max="5" width="11.42578125" style="2"/>
    <col min="6" max="6" width="15.28515625" style="2" bestFit="1" customWidth="1"/>
    <col min="7" max="16384" width="11.42578125" style="2"/>
  </cols>
  <sheetData>
    <row r="2" spans="1:5" x14ac:dyDescent="0.25">
      <c r="A2" s="24" t="s">
        <v>100</v>
      </c>
      <c r="B2" s="24"/>
      <c r="C2" s="24"/>
      <c r="D2" s="24"/>
    </row>
    <row r="4" spans="1:5" x14ac:dyDescent="0.25">
      <c r="A4" s="21" t="s">
        <v>0</v>
      </c>
      <c r="B4" s="25" t="s">
        <v>73</v>
      </c>
      <c r="C4" s="23" t="s">
        <v>1</v>
      </c>
      <c r="D4" s="23"/>
    </row>
    <row r="5" spans="1:5" ht="30.75" thickBot="1" x14ac:dyDescent="0.3">
      <c r="A5" s="22"/>
      <c r="B5" s="26"/>
      <c r="C5" s="4" t="s">
        <v>74</v>
      </c>
      <c r="D5" s="4" t="s">
        <v>75</v>
      </c>
      <c r="E5" s="5"/>
    </row>
    <row r="6" spans="1:5" ht="15.75" thickTop="1" x14ac:dyDescent="0.25"/>
    <row r="7" spans="1:5" x14ac:dyDescent="0.25">
      <c r="A7" s="6" t="s">
        <v>2</v>
      </c>
    </row>
    <row r="9" spans="1:5" x14ac:dyDescent="0.25">
      <c r="A9" s="2" t="s">
        <v>3</v>
      </c>
    </row>
    <row r="10" spans="1:5" x14ac:dyDescent="0.25">
      <c r="A10" s="2" t="s">
        <v>58</v>
      </c>
      <c r="B10" s="10">
        <f>SUM(C10:D10)</f>
        <v>3506</v>
      </c>
      <c r="C10" s="10">
        <v>2207</v>
      </c>
      <c r="D10" s="10">
        <v>1299</v>
      </c>
    </row>
    <row r="11" spans="1:5" x14ac:dyDescent="0.25">
      <c r="A11" s="2" t="s">
        <v>101</v>
      </c>
      <c r="B11" s="10">
        <f>SUM(C11:D11)</f>
        <v>3885</v>
      </c>
      <c r="C11" s="10">
        <v>2292</v>
      </c>
      <c r="D11" s="10">
        <v>1593</v>
      </c>
    </row>
    <row r="12" spans="1:5" x14ac:dyDescent="0.25">
      <c r="A12" s="2" t="s">
        <v>102</v>
      </c>
      <c r="B12" s="10">
        <f>SUM(C12:D12)</f>
        <v>3695</v>
      </c>
      <c r="C12" s="10">
        <v>2193</v>
      </c>
      <c r="D12" s="10">
        <v>1502</v>
      </c>
    </row>
    <row r="13" spans="1:5" x14ac:dyDescent="0.25">
      <c r="A13" s="2" t="s">
        <v>78</v>
      </c>
      <c r="B13" s="10">
        <f>SUM(C13:D13)</f>
        <v>3885</v>
      </c>
      <c r="C13" s="10">
        <v>2292</v>
      </c>
      <c r="D13" s="10">
        <v>1593</v>
      </c>
    </row>
    <row r="14" spans="1:5" x14ac:dyDescent="0.25">
      <c r="B14" s="11"/>
      <c r="C14" s="11"/>
      <c r="D14" s="11"/>
    </row>
    <row r="15" spans="1:5" x14ac:dyDescent="0.25">
      <c r="A15" s="2" t="s">
        <v>4</v>
      </c>
      <c r="B15" s="11"/>
      <c r="C15" s="11"/>
      <c r="D15" s="11"/>
    </row>
    <row r="16" spans="1:5" x14ac:dyDescent="0.25">
      <c r="A16" s="2" t="s">
        <v>58</v>
      </c>
      <c r="B16" s="10">
        <f>SUM(C16:D16)</f>
        <v>1605383887</v>
      </c>
      <c r="C16" s="10">
        <v>341641292</v>
      </c>
      <c r="D16" s="10">
        <v>1263742595</v>
      </c>
    </row>
    <row r="17" spans="1:5" x14ac:dyDescent="0.25">
      <c r="A17" s="2" t="s">
        <v>101</v>
      </c>
      <c r="B17" s="10">
        <f>SUM(C17:D17)</f>
        <v>1971981608.1200001</v>
      </c>
      <c r="C17" s="10">
        <v>515307636.19999999</v>
      </c>
      <c r="D17" s="10">
        <v>1456673971.9200001</v>
      </c>
    </row>
    <row r="18" spans="1:5" x14ac:dyDescent="0.25">
      <c r="A18" s="2" t="s">
        <v>102</v>
      </c>
      <c r="B18" s="10">
        <f>SUM(C18:D18)</f>
        <v>1801900539</v>
      </c>
      <c r="C18" s="10">
        <v>423605100</v>
      </c>
      <c r="D18" s="10">
        <v>1378295439</v>
      </c>
    </row>
    <row r="19" spans="1:5" x14ac:dyDescent="0.25">
      <c r="A19" s="2" t="s">
        <v>78</v>
      </c>
      <c r="B19" s="10">
        <f>SUM(C19:D19)</f>
        <v>6400525358.1199999</v>
      </c>
      <c r="C19" s="10">
        <v>1227226386.2</v>
      </c>
      <c r="D19" s="10">
        <v>5173298971.9200001</v>
      </c>
    </row>
    <row r="20" spans="1:5" x14ac:dyDescent="0.25">
      <c r="A20" s="2" t="s">
        <v>103</v>
      </c>
      <c r="B20" s="10">
        <f>B18</f>
        <v>1801900539</v>
      </c>
      <c r="C20" s="10">
        <f>C18</f>
        <v>423605100</v>
      </c>
      <c r="D20" s="10">
        <f>D18</f>
        <v>1378295439</v>
      </c>
    </row>
    <row r="21" spans="1:5" x14ac:dyDescent="0.25">
      <c r="B21" s="10"/>
      <c r="C21" s="10"/>
      <c r="D21" s="10"/>
    </row>
    <row r="22" spans="1:5" x14ac:dyDescent="0.25">
      <c r="A22" s="2" t="s">
        <v>5</v>
      </c>
      <c r="B22" s="10"/>
      <c r="C22" s="10"/>
      <c r="D22" s="10"/>
    </row>
    <row r="23" spans="1:5" x14ac:dyDescent="0.25">
      <c r="A23" s="2" t="s">
        <v>101</v>
      </c>
      <c r="B23" s="10">
        <f>B17</f>
        <v>1971981608.1200001</v>
      </c>
      <c r="C23" s="10"/>
      <c r="D23" s="10"/>
    </row>
    <row r="24" spans="1:5" x14ac:dyDescent="0.25">
      <c r="A24" s="2" t="s">
        <v>102</v>
      </c>
      <c r="B24" s="10">
        <v>2220364883.1199999</v>
      </c>
      <c r="C24" s="10"/>
      <c r="D24" s="10"/>
    </row>
    <row r="25" spans="1:5" x14ac:dyDescent="0.25">
      <c r="B25" s="11"/>
      <c r="C25" s="11"/>
      <c r="D25" s="11"/>
    </row>
    <row r="26" spans="1:5" x14ac:dyDescent="0.25">
      <c r="A26" s="2" t="s">
        <v>6</v>
      </c>
      <c r="B26" s="11"/>
      <c r="C26" s="11"/>
      <c r="D26" s="11"/>
    </row>
    <row r="27" spans="1:5" x14ac:dyDescent="0.25">
      <c r="A27" s="2" t="s">
        <v>59</v>
      </c>
      <c r="B27" s="13">
        <v>1.0245</v>
      </c>
      <c r="C27" s="13">
        <v>1.0245</v>
      </c>
      <c r="D27" s="13">
        <v>1.0245</v>
      </c>
    </row>
    <row r="28" spans="1:5" x14ac:dyDescent="0.25">
      <c r="A28" s="2" t="s">
        <v>104</v>
      </c>
      <c r="B28" s="13">
        <v>1.0451999999999999</v>
      </c>
      <c r="C28" s="13">
        <v>1.0451999999999999</v>
      </c>
      <c r="D28" s="13">
        <v>1.0451999999999999</v>
      </c>
    </row>
    <row r="29" spans="1:5" x14ac:dyDescent="0.25">
      <c r="A29" s="2" t="s">
        <v>7</v>
      </c>
      <c r="B29" s="18">
        <f>C29+D29</f>
        <v>81920</v>
      </c>
      <c r="C29" s="14">
        <v>69423</v>
      </c>
      <c r="D29" s="14">
        <v>12497</v>
      </c>
      <c r="E29" s="16"/>
    </row>
    <row r="30" spans="1:5" x14ac:dyDescent="0.25">
      <c r="B30" s="11"/>
      <c r="C30" s="11"/>
      <c r="D30" s="11"/>
    </row>
    <row r="31" spans="1:5" x14ac:dyDescent="0.25">
      <c r="A31" s="2" t="s">
        <v>8</v>
      </c>
      <c r="B31" s="11"/>
      <c r="C31" s="11"/>
      <c r="D31" s="11"/>
    </row>
    <row r="32" spans="1:5" x14ac:dyDescent="0.25">
      <c r="A32" s="2" t="s">
        <v>60</v>
      </c>
      <c r="B32" s="11">
        <f>B16/B27</f>
        <v>1566992569.0580771</v>
      </c>
      <c r="C32" s="11">
        <f>C16/C27</f>
        <v>333471246.46168864</v>
      </c>
      <c r="D32" s="11">
        <f>D16/D27</f>
        <v>1233521322.5963886</v>
      </c>
    </row>
    <row r="33" spans="1:4" x14ac:dyDescent="0.25">
      <c r="A33" s="2" t="s">
        <v>105</v>
      </c>
      <c r="B33" s="11">
        <f>B18/B28</f>
        <v>1723976788.1745121</v>
      </c>
      <c r="C33" s="11">
        <f>C18/C28</f>
        <v>405286165.32721013</v>
      </c>
      <c r="D33" s="11">
        <f>D18/D28</f>
        <v>1318690622.847302</v>
      </c>
    </row>
    <row r="34" spans="1:4" x14ac:dyDescent="0.25">
      <c r="A34" s="2" t="s">
        <v>61</v>
      </c>
      <c r="B34" s="11">
        <f>B32/B10</f>
        <v>446945.96949745493</v>
      </c>
      <c r="C34" s="11">
        <f>C32/C10</f>
        <v>151097.0758775209</v>
      </c>
      <c r="D34" s="11">
        <f>D32/D10</f>
        <v>949593.01200645766</v>
      </c>
    </row>
    <row r="35" spans="1:4" x14ac:dyDescent="0.25">
      <c r="A35" s="2" t="s">
        <v>106</v>
      </c>
      <c r="B35" s="11">
        <f>B33/B12</f>
        <v>466570.17271299381</v>
      </c>
      <c r="C35" s="11">
        <f>C33/C12</f>
        <v>184809.01291710447</v>
      </c>
      <c r="D35" s="11">
        <f>D33/D12</f>
        <v>877956.4732671784</v>
      </c>
    </row>
    <row r="36" spans="1:4" x14ac:dyDescent="0.25">
      <c r="B36" s="11"/>
      <c r="C36" s="11"/>
      <c r="D36" s="11"/>
    </row>
    <row r="37" spans="1:4" x14ac:dyDescent="0.25">
      <c r="A37" s="6" t="s">
        <v>9</v>
      </c>
      <c r="B37" s="11"/>
      <c r="C37" s="11"/>
      <c r="D37" s="11"/>
    </row>
    <row r="38" spans="1:4" x14ac:dyDescent="0.25">
      <c r="B38" s="11"/>
      <c r="C38" s="11"/>
      <c r="D38" s="11"/>
    </row>
    <row r="39" spans="1:4" x14ac:dyDescent="0.25">
      <c r="A39" s="2" t="s">
        <v>10</v>
      </c>
      <c r="B39" s="11"/>
      <c r="C39" s="11"/>
      <c r="D39" s="11"/>
    </row>
    <row r="40" spans="1:4" x14ac:dyDescent="0.25">
      <c r="A40" s="2" t="s">
        <v>11</v>
      </c>
      <c r="B40" s="11">
        <f>B11/B29*100</f>
        <v>4.742431640625</v>
      </c>
      <c r="C40" s="11">
        <f>C11/C29*100</f>
        <v>3.3014995030465406</v>
      </c>
      <c r="D40" s="11">
        <f>D11/D29*100</f>
        <v>12.747059294230615</v>
      </c>
    </row>
    <row r="41" spans="1:4" x14ac:dyDescent="0.25">
      <c r="A41" s="2" t="s">
        <v>12</v>
      </c>
      <c r="B41" s="11">
        <f>B12/B29*100</f>
        <v>4.510498046875</v>
      </c>
      <c r="C41" s="11">
        <f>C12/C29*100</f>
        <v>3.158895466920185</v>
      </c>
      <c r="D41" s="11">
        <f>D12/D29*100</f>
        <v>12.01888453228775</v>
      </c>
    </row>
    <row r="42" spans="1:4" x14ac:dyDescent="0.25">
      <c r="B42" s="11"/>
      <c r="C42" s="11"/>
      <c r="D42" s="11"/>
    </row>
    <row r="43" spans="1:4" x14ac:dyDescent="0.25">
      <c r="A43" s="2" t="s">
        <v>13</v>
      </c>
      <c r="B43" s="11"/>
      <c r="C43" s="11"/>
      <c r="D43" s="11"/>
    </row>
    <row r="44" spans="1:4" x14ac:dyDescent="0.25">
      <c r="A44" s="2" t="s">
        <v>14</v>
      </c>
      <c r="B44" s="11">
        <f>B12/B11*100</f>
        <v>95.109395109395109</v>
      </c>
      <c r="C44" s="11">
        <f>C12/C11*100</f>
        <v>95.680628272251312</v>
      </c>
      <c r="D44" s="11">
        <f>D12/D11*100</f>
        <v>94.287507846829882</v>
      </c>
    </row>
    <row r="45" spans="1:4" x14ac:dyDescent="0.25">
      <c r="A45" s="2" t="s">
        <v>15</v>
      </c>
      <c r="B45" s="11">
        <f>B18/B17*100</f>
        <v>91.375118894635747</v>
      </c>
      <c r="C45" s="11">
        <f>C18/C17*100</f>
        <v>82.204312577970683</v>
      </c>
      <c r="D45" s="11">
        <f>D18/D17*100</f>
        <v>94.619349667057506</v>
      </c>
    </row>
    <row r="46" spans="1:4" x14ac:dyDescent="0.25">
      <c r="A46" s="2" t="s">
        <v>16</v>
      </c>
      <c r="B46" s="11">
        <f>AVERAGE(B44:B45)</f>
        <v>93.242257002015435</v>
      </c>
      <c r="C46" s="11">
        <f>AVERAGE(C44:C45)</f>
        <v>88.942470425110997</v>
      </c>
      <c r="D46" s="11">
        <f>AVERAGE(D44:D45)</f>
        <v>94.453428756943694</v>
      </c>
    </row>
    <row r="47" spans="1:4" x14ac:dyDescent="0.25">
      <c r="B47" s="11"/>
      <c r="C47" s="11"/>
      <c r="D47" s="11"/>
    </row>
    <row r="48" spans="1:4" x14ac:dyDescent="0.25">
      <c r="A48" s="2" t="s">
        <v>17</v>
      </c>
      <c r="B48" s="11"/>
      <c r="C48" s="11"/>
      <c r="D48" s="11"/>
    </row>
    <row r="49" spans="1:4" x14ac:dyDescent="0.25">
      <c r="A49" s="2" t="s">
        <v>18</v>
      </c>
      <c r="B49" s="11">
        <f>(B12/B13)*100</f>
        <v>95.109395109395109</v>
      </c>
      <c r="C49" s="11">
        <f>(C12/C13)*100</f>
        <v>95.680628272251312</v>
      </c>
      <c r="D49" s="11">
        <f>(D12/D13)*100</f>
        <v>94.287507846829882</v>
      </c>
    </row>
    <row r="50" spans="1:4" x14ac:dyDescent="0.25">
      <c r="A50" s="2" t="s">
        <v>19</v>
      </c>
      <c r="B50" s="11">
        <f>B18/B19*100</f>
        <v>28.152384971243439</v>
      </c>
      <c r="C50" s="11">
        <f>C18/C19*100</f>
        <v>34.517274462428766</v>
      </c>
      <c r="D50" s="11">
        <f>D18/D19*100</f>
        <v>26.642485703633405</v>
      </c>
    </row>
    <row r="51" spans="1:4" x14ac:dyDescent="0.25">
      <c r="A51" s="2" t="s">
        <v>20</v>
      </c>
      <c r="B51" s="11">
        <f>(B49+B50)/2</f>
        <v>61.630890040319272</v>
      </c>
      <c r="C51" s="11">
        <f>(C49+C50)/2</f>
        <v>65.098951367340035</v>
      </c>
      <c r="D51" s="11">
        <f>(D49+D50)/2</f>
        <v>60.46499677523164</v>
      </c>
    </row>
    <row r="52" spans="1:4" x14ac:dyDescent="0.25">
      <c r="B52" s="11"/>
      <c r="C52" s="11"/>
      <c r="D52" s="11"/>
    </row>
    <row r="53" spans="1:4" x14ac:dyDescent="0.25">
      <c r="A53" s="2" t="s">
        <v>32</v>
      </c>
      <c r="B53" s="11"/>
      <c r="C53" s="11"/>
      <c r="D53" s="11"/>
    </row>
    <row r="54" spans="1:4" x14ac:dyDescent="0.25">
      <c r="A54" s="2" t="s">
        <v>21</v>
      </c>
      <c r="B54" s="11">
        <f>B20/B18*100</f>
        <v>100</v>
      </c>
      <c r="C54" s="11">
        <f>C20/C18*100</f>
        <v>100</v>
      </c>
      <c r="D54" s="11">
        <f>D20/D18*100</f>
        <v>100</v>
      </c>
    </row>
    <row r="55" spans="1:4" x14ac:dyDescent="0.25">
      <c r="B55" s="11"/>
      <c r="C55" s="11"/>
      <c r="D55" s="11"/>
    </row>
    <row r="56" spans="1:4" x14ac:dyDescent="0.25">
      <c r="A56" s="2" t="s">
        <v>22</v>
      </c>
      <c r="B56" s="11"/>
      <c r="C56" s="11"/>
      <c r="D56" s="11"/>
    </row>
    <row r="57" spans="1:4" x14ac:dyDescent="0.25">
      <c r="A57" s="2" t="s">
        <v>23</v>
      </c>
      <c r="B57" s="11">
        <f>((B12/B10)-1)*100</f>
        <v>5.390758699372511</v>
      </c>
      <c r="C57" s="11">
        <f>((C12/C10)-1)*100</f>
        <v>-0.63434526506570554</v>
      </c>
      <c r="D57" s="11">
        <f>((D12/D10)-1)*100</f>
        <v>15.627405696689767</v>
      </c>
    </row>
    <row r="58" spans="1:4" x14ac:dyDescent="0.25">
      <c r="A58" s="2" t="s">
        <v>24</v>
      </c>
      <c r="B58" s="11">
        <f>((B33/B32)-1)*100</f>
        <v>10.018185294318194</v>
      </c>
      <c r="C58" s="11">
        <f>((C33/C32)-1)*100</f>
        <v>21.535565548009572</v>
      </c>
      <c r="D58" s="11">
        <f>((D33/D32)-1)*100</f>
        <v>6.9045665195023975</v>
      </c>
    </row>
    <row r="59" spans="1:4" x14ac:dyDescent="0.25">
      <c r="A59" s="2" t="s">
        <v>25</v>
      </c>
      <c r="B59" s="11">
        <f>((B35/B34)-1)*100</f>
        <v>4.3907327853530687</v>
      </c>
      <c r="C59" s="11">
        <f>((C35/C34)-1)*100</f>
        <v>22.311442391453305</v>
      </c>
      <c r="D59" s="11">
        <f>((D35/D34)-1)*100</f>
        <v>-7.5439201672212963</v>
      </c>
    </row>
    <row r="60" spans="1:4" x14ac:dyDescent="0.25">
      <c r="B60" s="11"/>
      <c r="C60" s="11"/>
      <c r="D60" s="11"/>
    </row>
    <row r="61" spans="1:4" x14ac:dyDescent="0.25">
      <c r="A61" s="2" t="s">
        <v>26</v>
      </c>
      <c r="B61" s="11"/>
      <c r="C61" s="11"/>
      <c r="D61" s="11"/>
    </row>
    <row r="62" spans="1:4" x14ac:dyDescent="0.25">
      <c r="A62" s="2" t="s">
        <v>39</v>
      </c>
      <c r="B62" s="11">
        <f t="shared" ref="B62:D63" si="0">B17/B11</f>
        <v>507588.57351866155</v>
      </c>
      <c r="C62" s="11">
        <f t="shared" si="0"/>
        <v>224828.81160558463</v>
      </c>
      <c r="D62" s="11">
        <f t="shared" si="0"/>
        <v>914421.82794726931</v>
      </c>
    </row>
    <row r="63" spans="1:4" x14ac:dyDescent="0.25">
      <c r="A63" s="2" t="s">
        <v>40</v>
      </c>
      <c r="B63" s="11">
        <f t="shared" si="0"/>
        <v>487659.1445196211</v>
      </c>
      <c r="C63" s="11">
        <f t="shared" si="0"/>
        <v>193162.38030095759</v>
      </c>
      <c r="D63" s="11">
        <f t="shared" si="0"/>
        <v>917640.10585885483</v>
      </c>
    </row>
    <row r="64" spans="1:4" x14ac:dyDescent="0.25">
      <c r="A64" s="2" t="s">
        <v>27</v>
      </c>
      <c r="B64" s="11">
        <f>(B63/B62)*B46</f>
        <v>89.581290152919038</v>
      </c>
      <c r="C64" s="11">
        <f>(C63/C62)*C46</f>
        <v>76.415203080383193</v>
      </c>
      <c r="D64" s="11">
        <f>(D63/D62)*D46</f>
        <v>94.785854530423279</v>
      </c>
    </row>
    <row r="65" spans="1:5" x14ac:dyDescent="0.25">
      <c r="A65" s="2" t="s">
        <v>36</v>
      </c>
      <c r="B65" s="11">
        <f t="shared" ref="B65:D66" si="1">B17/(B11*3)</f>
        <v>169196.19117288719</v>
      </c>
      <c r="C65" s="11">
        <f t="shared" si="1"/>
        <v>74942.93720186154</v>
      </c>
      <c r="D65" s="11">
        <f t="shared" si="1"/>
        <v>304807.2759824231</v>
      </c>
    </row>
    <row r="66" spans="1:5" x14ac:dyDescent="0.25">
      <c r="A66" s="2" t="s">
        <v>37</v>
      </c>
      <c r="B66" s="11">
        <f t="shared" si="1"/>
        <v>162553.04817320703</v>
      </c>
      <c r="C66" s="11">
        <f t="shared" si="1"/>
        <v>64387.4601003192</v>
      </c>
      <c r="D66" s="11">
        <f t="shared" si="1"/>
        <v>305880.03528628492</v>
      </c>
    </row>
    <row r="67" spans="1:5" x14ac:dyDescent="0.25">
      <c r="B67" s="11"/>
      <c r="C67" s="11"/>
      <c r="D67" s="11"/>
    </row>
    <row r="68" spans="1:5" x14ac:dyDescent="0.25">
      <c r="A68" s="2" t="s">
        <v>28</v>
      </c>
      <c r="B68" s="11"/>
      <c r="C68" s="11"/>
      <c r="D68" s="11"/>
    </row>
    <row r="69" spans="1:5" x14ac:dyDescent="0.25">
      <c r="A69" s="2" t="s">
        <v>29</v>
      </c>
      <c r="B69" s="11">
        <f>(B24/B23)*100</f>
        <v>112.59561823382305</v>
      </c>
      <c r="C69" s="11"/>
      <c r="D69" s="11"/>
    </row>
    <row r="70" spans="1:5" ht="15.75" thickBot="1" x14ac:dyDescent="0.3">
      <c r="A70" s="8" t="s">
        <v>30</v>
      </c>
      <c r="B70" s="15">
        <f>(B18/B24)*100</f>
        <v>81.153352437641487</v>
      </c>
      <c r="C70" s="15"/>
      <c r="D70" s="15"/>
    </row>
    <row r="71" spans="1:5" ht="15.75" thickTop="1" x14ac:dyDescent="0.25">
      <c r="A71" s="5"/>
      <c r="B71" s="5"/>
      <c r="C71" s="5"/>
      <c r="D71" s="5"/>
      <c r="E71" s="5"/>
    </row>
    <row r="72" spans="1:5" x14ac:dyDescent="0.25">
      <c r="A72" s="5" t="s">
        <v>31</v>
      </c>
      <c r="B72" s="5"/>
      <c r="C72" s="5"/>
      <c r="D72" s="5"/>
    </row>
    <row r="73" spans="1:5" x14ac:dyDescent="0.25">
      <c r="A73" s="2" t="s">
        <v>83</v>
      </c>
    </row>
    <row r="74" spans="1:5" x14ac:dyDescent="0.25">
      <c r="A74" s="2" t="s">
        <v>84</v>
      </c>
    </row>
    <row r="76" spans="1:5" x14ac:dyDescent="0.25">
      <c r="A76" s="2" t="s">
        <v>34</v>
      </c>
    </row>
    <row r="77" spans="1:5" x14ac:dyDescent="0.25">
      <c r="A77" s="2" t="s">
        <v>35</v>
      </c>
    </row>
    <row r="78" spans="1:5" x14ac:dyDescent="0.25">
      <c r="A78" s="2" t="s">
        <v>38</v>
      </c>
    </row>
    <row r="80" spans="1:5" x14ac:dyDescent="0.25">
      <c r="A80" s="2" t="s">
        <v>85</v>
      </c>
    </row>
    <row r="83" spans="1:1" x14ac:dyDescent="0.25">
      <c r="A83" s="3"/>
    </row>
  </sheetData>
  <mergeCells count="4">
    <mergeCell ref="A2:D2"/>
    <mergeCell ref="A4:A5"/>
    <mergeCell ref="C4:D4"/>
    <mergeCell ref="B4:B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4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60.140625" style="2" customWidth="1"/>
    <col min="2" max="4" width="22.7109375" style="2" customWidth="1"/>
    <col min="5" max="16384" width="11.42578125" style="2"/>
  </cols>
  <sheetData>
    <row r="2" spans="1:5" x14ac:dyDescent="0.25">
      <c r="A2" s="24" t="s">
        <v>107</v>
      </c>
      <c r="B2" s="24"/>
      <c r="C2" s="24"/>
      <c r="D2" s="24"/>
    </row>
    <row r="4" spans="1:5" x14ac:dyDescent="0.25">
      <c r="A4" s="21" t="s">
        <v>0</v>
      </c>
      <c r="B4" s="25" t="s">
        <v>73</v>
      </c>
      <c r="C4" s="23" t="s">
        <v>1</v>
      </c>
      <c r="D4" s="23"/>
    </row>
    <row r="5" spans="1:5" ht="30.75" thickBot="1" x14ac:dyDescent="0.3">
      <c r="A5" s="22"/>
      <c r="B5" s="26"/>
      <c r="C5" s="4" t="s">
        <v>74</v>
      </c>
      <c r="D5" s="4" t="s">
        <v>75</v>
      </c>
      <c r="E5" s="5"/>
    </row>
    <row r="6" spans="1:5" ht="15.75" thickTop="1" x14ac:dyDescent="0.25"/>
    <row r="7" spans="1:5" x14ac:dyDescent="0.25">
      <c r="A7" s="6" t="s">
        <v>2</v>
      </c>
    </row>
    <row r="9" spans="1:5" x14ac:dyDescent="0.25">
      <c r="A9" s="2" t="s">
        <v>3</v>
      </c>
    </row>
    <row r="10" spans="1:5" x14ac:dyDescent="0.25">
      <c r="A10" s="2" t="s">
        <v>62</v>
      </c>
      <c r="B10" s="10">
        <f>SUM(C10:D10)</f>
        <v>3320</v>
      </c>
      <c r="C10" s="10">
        <f>+'II Trimestre'!C10</f>
        <v>2123</v>
      </c>
      <c r="D10" s="10">
        <f>+'II Trimestre'!D10</f>
        <v>1197</v>
      </c>
    </row>
    <row r="11" spans="1:5" x14ac:dyDescent="0.25">
      <c r="A11" s="2" t="s">
        <v>108</v>
      </c>
      <c r="B11" s="10">
        <f>SUM(C11:D11)</f>
        <v>3490</v>
      </c>
      <c r="C11" s="10">
        <f>+'II Trimestre'!C11</f>
        <v>2157</v>
      </c>
      <c r="D11" s="10">
        <f>+'II Trimestre'!D11</f>
        <v>1333</v>
      </c>
    </row>
    <row r="12" spans="1:5" x14ac:dyDescent="0.25">
      <c r="A12" s="2" t="s">
        <v>109</v>
      </c>
      <c r="B12" s="10">
        <f>SUM(C12:D12)</f>
        <v>3344</v>
      </c>
      <c r="C12" s="10">
        <f>+'II Trimestre'!C12</f>
        <v>2029</v>
      </c>
      <c r="D12" s="10">
        <f>+'II Trimestre'!D12</f>
        <v>1315</v>
      </c>
    </row>
    <row r="13" spans="1:5" x14ac:dyDescent="0.25">
      <c r="A13" s="2" t="s">
        <v>78</v>
      </c>
      <c r="B13" s="10">
        <f>SUM(C13:D13)</f>
        <v>3587</v>
      </c>
      <c r="C13" s="10">
        <f>+'II Trimestre'!C13</f>
        <v>2175</v>
      </c>
      <c r="D13" s="10">
        <f>+'II Trimestre'!D13</f>
        <v>1412</v>
      </c>
    </row>
    <row r="14" spans="1:5" x14ac:dyDescent="0.25">
      <c r="B14" s="11"/>
      <c r="C14" s="11"/>
      <c r="D14" s="11"/>
    </row>
    <row r="15" spans="1:5" x14ac:dyDescent="0.25">
      <c r="A15" s="2" t="s">
        <v>4</v>
      </c>
      <c r="B15" s="11"/>
      <c r="C15" s="11"/>
      <c r="D15" s="11"/>
    </row>
    <row r="16" spans="1:5" x14ac:dyDescent="0.25">
      <c r="A16" s="2" t="s">
        <v>62</v>
      </c>
      <c r="B16" s="17">
        <f>SUM(C16:D16)</f>
        <v>2608400751.8699999</v>
      </c>
      <c r="C16" s="17">
        <f>+'I Trimestre'!C16+'II Trimestre'!C16</f>
        <v>498249700</v>
      </c>
      <c r="D16" s="17">
        <f>+'I Trimestre'!D16+'II Trimestre'!D16</f>
        <v>2110151051.8699999</v>
      </c>
      <c r="E16" s="16"/>
    </row>
    <row r="17" spans="1:5" x14ac:dyDescent="0.25">
      <c r="A17" s="2" t="s">
        <v>108</v>
      </c>
      <c r="B17" s="10">
        <f>SUM(C17:D17)</f>
        <v>2874097300</v>
      </c>
      <c r="C17" s="10">
        <f>+'I Trimestre'!C17+'II Trimestre'!C17</f>
        <v>424369800</v>
      </c>
      <c r="D17" s="10">
        <f>+'I Trimestre'!D17+'II Trimestre'!D17</f>
        <v>2449727500</v>
      </c>
    </row>
    <row r="18" spans="1:5" x14ac:dyDescent="0.25">
      <c r="A18" s="2" t="s">
        <v>110</v>
      </c>
      <c r="B18" s="10">
        <f>SUM(C18:D18)</f>
        <v>2839624073</v>
      </c>
      <c r="C18" s="10">
        <f>+'I Trimestre'!C18+'II Trimestre'!C18</f>
        <v>489291950</v>
      </c>
      <c r="D18" s="10">
        <f>+'I Trimestre'!D18+'II Trimestre'!D18</f>
        <v>2350332123</v>
      </c>
    </row>
    <row r="19" spans="1:5" x14ac:dyDescent="0.25">
      <c r="A19" s="2" t="s">
        <v>78</v>
      </c>
      <c r="B19" s="10">
        <f>SUM(C19:D19)</f>
        <v>5359124800</v>
      </c>
      <c r="C19" s="10">
        <f>'II Trimestre'!C19</f>
        <v>1000000000</v>
      </c>
      <c r="D19" s="10">
        <f>'II Trimestre'!D19</f>
        <v>4359124800</v>
      </c>
    </row>
    <row r="20" spans="1:5" x14ac:dyDescent="0.25">
      <c r="A20" s="2" t="s">
        <v>111</v>
      </c>
      <c r="B20" s="10">
        <f>SUM(C20:D20)</f>
        <v>2839624073</v>
      </c>
      <c r="C20" s="10">
        <f>+'I Trimestre'!C20+'II Trimestre'!C20</f>
        <v>489291950</v>
      </c>
      <c r="D20" s="10">
        <f>+'I Trimestre'!D20+'II Trimestre'!D20</f>
        <v>2350332123</v>
      </c>
    </row>
    <row r="21" spans="1:5" x14ac:dyDescent="0.25">
      <c r="B21" s="11"/>
      <c r="C21" s="11"/>
      <c r="D21" s="11"/>
    </row>
    <row r="22" spans="1:5" x14ac:dyDescent="0.25">
      <c r="A22" s="2" t="s">
        <v>5</v>
      </c>
      <c r="B22" s="11"/>
      <c r="C22" s="11"/>
      <c r="D22" s="11"/>
    </row>
    <row r="23" spans="1:5" x14ac:dyDescent="0.25">
      <c r="A23" s="2" t="s">
        <v>112</v>
      </c>
      <c r="B23" s="10">
        <f>B17</f>
        <v>2874097300</v>
      </c>
      <c r="C23" s="11"/>
      <c r="D23" s="11"/>
    </row>
    <row r="24" spans="1:5" x14ac:dyDescent="0.25">
      <c r="A24" s="2" t="s">
        <v>110</v>
      </c>
      <c r="B24" s="10">
        <f>'I Trimestre'!B24+'II Trimestre'!B24</f>
        <v>2938597300</v>
      </c>
      <c r="C24" s="11"/>
      <c r="D24" s="11"/>
    </row>
    <row r="25" spans="1:5" x14ac:dyDescent="0.25">
      <c r="B25" s="11"/>
      <c r="C25" s="11"/>
      <c r="D25" s="11"/>
    </row>
    <row r="26" spans="1:5" x14ac:dyDescent="0.25">
      <c r="A26" s="2" t="s">
        <v>6</v>
      </c>
      <c r="B26" s="11"/>
      <c r="C26" s="11"/>
      <c r="D26" s="11"/>
    </row>
    <row r="27" spans="1:5" x14ac:dyDescent="0.25">
      <c r="A27" s="2" t="s">
        <v>63</v>
      </c>
      <c r="B27" s="13">
        <v>1.0088033727000001</v>
      </c>
      <c r="C27" s="13">
        <v>1.0088033727000001</v>
      </c>
      <c r="D27" s="13">
        <v>1.0088033727000001</v>
      </c>
    </row>
    <row r="28" spans="1:5" x14ac:dyDescent="0.25">
      <c r="A28" s="2" t="s">
        <v>113</v>
      </c>
      <c r="B28" s="13">
        <v>1.0303325644000001</v>
      </c>
      <c r="C28" s="13">
        <v>1.0303325644000001</v>
      </c>
      <c r="D28" s="13">
        <v>1.0303325644000001</v>
      </c>
    </row>
    <row r="29" spans="1:5" x14ac:dyDescent="0.25">
      <c r="A29" s="2" t="s">
        <v>7</v>
      </c>
      <c r="B29" s="17">
        <f>SUM(C29:D29)</f>
        <v>81920</v>
      </c>
      <c r="C29" s="14">
        <v>69423</v>
      </c>
      <c r="D29" s="14">
        <v>12497</v>
      </c>
      <c r="E29" s="16"/>
    </row>
    <row r="30" spans="1:5" x14ac:dyDescent="0.25">
      <c r="B30" s="11"/>
      <c r="C30" s="11"/>
      <c r="D30" s="11"/>
    </row>
    <row r="31" spans="1:5" x14ac:dyDescent="0.25">
      <c r="A31" s="2" t="s">
        <v>8</v>
      </c>
      <c r="B31" s="11"/>
      <c r="C31" s="11"/>
      <c r="D31" s="11"/>
    </row>
    <row r="32" spans="1:5" x14ac:dyDescent="0.25">
      <c r="A32" s="2" t="s">
        <v>64</v>
      </c>
      <c r="B32" s="11">
        <f>B16/B27</f>
        <v>2585638413.2507172</v>
      </c>
      <c r="C32" s="11">
        <f>C16/C27</f>
        <v>493901699.26421374</v>
      </c>
      <c r="D32" s="11">
        <f>D16/D27</f>
        <v>2091736713.9865031</v>
      </c>
    </row>
    <row r="33" spans="1:4" x14ac:dyDescent="0.25">
      <c r="A33" s="2" t="s">
        <v>114</v>
      </c>
      <c r="B33" s="11">
        <f>B18/B28</f>
        <v>2756026715.1738677</v>
      </c>
      <c r="C33" s="11">
        <f>C18/C28</f>
        <v>474887397.43456751</v>
      </c>
      <c r="D33" s="11">
        <f>D18/D28</f>
        <v>2281139317.7393003</v>
      </c>
    </row>
    <row r="34" spans="1:4" x14ac:dyDescent="0.25">
      <c r="A34" s="2" t="s">
        <v>65</v>
      </c>
      <c r="B34" s="11">
        <f>B32/B10</f>
        <v>778806.75097913167</v>
      </c>
      <c r="C34" s="11">
        <f>C32/C10</f>
        <v>232643.28745370408</v>
      </c>
      <c r="D34" s="11">
        <f>D32/D10</f>
        <v>1747482.6349093593</v>
      </c>
    </row>
    <row r="35" spans="1:4" x14ac:dyDescent="0.25">
      <c r="A35" s="2" t="s">
        <v>115</v>
      </c>
      <c r="B35" s="11">
        <f>B33/B12</f>
        <v>824170.6684132379</v>
      </c>
      <c r="C35" s="11">
        <f>C33/C12</f>
        <v>234049.97409293617</v>
      </c>
      <c r="D35" s="11">
        <f>D33/D12</f>
        <v>1734706.7055051713</v>
      </c>
    </row>
    <row r="36" spans="1:4" x14ac:dyDescent="0.25">
      <c r="B36" s="11"/>
      <c r="C36" s="11"/>
      <c r="D36" s="11"/>
    </row>
    <row r="37" spans="1:4" x14ac:dyDescent="0.25">
      <c r="A37" s="6" t="s">
        <v>9</v>
      </c>
      <c r="B37" s="11"/>
      <c r="C37" s="11"/>
      <c r="D37" s="11"/>
    </row>
    <row r="38" spans="1:4" x14ac:dyDescent="0.25">
      <c r="B38" s="11"/>
      <c r="C38" s="11"/>
      <c r="D38" s="11"/>
    </row>
    <row r="39" spans="1:4" x14ac:dyDescent="0.25">
      <c r="A39" s="2" t="s">
        <v>10</v>
      </c>
      <c r="B39" s="11"/>
      <c r="C39" s="11"/>
      <c r="D39" s="11"/>
    </row>
    <row r="40" spans="1:4" x14ac:dyDescent="0.25">
      <c r="A40" s="2" t="s">
        <v>11</v>
      </c>
      <c r="B40" s="11">
        <f>B11/B29*100</f>
        <v>4.26025390625</v>
      </c>
      <c r="C40" s="11">
        <f>C11/C29*100</f>
        <v>3.1070394537833281</v>
      </c>
      <c r="D40" s="11">
        <f>D11/D29*100</f>
        <v>10.666559974393856</v>
      </c>
    </row>
    <row r="41" spans="1:4" x14ac:dyDescent="0.25">
      <c r="A41" s="2" t="s">
        <v>12</v>
      </c>
      <c r="B41" s="11">
        <f>B12/B29*100</f>
        <v>4.08203125</v>
      </c>
      <c r="C41" s="11">
        <f>C12/C29*100</f>
        <v>2.9226625181856156</v>
      </c>
      <c r="D41" s="11">
        <f>D12/D29*100</f>
        <v>10.522525406097463</v>
      </c>
    </row>
    <row r="42" spans="1:4" x14ac:dyDescent="0.25">
      <c r="B42" s="11"/>
      <c r="C42" s="11"/>
      <c r="D42" s="11"/>
    </row>
    <row r="43" spans="1:4" x14ac:dyDescent="0.25">
      <c r="A43" s="2" t="s">
        <v>13</v>
      </c>
      <c r="B43" s="11"/>
      <c r="C43" s="11"/>
      <c r="D43" s="11"/>
    </row>
    <row r="44" spans="1:4" x14ac:dyDescent="0.25">
      <c r="A44" s="2" t="s">
        <v>14</v>
      </c>
      <c r="B44" s="11">
        <f>B12/B11*100</f>
        <v>95.816618911174785</v>
      </c>
      <c r="C44" s="11">
        <f>C12/C11*100</f>
        <v>94.065832174316171</v>
      </c>
      <c r="D44" s="11">
        <f>D12/D11*100</f>
        <v>98.649662415603899</v>
      </c>
    </row>
    <row r="45" spans="1:4" x14ac:dyDescent="0.25">
      <c r="A45" s="2" t="s">
        <v>15</v>
      </c>
      <c r="B45" s="11">
        <f>B18/B17*100</f>
        <v>98.800554629796295</v>
      </c>
      <c r="C45" s="11">
        <f>C18/C17*100</f>
        <v>115.29848495345334</v>
      </c>
      <c r="D45" s="11">
        <f>D18/D17*100</f>
        <v>95.942594553884049</v>
      </c>
    </row>
    <row r="46" spans="1:4" x14ac:dyDescent="0.25">
      <c r="A46" s="2" t="s">
        <v>16</v>
      </c>
      <c r="B46" s="11">
        <f>AVERAGE(B44:B45)</f>
        <v>97.308586770485533</v>
      </c>
      <c r="C46" s="11">
        <f>AVERAGE(C44:C45)</f>
        <v>104.68215856388476</v>
      </c>
      <c r="D46" s="11">
        <f>AVERAGE(D44:D45)</f>
        <v>97.296128484743974</v>
      </c>
    </row>
    <row r="47" spans="1:4" x14ac:dyDescent="0.25">
      <c r="B47" s="11"/>
      <c r="C47" s="11"/>
      <c r="D47" s="11"/>
    </row>
    <row r="48" spans="1:4" x14ac:dyDescent="0.25">
      <c r="A48" s="2" t="s">
        <v>17</v>
      </c>
      <c r="B48" s="11"/>
      <c r="C48" s="11"/>
      <c r="D48" s="11"/>
    </row>
    <row r="49" spans="1:4" x14ac:dyDescent="0.25">
      <c r="A49" s="2" t="s">
        <v>18</v>
      </c>
      <c r="B49" s="11">
        <f>(B12/B13)*100</f>
        <v>93.225536660161694</v>
      </c>
      <c r="C49" s="11">
        <f>(C12/C13)*100</f>
        <v>93.28735632183907</v>
      </c>
      <c r="D49" s="11">
        <f>(D12/D13)*100</f>
        <v>93.130311614730871</v>
      </c>
    </row>
    <row r="50" spans="1:4" x14ac:dyDescent="0.25">
      <c r="A50" s="2" t="s">
        <v>19</v>
      </c>
      <c r="B50" s="11">
        <f>B18/B19*100</f>
        <v>52.986712923722166</v>
      </c>
      <c r="C50" s="11">
        <f>C18/C19*100</f>
        <v>48.929195</v>
      </c>
      <c r="D50" s="11">
        <f>D18/D19*100</f>
        <v>53.917523145930581</v>
      </c>
    </row>
    <row r="51" spans="1:4" x14ac:dyDescent="0.25">
      <c r="A51" s="2" t="s">
        <v>20</v>
      </c>
      <c r="B51" s="11">
        <f>(B49+B50)/2</f>
        <v>73.106124791941937</v>
      </c>
      <c r="C51" s="11">
        <f>(C49+C50)/2</f>
        <v>71.108275660919531</v>
      </c>
      <c r="D51" s="11">
        <f>(D49+D50)/2</f>
        <v>73.52391738033073</v>
      </c>
    </row>
    <row r="52" spans="1:4" x14ac:dyDescent="0.25">
      <c r="B52" s="11"/>
      <c r="C52" s="11"/>
      <c r="D52" s="11"/>
    </row>
    <row r="53" spans="1:4" x14ac:dyDescent="0.25">
      <c r="A53" s="2" t="s">
        <v>33</v>
      </c>
      <c r="B53" s="11"/>
      <c r="C53" s="11"/>
      <c r="D53" s="11"/>
    </row>
    <row r="54" spans="1:4" x14ac:dyDescent="0.25">
      <c r="A54" s="2" t="s">
        <v>21</v>
      </c>
      <c r="B54" s="11">
        <f>B20/B18*100</f>
        <v>100</v>
      </c>
      <c r="C54" s="11">
        <f>C20/C18*100</f>
        <v>100</v>
      </c>
      <c r="D54" s="11">
        <f>D20/D18*100</f>
        <v>100</v>
      </c>
    </row>
    <row r="55" spans="1:4" x14ac:dyDescent="0.25">
      <c r="B55" s="11"/>
      <c r="C55" s="11"/>
      <c r="D55" s="11"/>
    </row>
    <row r="56" spans="1:4" x14ac:dyDescent="0.25">
      <c r="A56" s="2" t="s">
        <v>22</v>
      </c>
      <c r="B56" s="11"/>
      <c r="C56" s="11"/>
      <c r="D56" s="11"/>
    </row>
    <row r="57" spans="1:4" x14ac:dyDescent="0.25">
      <c r="A57" s="2" t="s">
        <v>23</v>
      </c>
      <c r="B57" s="11">
        <f>((B12/B10)-1)*100</f>
        <v>0.72289156626506035</v>
      </c>
      <c r="C57" s="11">
        <f>((C12/C10)-1)*100</f>
        <v>-4.4276966556759279</v>
      </c>
      <c r="D57" s="11">
        <f>((D12/D10)-1)*100</f>
        <v>9.8579782790309203</v>
      </c>
    </row>
    <row r="58" spans="1:4" x14ac:dyDescent="0.25">
      <c r="A58" s="2" t="s">
        <v>24</v>
      </c>
      <c r="B58" s="11">
        <f>((B33/B32)-1)*100</f>
        <v>6.5897962008127475</v>
      </c>
      <c r="C58" s="11">
        <f>((C33/C32)-1)*100</f>
        <v>-3.8498150255349639</v>
      </c>
      <c r="D58" s="11">
        <f>((D33/D32)-1)*100</f>
        <v>9.0548013278318962</v>
      </c>
    </row>
    <row r="59" spans="1:4" x14ac:dyDescent="0.25">
      <c r="A59" s="2" t="s">
        <v>25</v>
      </c>
      <c r="B59" s="11">
        <f>((B35/B34)-1)*100</f>
        <v>5.8247976634863363</v>
      </c>
      <c r="C59" s="11">
        <f>((C35/C34)-1)*100</f>
        <v>0.60465386928991727</v>
      </c>
      <c r="D59" s="11">
        <f>((D35/D34)-1)*100</f>
        <v>-0.73110479892412039</v>
      </c>
    </row>
    <row r="60" spans="1:4" x14ac:dyDescent="0.25">
      <c r="B60" s="11"/>
      <c r="C60" s="11"/>
      <c r="D60" s="11"/>
    </row>
    <row r="61" spans="1:4" x14ac:dyDescent="0.25">
      <c r="A61" s="2" t="s">
        <v>26</v>
      </c>
      <c r="B61" s="11"/>
      <c r="C61" s="11"/>
      <c r="D61" s="11"/>
    </row>
    <row r="62" spans="1:4" x14ac:dyDescent="0.25">
      <c r="A62" s="2" t="s">
        <v>41</v>
      </c>
      <c r="B62" s="11">
        <f t="shared" ref="B62:D63" si="0">B17/B11</f>
        <v>823523.58166189108</v>
      </c>
      <c r="C62" s="11">
        <f t="shared" si="0"/>
        <v>196740.75104311545</v>
      </c>
      <c r="D62" s="11">
        <f t="shared" si="0"/>
        <v>1837755.0637659414</v>
      </c>
    </row>
    <row r="63" spans="1:4" x14ac:dyDescent="0.25">
      <c r="A63" s="2" t="s">
        <v>42</v>
      </c>
      <c r="B63" s="11">
        <f t="shared" si="0"/>
        <v>849169.87828947371</v>
      </c>
      <c r="C63" s="11">
        <f t="shared" si="0"/>
        <v>241149.31000492853</v>
      </c>
      <c r="D63" s="11">
        <f t="shared" si="0"/>
        <v>1787324.808365019</v>
      </c>
    </row>
    <row r="64" spans="1:4" x14ac:dyDescent="0.25">
      <c r="A64" s="2" t="s">
        <v>27</v>
      </c>
      <c r="B64" s="11">
        <f>(B63/B62)*B46</f>
        <v>100.33898557909104</v>
      </c>
      <c r="C64" s="11">
        <f>(C63/C62)*C46</f>
        <v>128.31114130480844</v>
      </c>
      <c r="D64" s="11">
        <f>(D63/D62)*D46</f>
        <v>94.626203255996771</v>
      </c>
    </row>
    <row r="65" spans="1:5" x14ac:dyDescent="0.25">
      <c r="A65" s="2" t="s">
        <v>36</v>
      </c>
      <c r="B65" s="11">
        <f t="shared" ref="B65:D66" si="1">B17/(B11*6)</f>
        <v>137253.93027698185</v>
      </c>
      <c r="C65" s="11">
        <f t="shared" si="1"/>
        <v>32790.125173852575</v>
      </c>
      <c r="D65" s="11">
        <f t="shared" si="1"/>
        <v>306292.51062765694</v>
      </c>
    </row>
    <row r="66" spans="1:5" x14ac:dyDescent="0.25">
      <c r="A66" s="2" t="s">
        <v>37</v>
      </c>
      <c r="B66" s="11">
        <f t="shared" si="1"/>
        <v>141528.31304824562</v>
      </c>
      <c r="C66" s="11">
        <f t="shared" si="1"/>
        <v>40191.551667488093</v>
      </c>
      <c r="D66" s="11">
        <f t="shared" si="1"/>
        <v>297887.46806083649</v>
      </c>
    </row>
    <row r="67" spans="1:5" x14ac:dyDescent="0.25">
      <c r="B67" s="11"/>
      <c r="C67" s="11"/>
      <c r="D67" s="11"/>
    </row>
    <row r="68" spans="1:5" x14ac:dyDescent="0.25">
      <c r="A68" s="2" t="s">
        <v>28</v>
      </c>
      <c r="B68" s="11"/>
      <c r="C68" s="11"/>
      <c r="D68" s="11"/>
    </row>
    <row r="69" spans="1:5" x14ac:dyDescent="0.25">
      <c r="A69" s="2" t="s">
        <v>29</v>
      </c>
      <c r="B69" s="11">
        <f>(B24/B23)*100</f>
        <v>102.24418289526942</v>
      </c>
      <c r="C69" s="11"/>
      <c r="D69" s="11"/>
    </row>
    <row r="70" spans="1:5" ht="15.75" thickBot="1" x14ac:dyDescent="0.3">
      <c r="A70" s="8" t="s">
        <v>30</v>
      </c>
      <c r="B70" s="15">
        <f>(B18/B24)*100</f>
        <v>96.631956784279367</v>
      </c>
      <c r="C70" s="15"/>
      <c r="D70" s="15"/>
    </row>
    <row r="71" spans="1:5" ht="15.75" thickTop="1" x14ac:dyDescent="0.25">
      <c r="A71" s="5"/>
      <c r="B71" s="5"/>
      <c r="C71" s="5"/>
      <c r="D71" s="5"/>
      <c r="E71" s="5"/>
    </row>
    <row r="72" spans="1:5" x14ac:dyDescent="0.25">
      <c r="A72" s="5" t="s">
        <v>31</v>
      </c>
    </row>
    <row r="73" spans="1:5" x14ac:dyDescent="0.25">
      <c r="A73" s="2" t="s">
        <v>83</v>
      </c>
    </row>
    <row r="74" spans="1:5" x14ac:dyDescent="0.25">
      <c r="A74" s="2" t="s">
        <v>84</v>
      </c>
    </row>
    <row r="76" spans="1:5" x14ac:dyDescent="0.25">
      <c r="A76" s="2" t="s">
        <v>34</v>
      </c>
    </row>
    <row r="77" spans="1:5" x14ac:dyDescent="0.25">
      <c r="A77" s="2" t="s">
        <v>35</v>
      </c>
    </row>
    <row r="78" spans="1:5" x14ac:dyDescent="0.25">
      <c r="A78" s="2" t="s">
        <v>38</v>
      </c>
    </row>
    <row r="80" spans="1:5" x14ac:dyDescent="0.25">
      <c r="A80" s="2" t="s">
        <v>85</v>
      </c>
    </row>
    <row r="84" spans="1:1" x14ac:dyDescent="0.25">
      <c r="A84" s="3"/>
    </row>
  </sheetData>
  <mergeCells count="4">
    <mergeCell ref="A2:D2"/>
    <mergeCell ref="A4:A5"/>
    <mergeCell ref="C4:D4"/>
    <mergeCell ref="B4:B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59.85546875" style="2" customWidth="1"/>
    <col min="2" max="4" width="22.7109375" style="2" customWidth="1"/>
    <col min="5" max="16384" width="11.42578125" style="2"/>
  </cols>
  <sheetData>
    <row r="2" spans="1:5" x14ac:dyDescent="0.25">
      <c r="A2" s="24" t="s">
        <v>116</v>
      </c>
      <c r="B2" s="24"/>
      <c r="C2" s="24"/>
      <c r="D2" s="24"/>
    </row>
    <row r="4" spans="1:5" x14ac:dyDescent="0.25">
      <c r="A4" s="21" t="s">
        <v>0</v>
      </c>
      <c r="B4" s="25" t="s">
        <v>73</v>
      </c>
      <c r="C4" s="23" t="s">
        <v>1</v>
      </c>
      <c r="D4" s="23"/>
    </row>
    <row r="5" spans="1:5" ht="30.75" thickBot="1" x14ac:dyDescent="0.3">
      <c r="A5" s="22"/>
      <c r="B5" s="26"/>
      <c r="C5" s="4" t="s">
        <v>74</v>
      </c>
      <c r="D5" s="4" t="s">
        <v>75</v>
      </c>
      <c r="E5" s="5"/>
    </row>
    <row r="6" spans="1:5" ht="15.75" thickTop="1" x14ac:dyDescent="0.25"/>
    <row r="7" spans="1:5" x14ac:dyDescent="0.25">
      <c r="A7" s="6" t="s">
        <v>2</v>
      </c>
    </row>
    <row r="9" spans="1:5" x14ac:dyDescent="0.25">
      <c r="A9" s="2" t="s">
        <v>3</v>
      </c>
    </row>
    <row r="10" spans="1:5" x14ac:dyDescent="0.25">
      <c r="A10" s="2" t="s">
        <v>66</v>
      </c>
      <c r="B10" s="10">
        <f>SUM(C10:D10)</f>
        <v>3435</v>
      </c>
      <c r="C10" s="10">
        <f>+'III Trimestre'!C10</f>
        <v>2182</v>
      </c>
      <c r="D10" s="10">
        <f>'III Trimestre'!D10</f>
        <v>1253</v>
      </c>
    </row>
    <row r="11" spans="1:5" x14ac:dyDescent="0.25">
      <c r="A11" s="2" t="s">
        <v>117</v>
      </c>
      <c r="B11" s="10">
        <f>SUM(C11:D11)</f>
        <v>3547</v>
      </c>
      <c r="C11" s="10">
        <f>+'III Trimestre'!C11</f>
        <v>2173</v>
      </c>
      <c r="D11" s="10">
        <f>+'III Trimestre'!D11</f>
        <v>1374</v>
      </c>
    </row>
    <row r="12" spans="1:5" x14ac:dyDescent="0.25">
      <c r="A12" s="2" t="s">
        <v>118</v>
      </c>
      <c r="B12" s="10">
        <f>SUM(C12:D12)</f>
        <v>3473</v>
      </c>
      <c r="C12" s="10">
        <f>+'III Trimestre'!C12</f>
        <v>2116</v>
      </c>
      <c r="D12" s="10">
        <f>+'III Trimestre'!D12</f>
        <v>1357</v>
      </c>
    </row>
    <row r="13" spans="1:5" x14ac:dyDescent="0.25">
      <c r="A13" s="2" t="s">
        <v>78</v>
      </c>
      <c r="B13" s="10">
        <f>SUM(C13:D13)</f>
        <v>3587</v>
      </c>
      <c r="C13" s="10">
        <f>+'III Trimestre'!C13</f>
        <v>2175</v>
      </c>
      <c r="D13" s="10">
        <f>+'III Trimestre'!D13</f>
        <v>1412</v>
      </c>
    </row>
    <row r="14" spans="1:5" x14ac:dyDescent="0.25">
      <c r="B14" s="11"/>
      <c r="C14" s="11"/>
      <c r="D14" s="11"/>
    </row>
    <row r="15" spans="1:5" x14ac:dyDescent="0.25">
      <c r="A15" s="2" t="s">
        <v>4</v>
      </c>
      <c r="B15" s="11"/>
      <c r="C15" s="11"/>
      <c r="D15" s="11"/>
    </row>
    <row r="16" spans="1:5" x14ac:dyDescent="0.25">
      <c r="A16" s="2" t="s">
        <v>66</v>
      </c>
      <c r="B16" s="10">
        <f>SUM(C16:D16)</f>
        <v>4151242893.8699999</v>
      </c>
      <c r="C16" s="10">
        <f>+'I Trimestre'!C16+'II Trimestre'!C16+'III Trimestre'!C16</f>
        <v>843110400</v>
      </c>
      <c r="D16" s="10">
        <f>+'I Trimestre'!D16+'II Trimestre'!D16+'III Trimestre'!D16</f>
        <v>3308132493.8699999</v>
      </c>
    </row>
    <row r="17" spans="1:8" x14ac:dyDescent="0.25">
      <c r="A17" s="2" t="s">
        <v>117</v>
      </c>
      <c r="B17" s="10">
        <f>SUM(C17:D17)</f>
        <v>4428543750</v>
      </c>
      <c r="C17" s="10">
        <f>+'I Trimestre'!C17+'II Trimestre'!C17+'III Trimestre'!C17</f>
        <v>711918750</v>
      </c>
      <c r="D17" s="10">
        <f>+'I Trimestre'!D17+'II Trimestre'!D17+'III Trimestre'!D17</f>
        <v>3716625000</v>
      </c>
    </row>
    <row r="18" spans="1:8" x14ac:dyDescent="0.25">
      <c r="A18" s="2" t="s">
        <v>118</v>
      </c>
      <c r="B18" s="10">
        <f>SUM(C18:D18)</f>
        <v>4378039120</v>
      </c>
      <c r="C18" s="10">
        <f>+'I Trimestre'!C18+'II Trimestre'!C18+'III Trimestre'!C18</f>
        <v>817639550</v>
      </c>
      <c r="D18" s="10">
        <f>+'I Trimestre'!D18+'II Trimestre'!D18+'III Trimestre'!D18</f>
        <v>3560399570</v>
      </c>
    </row>
    <row r="19" spans="1:8" x14ac:dyDescent="0.25">
      <c r="A19" s="2" t="s">
        <v>78</v>
      </c>
      <c r="B19" s="10">
        <f>SUM(C19:D19)</f>
        <v>5359124800</v>
      </c>
      <c r="C19" s="10">
        <f>+'III Trimestre'!C19</f>
        <v>1000000000</v>
      </c>
      <c r="D19" s="10">
        <f>+'III Trimestre'!D19</f>
        <v>4359124800</v>
      </c>
    </row>
    <row r="20" spans="1:8" x14ac:dyDescent="0.25">
      <c r="A20" s="2" t="s">
        <v>119</v>
      </c>
      <c r="B20" s="18">
        <f>SUM(C20:D20)</f>
        <v>4378039120</v>
      </c>
      <c r="C20" s="18">
        <f>+'I Trimestre'!C20+'II Trimestre'!C20+'III Trimestre'!C20</f>
        <v>817639550</v>
      </c>
      <c r="D20" s="18">
        <f>+'I Trimestre'!D20+'II Trimestre'!D20+'III Trimestre'!D20</f>
        <v>3560399570</v>
      </c>
      <c r="E20" s="16"/>
      <c r="F20" s="16"/>
      <c r="G20" s="16"/>
      <c r="H20" s="16"/>
    </row>
    <row r="21" spans="1:8" x14ac:dyDescent="0.25">
      <c r="B21" s="10"/>
      <c r="C21" s="10"/>
      <c r="D21" s="10"/>
    </row>
    <row r="22" spans="1:8" x14ac:dyDescent="0.25">
      <c r="A22" s="2" t="s">
        <v>5</v>
      </c>
      <c r="B22" s="10"/>
      <c r="C22" s="10"/>
      <c r="D22" s="10"/>
    </row>
    <row r="23" spans="1:8" x14ac:dyDescent="0.25">
      <c r="A23" s="2" t="s">
        <v>117</v>
      </c>
      <c r="B23" s="10">
        <f>B17</f>
        <v>4428543750</v>
      </c>
      <c r="C23" s="10"/>
      <c r="D23" s="10"/>
    </row>
    <row r="24" spans="1:8" x14ac:dyDescent="0.25">
      <c r="A24" s="2" t="s">
        <v>118</v>
      </c>
      <c r="B24" s="10">
        <f>'I Trimestre'!B24+'II Trimestre'!B24+'III Trimestre'!B24</f>
        <v>4654293750</v>
      </c>
      <c r="C24" s="10"/>
      <c r="D24" s="10"/>
    </row>
    <row r="25" spans="1:8" x14ac:dyDescent="0.25">
      <c r="B25" s="11"/>
      <c r="C25" s="11"/>
      <c r="D25" s="11"/>
    </row>
    <row r="26" spans="1:8" x14ac:dyDescent="0.25">
      <c r="A26" s="2" t="s">
        <v>6</v>
      </c>
      <c r="B26" s="11"/>
      <c r="C26" s="11"/>
      <c r="D26" s="11"/>
    </row>
    <row r="27" spans="1:8" x14ac:dyDescent="0.25">
      <c r="A27" s="2" t="s">
        <v>67</v>
      </c>
      <c r="B27" s="13">
        <v>1.0123857379999999</v>
      </c>
      <c r="C27" s="13">
        <v>1.0123857379999999</v>
      </c>
      <c r="D27" s="13">
        <v>1.0123857379999999</v>
      </c>
    </row>
    <row r="28" spans="1:8" x14ac:dyDescent="0.25">
      <c r="A28" s="2" t="s">
        <v>120</v>
      </c>
      <c r="B28" s="13">
        <v>1.0303325644000001</v>
      </c>
      <c r="C28" s="13">
        <v>1.0303325644000001</v>
      </c>
      <c r="D28" s="13">
        <v>1.0303325644000001</v>
      </c>
    </row>
    <row r="29" spans="1:8" x14ac:dyDescent="0.25">
      <c r="A29" s="2" t="s">
        <v>7</v>
      </c>
      <c r="B29" s="18">
        <f>C29+D29</f>
        <v>81920</v>
      </c>
      <c r="C29" s="14">
        <v>69423</v>
      </c>
      <c r="D29" s="14">
        <v>12497</v>
      </c>
      <c r="E29" s="16"/>
    </row>
    <row r="30" spans="1:8" x14ac:dyDescent="0.25">
      <c r="B30" s="11"/>
      <c r="C30" s="11"/>
      <c r="D30" s="11"/>
    </row>
    <row r="31" spans="1:8" x14ac:dyDescent="0.25">
      <c r="A31" s="2" t="s">
        <v>8</v>
      </c>
      <c r="B31" s="11"/>
      <c r="C31" s="11"/>
      <c r="D31" s="11"/>
    </row>
    <row r="32" spans="1:8" x14ac:dyDescent="0.25">
      <c r="A32" s="2" t="s">
        <v>68</v>
      </c>
      <c r="B32" s="11">
        <f>B16/B27</f>
        <v>4100455723.5969286</v>
      </c>
      <c r="C32" s="11">
        <f>C16/C27</f>
        <v>832795611.74537218</v>
      </c>
      <c r="D32" s="11">
        <f>D16/D27</f>
        <v>3267660111.8515563</v>
      </c>
    </row>
    <row r="33" spans="1:4" x14ac:dyDescent="0.25">
      <c r="A33" s="2" t="s">
        <v>121</v>
      </c>
      <c r="B33" s="11">
        <f>B18/B28</f>
        <v>4249151459.7031984</v>
      </c>
      <c r="C33" s="11">
        <f>C18/C28</f>
        <v>793568579.94306052</v>
      </c>
      <c r="D33" s="11">
        <f>D18/D28</f>
        <v>3455582879.760138</v>
      </c>
    </row>
    <row r="34" spans="1:4" x14ac:dyDescent="0.25">
      <c r="A34" s="2" t="s">
        <v>69</v>
      </c>
      <c r="B34" s="11">
        <f>B32/B10</f>
        <v>1193728.0126919735</v>
      </c>
      <c r="C34" s="11">
        <f>C32/C10</f>
        <v>381666.18320136215</v>
      </c>
      <c r="D34" s="11">
        <f>D32/D10</f>
        <v>2607869.2033931017</v>
      </c>
    </row>
    <row r="35" spans="1:4" x14ac:dyDescent="0.25">
      <c r="A35" s="2" t="s">
        <v>122</v>
      </c>
      <c r="B35" s="11">
        <f>B33/B12</f>
        <v>1223481.5605249635</v>
      </c>
      <c r="C35" s="11">
        <f>C33/C12</f>
        <v>375032.41018103051</v>
      </c>
      <c r="D35" s="11">
        <f>D33/D12</f>
        <v>2546487.0152985542</v>
      </c>
    </row>
    <row r="36" spans="1:4" x14ac:dyDescent="0.25">
      <c r="B36" s="11"/>
      <c r="C36" s="11"/>
      <c r="D36" s="11"/>
    </row>
    <row r="37" spans="1:4" x14ac:dyDescent="0.25">
      <c r="A37" s="6" t="s">
        <v>9</v>
      </c>
      <c r="B37" s="11"/>
      <c r="C37" s="11"/>
      <c r="D37" s="11"/>
    </row>
    <row r="38" spans="1:4" x14ac:dyDescent="0.25">
      <c r="B38" s="11"/>
      <c r="C38" s="11"/>
      <c r="D38" s="11"/>
    </row>
    <row r="39" spans="1:4" x14ac:dyDescent="0.25">
      <c r="A39" s="2" t="s">
        <v>10</v>
      </c>
      <c r="B39" s="11"/>
      <c r="C39" s="11"/>
      <c r="D39" s="11"/>
    </row>
    <row r="40" spans="1:4" x14ac:dyDescent="0.25">
      <c r="A40" s="2" t="s">
        <v>11</v>
      </c>
      <c r="B40" s="11">
        <f>B11/B29*100</f>
        <v>4.329833984375</v>
      </c>
      <c r="C40" s="11">
        <f>C11/C29*100</f>
        <v>3.1300865707330421</v>
      </c>
      <c r="D40" s="11">
        <f>D11/D29*100</f>
        <v>10.99463871329119</v>
      </c>
    </row>
    <row r="41" spans="1:4" x14ac:dyDescent="0.25">
      <c r="A41" s="2" t="s">
        <v>12</v>
      </c>
      <c r="B41" s="11">
        <f>B12/B29*100</f>
        <v>4.239501953125</v>
      </c>
      <c r="C41" s="11">
        <f>C12/C29*100</f>
        <v>3.0479812165996862</v>
      </c>
      <c r="D41" s="11">
        <f>D12/D29*100</f>
        <v>10.858606065455708</v>
      </c>
    </row>
    <row r="42" spans="1:4" x14ac:dyDescent="0.25">
      <c r="B42" s="11"/>
      <c r="C42" s="11"/>
      <c r="D42" s="11"/>
    </row>
    <row r="43" spans="1:4" x14ac:dyDescent="0.25">
      <c r="A43" s="2" t="s">
        <v>13</v>
      </c>
      <c r="B43" s="11"/>
      <c r="C43" s="11"/>
      <c r="D43" s="11"/>
    </row>
    <row r="44" spans="1:4" x14ac:dyDescent="0.25">
      <c r="A44" s="2" t="s">
        <v>14</v>
      </c>
      <c r="B44" s="11">
        <f>B12/B11*100</f>
        <v>97.913729912602193</v>
      </c>
      <c r="C44" s="11">
        <f>C12/C11*100</f>
        <v>97.376898297284868</v>
      </c>
      <c r="D44" s="11">
        <f>D12/D11*100</f>
        <v>98.762736535662299</v>
      </c>
    </row>
    <row r="45" spans="1:4" x14ac:dyDescent="0.25">
      <c r="A45" s="2" t="s">
        <v>15</v>
      </c>
      <c r="B45" s="11">
        <f>B18/B17*100</f>
        <v>98.85956574325364</v>
      </c>
      <c r="C45" s="11">
        <f>C18/C17*100</f>
        <v>114.85012159042026</v>
      </c>
      <c r="D45" s="11">
        <f>D18/D17*100</f>
        <v>95.796578078229572</v>
      </c>
    </row>
    <row r="46" spans="1:4" x14ac:dyDescent="0.25">
      <c r="A46" s="2" t="s">
        <v>16</v>
      </c>
      <c r="B46" s="11">
        <f>AVERAGE(B44:B45)</f>
        <v>98.386647827927916</v>
      </c>
      <c r="C46" s="11">
        <f>AVERAGE(C44:C45)</f>
        <v>106.11350994385256</v>
      </c>
      <c r="D46" s="11">
        <f>AVERAGE(D44:D45)</f>
        <v>97.279657306945936</v>
      </c>
    </row>
    <row r="47" spans="1:4" x14ac:dyDescent="0.25">
      <c r="B47" s="11"/>
      <c r="C47" s="11"/>
      <c r="D47" s="11"/>
    </row>
    <row r="48" spans="1:4" x14ac:dyDescent="0.25">
      <c r="A48" s="2" t="s">
        <v>17</v>
      </c>
      <c r="B48" s="11"/>
      <c r="C48" s="11"/>
      <c r="D48" s="11"/>
    </row>
    <row r="49" spans="1:4" x14ac:dyDescent="0.25">
      <c r="A49" s="2" t="s">
        <v>18</v>
      </c>
      <c r="B49" s="11">
        <f>(B12/B13)*100</f>
        <v>96.821856704767214</v>
      </c>
      <c r="C49" s="11">
        <f>(C12/C13)*100</f>
        <v>97.287356321839084</v>
      </c>
      <c r="D49" s="11">
        <f>(D12/D13)*100</f>
        <v>96.104815864022669</v>
      </c>
    </row>
    <row r="50" spans="1:4" x14ac:dyDescent="0.25">
      <c r="A50" s="2" t="s">
        <v>19</v>
      </c>
      <c r="B50" s="11">
        <f>B18/B19*100</f>
        <v>81.69317348235667</v>
      </c>
      <c r="C50" s="11">
        <f>C18/C19*100</f>
        <v>81.763954999999996</v>
      </c>
      <c r="D50" s="11">
        <f>D18/D19*100</f>
        <v>81.676935929891243</v>
      </c>
    </row>
    <row r="51" spans="1:4" x14ac:dyDescent="0.25">
      <c r="A51" s="2" t="s">
        <v>20</v>
      </c>
      <c r="B51" s="11">
        <f>(B49+B50)/2</f>
        <v>89.257515093561949</v>
      </c>
      <c r="C51" s="11">
        <f>(C49+C50)/2</f>
        <v>89.52565566091954</v>
      </c>
      <c r="D51" s="11">
        <f>(D49+D50)/2</f>
        <v>88.890875896956956</v>
      </c>
    </row>
    <row r="52" spans="1:4" x14ac:dyDescent="0.25">
      <c r="B52" s="11"/>
      <c r="C52" s="11"/>
      <c r="D52" s="11"/>
    </row>
    <row r="53" spans="1:4" x14ac:dyDescent="0.25">
      <c r="A53" s="2" t="s">
        <v>33</v>
      </c>
      <c r="B53" s="11"/>
      <c r="C53" s="11"/>
      <c r="D53" s="11"/>
    </row>
    <row r="54" spans="1:4" x14ac:dyDescent="0.25">
      <c r="A54" s="2" t="s">
        <v>21</v>
      </c>
      <c r="B54" s="11">
        <f>B20/B18*100</f>
        <v>100</v>
      </c>
      <c r="C54" s="11">
        <f>C20/C18*100</f>
        <v>100</v>
      </c>
      <c r="D54" s="11">
        <f>D20/D18*100</f>
        <v>100</v>
      </c>
    </row>
    <row r="55" spans="1:4" x14ac:dyDescent="0.25">
      <c r="B55" s="11"/>
      <c r="C55" s="11"/>
      <c r="D55" s="11"/>
    </row>
    <row r="56" spans="1:4" x14ac:dyDescent="0.25">
      <c r="A56" s="2" t="s">
        <v>22</v>
      </c>
      <c r="B56" s="11"/>
      <c r="C56" s="11"/>
      <c r="D56" s="11"/>
    </row>
    <row r="57" spans="1:4" x14ac:dyDescent="0.25">
      <c r="A57" s="2" t="s">
        <v>23</v>
      </c>
      <c r="B57" s="11">
        <f>((B12/B10)-1)*100</f>
        <v>1.1062590975254638</v>
      </c>
      <c r="C57" s="11">
        <f>((C12/C10)-1)*100</f>
        <v>-3.0247479376718567</v>
      </c>
      <c r="D57" s="11">
        <f>((D12/D10)-1)*100</f>
        <v>8.3000798084597029</v>
      </c>
    </row>
    <row r="58" spans="1:4" x14ac:dyDescent="0.25">
      <c r="A58" s="2" t="s">
        <v>24</v>
      </c>
      <c r="B58" s="11">
        <f>((B33/B32)-1)*100</f>
        <v>3.6263221975686655</v>
      </c>
      <c r="C58" s="11">
        <f>((C33/C32)-1)*100</f>
        <v>-4.7102832014327856</v>
      </c>
      <c r="D58" s="11">
        <f>((D33/D32)-1)*100</f>
        <v>5.7509888261328079</v>
      </c>
    </row>
    <row r="59" spans="1:4" x14ac:dyDescent="0.25">
      <c r="A59" s="2" t="s">
        <v>25</v>
      </c>
      <c r="B59" s="11">
        <f>((B35/B34)-1)*100</f>
        <v>2.4924897059165785</v>
      </c>
      <c r="C59" s="11">
        <f>((C35/C34)-1)*100</f>
        <v>-1.738108669908478</v>
      </c>
      <c r="D59" s="11">
        <f>((D35/D34)-1)*100</f>
        <v>-2.3537295511095069</v>
      </c>
    </row>
    <row r="60" spans="1:4" x14ac:dyDescent="0.25">
      <c r="B60" s="11"/>
      <c r="C60" s="11"/>
      <c r="D60" s="11"/>
    </row>
    <row r="61" spans="1:4" x14ac:dyDescent="0.25">
      <c r="A61" s="2" t="s">
        <v>26</v>
      </c>
      <c r="B61" s="11"/>
      <c r="C61" s="11"/>
      <c r="D61" s="11"/>
    </row>
    <row r="62" spans="1:4" x14ac:dyDescent="0.25">
      <c r="A62" s="2" t="s">
        <v>43</v>
      </c>
      <c r="B62" s="11">
        <f t="shared" ref="B62:D63" si="0">B17/B11</f>
        <v>1248532.2103185791</v>
      </c>
      <c r="C62" s="11">
        <f t="shared" si="0"/>
        <v>327620.22549470776</v>
      </c>
      <c r="D62" s="11">
        <f t="shared" si="0"/>
        <v>2704967.2489082972</v>
      </c>
    </row>
    <row r="63" spans="1:4" x14ac:dyDescent="0.25">
      <c r="A63" s="2" t="s">
        <v>44</v>
      </c>
      <c r="B63" s="11">
        <f t="shared" si="0"/>
        <v>1260592.8937517996</v>
      </c>
      <c r="C63" s="11">
        <f t="shared" si="0"/>
        <v>386408.10491493385</v>
      </c>
      <c r="D63" s="11">
        <f t="shared" si="0"/>
        <v>2623728.4966838616</v>
      </c>
    </row>
    <row r="64" spans="1:4" x14ac:dyDescent="0.25">
      <c r="A64" s="2" t="s">
        <v>27</v>
      </c>
      <c r="B64" s="11">
        <f>(B63/B62)*B46</f>
        <v>99.337051993476521</v>
      </c>
      <c r="C64" s="11">
        <f>(C63/C62)*C46</f>
        <v>125.15442299498206</v>
      </c>
      <c r="D64" s="11">
        <f>(D63/D62)*D46</f>
        <v>94.358040426140263</v>
      </c>
    </row>
    <row r="65" spans="1:5" x14ac:dyDescent="0.25">
      <c r="A65" s="2" t="s">
        <v>36</v>
      </c>
      <c r="B65" s="11">
        <f t="shared" ref="B65:D66" si="1">B17/(B11*9)</f>
        <v>138725.80114650878</v>
      </c>
      <c r="C65" s="11">
        <f t="shared" si="1"/>
        <v>36402.247277189752</v>
      </c>
      <c r="D65" s="11">
        <f t="shared" si="1"/>
        <v>300551.91654536634</v>
      </c>
    </row>
    <row r="66" spans="1:5" x14ac:dyDescent="0.25">
      <c r="A66" s="2" t="s">
        <v>37</v>
      </c>
      <c r="B66" s="11">
        <f t="shared" si="1"/>
        <v>140065.8770835333</v>
      </c>
      <c r="C66" s="11">
        <f t="shared" si="1"/>
        <v>42934.233879437095</v>
      </c>
      <c r="D66" s="11">
        <f t="shared" si="1"/>
        <v>291525.38852042903</v>
      </c>
    </row>
    <row r="67" spans="1:5" x14ac:dyDescent="0.25">
      <c r="B67" s="11"/>
      <c r="C67" s="11"/>
      <c r="D67" s="11"/>
    </row>
    <row r="68" spans="1:5" x14ac:dyDescent="0.25">
      <c r="A68" s="2" t="s">
        <v>28</v>
      </c>
      <c r="B68" s="11"/>
      <c r="C68" s="11"/>
      <c r="D68" s="11"/>
    </row>
    <row r="69" spans="1:5" x14ac:dyDescent="0.25">
      <c r="A69" s="2" t="s">
        <v>29</v>
      </c>
      <c r="B69" s="11">
        <f>(B24/B23)*100</f>
        <v>105.09761250523945</v>
      </c>
      <c r="C69" s="11"/>
      <c r="D69" s="11"/>
    </row>
    <row r="70" spans="1:5" ht="15.75" thickBot="1" x14ac:dyDescent="0.3">
      <c r="A70" s="8" t="s">
        <v>30</v>
      </c>
      <c r="B70" s="15">
        <f>(B18/B24)*100</f>
        <v>94.064520959812654</v>
      </c>
      <c r="C70" s="15"/>
      <c r="D70" s="15"/>
    </row>
    <row r="71" spans="1:5" ht="15.75" thickTop="1" x14ac:dyDescent="0.25">
      <c r="A71" s="5"/>
      <c r="B71" s="5"/>
      <c r="C71" s="5"/>
      <c r="D71" s="5"/>
      <c r="E71" s="5"/>
    </row>
    <row r="72" spans="1:5" x14ac:dyDescent="0.25">
      <c r="A72" s="5" t="s">
        <v>31</v>
      </c>
      <c r="B72" s="5"/>
      <c r="C72" s="5"/>
      <c r="D72" s="5"/>
      <c r="E72" s="5"/>
    </row>
    <row r="73" spans="1:5" x14ac:dyDescent="0.25">
      <c r="A73" s="2" t="s">
        <v>83</v>
      </c>
    </row>
    <row r="74" spans="1:5" x14ac:dyDescent="0.25">
      <c r="A74" s="2" t="s">
        <v>84</v>
      </c>
    </row>
    <row r="76" spans="1:5" x14ac:dyDescent="0.25">
      <c r="A76" s="2" t="s">
        <v>34</v>
      </c>
    </row>
    <row r="77" spans="1:5" x14ac:dyDescent="0.25">
      <c r="A77" s="2" t="s">
        <v>35</v>
      </c>
    </row>
    <row r="78" spans="1:5" x14ac:dyDescent="0.25">
      <c r="A78" s="2" t="s">
        <v>38</v>
      </c>
    </row>
    <row r="80" spans="1:5" x14ac:dyDescent="0.25">
      <c r="A80" s="2" t="s">
        <v>85</v>
      </c>
    </row>
    <row r="83" spans="1:1" x14ac:dyDescent="0.25">
      <c r="A83" s="3"/>
    </row>
  </sheetData>
  <mergeCells count="4">
    <mergeCell ref="A2:D2"/>
    <mergeCell ref="A4:A5"/>
    <mergeCell ref="C4:D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3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60.140625" style="2" customWidth="1"/>
    <col min="2" max="4" width="22.7109375" style="2" customWidth="1"/>
    <col min="5" max="16384" width="11.42578125" style="2"/>
  </cols>
  <sheetData>
    <row r="2" spans="1:5" x14ac:dyDescent="0.25">
      <c r="A2" s="24" t="s">
        <v>123</v>
      </c>
      <c r="B2" s="24"/>
      <c r="C2" s="24"/>
      <c r="D2" s="24"/>
    </row>
    <row r="4" spans="1:5" x14ac:dyDescent="0.25">
      <c r="A4" s="21" t="s">
        <v>0</v>
      </c>
      <c r="B4" s="25" t="s">
        <v>73</v>
      </c>
      <c r="C4" s="23" t="s">
        <v>1</v>
      </c>
      <c r="D4" s="23"/>
    </row>
    <row r="5" spans="1:5" ht="30.75" thickBot="1" x14ac:dyDescent="0.3">
      <c r="A5" s="22"/>
      <c r="B5" s="26"/>
      <c r="C5" s="4" t="s">
        <v>74</v>
      </c>
      <c r="D5" s="4" t="s">
        <v>75</v>
      </c>
      <c r="E5" s="5"/>
    </row>
    <row r="6" spans="1:5" ht="15.75" thickTop="1" x14ac:dyDescent="0.25"/>
    <row r="7" spans="1:5" x14ac:dyDescent="0.25">
      <c r="A7" s="6" t="s">
        <v>2</v>
      </c>
    </row>
    <row r="9" spans="1:5" x14ac:dyDescent="0.25">
      <c r="A9" s="2" t="s">
        <v>3</v>
      </c>
    </row>
    <row r="10" spans="1:5" x14ac:dyDescent="0.25">
      <c r="A10" s="2" t="s">
        <v>70</v>
      </c>
      <c r="B10" s="10">
        <f>SUM(C10:D10)</f>
        <v>3506</v>
      </c>
      <c r="C10" s="10">
        <f>+'IV Trimestre'!C10</f>
        <v>2207</v>
      </c>
      <c r="D10" s="10">
        <f>+'IV Trimestre'!D10</f>
        <v>1299</v>
      </c>
    </row>
    <row r="11" spans="1:5" x14ac:dyDescent="0.25">
      <c r="A11" s="2" t="s">
        <v>124</v>
      </c>
      <c r="B11" s="10">
        <f>SUM(C11:D11)</f>
        <v>3885</v>
      </c>
      <c r="C11" s="10">
        <f>+'IV Trimestre'!C11</f>
        <v>2292</v>
      </c>
      <c r="D11" s="10">
        <f>+'IV Trimestre'!D11</f>
        <v>1593</v>
      </c>
    </row>
    <row r="12" spans="1:5" x14ac:dyDescent="0.25">
      <c r="A12" s="2" t="s">
        <v>125</v>
      </c>
      <c r="B12" s="10">
        <f>SUM(C12:D12)</f>
        <v>3695</v>
      </c>
      <c r="C12" s="10">
        <f>+'IV Trimestre'!C12</f>
        <v>2193</v>
      </c>
      <c r="D12" s="10">
        <f>+'IV Trimestre'!D12</f>
        <v>1502</v>
      </c>
    </row>
    <row r="13" spans="1:5" x14ac:dyDescent="0.25">
      <c r="A13" s="2" t="s">
        <v>78</v>
      </c>
      <c r="B13" s="10">
        <f>SUM(C13:D13)</f>
        <v>3885</v>
      </c>
      <c r="C13" s="10">
        <f>+'IV Trimestre'!C13</f>
        <v>2292</v>
      </c>
      <c r="D13" s="10">
        <f>+'IV Trimestre'!D13</f>
        <v>1593</v>
      </c>
    </row>
    <row r="14" spans="1:5" x14ac:dyDescent="0.25">
      <c r="B14" s="11"/>
      <c r="C14" s="11"/>
      <c r="D14" s="11"/>
    </row>
    <row r="15" spans="1:5" x14ac:dyDescent="0.25">
      <c r="A15" s="2" t="s">
        <v>4</v>
      </c>
      <c r="B15" s="11"/>
      <c r="C15" s="11"/>
      <c r="D15" s="11"/>
    </row>
    <row r="16" spans="1:5" x14ac:dyDescent="0.25">
      <c r="A16" s="2" t="s">
        <v>70</v>
      </c>
      <c r="B16" s="11">
        <f>SUM(C16:D16)</f>
        <v>5756626780.8699999</v>
      </c>
      <c r="C16" s="11">
        <f>+'I Trimestre'!C16+'II Trimestre'!C16+'III Trimestre'!C16+'IV Trimestre'!C16</f>
        <v>1184751692</v>
      </c>
      <c r="D16" s="11">
        <f>+'I Trimestre'!D16+'II Trimestre'!D16+'III Trimestre'!D16+'IV Trimestre'!D16</f>
        <v>4571875088.8699999</v>
      </c>
    </row>
    <row r="17" spans="1:5" x14ac:dyDescent="0.25">
      <c r="A17" s="2" t="s">
        <v>124</v>
      </c>
      <c r="B17" s="11">
        <f>SUM(C17:D17)</f>
        <v>6400525358.1199999</v>
      </c>
      <c r="C17" s="11">
        <f>+'I Trimestre'!C17+'II Trimestre'!C17+'III Trimestre'!C17+'IV Trimestre'!C17</f>
        <v>1227226386.2</v>
      </c>
      <c r="D17" s="11">
        <f>+'I Trimestre'!D17+'II Trimestre'!D17+'III Trimestre'!D17+'IV Trimestre'!D17</f>
        <v>5173298971.9200001</v>
      </c>
    </row>
    <row r="18" spans="1:5" x14ac:dyDescent="0.25">
      <c r="A18" s="2" t="s">
        <v>125</v>
      </c>
      <c r="B18" s="11">
        <f>SUM(C18:D18)</f>
        <v>6179939659</v>
      </c>
      <c r="C18" s="11">
        <f>+'I Trimestre'!C18+'II Trimestre'!C18+'III Trimestre'!C18+'IV Trimestre'!C18</f>
        <v>1241244650</v>
      </c>
      <c r="D18" s="11">
        <f>+'I Trimestre'!D18+'II Trimestre'!D18+'III Trimestre'!D18+'IV Trimestre'!D18</f>
        <v>4938695009</v>
      </c>
    </row>
    <row r="19" spans="1:5" x14ac:dyDescent="0.25">
      <c r="A19" s="2" t="s">
        <v>78</v>
      </c>
      <c r="B19" s="11">
        <f>SUM(C19:D19)</f>
        <v>6400525358.1199999</v>
      </c>
      <c r="C19" s="11">
        <f>'IV Trimestre'!C19</f>
        <v>1227226386.2</v>
      </c>
      <c r="D19" s="11">
        <f>'IV Trimestre'!D19</f>
        <v>5173298971.9200001</v>
      </c>
    </row>
    <row r="20" spans="1:5" x14ac:dyDescent="0.25">
      <c r="A20" s="2" t="s">
        <v>126</v>
      </c>
      <c r="B20" s="19">
        <f>SUM(C20:D20)</f>
        <v>6179939659</v>
      </c>
      <c r="C20" s="19">
        <f>+'I Trimestre'!C20+'II Trimestre'!C20+'III Trimestre'!C20+'IV Trimestre'!C20</f>
        <v>1241244650</v>
      </c>
      <c r="D20" s="19">
        <f>+'I Trimestre'!D20+'II Trimestre'!D20+'III Trimestre'!D20+'IV Trimestre'!D20</f>
        <v>4938695009</v>
      </c>
      <c r="E20" s="16"/>
    </row>
    <row r="21" spans="1:5" x14ac:dyDescent="0.25">
      <c r="B21" s="11"/>
      <c r="C21" s="11"/>
      <c r="D21" s="11"/>
    </row>
    <row r="22" spans="1:5" x14ac:dyDescent="0.25">
      <c r="A22" s="2" t="s">
        <v>5</v>
      </c>
      <c r="B22" s="11"/>
      <c r="C22" s="11"/>
      <c r="D22" s="11"/>
    </row>
    <row r="23" spans="1:5" x14ac:dyDescent="0.25">
      <c r="A23" s="2" t="s">
        <v>124</v>
      </c>
      <c r="B23" s="11">
        <f>B17</f>
        <v>6400525358.1199999</v>
      </c>
      <c r="C23" s="11"/>
      <c r="D23" s="11"/>
    </row>
    <row r="24" spans="1:5" x14ac:dyDescent="0.25">
      <c r="A24" s="2" t="s">
        <v>125</v>
      </c>
      <c r="B24" s="11">
        <f>'I Trimestre'!B24+'II Trimestre'!B24+'III Trimestre'!B24+'IV Trimestre'!B24</f>
        <v>6874658633.1199999</v>
      </c>
      <c r="C24" s="11"/>
      <c r="D24" s="11"/>
    </row>
    <row r="25" spans="1:5" x14ac:dyDescent="0.25">
      <c r="B25" s="11"/>
      <c r="C25" s="11"/>
      <c r="D25" s="11"/>
    </row>
    <row r="26" spans="1:5" x14ac:dyDescent="0.25">
      <c r="A26" s="2" t="s">
        <v>6</v>
      </c>
      <c r="B26" s="11"/>
      <c r="C26" s="11"/>
      <c r="D26" s="11"/>
    </row>
    <row r="27" spans="1:5" x14ac:dyDescent="0.25">
      <c r="A27" s="2" t="s">
        <v>63</v>
      </c>
      <c r="B27" s="13">
        <v>1.0245</v>
      </c>
      <c r="C27" s="13">
        <v>1.0245</v>
      </c>
      <c r="D27" s="13">
        <v>1.0245</v>
      </c>
    </row>
    <row r="28" spans="1:5" x14ac:dyDescent="0.25">
      <c r="A28" s="2" t="s">
        <v>113</v>
      </c>
      <c r="B28" s="13">
        <v>1.0451999999999999</v>
      </c>
      <c r="C28" s="13">
        <v>1.0451999999999999</v>
      </c>
      <c r="D28" s="13">
        <v>1.0451999999999999</v>
      </c>
    </row>
    <row r="29" spans="1:5" x14ac:dyDescent="0.25">
      <c r="A29" s="2" t="s">
        <v>7</v>
      </c>
      <c r="B29" s="18">
        <f>C29+D29</f>
        <v>81920</v>
      </c>
      <c r="C29" s="14">
        <v>69423</v>
      </c>
      <c r="D29" s="14">
        <v>12497</v>
      </c>
      <c r="E29" s="16"/>
    </row>
    <row r="30" spans="1:5" x14ac:dyDescent="0.25">
      <c r="B30" s="11"/>
      <c r="C30" s="11"/>
      <c r="D30" s="11"/>
    </row>
    <row r="31" spans="1:5" x14ac:dyDescent="0.25">
      <c r="A31" s="2" t="s">
        <v>8</v>
      </c>
      <c r="B31" s="11"/>
      <c r="C31" s="11"/>
      <c r="D31" s="11"/>
    </row>
    <row r="32" spans="1:5" x14ac:dyDescent="0.25">
      <c r="A32" s="2" t="s">
        <v>64</v>
      </c>
      <c r="B32" s="11">
        <f>B16/B27</f>
        <v>5618962206.803319</v>
      </c>
      <c r="C32" s="11">
        <f>C16/C27</f>
        <v>1156419416.3006344</v>
      </c>
      <c r="D32" s="11">
        <f>D16/D27</f>
        <v>4462542790.5026846</v>
      </c>
    </row>
    <row r="33" spans="1:4" x14ac:dyDescent="0.25">
      <c r="A33" s="2" t="s">
        <v>114</v>
      </c>
      <c r="B33" s="11">
        <f>B18/B28</f>
        <v>5912686240.9108315</v>
      </c>
      <c r="C33" s="11">
        <f>C18/C28</f>
        <v>1187566637.9640262</v>
      </c>
      <c r="D33" s="11">
        <f>D18/D28</f>
        <v>4725119602.946805</v>
      </c>
    </row>
    <row r="34" spans="1:4" x14ac:dyDescent="0.25">
      <c r="A34" s="2" t="s">
        <v>65</v>
      </c>
      <c r="B34" s="11">
        <f>B32/B10</f>
        <v>1602670.3385063659</v>
      </c>
      <c r="C34" s="11">
        <f>C32/C10</f>
        <v>523977.98654310574</v>
      </c>
      <c r="D34" s="11">
        <f>D32/D10</f>
        <v>3435367.8140898263</v>
      </c>
    </row>
    <row r="35" spans="1:4" x14ac:dyDescent="0.25">
      <c r="A35" s="2" t="s">
        <v>115</v>
      </c>
      <c r="B35" s="11">
        <f>B33/B12</f>
        <v>1600185.7214914293</v>
      </c>
      <c r="C35" s="11">
        <f>C33/C12</f>
        <v>541526.05470315833</v>
      </c>
      <c r="D35" s="11">
        <f>D33/D12</f>
        <v>3145885.2216689782</v>
      </c>
    </row>
    <row r="36" spans="1:4" x14ac:dyDescent="0.25">
      <c r="B36" s="11"/>
      <c r="C36" s="11"/>
      <c r="D36" s="11"/>
    </row>
    <row r="37" spans="1:4" x14ac:dyDescent="0.25">
      <c r="A37" s="6" t="s">
        <v>9</v>
      </c>
      <c r="B37" s="11"/>
      <c r="C37" s="11"/>
      <c r="D37" s="11"/>
    </row>
    <row r="38" spans="1:4" x14ac:dyDescent="0.25">
      <c r="B38" s="11"/>
      <c r="C38" s="11"/>
      <c r="D38" s="11"/>
    </row>
    <row r="39" spans="1:4" x14ac:dyDescent="0.25">
      <c r="A39" s="2" t="s">
        <v>10</v>
      </c>
      <c r="B39" s="11"/>
      <c r="C39" s="11"/>
      <c r="D39" s="11"/>
    </row>
    <row r="40" spans="1:4" x14ac:dyDescent="0.25">
      <c r="A40" s="2" t="s">
        <v>11</v>
      </c>
      <c r="B40" s="11">
        <f>B11/B29*100</f>
        <v>4.742431640625</v>
      </c>
      <c r="C40" s="11">
        <f>C11/C29*100</f>
        <v>3.3014995030465406</v>
      </c>
      <c r="D40" s="11">
        <f>D11/D29*100</f>
        <v>12.747059294230615</v>
      </c>
    </row>
    <row r="41" spans="1:4" x14ac:dyDescent="0.25">
      <c r="A41" s="2" t="s">
        <v>12</v>
      </c>
      <c r="B41" s="11">
        <f>B12/B29*100</f>
        <v>4.510498046875</v>
      </c>
      <c r="C41" s="11">
        <f>C12/C29*100</f>
        <v>3.158895466920185</v>
      </c>
      <c r="D41" s="11">
        <f>D12/D29*100</f>
        <v>12.01888453228775</v>
      </c>
    </row>
    <row r="42" spans="1:4" x14ac:dyDescent="0.25">
      <c r="B42" s="11"/>
      <c r="C42" s="11"/>
      <c r="D42" s="11"/>
    </row>
    <row r="43" spans="1:4" x14ac:dyDescent="0.25">
      <c r="A43" s="2" t="s">
        <v>13</v>
      </c>
      <c r="B43" s="11"/>
      <c r="C43" s="11"/>
      <c r="D43" s="11"/>
    </row>
    <row r="44" spans="1:4" x14ac:dyDescent="0.25">
      <c r="A44" s="2" t="s">
        <v>14</v>
      </c>
      <c r="B44" s="11">
        <f>B12/B11*100</f>
        <v>95.109395109395109</v>
      </c>
      <c r="C44" s="11">
        <f>C12/C11*100</f>
        <v>95.680628272251312</v>
      </c>
      <c r="D44" s="11">
        <f>D12/D11*100</f>
        <v>94.287507846829882</v>
      </c>
    </row>
    <row r="45" spans="1:4" x14ac:dyDescent="0.25">
      <c r="A45" s="2" t="s">
        <v>15</v>
      </c>
      <c r="B45" s="11">
        <f>B18/B17*100</f>
        <v>96.553631354023864</v>
      </c>
      <c r="C45" s="11">
        <f>C18/C17*100</f>
        <v>101.14227203372039</v>
      </c>
      <c r="D45" s="11">
        <f>D18/D17*100</f>
        <v>95.465099461805707</v>
      </c>
    </row>
    <row r="46" spans="1:4" x14ac:dyDescent="0.25">
      <c r="A46" s="2" t="s">
        <v>16</v>
      </c>
      <c r="B46" s="11">
        <f>AVERAGE(B44:B45)</f>
        <v>95.831513231709494</v>
      </c>
      <c r="C46" s="11">
        <f>AVERAGE(C44:C45)</f>
        <v>98.41145015298585</v>
      </c>
      <c r="D46" s="11">
        <f>AVERAGE(D44:D45)</f>
        <v>94.876303654317795</v>
      </c>
    </row>
    <row r="47" spans="1:4" x14ac:dyDescent="0.25">
      <c r="B47" s="11"/>
      <c r="C47" s="11"/>
      <c r="D47" s="11"/>
    </row>
    <row r="48" spans="1:4" x14ac:dyDescent="0.25">
      <c r="A48" s="2" t="s">
        <v>17</v>
      </c>
      <c r="B48" s="11"/>
      <c r="C48" s="11"/>
      <c r="D48" s="11"/>
    </row>
    <row r="49" spans="1:4" x14ac:dyDescent="0.25">
      <c r="A49" s="2" t="s">
        <v>18</v>
      </c>
      <c r="B49" s="11">
        <f>(B12/B13)*100</f>
        <v>95.109395109395109</v>
      </c>
      <c r="C49" s="11">
        <f>(C12/C13)*100</f>
        <v>95.680628272251312</v>
      </c>
      <c r="D49" s="11">
        <f>(D12/D13)*100</f>
        <v>94.287507846829882</v>
      </c>
    </row>
    <row r="50" spans="1:4" x14ac:dyDescent="0.25">
      <c r="A50" s="2" t="s">
        <v>19</v>
      </c>
      <c r="B50" s="11">
        <f>B18/B19*100</f>
        <v>96.553631354023864</v>
      </c>
      <c r="C50" s="11">
        <f>C18/C19*100</f>
        <v>101.14227203372039</v>
      </c>
      <c r="D50" s="11">
        <f>D18/D19*100</f>
        <v>95.465099461805707</v>
      </c>
    </row>
    <row r="51" spans="1:4" x14ac:dyDescent="0.25">
      <c r="A51" s="2" t="s">
        <v>20</v>
      </c>
      <c r="B51" s="11">
        <f>(B49+B50)/2</f>
        <v>95.831513231709494</v>
      </c>
      <c r="C51" s="11">
        <f>(C49+C50)/2</f>
        <v>98.41145015298585</v>
      </c>
      <c r="D51" s="11">
        <f>(D49+D50)/2</f>
        <v>94.876303654317795</v>
      </c>
    </row>
    <row r="52" spans="1:4" x14ac:dyDescent="0.25">
      <c r="B52" s="11"/>
      <c r="C52" s="11"/>
      <c r="D52" s="11"/>
    </row>
    <row r="53" spans="1:4" x14ac:dyDescent="0.25">
      <c r="A53" s="2" t="s">
        <v>33</v>
      </c>
      <c r="B53" s="11"/>
      <c r="C53" s="11"/>
      <c r="D53" s="11"/>
    </row>
    <row r="54" spans="1:4" x14ac:dyDescent="0.25">
      <c r="A54" s="2" t="s">
        <v>21</v>
      </c>
      <c r="B54" s="11">
        <f>B20/B18*100</f>
        <v>100</v>
      </c>
      <c r="C54" s="11">
        <f>C20/C18*100</f>
        <v>100</v>
      </c>
      <c r="D54" s="11">
        <f>D20/D18*100</f>
        <v>100</v>
      </c>
    </row>
    <row r="55" spans="1:4" x14ac:dyDescent="0.25">
      <c r="B55" s="11"/>
      <c r="C55" s="11"/>
      <c r="D55" s="11"/>
    </row>
    <row r="56" spans="1:4" x14ac:dyDescent="0.25">
      <c r="A56" s="2" t="s">
        <v>22</v>
      </c>
      <c r="B56" s="11"/>
      <c r="C56" s="11"/>
      <c r="D56" s="11"/>
    </row>
    <row r="57" spans="1:4" x14ac:dyDescent="0.25">
      <c r="A57" s="2" t="s">
        <v>23</v>
      </c>
      <c r="B57" s="11">
        <f>((B12/B10)-1)*100</f>
        <v>5.390758699372511</v>
      </c>
      <c r="C57" s="11">
        <f>((C12/C10)-1)*100</f>
        <v>-0.63434526506570554</v>
      </c>
      <c r="D57" s="11">
        <f>((D12/D10)-1)*100</f>
        <v>15.627405696689767</v>
      </c>
    </row>
    <row r="58" spans="1:4" x14ac:dyDescent="0.25">
      <c r="A58" s="2" t="s">
        <v>24</v>
      </c>
      <c r="B58" s="11">
        <f>((B33/B32)-1)*100</f>
        <v>5.2273715910008844</v>
      </c>
      <c r="C58" s="11">
        <f>((C33/C32)-1)*100</f>
        <v>2.6934191197715451</v>
      </c>
      <c r="D58" s="11">
        <f>((D33/D32)-1)*100</f>
        <v>5.8840178071332794</v>
      </c>
    </row>
    <row r="59" spans="1:4" x14ac:dyDescent="0.25">
      <c r="A59" s="2" t="s">
        <v>25</v>
      </c>
      <c r="B59" s="11">
        <f>((B35/B34)-1)*100</f>
        <v>-0.15502982461460535</v>
      </c>
      <c r="C59" s="11">
        <f>((C35/C34)-1)*100</f>
        <v>3.3490086627158355</v>
      </c>
      <c r="D59" s="11">
        <f>((D35/D34)-1)*100</f>
        <v>-8.4265385276523617</v>
      </c>
    </row>
    <row r="60" spans="1:4" x14ac:dyDescent="0.25">
      <c r="B60" s="11"/>
      <c r="C60" s="11"/>
      <c r="D60" s="11"/>
    </row>
    <row r="61" spans="1:4" x14ac:dyDescent="0.25">
      <c r="A61" s="2" t="s">
        <v>26</v>
      </c>
      <c r="B61" s="11"/>
      <c r="C61" s="11"/>
      <c r="D61" s="11"/>
    </row>
    <row r="62" spans="1:4" x14ac:dyDescent="0.25">
      <c r="A62" s="2" t="s">
        <v>45</v>
      </c>
      <c r="B62" s="11">
        <f t="shared" ref="B62:D63" si="0">B17/B11</f>
        <v>1647496.8746769626</v>
      </c>
      <c r="C62" s="11">
        <f t="shared" si="0"/>
        <v>535439.08647469466</v>
      </c>
      <c r="D62" s="11">
        <f t="shared" si="0"/>
        <v>3247519.7563841809</v>
      </c>
    </row>
    <row r="63" spans="1:4" x14ac:dyDescent="0.25">
      <c r="A63" s="2" t="s">
        <v>46</v>
      </c>
      <c r="B63" s="11">
        <f t="shared" si="0"/>
        <v>1672514.1161028417</v>
      </c>
      <c r="C63" s="11">
        <f t="shared" si="0"/>
        <v>566003.03237574105</v>
      </c>
      <c r="D63" s="11">
        <f t="shared" si="0"/>
        <v>3288079.2336884155</v>
      </c>
    </row>
    <row r="64" spans="1:4" x14ac:dyDescent="0.25">
      <c r="A64" s="2" t="s">
        <v>27</v>
      </c>
      <c r="B64" s="11">
        <f>(B63/B62)*B46</f>
        <v>97.286714840632186</v>
      </c>
      <c r="C64" s="11">
        <f>(C63/C62)*C46</f>
        <v>104.02897475008405</v>
      </c>
      <c r="D64" s="11">
        <f>(D63/D62)*D46</f>
        <v>96.061248958256925</v>
      </c>
    </row>
    <row r="65" spans="1:5" x14ac:dyDescent="0.25">
      <c r="A65" s="2" t="s">
        <v>36</v>
      </c>
      <c r="B65" s="11">
        <f t="shared" ref="B65:D66" si="1">B17/(B11*12)</f>
        <v>137291.40622308021</v>
      </c>
      <c r="C65" s="11">
        <f t="shared" si="1"/>
        <v>44619.923872891217</v>
      </c>
      <c r="D65" s="11">
        <f t="shared" si="1"/>
        <v>270626.64636534842</v>
      </c>
    </row>
    <row r="66" spans="1:5" x14ac:dyDescent="0.25">
      <c r="A66" s="2" t="s">
        <v>37</v>
      </c>
      <c r="B66" s="11">
        <f t="shared" si="1"/>
        <v>139376.17634190348</v>
      </c>
      <c r="C66" s="11">
        <f t="shared" si="1"/>
        <v>47166.91936464508</v>
      </c>
      <c r="D66" s="11">
        <f t="shared" si="1"/>
        <v>274006.60280736798</v>
      </c>
    </row>
    <row r="67" spans="1:5" x14ac:dyDescent="0.25">
      <c r="B67" s="11"/>
      <c r="C67" s="11"/>
      <c r="D67" s="11"/>
    </row>
    <row r="68" spans="1:5" x14ac:dyDescent="0.25">
      <c r="A68" s="2" t="s">
        <v>28</v>
      </c>
      <c r="B68" s="11"/>
      <c r="C68" s="11"/>
      <c r="D68" s="11"/>
    </row>
    <row r="69" spans="1:5" x14ac:dyDescent="0.25">
      <c r="A69" s="2" t="s">
        <v>29</v>
      </c>
      <c r="B69" s="11">
        <f>(B24/B23)*100</f>
        <v>107.40772434247904</v>
      </c>
      <c r="C69" s="11"/>
      <c r="D69" s="11"/>
    </row>
    <row r="70" spans="1:5" ht="15.75" thickBot="1" x14ac:dyDescent="0.3">
      <c r="A70" s="8" t="s">
        <v>30</v>
      </c>
      <c r="B70" s="15">
        <f>(B18/B24)*100</f>
        <v>89.894494967749281</v>
      </c>
      <c r="C70" s="15"/>
      <c r="D70" s="15"/>
    </row>
    <row r="71" spans="1:5" ht="15.75" thickTop="1" x14ac:dyDescent="0.25">
      <c r="A71" s="5"/>
      <c r="B71" s="5"/>
      <c r="C71" s="5"/>
      <c r="D71" s="5"/>
      <c r="E71" s="5"/>
    </row>
    <row r="72" spans="1:5" x14ac:dyDescent="0.25">
      <c r="A72" s="5" t="s">
        <v>31</v>
      </c>
    </row>
    <row r="73" spans="1:5" x14ac:dyDescent="0.25">
      <c r="A73" s="2" t="s">
        <v>83</v>
      </c>
    </row>
    <row r="74" spans="1:5" x14ac:dyDescent="0.25">
      <c r="A74" s="2" t="s">
        <v>84</v>
      </c>
    </row>
    <row r="76" spans="1:5" x14ac:dyDescent="0.25">
      <c r="A76" s="2" t="s">
        <v>34</v>
      </c>
    </row>
    <row r="77" spans="1:5" x14ac:dyDescent="0.25">
      <c r="A77" s="2" t="s">
        <v>35</v>
      </c>
    </row>
    <row r="78" spans="1:5" x14ac:dyDescent="0.25">
      <c r="A78" s="2" t="s">
        <v>38</v>
      </c>
    </row>
    <row r="80" spans="1:5" x14ac:dyDescent="0.25">
      <c r="A80" s="2" t="s">
        <v>85</v>
      </c>
    </row>
    <row r="83" spans="1:1" x14ac:dyDescent="0.25">
      <c r="A83" s="3"/>
    </row>
  </sheetData>
  <mergeCells count="4">
    <mergeCell ref="A2:D2"/>
    <mergeCell ref="A4:A5"/>
    <mergeCell ref="C4:D4"/>
    <mergeCell ref="B4:B5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cp:lastPrinted>2012-07-30T17:01:50Z</cp:lastPrinted>
  <dcterms:created xsi:type="dcterms:W3CDTF">2012-02-17T20:51:13Z</dcterms:created>
  <dcterms:modified xsi:type="dcterms:W3CDTF">2019-06-14T14:54:44Z</dcterms:modified>
</cp:coreProperties>
</file>