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s\Desktop\FODESAF (11 -06-2019)\Año 2018\CCSS - RNC\"/>
    </mc:Choice>
  </mc:AlternateContent>
  <bookViews>
    <workbookView xWindow="0" yWindow="0" windowWidth="28800" windowHeight="12330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B13" i="4" l="1"/>
  <c r="C63" i="7" l="1"/>
  <c r="D63" i="7"/>
  <c r="C66" i="7"/>
  <c r="D66" i="7"/>
  <c r="C57" i="7"/>
  <c r="D57" i="7"/>
  <c r="C58" i="7"/>
  <c r="D58" i="7"/>
  <c r="E58" i="7"/>
  <c r="F58" i="7"/>
  <c r="C59" i="7"/>
  <c r="D59" i="7"/>
  <c r="C41" i="7"/>
  <c r="D41" i="7"/>
  <c r="C32" i="7"/>
  <c r="D32" i="7"/>
  <c r="E32" i="7"/>
  <c r="F32" i="7"/>
  <c r="C33" i="7"/>
  <c r="D33" i="7"/>
  <c r="E33" i="7"/>
  <c r="F33" i="7"/>
  <c r="C34" i="7"/>
  <c r="D34" i="7"/>
  <c r="C35" i="7"/>
  <c r="D35" i="7"/>
  <c r="C63" i="3"/>
  <c r="D63" i="3"/>
  <c r="C66" i="3"/>
  <c r="D66" i="3"/>
  <c r="B66" i="3"/>
  <c r="B63" i="3"/>
  <c r="B57" i="3"/>
  <c r="B54" i="3"/>
  <c r="B41" i="3"/>
  <c r="B33" i="3"/>
  <c r="B35" i="3" s="1"/>
  <c r="B32" i="3"/>
  <c r="B58" i="3" s="1"/>
  <c r="B70" i="3"/>
  <c r="C63" i="2"/>
  <c r="D63" i="2"/>
  <c r="C66" i="2"/>
  <c r="D66" i="2"/>
  <c r="C57" i="2"/>
  <c r="D57" i="2"/>
  <c r="C58" i="2"/>
  <c r="D58" i="2"/>
  <c r="E58" i="2"/>
  <c r="F58" i="2"/>
  <c r="C59" i="2"/>
  <c r="D59" i="2"/>
  <c r="C41" i="2"/>
  <c r="D41" i="2"/>
  <c r="C32" i="2"/>
  <c r="D32" i="2"/>
  <c r="E32" i="2"/>
  <c r="F32" i="2"/>
  <c r="C33" i="2"/>
  <c r="D33" i="2"/>
  <c r="E33" i="2"/>
  <c r="F33" i="2"/>
  <c r="C34" i="2"/>
  <c r="D34" i="2"/>
  <c r="C35" i="2"/>
  <c r="D35" i="2"/>
  <c r="B70" i="2"/>
  <c r="B57" i="2"/>
  <c r="B54" i="2"/>
  <c r="B41" i="2"/>
  <c r="B33" i="2"/>
  <c r="B35" i="2" s="1"/>
  <c r="B32" i="2"/>
  <c r="B58" i="2" s="1"/>
  <c r="B66" i="2"/>
  <c r="B63" i="2"/>
  <c r="C62" i="1"/>
  <c r="D62" i="1"/>
  <c r="C63" i="1"/>
  <c r="D63" i="1"/>
  <c r="C65" i="1"/>
  <c r="D65" i="1"/>
  <c r="C66" i="1"/>
  <c r="D66" i="1"/>
  <c r="B66" i="1"/>
  <c r="B63" i="1"/>
  <c r="C57" i="1"/>
  <c r="D57" i="1"/>
  <c r="C58" i="1"/>
  <c r="D58" i="1"/>
  <c r="E58" i="1"/>
  <c r="F58" i="1"/>
  <c r="C59" i="1"/>
  <c r="D59" i="1"/>
  <c r="C44" i="1"/>
  <c r="D44" i="1"/>
  <c r="C45" i="1"/>
  <c r="D45" i="1"/>
  <c r="E45" i="1"/>
  <c r="F45" i="1"/>
  <c r="F46" i="1" s="1"/>
  <c r="D46" i="1"/>
  <c r="E46" i="1"/>
  <c r="C40" i="1"/>
  <c r="D40" i="1"/>
  <c r="C41" i="1"/>
  <c r="D41" i="1"/>
  <c r="C32" i="1"/>
  <c r="D32" i="1"/>
  <c r="E32" i="1"/>
  <c r="F32" i="1"/>
  <c r="C33" i="1"/>
  <c r="D33" i="1"/>
  <c r="E33" i="1"/>
  <c r="F33" i="1"/>
  <c r="C34" i="1"/>
  <c r="D34" i="1"/>
  <c r="C35" i="1"/>
  <c r="D35" i="1"/>
  <c r="D62" i="6"/>
  <c r="D63" i="6"/>
  <c r="D65" i="6"/>
  <c r="D66" i="6"/>
  <c r="C62" i="6"/>
  <c r="C63" i="6"/>
  <c r="C65" i="6"/>
  <c r="C66" i="6"/>
  <c r="B66" i="6"/>
  <c r="B63" i="6"/>
  <c r="C57" i="6"/>
  <c r="D57" i="6"/>
  <c r="C58" i="6"/>
  <c r="D58" i="6"/>
  <c r="E58" i="6"/>
  <c r="F58" i="6"/>
  <c r="C59" i="6"/>
  <c r="D59" i="6"/>
  <c r="C49" i="6"/>
  <c r="D49" i="6"/>
  <c r="D51" i="6" s="1"/>
  <c r="C50" i="6"/>
  <c r="D50" i="6"/>
  <c r="E50" i="6"/>
  <c r="F50" i="6"/>
  <c r="E51" i="6"/>
  <c r="F51" i="6"/>
  <c r="C44" i="6"/>
  <c r="D44" i="6"/>
  <c r="C45" i="6"/>
  <c r="D45" i="6"/>
  <c r="E45" i="6"/>
  <c r="F45" i="6"/>
  <c r="D46" i="6"/>
  <c r="E46" i="6"/>
  <c r="F46" i="6"/>
  <c r="C40" i="6"/>
  <c r="D40" i="6"/>
  <c r="C41" i="6"/>
  <c r="D41" i="6"/>
  <c r="C32" i="6"/>
  <c r="D32" i="6"/>
  <c r="E32" i="6"/>
  <c r="F32" i="6"/>
  <c r="C33" i="6"/>
  <c r="D33" i="6"/>
  <c r="E33" i="6"/>
  <c r="F33" i="6"/>
  <c r="C34" i="6"/>
  <c r="D34" i="6"/>
  <c r="C35" i="6"/>
  <c r="D35" i="6"/>
  <c r="E51" i="5"/>
  <c r="C62" i="5"/>
  <c r="D62" i="5"/>
  <c r="C63" i="5"/>
  <c r="D63" i="5"/>
  <c r="C65" i="5"/>
  <c r="D65" i="5"/>
  <c r="C66" i="5"/>
  <c r="D66" i="5"/>
  <c r="B66" i="5"/>
  <c r="B63" i="5"/>
  <c r="C57" i="5"/>
  <c r="D57" i="5"/>
  <c r="C58" i="5"/>
  <c r="D58" i="5"/>
  <c r="E58" i="5"/>
  <c r="F58" i="5"/>
  <c r="C59" i="5"/>
  <c r="D59" i="5"/>
  <c r="C49" i="5"/>
  <c r="C51" i="5" s="1"/>
  <c r="D49" i="5"/>
  <c r="C50" i="5"/>
  <c r="D50" i="5"/>
  <c r="E50" i="5"/>
  <c r="F50" i="5"/>
  <c r="F51" i="5" s="1"/>
  <c r="C44" i="5"/>
  <c r="C46" i="5" s="1"/>
  <c r="D44" i="5"/>
  <c r="C45" i="5"/>
  <c r="D45" i="5"/>
  <c r="D46" i="5" s="1"/>
  <c r="D64" i="5" s="1"/>
  <c r="E45" i="5"/>
  <c r="E46" i="5" s="1"/>
  <c r="F45" i="5"/>
  <c r="F46" i="5"/>
  <c r="C40" i="5"/>
  <c r="D40" i="5"/>
  <c r="C41" i="5"/>
  <c r="D41" i="5"/>
  <c r="C32" i="5"/>
  <c r="D32" i="5"/>
  <c r="E32" i="5"/>
  <c r="F32" i="5"/>
  <c r="C33" i="5"/>
  <c r="D33" i="5"/>
  <c r="E33" i="5"/>
  <c r="F33" i="5"/>
  <c r="C34" i="5"/>
  <c r="D34" i="5"/>
  <c r="C35" i="5"/>
  <c r="D35" i="5"/>
  <c r="E51" i="4"/>
  <c r="F46" i="4"/>
  <c r="C40" i="4"/>
  <c r="D40" i="4"/>
  <c r="C41" i="4"/>
  <c r="D41" i="4"/>
  <c r="C44" i="4"/>
  <c r="C46" i="4" s="1"/>
  <c r="D44" i="4"/>
  <c r="C45" i="4"/>
  <c r="D45" i="4"/>
  <c r="E45" i="4"/>
  <c r="E46" i="4" s="1"/>
  <c r="F45" i="4"/>
  <c r="C49" i="4"/>
  <c r="D49" i="4"/>
  <c r="C50" i="4"/>
  <c r="D50" i="4"/>
  <c r="D51" i="4" s="1"/>
  <c r="E50" i="4"/>
  <c r="F50" i="4"/>
  <c r="F51" i="4" s="1"/>
  <c r="C57" i="4"/>
  <c r="D57" i="4"/>
  <c r="C58" i="4"/>
  <c r="D58" i="4"/>
  <c r="E58" i="4"/>
  <c r="F58" i="4"/>
  <c r="C59" i="4"/>
  <c r="D59" i="4"/>
  <c r="C62" i="4"/>
  <c r="D62" i="4"/>
  <c r="C63" i="4"/>
  <c r="D63" i="4"/>
  <c r="C65" i="4"/>
  <c r="D65" i="4"/>
  <c r="C66" i="4"/>
  <c r="D66" i="4"/>
  <c r="B66" i="4"/>
  <c r="B63" i="4"/>
  <c r="C32" i="4"/>
  <c r="D32" i="4"/>
  <c r="E32" i="4"/>
  <c r="F32" i="4"/>
  <c r="C33" i="4"/>
  <c r="D33" i="4"/>
  <c r="E33" i="4"/>
  <c r="F33" i="4"/>
  <c r="C34" i="4"/>
  <c r="D34" i="4"/>
  <c r="C35" i="4"/>
  <c r="D35" i="4"/>
  <c r="B70" i="1"/>
  <c r="B57" i="1"/>
  <c r="B54" i="1"/>
  <c r="B41" i="1"/>
  <c r="B33" i="1"/>
  <c r="B35" i="1" s="1"/>
  <c r="B32" i="1"/>
  <c r="B58" i="1" s="1"/>
  <c r="B70" i="6"/>
  <c r="B57" i="6"/>
  <c r="B54" i="6"/>
  <c r="B41" i="6"/>
  <c r="B33" i="6"/>
  <c r="B35" i="6" s="1"/>
  <c r="B32" i="6"/>
  <c r="B58" i="6" s="1"/>
  <c r="B70" i="5"/>
  <c r="B57" i="5"/>
  <c r="B54" i="5"/>
  <c r="B41" i="5"/>
  <c r="B33" i="5"/>
  <c r="B35" i="5" s="1"/>
  <c r="B32" i="5"/>
  <c r="B58" i="5" s="1"/>
  <c r="B70" i="4"/>
  <c r="B57" i="4"/>
  <c r="B54" i="4"/>
  <c r="B41" i="4"/>
  <c r="B33" i="4"/>
  <c r="B35" i="4" s="1"/>
  <c r="B32" i="4"/>
  <c r="B58" i="4" s="1"/>
  <c r="B70" i="7"/>
  <c r="B63" i="7"/>
  <c r="B66" i="7"/>
  <c r="B59" i="7"/>
  <c r="B58" i="7"/>
  <c r="B57" i="7"/>
  <c r="B54" i="7"/>
  <c r="B41" i="7"/>
  <c r="B33" i="7"/>
  <c r="B35" i="7" s="1"/>
  <c r="B32" i="7"/>
  <c r="B34" i="7" s="1"/>
  <c r="D64" i="1" l="1"/>
  <c r="D46" i="4"/>
  <c r="D64" i="4" s="1"/>
  <c r="C46" i="1"/>
  <c r="C64" i="1" s="1"/>
  <c r="C51" i="6"/>
  <c r="C46" i="6"/>
  <c r="C64" i="6" s="1"/>
  <c r="D64" i="6"/>
  <c r="D51" i="5"/>
  <c r="C64" i="5"/>
  <c r="C51" i="4"/>
  <c r="C64" i="4"/>
  <c r="B34" i="3"/>
  <c r="B59" i="3" s="1"/>
  <c r="B34" i="2"/>
  <c r="B59" i="2" s="1"/>
  <c r="B34" i="1"/>
  <c r="B59" i="1" s="1"/>
  <c r="B34" i="6"/>
  <c r="B59" i="6" s="1"/>
  <c r="B34" i="5"/>
  <c r="B59" i="5" s="1"/>
  <c r="B34" i="4"/>
  <c r="B59" i="4" s="1"/>
  <c r="C57" i="3" l="1"/>
  <c r="D57" i="3"/>
  <c r="C58" i="3"/>
  <c r="D58" i="3"/>
  <c r="E58" i="3"/>
  <c r="F58" i="3"/>
  <c r="C59" i="3"/>
  <c r="D59" i="3"/>
  <c r="C41" i="3"/>
  <c r="D41" i="3"/>
  <c r="C32" i="3"/>
  <c r="D32" i="3"/>
  <c r="E32" i="3"/>
  <c r="F32" i="3"/>
  <c r="C33" i="3"/>
  <c r="D33" i="3"/>
  <c r="E33" i="3"/>
  <c r="F33" i="3"/>
  <c r="C34" i="3"/>
  <c r="D34" i="3"/>
  <c r="C35" i="3"/>
  <c r="D35" i="3"/>
  <c r="C49" i="1"/>
  <c r="C51" i="1" s="1"/>
  <c r="D49" i="1"/>
  <c r="D51" i="1" s="1"/>
  <c r="C50" i="1"/>
  <c r="D50" i="1"/>
  <c r="E50" i="1"/>
  <c r="E51" i="1" s="1"/>
  <c r="F50" i="1"/>
  <c r="F51" i="1" s="1"/>
  <c r="B20" i="7" l="1"/>
  <c r="B18" i="7"/>
  <c r="B16" i="7"/>
  <c r="C19" i="7"/>
  <c r="C50" i="7" s="1"/>
  <c r="C13" i="7"/>
  <c r="C11" i="7"/>
  <c r="B12" i="7"/>
  <c r="B10" i="7"/>
  <c r="B20" i="3"/>
  <c r="B18" i="3"/>
  <c r="B16" i="3"/>
  <c r="C19" i="3"/>
  <c r="C50" i="3" s="1"/>
  <c r="C17" i="3"/>
  <c r="C45" i="3" s="1"/>
  <c r="B12" i="3"/>
  <c r="B10" i="3"/>
  <c r="C13" i="3"/>
  <c r="C49" i="3" s="1"/>
  <c r="C11" i="3"/>
  <c r="B20" i="2"/>
  <c r="B18" i="2"/>
  <c r="B16" i="2"/>
  <c r="C19" i="2"/>
  <c r="C50" i="2" s="1"/>
  <c r="C17" i="2"/>
  <c r="C45" i="2" s="1"/>
  <c r="B12" i="2"/>
  <c r="B10" i="2"/>
  <c r="C13" i="2"/>
  <c r="C49" i="2" s="1"/>
  <c r="C11" i="2"/>
  <c r="D10" i="2"/>
  <c r="D11" i="2"/>
  <c r="B11" i="2" s="1"/>
  <c r="D12" i="2"/>
  <c r="D13" i="2"/>
  <c r="D49" i="2" s="1"/>
  <c r="D16" i="2"/>
  <c r="D17" i="2"/>
  <c r="D45" i="2" s="1"/>
  <c r="D18" i="2"/>
  <c r="D19" i="2"/>
  <c r="D50" i="2" s="1"/>
  <c r="D20" i="2"/>
  <c r="B11" i="1"/>
  <c r="B12" i="1"/>
  <c r="B13" i="1"/>
  <c r="B49" i="1" s="1"/>
  <c r="B51" i="1" s="1"/>
  <c r="B10" i="1"/>
  <c r="B17" i="1"/>
  <c r="B45" i="1" s="1"/>
  <c r="B18" i="1"/>
  <c r="B19" i="1"/>
  <c r="B50" i="1" s="1"/>
  <c r="B16" i="1"/>
  <c r="D20" i="1"/>
  <c r="B17" i="6"/>
  <c r="B45" i="6" s="1"/>
  <c r="B18" i="6"/>
  <c r="B19" i="6"/>
  <c r="B50" i="6" s="1"/>
  <c r="B16" i="6"/>
  <c r="B11" i="6"/>
  <c r="B12" i="6"/>
  <c r="B13" i="6"/>
  <c r="B49" i="6" s="1"/>
  <c r="B51" i="6" s="1"/>
  <c r="B10" i="6"/>
  <c r="C17" i="7" l="1"/>
  <c r="C45" i="7" s="1"/>
  <c r="C49" i="7"/>
  <c r="C51" i="7" s="1"/>
  <c r="C44" i="7"/>
  <c r="C46" i="7" s="1"/>
  <c r="C40" i="7"/>
  <c r="B62" i="1"/>
  <c r="B44" i="1"/>
  <c r="B46" i="1" s="1"/>
  <c r="B40" i="1"/>
  <c r="B65" i="1"/>
  <c r="C51" i="3"/>
  <c r="B62" i="6"/>
  <c r="B44" i="6"/>
  <c r="B46" i="6" s="1"/>
  <c r="B65" i="6"/>
  <c r="B40" i="6"/>
  <c r="C51" i="2"/>
  <c r="D51" i="2"/>
  <c r="B13" i="2"/>
  <c r="B49" i="2" s="1"/>
  <c r="D62" i="2"/>
  <c r="D40" i="2"/>
  <c r="D65" i="2"/>
  <c r="D44" i="2"/>
  <c r="D46" i="2" s="1"/>
  <c r="C62" i="2"/>
  <c r="C44" i="2"/>
  <c r="C46" i="2" s="1"/>
  <c r="C40" i="2"/>
  <c r="C65" i="2"/>
  <c r="B44" i="2"/>
  <c r="B40" i="2"/>
  <c r="C65" i="3"/>
  <c r="C62" i="3"/>
  <c r="C40" i="3"/>
  <c r="C44" i="3"/>
  <c r="C46" i="3" s="1"/>
  <c r="B17" i="5"/>
  <c r="B45" i="5" s="1"/>
  <c r="B18" i="5"/>
  <c r="B19" i="5"/>
  <c r="B50" i="5" s="1"/>
  <c r="B16" i="5"/>
  <c r="B11" i="5"/>
  <c r="B12" i="5"/>
  <c r="B13" i="5"/>
  <c r="B49" i="5" s="1"/>
  <c r="B51" i="5" s="1"/>
  <c r="B10" i="5"/>
  <c r="B20" i="4"/>
  <c r="B16" i="4"/>
  <c r="B10" i="4"/>
  <c r="B17" i="4"/>
  <c r="B45" i="4" s="1"/>
  <c r="B18" i="4"/>
  <c r="B19" i="4"/>
  <c r="B50" i="4" s="1"/>
  <c r="B12" i="4"/>
  <c r="B49" i="4"/>
  <c r="B51" i="4" s="1"/>
  <c r="B11" i="4"/>
  <c r="C65" i="7" l="1"/>
  <c r="C62" i="7"/>
  <c r="C64" i="7"/>
  <c r="B64" i="1"/>
  <c r="B64" i="6"/>
  <c r="B40" i="5"/>
  <c r="B62" i="5"/>
  <c r="B65" i="5"/>
  <c r="B44" i="5"/>
  <c r="B46" i="5" s="1"/>
  <c r="D64" i="2"/>
  <c r="C64" i="3"/>
  <c r="C64" i="2"/>
  <c r="B65" i="4"/>
  <c r="B62" i="4"/>
  <c r="B44" i="4"/>
  <c r="B46" i="4" s="1"/>
  <c r="B40" i="4"/>
  <c r="B29" i="4"/>
  <c r="B64" i="5" l="1"/>
  <c r="B64" i="4"/>
  <c r="D11" i="7"/>
  <c r="D40" i="7" l="1"/>
  <c r="D44" i="7"/>
  <c r="B11" i="7"/>
  <c r="B29" i="3"/>
  <c r="B29" i="2"/>
  <c r="B29" i="1"/>
  <c r="B29" i="6"/>
  <c r="B29" i="5"/>
  <c r="B29" i="7"/>
  <c r="B40" i="7" l="1"/>
  <c r="B44" i="7"/>
  <c r="E20" i="1"/>
  <c r="E20" i="6"/>
  <c r="E20" i="5"/>
  <c r="E20" i="4"/>
  <c r="D20" i="4" l="1"/>
  <c r="C20" i="4"/>
  <c r="D13" i="7" l="1"/>
  <c r="D12" i="7"/>
  <c r="D10" i="7"/>
  <c r="C12" i="7"/>
  <c r="C10" i="7"/>
  <c r="D12" i="3"/>
  <c r="D11" i="3"/>
  <c r="D10" i="3"/>
  <c r="C12" i="3"/>
  <c r="C10" i="3"/>
  <c r="D13" i="3"/>
  <c r="D49" i="7" l="1"/>
  <c r="B13" i="7"/>
  <c r="B49" i="7" s="1"/>
  <c r="D49" i="3"/>
  <c r="B13" i="3"/>
  <c r="B49" i="3" s="1"/>
  <c r="D44" i="3"/>
  <c r="D40" i="3"/>
  <c r="B11" i="3"/>
  <c r="C12" i="2"/>
  <c r="C10" i="2"/>
  <c r="B40" i="3" l="1"/>
  <c r="B44" i="3"/>
  <c r="B23" i="4"/>
  <c r="B69" i="4" s="1"/>
  <c r="D20" i="5"/>
  <c r="C20" i="5"/>
  <c r="B20" i="5" s="1"/>
  <c r="D20" i="6"/>
  <c r="C20" i="6"/>
  <c r="B20" i="6" s="1"/>
  <c r="C20" i="1"/>
  <c r="B20" i="1" s="1"/>
  <c r="C18" i="2"/>
  <c r="C16" i="2"/>
  <c r="C18" i="3"/>
  <c r="C16" i="3"/>
  <c r="C18" i="7"/>
  <c r="C16" i="7"/>
  <c r="C20" i="7" l="1"/>
  <c r="C20" i="2"/>
  <c r="C20" i="3"/>
  <c r="E19" i="2"/>
  <c r="F19" i="2"/>
  <c r="F50" i="2" s="1"/>
  <c r="F51" i="2" s="1"/>
  <c r="D19" i="3"/>
  <c r="E19" i="3"/>
  <c r="E50" i="3" s="1"/>
  <c r="E51" i="3" s="1"/>
  <c r="F19" i="3"/>
  <c r="F50" i="3" s="1"/>
  <c r="F51" i="3" s="1"/>
  <c r="D19" i="7"/>
  <c r="E19" i="7"/>
  <c r="F19" i="7"/>
  <c r="F50" i="7" s="1"/>
  <c r="F51" i="7" s="1"/>
  <c r="D17" i="7" l="1"/>
  <c r="D50" i="7"/>
  <c r="D51" i="7" s="1"/>
  <c r="B19" i="7"/>
  <c r="B50" i="7" s="1"/>
  <c r="B51" i="7" s="1"/>
  <c r="E17" i="7"/>
  <c r="E45" i="7" s="1"/>
  <c r="E46" i="7" s="1"/>
  <c r="E50" i="7"/>
  <c r="E51" i="7" s="1"/>
  <c r="D50" i="3"/>
  <c r="D51" i="3" s="1"/>
  <c r="B19" i="3"/>
  <c r="B50" i="3" s="1"/>
  <c r="B51" i="3" s="1"/>
  <c r="E50" i="2"/>
  <c r="E51" i="2" s="1"/>
  <c r="B19" i="2"/>
  <c r="B50" i="2" s="1"/>
  <c r="B51" i="2" s="1"/>
  <c r="F17" i="7"/>
  <c r="D18" i="7"/>
  <c r="E18" i="7"/>
  <c r="F18" i="7"/>
  <c r="D16" i="7"/>
  <c r="E16" i="7"/>
  <c r="F16" i="7"/>
  <c r="D17" i="3"/>
  <c r="E17" i="3"/>
  <c r="E45" i="3" s="1"/>
  <c r="E46" i="3" s="1"/>
  <c r="F17" i="3"/>
  <c r="F45" i="3" s="1"/>
  <c r="F46" i="3" s="1"/>
  <c r="D18" i="3"/>
  <c r="E18" i="3"/>
  <c r="F18" i="3"/>
  <c r="D16" i="3"/>
  <c r="E16" i="3"/>
  <c r="F16" i="3"/>
  <c r="E17" i="2"/>
  <c r="F17" i="2"/>
  <c r="F45" i="2" s="1"/>
  <c r="F46" i="2" s="1"/>
  <c r="E18" i="2"/>
  <c r="F18" i="2"/>
  <c r="E16" i="2"/>
  <c r="F16" i="2"/>
  <c r="D45" i="7" l="1"/>
  <c r="D46" i="7" s="1"/>
  <c r="D65" i="7"/>
  <c r="D62" i="7"/>
  <c r="D64" i="7" s="1"/>
  <c r="F45" i="7"/>
  <c r="F46" i="7" s="1"/>
  <c r="B17" i="7"/>
  <c r="E45" i="2"/>
  <c r="E46" i="2" s="1"/>
  <c r="B17" i="2"/>
  <c r="D45" i="3"/>
  <c r="D46" i="3" s="1"/>
  <c r="B17" i="3"/>
  <c r="D62" i="3"/>
  <c r="D65" i="3"/>
  <c r="E20" i="3"/>
  <c r="E20" i="2"/>
  <c r="E20" i="7"/>
  <c r="D20" i="3"/>
  <c r="D20" i="7"/>
  <c r="D64" i="3" l="1"/>
  <c r="B62" i="7"/>
  <c r="B65" i="7"/>
  <c r="B45" i="7"/>
  <c r="B46" i="7" s="1"/>
  <c r="B45" i="2"/>
  <c r="B46" i="2" s="1"/>
  <c r="B65" i="2"/>
  <c r="B62" i="2"/>
  <c r="B45" i="3"/>
  <c r="B46" i="3" s="1"/>
  <c r="B65" i="3"/>
  <c r="B62" i="3"/>
  <c r="B24" i="7"/>
  <c r="B24" i="3"/>
  <c r="B24" i="2"/>
  <c r="B64" i="3" l="1"/>
  <c r="B64" i="7"/>
  <c r="B64" i="2"/>
  <c r="B23" i="2"/>
  <c r="B69" i="2" s="1"/>
  <c r="B23" i="7"/>
  <c r="B69" i="7" s="1"/>
  <c r="B23" i="1" l="1"/>
  <c r="B69" i="1" s="1"/>
  <c r="B23" i="3" l="1"/>
  <c r="B69" i="3" s="1"/>
  <c r="B23" i="6" l="1"/>
  <c r="B69" i="6" s="1"/>
  <c r="B23" i="5"/>
  <c r="B69" i="5" s="1"/>
</calcChain>
</file>

<file path=xl/sharedStrings.xml><?xml version="1.0" encoding="utf-8"?>
<sst xmlns="http://schemas.openxmlformats.org/spreadsheetml/2006/main" count="490" uniqueCount="126">
  <si>
    <t>Indicador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</si>
  <si>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</si>
  <si>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</si>
  <si>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</si>
  <si>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</si>
  <si>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</si>
  <si>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</si>
  <si>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</si>
  <si>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</si>
  <si>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</si>
  <si>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</si>
  <si>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</si>
  <si>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</si>
  <si>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</si>
  <si>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</si>
  <si>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</si>
  <si>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</si>
  <si>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</si>
  <si>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</si>
  <si>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</si>
  <si>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</si>
  <si>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</si>
  <si>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</si>
  <si>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</si>
  <si>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</si>
  <si>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</si>
  <si>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</si>
  <si>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</si>
  <si>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</si>
  <si>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</si>
  <si>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</si>
  <si>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</si>
  <si>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</si>
  <si>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</si>
  <si>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</si>
  <si>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</si>
  <si>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</si>
  <si>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</si>
  <si>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</si>
  <si>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</si>
  <si>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</si>
  <si>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</si>
  <si>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</si>
  <si>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</si>
  <si>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</si>
  <si>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</si>
  <si>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</si>
  <si>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Población objetivo:</t>
  </si>
  <si>
    <t>Pensiones ordinarias: adultos mayores de 64 años pobres sin pensión contributiva ni seguro contributivo.</t>
  </si>
  <si>
    <t>Pensiones parálisis cerebral severa: personas pobres que no pueden hablar, caminar ni mover los brazos o manos (dos de tres opciones)</t>
  </si>
  <si>
    <t>Pensión Especial</t>
  </si>
  <si>
    <t>Efectivos 1T 2017</t>
  </si>
  <si>
    <t>IPC (1T 2017)</t>
  </si>
  <si>
    <t>Gasto efectivo real 1T 2017</t>
  </si>
  <si>
    <t>Gasto efectivo real por beneficiario 1T 2017</t>
  </si>
  <si>
    <t>Efectivos 2T 2017</t>
  </si>
  <si>
    <t>IPC (2T 2017)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</si>
  <si>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</si>
  <si>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</si>
  <si>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</si>
  <si>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</si>
  <si>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</si>
  <si>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</si>
  <si>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</si>
  <si>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</si>
  <si>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</si>
  <si>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</si>
  <si>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1S 2017</t>
  </si>
  <si>
    <t>IPC (1S 2017)</t>
  </si>
  <si>
    <t>Gasto efectivo real 1S 2017</t>
  </si>
  <si>
    <t>Gasto efectivo real por beneficiario 1S 2017</t>
  </si>
  <si>
    <t>Efectivos  2017</t>
  </si>
  <si>
    <t>IPC ( 2017)</t>
  </si>
  <si>
    <t>Gasto efectivo real  2017</t>
  </si>
  <si>
    <t>Gasto efectivo real por beneficiario  2017</t>
  </si>
  <si>
    <t>Indicadores propuestos aplicado a RNC. Primer trimestre 2018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</si>
  <si>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</si>
  <si>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</si>
  <si>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</si>
  <si>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</si>
  <si>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</si>
  <si>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</si>
  <si>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</si>
  <si>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RNC 2017 y 2018</t>
  </si>
  <si>
    <t>Metas RNC 2018</t>
  </si>
  <si>
    <t>ENAHO 2017</t>
  </si>
  <si>
    <t>Indicadores propuestos aplicado a RNC.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</si>
  <si>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</si>
  <si>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</si>
  <si>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</si>
  <si>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</si>
  <si>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</si>
  <si>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</si>
  <si>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Indicadores propuestos aplicado a RNC. Tercer trimestre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</si>
  <si>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</si>
  <si>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</si>
  <si>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</si>
  <si>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</si>
  <si>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</si>
  <si>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</si>
  <si>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propuestos aplicado a RNC.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</si>
  <si>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</si>
  <si>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</si>
  <si>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</si>
  <si>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</si>
  <si>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</si>
  <si>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</si>
  <si>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Indicadores propuestos aplicado a RNC. Primer Semestre 2018</t>
  </si>
  <si>
    <t>Programados 1S 2018</t>
  </si>
  <si>
    <t>Efectivos 1S 2018</t>
  </si>
  <si>
    <t>En transferencias 1S 2018</t>
  </si>
  <si>
    <t>IPC (1S 2018)</t>
  </si>
  <si>
    <t>Gasto efectivo real 1S 2018</t>
  </si>
  <si>
    <t>Gasto efectivo real por beneficiario 1S 2018</t>
  </si>
  <si>
    <t>Indicadores propuestos aplicado a RNC. Tercer trimestre ACUMULADO 2018</t>
  </si>
  <si>
    <t>Indicadores propuestos aplicado a RNC. Año 2018</t>
  </si>
  <si>
    <t>Programados  2018</t>
  </si>
  <si>
    <t>Efectivos  2018</t>
  </si>
  <si>
    <t>En transferencias  2018</t>
  </si>
  <si>
    <t>IPC ( 2018)</t>
  </si>
  <si>
    <t>Gasto efectivo real  2018</t>
  </si>
  <si>
    <t>Gasto efectivo real por beneficiario  2018</t>
  </si>
  <si>
    <t xml:space="preserve">Servicios Médicos </t>
  </si>
  <si>
    <t xml:space="preserve">Gastos Administrativos </t>
  </si>
  <si>
    <t xml:space="preserve">Productos </t>
  </si>
  <si>
    <t>Fecha de actualización: 14/05/2019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</si>
</sst>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165" fontId="0" fillId="0" borderId="0" xfId="0" applyNumberFormat="1" applyFill="1"/>
    <xf numFmtId="164" fontId="0" fillId="0" borderId="0" xfId="1" applyFont="1" applyFill="1"/>
    <xf numFmtId="3" fontId="0" fillId="0" borderId="0" xfId="0" applyNumberFormat="1" applyFill="1"/>
    <xf numFmtId="167" fontId="0" fillId="0" borderId="0" xfId="1" applyNumberFormat="1" applyFont="1" applyFill="1"/>
    <xf numFmtId="0" fontId="0" fillId="0" borderId="0" xfId="0" applyFill="1"/>
    <xf numFmtId="0" fontId="5" fillId="0" borderId="0" xfId="0" applyFont="1" applyFill="1"/>
    <xf numFmtId="166" fontId="0" fillId="0" borderId="0" xfId="0" applyNumberFormat="1" applyFill="1"/>
    <xf numFmtId="3" fontId="6" fillId="0" borderId="0" xfId="0" applyNumberFormat="1" applyFont="1" applyFill="1"/>
    <xf numFmtId="2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7" fontId="0" fillId="0" borderId="0" xfId="1" applyNumberFormat="1" applyFont="1" applyFill="1" applyAlignment="1">
      <alignment horizontal="left" indent="3"/>
    </xf>
    <xf numFmtId="168" fontId="0" fillId="0" borderId="0" xfId="0" applyNumberFormat="1" applyFill="1"/>
    <xf numFmtId="168" fontId="0" fillId="0" borderId="0" xfId="0" applyNumberFormat="1" applyFill="1" applyAlignment="1">
      <alignment horizontal="right" indent="1"/>
    </xf>
    <xf numFmtId="168" fontId="6" fillId="0" borderId="0" xfId="0" applyNumberFormat="1" applyFont="1" applyFill="1" applyAlignment="1">
      <alignment horizontal="right" indent="1"/>
    </xf>
    <xf numFmtId="0" fontId="0" fillId="0" borderId="3" xfId="0" applyFill="1" applyBorder="1" applyAlignment="1">
      <alignment horizontal="center"/>
    </xf>
    <xf numFmtId="167" fontId="4" fillId="0" borderId="0" xfId="1" applyNumberFormat="1" applyFont="1" applyFill="1" applyAlignment="1">
      <alignment horizontal="center"/>
    </xf>
    <xf numFmtId="3" fontId="0" fillId="0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Anual!$B$40:$D$40</c:f>
              <c:numCache>
                <c:formatCode>#\ ##0.0____</c:formatCode>
                <c:ptCount val="3"/>
                <c:pt idx="0">
                  <c:v>106.1764443253862</c:v>
                </c:pt>
                <c:pt idx="1">
                  <c:v>112.10193259831446</c:v>
                </c:pt>
                <c:pt idx="2">
                  <c:v>42.898112420481802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F-4D9D-908D-1B7850383094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Anual!$B$41:$D$41</c:f>
              <c:numCache>
                <c:formatCode>#\ ##0.0____</c:formatCode>
                <c:ptCount val="3"/>
                <c:pt idx="0">
                  <c:v>51.497854021490099</c:v>
                </c:pt>
                <c:pt idx="1">
                  <c:v>52.852857692068632</c:v>
                </c:pt>
                <c:pt idx="2">
                  <c:v>30.020069330414156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F-4D9D-908D-1B785038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87968"/>
        <c:axId val="53875072"/>
        <c:axId val="0"/>
      </c:bar3D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875072"/>
        <c:crosses val="autoZero"/>
        <c:auto val="1"/>
        <c:lblAlgn val="ctr"/>
        <c:lblOffset val="100"/>
        <c:noMultiLvlLbl val="0"/>
      </c:catAx>
      <c:valAx>
        <c:axId val="538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8796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Anual!$B$44:$D$44</c:f>
              <c:numCache>
                <c:formatCode>#\ ##0.0____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4-4A96-9D6B-3CE9D5C43B09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Anual!$B$45:$F$45</c:f>
              <c:numCache>
                <c:formatCode>#\ ##0.0____</c:formatCode>
                <c:ptCount val="5"/>
                <c:pt idx="0">
                  <c:v>96.22465085117814</c:v>
                </c:pt>
                <c:pt idx="1">
                  <c:v>93.834400448248346</c:v>
                </c:pt>
                <c:pt idx="2">
                  <c:v>92.314824169583375</c:v>
                </c:pt>
                <c:pt idx="3">
                  <c:v>97.165394031320858</c:v>
                </c:pt>
                <c:pt idx="4">
                  <c:v>222.99570759497783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4-4A96-9D6B-3CE9D5C43B09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Anual!$B$46:$F$46</c:f>
              <c:numCache>
                <c:formatCode>#\ ##0.0____</c:formatCode>
                <c:ptCount val="5"/>
                <c:pt idx="0">
                  <c:v>98.112325425589063</c:v>
                </c:pt>
                <c:pt idx="1">
                  <c:v>96.917200224124173</c:v>
                </c:pt>
                <c:pt idx="2">
                  <c:v>96.157412084791687</c:v>
                </c:pt>
                <c:pt idx="3">
                  <c:v>97.165394031320858</c:v>
                </c:pt>
                <c:pt idx="4">
                  <c:v>222.99570759497783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4-4A96-9D6B-3CE9D5C43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14240"/>
        <c:axId val="53932416"/>
        <c:axId val="0"/>
      </c:bar3DChart>
      <c:catAx>
        <c:axId val="5391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32416"/>
        <c:crosses val="autoZero"/>
        <c:auto val="1"/>
        <c:lblAlgn val="ctr"/>
        <c:lblOffset val="100"/>
        <c:noMultiLvlLbl val="0"/>
      </c:catAx>
      <c:valAx>
        <c:axId val="539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14240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Anual!$B$49:$D$49</c:f>
              <c:numCache>
                <c:formatCode>#\ ##0.0____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1-4319-AE32-F5EE4F6E5E5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Anual!$B$50:$F$50</c:f>
              <c:numCache>
                <c:formatCode>#\ ##0.0____</c:formatCode>
                <c:ptCount val="5"/>
                <c:pt idx="0">
                  <c:v>96.22465085117814</c:v>
                </c:pt>
                <c:pt idx="1">
                  <c:v>93.834400448248346</c:v>
                </c:pt>
                <c:pt idx="2">
                  <c:v>92.314824169583375</c:v>
                </c:pt>
                <c:pt idx="3">
                  <c:v>97.165394031320858</c:v>
                </c:pt>
                <c:pt idx="4">
                  <c:v>222.99570759497783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1-4319-AE32-F5EE4F6E5E5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Anual!$B$51:$F$51</c:f>
              <c:numCache>
                <c:formatCode>#\ ##0.0____</c:formatCode>
                <c:ptCount val="5"/>
                <c:pt idx="0">
                  <c:v>98.112325425589063</c:v>
                </c:pt>
                <c:pt idx="1">
                  <c:v>96.917200224124173</c:v>
                </c:pt>
                <c:pt idx="2">
                  <c:v>96.157412084791687</c:v>
                </c:pt>
                <c:pt idx="3">
                  <c:v>97.165394031320858</c:v>
                </c:pt>
                <c:pt idx="4">
                  <c:v>222.99570759497783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71-4319-AE32-F5EE4F6E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278208"/>
        <c:axId val="55296384"/>
        <c:axId val="0"/>
      </c:bar3DChart>
      <c:catAx>
        <c:axId val="5527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96384"/>
        <c:crosses val="autoZero"/>
        <c:auto val="1"/>
        <c:lblAlgn val="ctr"/>
        <c:lblOffset val="100"/>
        <c:noMultiLvlLbl val="0"/>
      </c:catAx>
      <c:valAx>
        <c:axId val="5529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7820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RNC: Índice transferencia efectiva del gasto (ITG)</a:t>
            </a:r>
            <a:r>
              <a:rPr lang="en-US" sz="1400" baseline="0"/>
              <a:t> 2018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#\ ##0.0____</c:formatCode>
                <c:ptCount val="1"/>
                <c:pt idx="0">
                  <c:v>96.104237022462343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2D0-A671-9A15E62B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333248"/>
        <c:axId val="55334784"/>
        <c:axId val="0"/>
      </c:bar3DChart>
      <c:catAx>
        <c:axId val="553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34784"/>
        <c:crosses val="autoZero"/>
        <c:auto val="1"/>
        <c:lblAlgn val="ctr"/>
        <c:lblOffset val="100"/>
        <c:noMultiLvlLbl val="0"/>
      </c:catAx>
      <c:valAx>
        <c:axId val="5533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332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876799477992381E-2"/>
          <c:y val="0.17171296296296296"/>
          <c:w val="0.93733989453030098"/>
          <c:h val="0.535461869349664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Anual!$B$57:$D$57</c:f>
              <c:numCache>
                <c:formatCode>#\ ##0.0____</c:formatCode>
                <c:ptCount val="3"/>
                <c:pt idx="0">
                  <c:v>3.9452884260952281</c:v>
                </c:pt>
                <c:pt idx="1">
                  <c:v>3.9323134171266982</c:v>
                </c:pt>
                <c:pt idx="2">
                  <c:v>4.3086871077488764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B-4856-931B-E8FFA52A35FF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Anual!$B$58:$F$58</c:f>
              <c:numCache>
                <c:formatCode>#\ ##0.0____</c:formatCode>
                <c:ptCount val="5"/>
                <c:pt idx="0">
                  <c:v>4.0947234522815679</c:v>
                </c:pt>
                <c:pt idx="1">
                  <c:v>4.7491197090704373</c:v>
                </c:pt>
                <c:pt idx="2">
                  <c:v>6.1486055862776778</c:v>
                </c:pt>
                <c:pt idx="3">
                  <c:v>0.3879605656957219</c:v>
                </c:pt>
                <c:pt idx="4">
                  <c:v>-1.9854409151227714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856-931B-E8FFA52A35FF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Servicios Médicos </c:v>
                </c:pt>
                <c:pt idx="4">
                  <c:v>Gastos Administrativos </c:v>
                </c:pt>
              </c:strCache>
            </c:strRef>
          </c:cat>
          <c:val>
            <c:numRef>
              <c:f>Anual!$B$59:$D$59</c:f>
              <c:numCache>
                <c:formatCode>#\ ##0.0____</c:formatCode>
                <c:ptCount val="3"/>
                <c:pt idx="0">
                  <c:v>0.14376315506843262</c:v>
                </c:pt>
                <c:pt idx="1">
                  <c:v>0.78590215601719304</c:v>
                </c:pt>
                <c:pt idx="2">
                  <c:v>1.7639168218349877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B-4856-931B-E8FFA52A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6446976"/>
        <c:axId val="56448512"/>
      </c:barChart>
      <c:catAx>
        <c:axId val="5644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48512"/>
        <c:crosses val="autoZero"/>
        <c:auto val="1"/>
        <c:lblAlgn val="ctr"/>
        <c:lblOffset val="100"/>
        <c:noMultiLvlLbl val="0"/>
      </c:catAx>
      <c:valAx>
        <c:axId val="564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1832119089386"/>
          <c:y val="0.74941965587634884"/>
          <c:w val="0.47371850487923034"/>
          <c:h val="0.199654418197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/>
              <a:t>RNC: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Anual!$B$65:$D$65</c:f>
              <c:numCache>
                <c:formatCode>#,##0</c:formatCode>
                <c:ptCount val="3"/>
                <c:pt idx="0">
                  <c:v>1263806.0867848403</c:v>
                </c:pt>
                <c:pt idx="1">
                  <c:v>1013093.2455727024</c:v>
                </c:pt>
                <c:pt idx="2">
                  <c:v>3601594.1585511123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A-4B27-8DB5-23B200490592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Anual!$B$66:$D$66</c:f>
              <c:numCache>
                <c:formatCode>#,##0</c:formatCode>
                <c:ptCount val="3"/>
                <c:pt idx="0">
                  <c:v>1216092.9944446499</c:v>
                </c:pt>
                <c:pt idx="1">
                  <c:v>950629.97296484548</c:v>
                </c:pt>
                <c:pt idx="2">
                  <c:v>3324805.3147684452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A-4B27-8DB5-23B200490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478336"/>
        <c:axId val="57549184"/>
        <c:axId val="0"/>
      </c:bar3DChart>
      <c:catAx>
        <c:axId val="56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49184"/>
        <c:crosses val="autoZero"/>
        <c:auto val="1"/>
        <c:lblAlgn val="ctr"/>
        <c:lblOffset val="100"/>
        <c:noMultiLvlLbl val="0"/>
      </c:catAx>
      <c:valAx>
        <c:axId val="5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7833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RNC: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Anual!$B$64:$D$64</c:f>
              <c:numCache>
                <c:formatCode>#\ ##0.0</c:formatCode>
                <c:ptCount val="3"/>
                <c:pt idx="0">
                  <c:v>94.408242582744748</c:v>
                </c:pt>
                <c:pt idx="1">
                  <c:v>90.941673761535327</c:v>
                </c:pt>
                <c:pt idx="2">
                  <c:v>88.767545892097175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D-4632-8D7A-06D02F0B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582720"/>
        <c:axId val="57584256"/>
        <c:axId val="0"/>
      </c:bar3DChart>
      <c:catAx>
        <c:axId val="575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84256"/>
        <c:crosses val="autoZero"/>
        <c:auto val="1"/>
        <c:lblAlgn val="ctr"/>
        <c:lblOffset val="100"/>
        <c:noMultiLvlLbl val="0"/>
      </c:catAx>
      <c:valAx>
        <c:axId val="5758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5827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>
                    <a:lumMod val="65000"/>
                    <a:lumOff val="35000"/>
                  </a:schemeClr>
                </a:solidFill>
              </a:rPr>
              <a:t>RNC: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65-4593-A5F9-599DE244620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#\ ##0.0____</c:formatCode>
                <c:ptCount val="1"/>
                <c:pt idx="0">
                  <c:v>98.780542038334545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5-4593-A5F9-599DE2446203}"/>
            </c:ext>
          </c:extLst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#\ ##0.0____</c:formatCode>
                <c:ptCount val="1"/>
                <c:pt idx="0">
                  <c:v>97.412556021240988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F-45A9-AB90-DFFD7EBF4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637504"/>
        <c:axId val="57651584"/>
      </c:barChart>
      <c:catAx>
        <c:axId val="5763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51584"/>
        <c:crosses val="autoZero"/>
        <c:auto val="1"/>
        <c:lblAlgn val="ctr"/>
        <c:lblOffset val="100"/>
        <c:noMultiLvlLbl val="0"/>
      </c:catAx>
      <c:valAx>
        <c:axId val="5765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63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759353</xdr:colOff>
      <xdr:row>1</xdr:row>
      <xdr:rowOff>201347</xdr:rowOff>
    </xdr:from>
    <xdr:to>
      <xdr:col>13</xdr:col>
      <xdr:colOff>750093</xdr:colOff>
      <xdr:row>16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119060</xdr:colOff>
      <xdr:row>1</xdr:row>
      <xdr:rowOff>189442</xdr:rowOff>
    </xdr:from>
    <xdr:to>
      <xdr:col>23</xdr:col>
      <xdr:colOff>23811</xdr:colOff>
      <xdr:row>16</xdr:row>
      <xdr:rowOff>39423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130968</xdr:colOff>
      <xdr:row>16</xdr:row>
      <xdr:rowOff>139170</xdr:rowOff>
    </xdr:from>
    <xdr:to>
      <xdr:col>23</xdr:col>
      <xdr:colOff>23812</xdr:colOff>
      <xdr:row>31</xdr:row>
      <xdr:rowOff>24870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748771</xdr:colOff>
      <xdr:row>16</xdr:row>
      <xdr:rowOff>153721</xdr:rowOff>
    </xdr:from>
    <xdr:to>
      <xdr:col>13</xdr:col>
      <xdr:colOff>750092</xdr:colOff>
      <xdr:row>31</xdr:row>
      <xdr:rowOff>42066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136258</xdr:colOff>
      <xdr:row>47</xdr:row>
      <xdr:rowOff>9525</xdr:rowOff>
    </xdr:from>
    <xdr:to>
      <xdr:col>22</xdr:col>
      <xdr:colOff>761999</xdr:colOff>
      <xdr:row>61</xdr:row>
      <xdr:rowOff>85725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130968</xdr:colOff>
      <xdr:row>31</xdr:row>
      <xdr:rowOff>177534</xdr:rowOff>
    </xdr:from>
    <xdr:to>
      <xdr:col>22</xdr:col>
      <xdr:colOff>761999</xdr:colOff>
      <xdr:row>46</xdr:row>
      <xdr:rowOff>63234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37041</xdr:colOff>
      <xdr:row>32</xdr:row>
      <xdr:rowOff>2909</xdr:rowOff>
    </xdr:from>
    <xdr:to>
      <xdr:col>14</xdr:col>
      <xdr:colOff>23813</xdr:colOff>
      <xdr:row>46</xdr:row>
      <xdr:rowOff>79109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760677</xdr:colOff>
      <xdr:row>47</xdr:row>
      <xdr:rowOff>8200</xdr:rowOff>
    </xdr:from>
    <xdr:to>
      <xdr:col>13</xdr:col>
      <xdr:colOff>750093</xdr:colOff>
      <xdr:row>61</xdr:row>
      <xdr:rowOff>84400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5" customWidth="1"/>
    <col min="2" max="6" width="23.7109375" style="5" customWidth="1"/>
    <col min="7" max="7" width="17.85546875" style="5" bestFit="1" customWidth="1"/>
    <col min="8" max="16384" width="11.42578125" style="5"/>
  </cols>
  <sheetData>
    <row r="1" spans="1:8" x14ac:dyDescent="0.25">
      <c r="D1" s="6"/>
      <c r="G1" s="2"/>
    </row>
    <row r="2" spans="1:8" ht="15.75" x14ac:dyDescent="0.25">
      <c r="A2" s="23" t="s">
        <v>75</v>
      </c>
      <c r="B2" s="23"/>
      <c r="C2" s="23"/>
      <c r="D2" s="23"/>
      <c r="E2" s="23"/>
      <c r="F2" s="23"/>
    </row>
    <row r="3" spans="1:8" x14ac:dyDescent="0.25">
      <c r="G3" s="6"/>
    </row>
    <row r="4" spans="1:8" x14ac:dyDescent="0.25">
      <c r="A4" s="21" t="s">
        <v>0</v>
      </c>
      <c r="B4" s="21" t="s">
        <v>35</v>
      </c>
      <c r="C4" s="24" t="s">
        <v>124</v>
      </c>
      <c r="D4" s="24"/>
      <c r="E4" s="24"/>
      <c r="F4" s="24"/>
      <c r="G4" s="6"/>
      <c r="H4" s="6"/>
    </row>
    <row r="5" spans="1:8" ht="15.75" thickBot="1" x14ac:dyDescent="0.3">
      <c r="A5" s="22"/>
      <c r="B5" s="22"/>
      <c r="C5" s="18" t="s">
        <v>36</v>
      </c>
      <c r="D5" s="18" t="s">
        <v>50</v>
      </c>
      <c r="E5" s="18" t="s">
        <v>122</v>
      </c>
      <c r="F5" s="18" t="s">
        <v>123</v>
      </c>
    </row>
    <row r="6" spans="1:8" ht="15.75" thickTop="1" x14ac:dyDescent="0.25"/>
    <row r="7" spans="1:8" x14ac:dyDescent="0.25">
      <c r="A7" s="12" t="s">
        <v>1</v>
      </c>
    </row>
    <row r="9" spans="1:8" x14ac:dyDescent="0.25">
      <c r="A9" s="5" t="s">
        <v>43</v>
      </c>
    </row>
    <row r="10" spans="1:8" x14ac:dyDescent="0.25">
      <c r="A10" s="10" t="s">
        <v>51</v>
      </c>
      <c r="B10" s="3">
        <f>C10+D10</f>
        <v>112577.66666666667</v>
      </c>
      <c r="C10" s="3">
        <v>108698</v>
      </c>
      <c r="D10" s="3">
        <v>3879.6666666666665</v>
      </c>
      <c r="E10" s="3"/>
    </row>
    <row r="11" spans="1:8" x14ac:dyDescent="0.25">
      <c r="A11" s="10" t="s">
        <v>76</v>
      </c>
      <c r="B11" s="3">
        <f>C11+D11</f>
        <v>117625</v>
      </c>
      <c r="C11" s="3">
        <v>113557</v>
      </c>
      <c r="D11" s="3">
        <v>4068</v>
      </c>
      <c r="E11" s="3"/>
    </row>
    <row r="12" spans="1:8" x14ac:dyDescent="0.25">
      <c r="A12" s="10" t="s">
        <v>77</v>
      </c>
      <c r="B12" s="3">
        <f t="shared" ref="B12" si="0">C12+D12</f>
        <v>117625</v>
      </c>
      <c r="C12" s="3">
        <v>113557</v>
      </c>
      <c r="D12" s="3">
        <v>4068</v>
      </c>
      <c r="E12" s="3"/>
    </row>
    <row r="13" spans="1:8" x14ac:dyDescent="0.25">
      <c r="A13" s="10" t="s">
        <v>78</v>
      </c>
      <c r="B13" s="3">
        <f>C13+D13</f>
        <v>118907</v>
      </c>
      <c r="C13" s="3">
        <v>114793.5</v>
      </c>
      <c r="D13" s="3">
        <v>4113.5</v>
      </c>
      <c r="E13" s="3"/>
    </row>
    <row r="15" spans="1:8" x14ac:dyDescent="0.25">
      <c r="A15" s="11" t="s">
        <v>2</v>
      </c>
    </row>
    <row r="16" spans="1:8" x14ac:dyDescent="0.25">
      <c r="A16" s="10" t="s">
        <v>51</v>
      </c>
      <c r="B16" s="3">
        <f>C16+D16+E16+F16</f>
        <v>32750709602.189999</v>
      </c>
      <c r="C16" s="3">
        <v>24622879754</v>
      </c>
      <c r="D16" s="3">
        <v>3130106895.1999998</v>
      </c>
      <c r="E16" s="3">
        <v>3518222952.9799995</v>
      </c>
      <c r="F16" s="3">
        <v>1479500000.01</v>
      </c>
    </row>
    <row r="17" spans="1:6" x14ac:dyDescent="0.25">
      <c r="A17" s="10" t="s">
        <v>76</v>
      </c>
      <c r="B17" s="3">
        <f t="shared" ref="B17:B19" si="1">C17+D17+E17+F17</f>
        <v>34714106402.118752</v>
      </c>
      <c r="C17" s="3">
        <v>26572338000</v>
      </c>
      <c r="D17" s="3">
        <v>3350840076</v>
      </c>
      <c r="E17" s="3">
        <v>4159374689.8687496</v>
      </c>
      <c r="F17" s="3">
        <v>631553636.25</v>
      </c>
    </row>
    <row r="18" spans="1:6" x14ac:dyDescent="0.25">
      <c r="A18" s="10" t="s">
        <v>77</v>
      </c>
      <c r="B18" s="3">
        <f t="shared" si="1"/>
        <v>31827443434.810001</v>
      </c>
      <c r="C18" s="3">
        <v>23942554529.150002</v>
      </c>
      <c r="D18" s="3">
        <v>3383244464.0999999</v>
      </c>
      <c r="E18" s="3">
        <v>3648719441.5900002</v>
      </c>
      <c r="F18" s="3">
        <v>852924999.97000003</v>
      </c>
    </row>
    <row r="19" spans="1:6" x14ac:dyDescent="0.25">
      <c r="A19" s="10" t="s">
        <v>78</v>
      </c>
      <c r="B19" s="3">
        <f t="shared" si="1"/>
        <v>150275390361.32501</v>
      </c>
      <c r="C19" s="3">
        <v>116296519485.65001</v>
      </c>
      <c r="D19" s="3">
        <v>14815157571.200001</v>
      </c>
      <c r="E19" s="3">
        <v>16637498759.474997</v>
      </c>
      <c r="F19" s="3">
        <v>2526214545</v>
      </c>
    </row>
    <row r="20" spans="1:6" x14ac:dyDescent="0.25">
      <c r="A20" s="10" t="s">
        <v>79</v>
      </c>
      <c r="B20" s="3">
        <f>C20+D20+E20</f>
        <v>30974518434.84</v>
      </c>
      <c r="C20" s="3">
        <f>C18</f>
        <v>23942554529.150002</v>
      </c>
      <c r="D20" s="3">
        <f t="shared" ref="D20:E20" si="2">D18</f>
        <v>3383244464.0999999</v>
      </c>
      <c r="E20" s="8">
        <f t="shared" si="2"/>
        <v>3648719441.5900002</v>
      </c>
      <c r="F20" s="3"/>
    </row>
    <row r="21" spans="1:6" x14ac:dyDescent="0.25">
      <c r="B21" s="3"/>
      <c r="C21" s="3"/>
      <c r="D21" s="3"/>
      <c r="E21" s="3"/>
    </row>
    <row r="22" spans="1:6" x14ac:dyDescent="0.25">
      <c r="A22" s="11" t="s">
        <v>3</v>
      </c>
      <c r="B22" s="3"/>
      <c r="C22" s="3"/>
      <c r="D22" s="3"/>
      <c r="E22" s="3"/>
      <c r="F22" s="3"/>
    </row>
    <row r="23" spans="1:6" x14ac:dyDescent="0.25">
      <c r="A23" s="10" t="s">
        <v>76</v>
      </c>
      <c r="B23" s="3">
        <f>+B17</f>
        <v>34714106402.118752</v>
      </c>
      <c r="C23" s="3"/>
      <c r="D23" s="3"/>
      <c r="E23" s="3"/>
      <c r="F23" s="3"/>
    </row>
    <row r="24" spans="1:6" x14ac:dyDescent="0.25">
      <c r="A24" s="10" t="s">
        <v>77</v>
      </c>
      <c r="B24" s="3">
        <v>32856229884.260002</v>
      </c>
      <c r="C24" s="3"/>
      <c r="D24" s="3"/>
      <c r="E24" s="3"/>
      <c r="F24" s="3"/>
    </row>
    <row r="26" spans="1:6" x14ac:dyDescent="0.25">
      <c r="A26" s="5" t="s">
        <v>4</v>
      </c>
    </row>
    <row r="27" spans="1:6" x14ac:dyDescent="0.25">
      <c r="A27" s="10" t="s">
        <v>52</v>
      </c>
      <c r="B27" s="15">
        <v>1.0042274323</v>
      </c>
      <c r="C27" s="15">
        <v>1.0042274323</v>
      </c>
      <c r="D27" s="15">
        <v>1.0042274323</v>
      </c>
      <c r="E27" s="15">
        <v>1.0042274323</v>
      </c>
      <c r="F27" s="15">
        <v>1.0042274323</v>
      </c>
    </row>
    <row r="28" spans="1:6" x14ac:dyDescent="0.25">
      <c r="A28" s="10" t="s">
        <v>80</v>
      </c>
      <c r="B28" s="15">
        <v>1.0304675706999999</v>
      </c>
      <c r="C28" s="15">
        <v>1.0304675706999999</v>
      </c>
      <c r="D28" s="15">
        <v>1.0304675706999999</v>
      </c>
      <c r="E28" s="15">
        <v>1.0304675706999999</v>
      </c>
      <c r="F28" s="15">
        <v>1.0304675706999999</v>
      </c>
    </row>
    <row r="29" spans="1:6" x14ac:dyDescent="0.25">
      <c r="A29" s="10" t="s">
        <v>5</v>
      </c>
      <c r="B29" s="4">
        <f>+C29+D29</f>
        <v>111990</v>
      </c>
      <c r="C29" s="4">
        <v>102401</v>
      </c>
      <c r="D29" s="4">
        <v>9589</v>
      </c>
      <c r="E29" s="4"/>
      <c r="F29" s="4"/>
    </row>
    <row r="31" spans="1:6" x14ac:dyDescent="0.25">
      <c r="A31" s="12" t="s">
        <v>6</v>
      </c>
    </row>
    <row r="32" spans="1:6" x14ac:dyDescent="0.25">
      <c r="A32" s="5" t="s">
        <v>53</v>
      </c>
      <c r="B32" s="3">
        <f>B16/B27</f>
        <v>32612841024.647636</v>
      </c>
      <c r="C32" s="3">
        <f t="shared" ref="C32:F32" si="3">C16/C27</f>
        <v>24519226384.411526</v>
      </c>
      <c r="D32" s="3">
        <f t="shared" si="3"/>
        <v>3116930283.442925</v>
      </c>
      <c r="E32" s="3">
        <f t="shared" si="3"/>
        <v>3503412513.75911</v>
      </c>
      <c r="F32" s="3">
        <f t="shared" si="3"/>
        <v>1473271843.0340772</v>
      </c>
    </row>
    <row r="33" spans="1:6" x14ac:dyDescent="0.25">
      <c r="A33" s="5" t="s">
        <v>81</v>
      </c>
      <c r="B33" s="3">
        <f>B18/B28</f>
        <v>30886409567.638813</v>
      </c>
      <c r="C33" s="3">
        <f t="shared" ref="C33:F33" si="4">C18/C28</f>
        <v>23234651152.472218</v>
      </c>
      <c r="D33" s="3">
        <f t="shared" si="4"/>
        <v>3283212941.676322</v>
      </c>
      <c r="E33" s="3">
        <f t="shared" si="4"/>
        <v>3540838688.5105109</v>
      </c>
      <c r="F33" s="3">
        <f t="shared" si="4"/>
        <v>827706784.97975957</v>
      </c>
    </row>
    <row r="34" spans="1:6" x14ac:dyDescent="0.25">
      <c r="A34" s="5" t="s">
        <v>54</v>
      </c>
      <c r="B34" s="3">
        <f>B32/B10</f>
        <v>289691.92549719126</v>
      </c>
      <c r="C34" s="3">
        <f t="shared" ref="C34:D34" si="5">C32/C10</f>
        <v>225572.01038116182</v>
      </c>
      <c r="D34" s="3">
        <f t="shared" si="5"/>
        <v>803401.56803237181</v>
      </c>
      <c r="E34" s="3"/>
      <c r="F34" s="3"/>
    </row>
    <row r="35" spans="1:6" x14ac:dyDescent="0.25">
      <c r="A35" s="5" t="s">
        <v>82</v>
      </c>
      <c r="B35" s="3">
        <f>B33/B12</f>
        <v>262583.7157716371</v>
      </c>
      <c r="C35" s="3">
        <f t="shared" ref="C35:D35" si="6">C33/C12</f>
        <v>204607.82824900461</v>
      </c>
      <c r="D35" s="3">
        <f t="shared" si="6"/>
        <v>807082.82735406142</v>
      </c>
      <c r="E35" s="3"/>
      <c r="F35" s="3"/>
    </row>
    <row r="37" spans="1:6" x14ac:dyDescent="0.25">
      <c r="A37" s="12" t="s">
        <v>7</v>
      </c>
    </row>
    <row r="39" spans="1:6" x14ac:dyDescent="0.25">
      <c r="A39" s="5" t="s">
        <v>8</v>
      </c>
    </row>
    <row r="40" spans="1:6" x14ac:dyDescent="0.25">
      <c r="A40" s="5" t="s">
        <v>9</v>
      </c>
      <c r="B40" s="1">
        <f>(B11/B29)*100</f>
        <v>105.0316992588624</v>
      </c>
      <c r="C40" s="1">
        <f t="shared" ref="C40:D40" si="7">(C11/C29)*100</f>
        <v>110.89442485913223</v>
      </c>
      <c r="D40" s="1">
        <f t="shared" si="7"/>
        <v>42.423610386901657</v>
      </c>
      <c r="E40" s="1"/>
      <c r="F40" s="1"/>
    </row>
    <row r="41" spans="1:6" x14ac:dyDescent="0.25">
      <c r="A41" s="5" t="s">
        <v>10</v>
      </c>
      <c r="B41" s="1">
        <f>(B12/(B12+B29))*100</f>
        <v>51.227053981664959</v>
      </c>
      <c r="C41" s="1">
        <f t="shared" ref="C41:D41" si="8">(C12/(C12+C29))*100</f>
        <v>52.582909639837375</v>
      </c>
      <c r="D41" s="1">
        <f t="shared" si="8"/>
        <v>29.786922457347881</v>
      </c>
      <c r="E41" s="1"/>
      <c r="F41" s="1"/>
    </row>
    <row r="43" spans="1:6" x14ac:dyDescent="0.25">
      <c r="A43" s="5" t="s">
        <v>11</v>
      </c>
    </row>
    <row r="44" spans="1:6" x14ac:dyDescent="0.25">
      <c r="A44" s="5" t="s">
        <v>12</v>
      </c>
      <c r="B44" s="1">
        <f>B12/B11*100</f>
        <v>100</v>
      </c>
      <c r="C44" s="1">
        <f t="shared" ref="C44:D44" si="9">C12/C11*100</f>
        <v>100</v>
      </c>
      <c r="D44" s="1">
        <f t="shared" si="9"/>
        <v>100</v>
      </c>
      <c r="E44" s="1"/>
      <c r="F44" s="1"/>
    </row>
    <row r="45" spans="1:6" x14ac:dyDescent="0.25">
      <c r="A45" s="5" t="s">
        <v>13</v>
      </c>
      <c r="B45" s="1">
        <f>B18/B17*100</f>
        <v>91.68446701790208</v>
      </c>
      <c r="C45" s="1">
        <f t="shared" ref="C45:F45" si="10">C18/C17*100</f>
        <v>90.103304154681467</v>
      </c>
      <c r="D45" s="1">
        <f t="shared" si="10"/>
        <v>100.96705266037888</v>
      </c>
      <c r="E45" s="1">
        <f t="shared" si="10"/>
        <v>87.7227880065101</v>
      </c>
      <c r="F45" s="1">
        <f t="shared" si="10"/>
        <v>135.05187065891113</v>
      </c>
    </row>
    <row r="46" spans="1:6" x14ac:dyDescent="0.25">
      <c r="A46" s="5" t="s">
        <v>14</v>
      </c>
      <c r="B46" s="1">
        <f>AVERAGE(B44:B45)</f>
        <v>95.84223350895104</v>
      </c>
      <c r="C46" s="1">
        <f t="shared" ref="C46:D46" si="11">AVERAGE(C44:C45)</f>
        <v>95.051652077340734</v>
      </c>
      <c r="D46" s="1">
        <f t="shared" si="11"/>
        <v>100.48352633018945</v>
      </c>
      <c r="E46" s="1">
        <f t="shared" ref="E46" si="12">AVERAGE(E44:E45)</f>
        <v>87.7227880065101</v>
      </c>
      <c r="F46" s="1">
        <f t="shared" ref="F46" si="13">AVERAGE(F44:F45)</f>
        <v>135.05187065891113</v>
      </c>
    </row>
    <row r="47" spans="1:6" x14ac:dyDescent="0.25">
      <c r="B47" s="1"/>
      <c r="C47" s="1"/>
      <c r="D47" s="1"/>
      <c r="E47" s="1"/>
      <c r="F47" s="1"/>
    </row>
    <row r="48" spans="1:6" x14ac:dyDescent="0.25">
      <c r="A48" s="5" t="s">
        <v>15</v>
      </c>
    </row>
    <row r="49" spans="1:7" x14ac:dyDescent="0.25">
      <c r="A49" s="5" t="s">
        <v>16</v>
      </c>
      <c r="B49" s="1">
        <f>B12/B13*100</f>
        <v>98.921846485068158</v>
      </c>
      <c r="C49" s="1">
        <f t="shared" ref="C49:D49" si="14">C12/C13*100</f>
        <v>98.922848419117798</v>
      </c>
      <c r="D49" s="1">
        <f t="shared" si="14"/>
        <v>98.893885985170783</v>
      </c>
      <c r="E49" s="1"/>
      <c r="F49" s="1"/>
      <c r="G49" s="6"/>
    </row>
    <row r="50" spans="1:7" x14ac:dyDescent="0.25">
      <c r="A50" s="5" t="s">
        <v>17</v>
      </c>
      <c r="B50" s="1">
        <f>B18/B19*100</f>
        <v>21.179411584480658</v>
      </c>
      <c r="C50" s="1">
        <f t="shared" ref="C50:F50" si="15">C18/C19*100</f>
        <v>20.587507377728794</v>
      </c>
      <c r="D50" s="1">
        <f t="shared" si="15"/>
        <v>22.836371789098447</v>
      </c>
      <c r="E50" s="1">
        <f t="shared" si="15"/>
        <v>21.930697001627529</v>
      </c>
      <c r="F50" s="1">
        <f t="shared" si="15"/>
        <v>33.762967664727782</v>
      </c>
    </row>
    <row r="51" spans="1:7" x14ac:dyDescent="0.25">
      <c r="A51" s="5" t="s">
        <v>18</v>
      </c>
      <c r="B51" s="1">
        <f>AVERAGE(B49:B50)</f>
        <v>60.05062903477441</v>
      </c>
      <c r="C51" s="1">
        <f>AVERAGE(C49:C50)</f>
        <v>59.755177898423298</v>
      </c>
      <c r="D51" s="1">
        <f>AVERAGE(D49:D50)</f>
        <v>60.865128887134617</v>
      </c>
      <c r="E51" s="1">
        <f>AVERAGE(E49:E50)</f>
        <v>21.930697001627529</v>
      </c>
      <c r="F51" s="1">
        <f>AVERAGE(F49:F50)</f>
        <v>33.762967664727782</v>
      </c>
    </row>
    <row r="53" spans="1:7" x14ac:dyDescent="0.25">
      <c r="A53" s="5" t="s">
        <v>30</v>
      </c>
    </row>
    <row r="54" spans="1:7" x14ac:dyDescent="0.25">
      <c r="A54" s="5" t="s">
        <v>19</v>
      </c>
      <c r="B54" s="1">
        <f>(B20/B18)*100</f>
        <v>97.320158618090119</v>
      </c>
      <c r="C54" s="1"/>
      <c r="D54" s="1"/>
      <c r="E54" s="1"/>
      <c r="F54" s="1"/>
    </row>
    <row r="56" spans="1:7" x14ac:dyDescent="0.25">
      <c r="A56" s="5" t="s">
        <v>20</v>
      </c>
    </row>
    <row r="57" spans="1:7" x14ac:dyDescent="0.25">
      <c r="A57" s="5" t="s">
        <v>21</v>
      </c>
      <c r="B57" s="1">
        <f>((B12/B10)-1)*100</f>
        <v>4.4834232959171771</v>
      </c>
      <c r="C57" s="1">
        <f t="shared" ref="C57:D57" si="16">((C12/C10)-1)*100</f>
        <v>4.4701834440376009</v>
      </c>
      <c r="D57" s="1">
        <f t="shared" si="16"/>
        <v>4.8543689320388328</v>
      </c>
      <c r="E57" s="1"/>
      <c r="F57" s="1"/>
    </row>
    <row r="58" spans="1:7" x14ac:dyDescent="0.25">
      <c r="A58" s="5" t="s">
        <v>22</v>
      </c>
      <c r="B58" s="1">
        <f>((B33/B32)-1)*100</f>
        <v>-5.2937168390329692</v>
      </c>
      <c r="C58" s="1">
        <f t="shared" ref="C58:F58" si="17">((C33/C32)-1)*100</f>
        <v>-5.2390528632501931</v>
      </c>
      <c r="D58" s="1">
        <f t="shared" si="17"/>
        <v>5.3348212219146207</v>
      </c>
      <c r="E58" s="1">
        <f t="shared" si="17"/>
        <v>1.0682777036508107</v>
      </c>
      <c r="F58" s="1">
        <f t="shared" si="17"/>
        <v>-43.818461684900711</v>
      </c>
    </row>
    <row r="59" spans="1:7" x14ac:dyDescent="0.25">
      <c r="A59" s="5" t="s">
        <v>23</v>
      </c>
      <c r="B59" s="1">
        <f>((B35/B34)-1)*100</f>
        <v>-9.3575993459358529</v>
      </c>
      <c r="C59" s="1">
        <f t="shared" ref="C59:D59" si="18">((C35/C34)-1)*100</f>
        <v>-9.2937869803673028</v>
      </c>
      <c r="D59" s="1">
        <f t="shared" si="18"/>
        <v>0.45820912830745186</v>
      </c>
      <c r="E59" s="1"/>
      <c r="F59" s="1"/>
    </row>
    <row r="60" spans="1:7" x14ac:dyDescent="0.25">
      <c r="B60" s="1"/>
      <c r="C60" s="1"/>
      <c r="D60" s="1"/>
      <c r="E60" s="1"/>
      <c r="F60" s="1"/>
    </row>
    <row r="61" spans="1:7" x14ac:dyDescent="0.25">
      <c r="A61" s="5" t="s">
        <v>24</v>
      </c>
    </row>
    <row r="62" spans="1:7" x14ac:dyDescent="0.25">
      <c r="A62" s="5" t="s">
        <v>31</v>
      </c>
      <c r="B62" s="3">
        <f>B17/(B11*3)</f>
        <v>98375.080133528172</v>
      </c>
      <c r="C62" s="3">
        <f t="shared" ref="C62:D62" si="19">C17/(C11*3)</f>
        <v>78000</v>
      </c>
      <c r="D62" s="3">
        <f t="shared" si="19"/>
        <v>274569</v>
      </c>
      <c r="E62" s="3"/>
      <c r="F62" s="3"/>
    </row>
    <row r="63" spans="1:7" x14ac:dyDescent="0.25">
      <c r="A63" s="5" t="s">
        <v>32</v>
      </c>
      <c r="B63" s="3">
        <f>B18/(B12*3)</f>
        <v>90194.667898859378</v>
      </c>
      <c r="C63" s="3">
        <f t="shared" ref="C63:D63" si="20">C18/(C12*3)</f>
        <v>70280.577240651546</v>
      </c>
      <c r="D63" s="3">
        <f t="shared" si="20"/>
        <v>277224.2268190757</v>
      </c>
      <c r="E63" s="3"/>
      <c r="F63" s="3"/>
    </row>
    <row r="64" spans="1:7" x14ac:dyDescent="0.25">
      <c r="A64" s="5" t="s">
        <v>25</v>
      </c>
      <c r="B64" s="1">
        <f>(B63/B62)*B46</f>
        <v>87.872440970734914</v>
      </c>
      <c r="C64" s="1">
        <f t="shared" ref="C64:D64" si="21">(C63/C62)*C46</f>
        <v>85.644679175295934</v>
      </c>
      <c r="D64" s="1">
        <f t="shared" si="21"/>
        <v>101.45525494480806</v>
      </c>
      <c r="E64" s="1"/>
      <c r="F64" s="1"/>
    </row>
    <row r="65" spans="1:7" x14ac:dyDescent="0.25">
      <c r="A65" s="1" t="s">
        <v>33</v>
      </c>
      <c r="B65" s="3">
        <f>B17/B11</f>
        <v>295125.24040058447</v>
      </c>
      <c r="C65" s="3">
        <f t="shared" ref="C65:D65" si="22">C17/C11</f>
        <v>234000</v>
      </c>
      <c r="D65" s="3">
        <f t="shared" si="22"/>
        <v>823707</v>
      </c>
      <c r="E65" s="3"/>
      <c r="F65" s="3"/>
    </row>
    <row r="66" spans="1:7" x14ac:dyDescent="0.25">
      <c r="A66" s="1" t="s">
        <v>34</v>
      </c>
      <c r="B66" s="3">
        <f>B18/B12</f>
        <v>270584.00369657815</v>
      </c>
      <c r="C66" s="3">
        <f t="shared" ref="C66:D66" si="23">C18/C12</f>
        <v>210841.73172195462</v>
      </c>
      <c r="D66" s="3">
        <f t="shared" si="23"/>
        <v>831672.68045722716</v>
      </c>
      <c r="E66" s="3"/>
      <c r="F66" s="3"/>
      <c r="G66" s="6"/>
    </row>
    <row r="67" spans="1:7" x14ac:dyDescent="0.25">
      <c r="B67" s="1"/>
      <c r="C67" s="1"/>
      <c r="D67" s="1"/>
      <c r="E67" s="1"/>
      <c r="F67" s="1"/>
    </row>
    <row r="68" spans="1:7" x14ac:dyDescent="0.25">
      <c r="A68" s="5" t="s">
        <v>26</v>
      </c>
      <c r="B68" s="1"/>
      <c r="C68" s="1"/>
      <c r="D68" s="1"/>
      <c r="E68" s="1"/>
      <c r="F68" s="1"/>
    </row>
    <row r="69" spans="1:7" x14ac:dyDescent="0.25">
      <c r="A69" s="5" t="s">
        <v>27</v>
      </c>
      <c r="B69" s="1">
        <f>(B24/B23)*100</f>
        <v>94.648064690654536</v>
      </c>
      <c r="C69" s="1"/>
      <c r="D69" s="1"/>
      <c r="E69" s="1"/>
      <c r="F69" s="1"/>
    </row>
    <row r="70" spans="1:7" x14ac:dyDescent="0.25">
      <c r="A70" s="5" t="s">
        <v>28</v>
      </c>
      <c r="B70" s="1">
        <f>(B18/B24)*100</f>
        <v>96.868823802749063</v>
      </c>
      <c r="C70" s="1"/>
      <c r="D70" s="1"/>
      <c r="E70" s="1"/>
      <c r="F70" s="1"/>
    </row>
    <row r="71" spans="1:7" ht="15.75" thickBot="1" x14ac:dyDescent="0.3">
      <c r="A71" s="13"/>
      <c r="B71" s="13"/>
      <c r="C71" s="13"/>
      <c r="D71" s="13"/>
      <c r="E71" s="13"/>
      <c r="F71" s="13"/>
    </row>
    <row r="72" spans="1:7" ht="15.75" thickTop="1" x14ac:dyDescent="0.25"/>
    <row r="73" spans="1:7" x14ac:dyDescent="0.25">
      <c r="A73" s="5" t="s">
        <v>29</v>
      </c>
    </row>
    <row r="74" spans="1:7" x14ac:dyDescent="0.25">
      <c r="A74" s="5" t="s">
        <v>83</v>
      </c>
    </row>
    <row r="75" spans="1:7" x14ac:dyDescent="0.25">
      <c r="A75" s="5" t="s">
        <v>84</v>
      </c>
      <c r="B75" s="7"/>
      <c r="C75" s="7"/>
      <c r="D75" s="7"/>
    </row>
    <row r="76" spans="1:7" x14ac:dyDescent="0.25">
      <c r="A76" s="5" t="s">
        <v>85</v>
      </c>
    </row>
    <row r="78" spans="1:7" x14ac:dyDescent="0.25">
      <c r="A78" s="5" t="s">
        <v>44</v>
      </c>
    </row>
    <row r="79" spans="1:7" x14ac:dyDescent="0.25">
      <c r="A79" s="5" t="s">
        <v>46</v>
      </c>
    </row>
    <row r="80" spans="1:7" x14ac:dyDescent="0.25">
      <c r="A80" s="5" t="s">
        <v>45</v>
      </c>
    </row>
    <row r="81" spans="1:1" x14ac:dyDescent="0.25">
      <c r="A81" s="4" t="s">
        <v>47</v>
      </c>
    </row>
    <row r="82" spans="1:1" x14ac:dyDescent="0.25">
      <c r="A82" s="14" t="s">
        <v>48</v>
      </c>
    </row>
    <row r="83" spans="1:1" x14ac:dyDescent="0.25">
      <c r="A83" s="14" t="s">
        <v>49</v>
      </c>
    </row>
    <row r="85" spans="1:1" x14ac:dyDescent="0.25">
      <c r="A85" s="5" t="s">
        <v>125</v>
      </c>
    </row>
    <row r="148" spans="2:4" x14ac:dyDescent="0.25">
      <c r="B148" s="9"/>
      <c r="C148" s="9"/>
      <c r="D148" s="9"/>
    </row>
    <row r="149" spans="2:4" x14ac:dyDescent="0.25">
      <c r="B149" s="9"/>
      <c r="C149" s="9"/>
      <c r="D149" s="9"/>
    </row>
  </sheetData>
  <mergeCells count="4">
    <mergeCell ref="A4:A5"/>
    <mergeCell ref="A2:F2"/>
    <mergeCell ref="B4:B5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5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42578125" style="5" customWidth="1"/>
    <col min="2" max="6" width="23.7109375" style="5" customWidth="1"/>
    <col min="7" max="7" width="11.42578125" style="5"/>
    <col min="8" max="10" width="13.5703125" style="5" bestFit="1" customWidth="1"/>
    <col min="11" max="12" width="11.5703125" style="5" bestFit="1" customWidth="1"/>
    <col min="13" max="16384" width="11.42578125" style="5"/>
  </cols>
  <sheetData>
    <row r="2" spans="1:6" ht="15.75" x14ac:dyDescent="0.25">
      <c r="A2" s="23" t="s">
        <v>86</v>
      </c>
      <c r="B2" s="23"/>
      <c r="C2" s="23"/>
      <c r="D2" s="23"/>
      <c r="E2" s="23"/>
      <c r="F2" s="23"/>
    </row>
    <row r="4" spans="1:6" x14ac:dyDescent="0.25">
      <c r="A4" s="21" t="s">
        <v>0</v>
      </c>
      <c r="B4" s="21" t="s">
        <v>35</v>
      </c>
      <c r="C4" s="24" t="s">
        <v>124</v>
      </c>
      <c r="D4" s="24"/>
      <c r="E4" s="24"/>
      <c r="F4" s="24"/>
    </row>
    <row r="5" spans="1:6" ht="15.75" thickBot="1" x14ac:dyDescent="0.3">
      <c r="A5" s="22"/>
      <c r="B5" s="22"/>
      <c r="C5" s="18" t="s">
        <v>36</v>
      </c>
      <c r="D5" s="18" t="s">
        <v>50</v>
      </c>
      <c r="E5" s="18" t="s">
        <v>122</v>
      </c>
      <c r="F5" s="18" t="s">
        <v>123</v>
      </c>
    </row>
    <row r="6" spans="1:6" ht="15.75" thickTop="1" x14ac:dyDescent="0.25">
      <c r="C6" s="19"/>
    </row>
    <row r="7" spans="1:6" x14ac:dyDescent="0.25">
      <c r="A7" s="12" t="s">
        <v>1</v>
      </c>
    </row>
    <row r="9" spans="1:6" x14ac:dyDescent="0.25">
      <c r="A9" s="5" t="s">
        <v>43</v>
      </c>
    </row>
    <row r="10" spans="1:6" x14ac:dyDescent="0.25">
      <c r="A10" s="10" t="s">
        <v>55</v>
      </c>
      <c r="B10" s="3">
        <f>C10+D10</f>
        <v>113772</v>
      </c>
      <c r="C10" s="3">
        <v>109847.66666666667</v>
      </c>
      <c r="D10" s="3">
        <v>3924.3333333333335</v>
      </c>
      <c r="E10" s="3"/>
      <c r="F10" s="3"/>
    </row>
    <row r="11" spans="1:6" x14ac:dyDescent="0.25">
      <c r="A11" s="10" t="s">
        <v>87</v>
      </c>
      <c r="B11" s="3">
        <f t="shared" ref="B11:B13" si="0">C11+D11</f>
        <v>118841.66666666666</v>
      </c>
      <c r="C11" s="3">
        <v>114743.33333333333</v>
      </c>
      <c r="D11" s="3">
        <v>4098.333333333333</v>
      </c>
      <c r="E11" s="3"/>
    </row>
    <row r="12" spans="1:6" x14ac:dyDescent="0.25">
      <c r="A12" s="10" t="s">
        <v>88</v>
      </c>
      <c r="B12" s="3">
        <f t="shared" si="0"/>
        <v>118841.66666666666</v>
      </c>
      <c r="C12" s="3">
        <v>114743.33333333333</v>
      </c>
      <c r="D12" s="3">
        <v>4098.333333333333</v>
      </c>
      <c r="E12" s="3"/>
    </row>
    <row r="13" spans="1:6" x14ac:dyDescent="0.25">
      <c r="A13" s="10" t="s">
        <v>78</v>
      </c>
      <c r="B13" s="3">
        <f t="shared" si="0"/>
        <v>118907</v>
      </c>
      <c r="C13" s="3">
        <v>114793.5</v>
      </c>
      <c r="D13" s="3">
        <v>4113.5</v>
      </c>
      <c r="E13" s="3"/>
    </row>
    <row r="15" spans="1:6" x14ac:dyDescent="0.25">
      <c r="A15" s="11" t="s">
        <v>2</v>
      </c>
    </row>
    <row r="16" spans="1:6" x14ac:dyDescent="0.25">
      <c r="A16" s="10" t="s">
        <v>55</v>
      </c>
      <c r="B16" s="3">
        <f>C16+D16+E16+F16</f>
        <v>31976410308.490002</v>
      </c>
      <c r="C16" s="3">
        <v>23427099971.5</v>
      </c>
      <c r="D16" s="3">
        <v>3171448972.4499998</v>
      </c>
      <c r="E16" s="3">
        <v>3954151364.5300007</v>
      </c>
      <c r="F16" s="4">
        <v>1423710000.0099998</v>
      </c>
    </row>
    <row r="17" spans="1:7" x14ac:dyDescent="0.25">
      <c r="A17" s="10" t="s">
        <v>87</v>
      </c>
      <c r="B17" s="3">
        <f t="shared" ref="B17:B19" si="1">C17+D17+E17+F17</f>
        <v>35016694181.118752</v>
      </c>
      <c r="C17" s="3">
        <v>26849940000</v>
      </c>
      <c r="D17" s="3">
        <v>3375825855</v>
      </c>
      <c r="E17" s="3">
        <v>4159374689.8687496</v>
      </c>
      <c r="F17" s="3">
        <v>631553636.25</v>
      </c>
    </row>
    <row r="18" spans="1:7" x14ac:dyDescent="0.25">
      <c r="A18" s="10" t="s">
        <v>88</v>
      </c>
      <c r="B18" s="3">
        <f t="shared" si="1"/>
        <v>33788806765.679996</v>
      </c>
      <c r="C18" s="3">
        <v>24642660390.089996</v>
      </c>
      <c r="D18" s="3">
        <v>3397249933.8499994</v>
      </c>
      <c r="E18" s="3">
        <v>4155421441.7200003</v>
      </c>
      <c r="F18" s="4">
        <v>1593475000.02</v>
      </c>
    </row>
    <row r="19" spans="1:7" x14ac:dyDescent="0.25">
      <c r="A19" s="10" t="s">
        <v>78</v>
      </c>
      <c r="B19" s="3">
        <f t="shared" si="1"/>
        <v>150275390361.32501</v>
      </c>
      <c r="C19" s="3">
        <v>116296519485.65001</v>
      </c>
      <c r="D19" s="3">
        <v>14815157571.200001</v>
      </c>
      <c r="E19" s="3">
        <v>16637498759.474997</v>
      </c>
      <c r="F19" s="3">
        <v>2526214545</v>
      </c>
    </row>
    <row r="20" spans="1:7" x14ac:dyDescent="0.25">
      <c r="A20" s="10" t="s">
        <v>89</v>
      </c>
      <c r="B20" s="8">
        <f>C20+D20+E20</f>
        <v>32195331765.659996</v>
      </c>
      <c r="C20" s="3">
        <f>+C18</f>
        <v>24642660390.089996</v>
      </c>
      <c r="D20" s="3">
        <f t="shared" ref="D20:E20" si="2">+D18</f>
        <v>3397249933.8499994</v>
      </c>
      <c r="E20" s="8">
        <f t="shared" si="2"/>
        <v>4155421441.7200003</v>
      </c>
      <c r="F20" s="3"/>
      <c r="G20" s="6"/>
    </row>
    <row r="21" spans="1:7" x14ac:dyDescent="0.25">
      <c r="B21" s="3"/>
      <c r="C21" s="3"/>
      <c r="D21" s="3"/>
      <c r="E21" s="3"/>
    </row>
    <row r="22" spans="1:7" x14ac:dyDescent="0.25">
      <c r="A22" s="11" t="s">
        <v>3</v>
      </c>
      <c r="B22" s="3"/>
      <c r="C22" s="3"/>
      <c r="D22" s="3"/>
      <c r="E22" s="3"/>
      <c r="F22" s="3"/>
    </row>
    <row r="23" spans="1:7" x14ac:dyDescent="0.25">
      <c r="A23" s="10" t="s">
        <v>87</v>
      </c>
      <c r="B23" s="3">
        <f>B17</f>
        <v>35016694181.118752</v>
      </c>
      <c r="C23" s="3"/>
      <c r="D23" s="3"/>
      <c r="E23" s="3"/>
      <c r="F23" s="3"/>
    </row>
    <row r="24" spans="1:7" x14ac:dyDescent="0.25">
      <c r="A24" s="10" t="s">
        <v>88</v>
      </c>
      <c r="B24" s="3">
        <v>38955199973.449997</v>
      </c>
      <c r="C24" s="3"/>
      <c r="D24" s="3"/>
      <c r="E24" s="3"/>
      <c r="F24" s="3"/>
    </row>
    <row r="26" spans="1:7" x14ac:dyDescent="0.25">
      <c r="A26" s="5" t="s">
        <v>4</v>
      </c>
    </row>
    <row r="27" spans="1:7" x14ac:dyDescent="0.25">
      <c r="A27" s="10" t="s">
        <v>56</v>
      </c>
      <c r="B27" s="15">
        <v>1.0088033727000001</v>
      </c>
      <c r="C27" s="15">
        <v>1.0088033727000001</v>
      </c>
      <c r="D27" s="15">
        <v>1.0088033727000001</v>
      </c>
      <c r="E27" s="15">
        <v>1.0088033727000001</v>
      </c>
      <c r="F27" s="15">
        <v>1.0088033727000001</v>
      </c>
    </row>
    <row r="28" spans="1:7" x14ac:dyDescent="0.25">
      <c r="A28" s="10" t="s">
        <v>90</v>
      </c>
      <c r="B28" s="15">
        <v>1.0303325644000001</v>
      </c>
      <c r="C28" s="15">
        <v>1.0303325644000001</v>
      </c>
      <c r="D28" s="15">
        <v>1.0303325644000001</v>
      </c>
      <c r="E28" s="15">
        <v>1.0303325644000001</v>
      </c>
      <c r="F28" s="15">
        <v>1.0303325644000001</v>
      </c>
    </row>
    <row r="29" spans="1:7" x14ac:dyDescent="0.25">
      <c r="A29" s="10" t="s">
        <v>5</v>
      </c>
      <c r="B29" s="4">
        <f>+C29+D29</f>
        <v>111990</v>
      </c>
      <c r="C29" s="4">
        <v>102401</v>
      </c>
      <c r="D29" s="4">
        <v>9589</v>
      </c>
      <c r="E29" s="4"/>
      <c r="F29" s="4"/>
    </row>
    <row r="31" spans="1:7" x14ac:dyDescent="0.25">
      <c r="A31" s="12" t="s">
        <v>6</v>
      </c>
    </row>
    <row r="32" spans="1:7" x14ac:dyDescent="0.25">
      <c r="A32" s="5" t="s">
        <v>57</v>
      </c>
      <c r="B32" s="3">
        <f>B16/B27</f>
        <v>31697366576.90498</v>
      </c>
      <c r="C32" s="3">
        <f t="shared" ref="C32:F32" si="3">C16/C27</f>
        <v>23222662220.88335</v>
      </c>
      <c r="D32" s="3">
        <f t="shared" si="3"/>
        <v>3143773165.5890603</v>
      </c>
      <c r="E32" s="3">
        <f t="shared" si="3"/>
        <v>3919645266.3981071</v>
      </c>
      <c r="F32" s="3">
        <f t="shared" si="3"/>
        <v>1411285924.0344603</v>
      </c>
    </row>
    <row r="33" spans="1:12" x14ac:dyDescent="0.25">
      <c r="A33" s="5" t="s">
        <v>91</v>
      </c>
      <c r="B33" s="3">
        <f>B18/B28</f>
        <v>32794078274.480667</v>
      </c>
      <c r="C33" s="3">
        <f t="shared" ref="C33:F33" si="4">C18/C28</f>
        <v>23917190664.006924</v>
      </c>
      <c r="D33" s="3">
        <f t="shared" si="4"/>
        <v>3297236301.3958902</v>
      </c>
      <c r="E33" s="3">
        <f t="shared" si="4"/>
        <v>4033087553.7645969</v>
      </c>
      <c r="F33" s="3">
        <f t="shared" si="4"/>
        <v>1546563755.3132546</v>
      </c>
    </row>
    <row r="34" spans="1:12" x14ac:dyDescent="0.25">
      <c r="A34" s="5" t="s">
        <v>58</v>
      </c>
      <c r="B34" s="3">
        <f>B32/B10</f>
        <v>278604.28380361584</v>
      </c>
      <c r="C34" s="3">
        <f t="shared" ref="C34:D34" si="5">C32/C10</f>
        <v>211407.87897982978</v>
      </c>
      <c r="D34" s="3">
        <f t="shared" si="5"/>
        <v>801097.38356979366</v>
      </c>
      <c r="E34" s="3"/>
      <c r="F34" s="3"/>
    </row>
    <row r="35" spans="1:12" x14ac:dyDescent="0.25">
      <c r="A35" s="5" t="s">
        <v>92</v>
      </c>
      <c r="B35" s="3">
        <f>B33/B12</f>
        <v>275947.64693483489</v>
      </c>
      <c r="C35" s="3">
        <f t="shared" ref="C35:D35" si="6">C33/C12</f>
        <v>208440.78666014227</v>
      </c>
      <c r="D35" s="3">
        <f t="shared" si="6"/>
        <v>804531.02108073782</v>
      </c>
      <c r="E35" s="3"/>
      <c r="F35" s="3"/>
    </row>
    <row r="37" spans="1:12" x14ac:dyDescent="0.25">
      <c r="A37" s="12" t="s">
        <v>7</v>
      </c>
    </row>
    <row r="39" spans="1:12" x14ac:dyDescent="0.25">
      <c r="A39" s="5" t="s">
        <v>8</v>
      </c>
    </row>
    <row r="40" spans="1:12" x14ac:dyDescent="0.25">
      <c r="A40" s="5" t="s">
        <v>9</v>
      </c>
      <c r="B40" s="1">
        <f>(B11/B29)*100</f>
        <v>106.11810578325445</v>
      </c>
      <c r="C40" s="1">
        <f t="shared" ref="C40:D40" si="7">(C11/C29)*100</f>
        <v>112.05294219131974</v>
      </c>
      <c r="D40" s="1">
        <f t="shared" si="7"/>
        <v>42.739945075955085</v>
      </c>
      <c r="E40" s="1"/>
      <c r="F40" s="1"/>
      <c r="H40" s="9"/>
      <c r="I40" s="9"/>
      <c r="J40" s="9"/>
      <c r="K40" s="9"/>
      <c r="L40" s="9"/>
    </row>
    <row r="41" spans="1:12" x14ac:dyDescent="0.25">
      <c r="A41" s="5" t="s">
        <v>10</v>
      </c>
      <c r="B41" s="1">
        <f>(B12/(B12+B29))*100</f>
        <v>51.484126239178622</v>
      </c>
      <c r="C41" s="1">
        <f t="shared" ref="C41:D41" si="8">(C12/(C12+C29))*100</f>
        <v>52.841965328744479</v>
      </c>
      <c r="D41" s="1">
        <f t="shared" si="8"/>
        <v>29.942525936388876</v>
      </c>
      <c r="E41" s="1"/>
      <c r="F41" s="1"/>
      <c r="H41" s="9"/>
      <c r="I41" s="9"/>
      <c r="J41" s="9"/>
      <c r="K41" s="9"/>
      <c r="L41" s="9"/>
    </row>
    <row r="42" spans="1:12" x14ac:dyDescent="0.25">
      <c r="H42" s="9"/>
      <c r="I42" s="9"/>
      <c r="J42" s="9"/>
      <c r="K42" s="9"/>
      <c r="L42" s="9"/>
    </row>
    <row r="43" spans="1:12" x14ac:dyDescent="0.25">
      <c r="A43" s="5" t="s">
        <v>11</v>
      </c>
      <c r="H43" s="9"/>
      <c r="I43" s="9"/>
      <c r="J43" s="9"/>
      <c r="K43" s="9"/>
      <c r="L43" s="9"/>
    </row>
    <row r="44" spans="1:12" x14ac:dyDescent="0.25">
      <c r="A44" s="5" t="s">
        <v>12</v>
      </c>
      <c r="B44" s="1">
        <f>B12/B11*100</f>
        <v>100</v>
      </c>
      <c r="C44" s="1">
        <f t="shared" ref="C44:D44" si="9">C12/C11*100</f>
        <v>100</v>
      </c>
      <c r="D44" s="1">
        <f t="shared" si="9"/>
        <v>100</v>
      </c>
      <c r="E44" s="1"/>
      <c r="F44" s="1"/>
      <c r="H44" s="9"/>
      <c r="I44" s="9"/>
      <c r="J44" s="9"/>
      <c r="K44" s="9"/>
      <c r="L44" s="9"/>
    </row>
    <row r="45" spans="1:12" x14ac:dyDescent="0.25">
      <c r="A45" s="5" t="s">
        <v>13</v>
      </c>
      <c r="B45" s="1">
        <f>B18/B17*100</f>
        <v>96.49342279688743</v>
      </c>
      <c r="C45" s="1">
        <f t="shared" ref="C45:F45" si="10">C18/C17*100</f>
        <v>91.779200959443472</v>
      </c>
      <c r="D45" s="1">
        <f t="shared" si="10"/>
        <v>100.63463222838547</v>
      </c>
      <c r="E45" s="1">
        <f t="shared" si="10"/>
        <v>99.904955709847968</v>
      </c>
      <c r="F45" s="1">
        <f t="shared" si="10"/>
        <v>252.31031990911129</v>
      </c>
      <c r="H45" s="9"/>
      <c r="I45" s="9"/>
      <c r="J45" s="9"/>
      <c r="K45" s="9"/>
      <c r="L45" s="9"/>
    </row>
    <row r="46" spans="1:12" x14ac:dyDescent="0.25">
      <c r="A46" s="5" t="s">
        <v>14</v>
      </c>
      <c r="B46" s="1">
        <f>AVERAGE(B44:B45)</f>
        <v>98.246711398443722</v>
      </c>
      <c r="C46" s="1">
        <f t="shared" ref="C46:F46" si="11">AVERAGE(C44:C45)</f>
        <v>95.889600479721736</v>
      </c>
      <c r="D46" s="1">
        <f t="shared" si="11"/>
        <v>100.31731611419274</v>
      </c>
      <c r="E46" s="1">
        <f t="shared" si="11"/>
        <v>99.904955709847968</v>
      </c>
      <c r="F46" s="1">
        <f t="shared" si="11"/>
        <v>252.31031990911129</v>
      </c>
      <c r="H46" s="9"/>
      <c r="I46" s="9"/>
      <c r="J46" s="9"/>
      <c r="K46" s="9"/>
      <c r="L46" s="9"/>
    </row>
    <row r="47" spans="1:12" x14ac:dyDescent="0.25">
      <c r="B47" s="1"/>
      <c r="C47" s="1"/>
      <c r="D47" s="1"/>
      <c r="E47" s="1"/>
      <c r="F47" s="1"/>
      <c r="H47" s="9"/>
      <c r="I47" s="9"/>
      <c r="J47" s="9"/>
      <c r="K47" s="9"/>
      <c r="L47" s="9"/>
    </row>
    <row r="48" spans="1:12" x14ac:dyDescent="0.25">
      <c r="A48" s="5" t="s">
        <v>15</v>
      </c>
      <c r="H48" s="9"/>
      <c r="I48" s="9"/>
      <c r="J48" s="9"/>
      <c r="K48" s="9"/>
      <c r="L48" s="9"/>
    </row>
    <row r="49" spans="1:12" x14ac:dyDescent="0.25">
      <c r="A49" s="5" t="s">
        <v>16</v>
      </c>
      <c r="B49" s="1">
        <f>B12/B13*100</f>
        <v>99.945055099083021</v>
      </c>
      <c r="C49" s="1">
        <f t="shared" ref="C49:D49" si="12">C12/C13*100</f>
        <v>99.956298338610921</v>
      </c>
      <c r="D49" s="1">
        <f t="shared" si="12"/>
        <v>99.631295328390252</v>
      </c>
      <c r="E49" s="1"/>
      <c r="F49" s="1"/>
      <c r="G49" s="6"/>
      <c r="H49" s="9"/>
      <c r="I49" s="9"/>
      <c r="J49" s="9"/>
      <c r="K49" s="9"/>
      <c r="L49" s="9"/>
    </row>
    <row r="50" spans="1:12" x14ac:dyDescent="0.25">
      <c r="A50" s="5" t="s">
        <v>17</v>
      </c>
      <c r="B50" s="1">
        <f>B18/B19*100</f>
        <v>22.484590913014795</v>
      </c>
      <c r="C50" s="1">
        <f t="shared" ref="C50:F50" si="13">C18/C19*100</f>
        <v>21.189508077351093</v>
      </c>
      <c r="D50" s="1">
        <f t="shared" si="13"/>
        <v>22.930906522750053</v>
      </c>
      <c r="E50" s="1">
        <f t="shared" si="13"/>
        <v>24.976238927461996</v>
      </c>
      <c r="F50" s="1">
        <f t="shared" si="13"/>
        <v>63.077579977277821</v>
      </c>
      <c r="H50" s="9"/>
      <c r="I50" s="9"/>
      <c r="J50" s="9"/>
      <c r="K50" s="9"/>
      <c r="L50" s="9"/>
    </row>
    <row r="51" spans="1:12" x14ac:dyDescent="0.25">
      <c r="A51" s="5" t="s">
        <v>18</v>
      </c>
      <c r="B51" s="1">
        <f>AVERAGE(B49:B50)</f>
        <v>61.21482300604891</v>
      </c>
      <c r="C51" s="1">
        <f t="shared" ref="C51:F51" si="14">AVERAGE(C49:C50)</f>
        <v>60.572903207981007</v>
      </c>
      <c r="D51" s="1">
        <f t="shared" si="14"/>
        <v>61.281100925570151</v>
      </c>
      <c r="E51" s="1">
        <f t="shared" si="14"/>
        <v>24.976238927461996</v>
      </c>
      <c r="F51" s="1">
        <f t="shared" si="14"/>
        <v>63.077579977277821</v>
      </c>
      <c r="H51" s="9"/>
      <c r="I51" s="9"/>
      <c r="J51" s="9"/>
      <c r="K51" s="9"/>
      <c r="L51" s="9"/>
    </row>
    <row r="52" spans="1:12" x14ac:dyDescent="0.25">
      <c r="H52" s="9"/>
      <c r="I52" s="9"/>
      <c r="J52" s="9"/>
      <c r="K52" s="9"/>
      <c r="L52" s="9"/>
    </row>
    <row r="53" spans="1:12" x14ac:dyDescent="0.25">
      <c r="A53" s="5" t="s">
        <v>30</v>
      </c>
      <c r="H53" s="9"/>
      <c r="I53" s="9"/>
      <c r="J53" s="9"/>
      <c r="K53" s="9"/>
      <c r="L53" s="9"/>
    </row>
    <row r="54" spans="1:12" x14ac:dyDescent="0.25">
      <c r="A54" s="5" t="s">
        <v>19</v>
      </c>
      <c r="B54" s="1">
        <f>(B20/B18)*100</f>
        <v>95.284015173810374</v>
      </c>
      <c r="C54" s="1"/>
      <c r="D54" s="1"/>
      <c r="E54" s="1"/>
      <c r="F54" s="1"/>
      <c r="H54" s="9"/>
      <c r="I54" s="9"/>
      <c r="J54" s="9"/>
      <c r="K54" s="9"/>
      <c r="L54" s="9"/>
    </row>
    <row r="55" spans="1:12" x14ac:dyDescent="0.25">
      <c r="H55" s="9"/>
      <c r="I55" s="9"/>
      <c r="J55" s="9"/>
      <c r="K55" s="9"/>
      <c r="L55" s="9"/>
    </row>
    <row r="56" spans="1:12" x14ac:dyDescent="0.25">
      <c r="A56" s="5" t="s">
        <v>20</v>
      </c>
      <c r="H56" s="9"/>
      <c r="I56" s="9"/>
      <c r="J56" s="9"/>
      <c r="K56" s="9"/>
      <c r="L56" s="9"/>
    </row>
    <row r="57" spans="1:12" x14ac:dyDescent="0.25">
      <c r="A57" s="5" t="s">
        <v>21</v>
      </c>
      <c r="B57" s="1">
        <f>((B12/B10)-1)*100</f>
        <v>4.455987999390576</v>
      </c>
      <c r="C57" s="1">
        <f t="shared" ref="C57:D57" si="15">((C12/C10)-1)*100</f>
        <v>4.4567780228983667</v>
      </c>
      <c r="D57" s="1">
        <f t="shared" si="15"/>
        <v>4.4338741187462727</v>
      </c>
      <c r="E57" s="1"/>
      <c r="F57" s="1"/>
      <c r="H57" s="9"/>
      <c r="I57" s="9"/>
      <c r="J57" s="9"/>
      <c r="K57" s="9"/>
      <c r="L57" s="9"/>
    </row>
    <row r="58" spans="1:12" x14ac:dyDescent="0.25">
      <c r="A58" s="5" t="s">
        <v>22</v>
      </c>
      <c r="B58" s="1">
        <f>((B33/B32)-1)*100</f>
        <v>3.4599457810314149</v>
      </c>
      <c r="C58" s="1">
        <f t="shared" ref="C58:F58" si="16">((C33/C32)-1)*100</f>
        <v>2.9907356724114376</v>
      </c>
      <c r="D58" s="1">
        <f t="shared" si="16"/>
        <v>4.8814951882215407</v>
      </c>
      <c r="E58" s="1">
        <f t="shared" si="16"/>
        <v>2.8941978076178154</v>
      </c>
      <c r="F58" s="1">
        <f t="shared" si="16"/>
        <v>9.5854304910853116</v>
      </c>
      <c r="H58" s="9"/>
      <c r="I58" s="9"/>
      <c r="J58" s="9"/>
      <c r="K58" s="9"/>
      <c r="L58" s="9"/>
    </row>
    <row r="59" spans="1:12" x14ac:dyDescent="0.25">
      <c r="A59" s="5" t="s">
        <v>23</v>
      </c>
      <c r="B59" s="1">
        <f>((B35/B34)-1)*100</f>
        <v>-0.95355205329633597</v>
      </c>
      <c r="C59" s="1">
        <f t="shared" ref="C59:D59" si="17">((C35/C34)-1)*100</f>
        <v>-1.403491834838666</v>
      </c>
      <c r="D59" s="1">
        <f t="shared" si="17"/>
        <v>0.42861674265410876</v>
      </c>
      <c r="E59" s="1"/>
      <c r="F59" s="1"/>
      <c r="H59" s="9"/>
      <c r="I59" s="9"/>
      <c r="J59" s="9"/>
      <c r="K59" s="9"/>
      <c r="L59" s="9"/>
    </row>
    <row r="60" spans="1:12" x14ac:dyDescent="0.25">
      <c r="B60" s="1"/>
      <c r="C60" s="1"/>
      <c r="D60" s="1"/>
      <c r="E60" s="1"/>
      <c r="F60" s="1"/>
      <c r="H60" s="9"/>
      <c r="I60" s="9"/>
      <c r="J60" s="9"/>
      <c r="K60" s="9"/>
      <c r="L60" s="9"/>
    </row>
    <row r="61" spans="1:12" x14ac:dyDescent="0.25">
      <c r="A61" s="5" t="s">
        <v>24</v>
      </c>
      <c r="H61" s="9"/>
      <c r="I61" s="9"/>
      <c r="J61" s="9"/>
      <c r="K61" s="9"/>
      <c r="L61" s="9"/>
    </row>
    <row r="62" spans="1:12" x14ac:dyDescent="0.25">
      <c r="A62" s="5" t="s">
        <v>31</v>
      </c>
      <c r="B62" s="3">
        <f>B17/(B11*3)</f>
        <v>98216.658526383151</v>
      </c>
      <c r="C62" s="3">
        <f t="shared" ref="C62:D62" si="18">C17/(C11*3)</f>
        <v>78000</v>
      </c>
      <c r="D62" s="3">
        <f t="shared" si="18"/>
        <v>274569</v>
      </c>
      <c r="E62" s="3"/>
      <c r="F62" s="3"/>
      <c r="H62" s="9"/>
      <c r="I62" s="9"/>
      <c r="J62" s="9"/>
      <c r="K62" s="9"/>
      <c r="L62" s="9"/>
    </row>
    <row r="63" spans="1:12" x14ac:dyDescent="0.25">
      <c r="A63" s="5" t="s">
        <v>32</v>
      </c>
      <c r="B63" s="3">
        <f>B18/(B12*3)</f>
        <v>94772.615568838082</v>
      </c>
      <c r="C63" s="3">
        <f t="shared" ref="C63:D63" si="19">C18/(C12*3)</f>
        <v>71587.776748365912</v>
      </c>
      <c r="D63" s="3">
        <f t="shared" si="19"/>
        <v>276311.5033631557</v>
      </c>
      <c r="E63" s="3"/>
      <c r="F63" s="3"/>
      <c r="H63" s="9"/>
      <c r="I63" s="9"/>
      <c r="J63" s="9"/>
      <c r="K63" s="9"/>
      <c r="L63" s="9"/>
    </row>
    <row r="64" spans="1:12" x14ac:dyDescent="0.25">
      <c r="A64" s="5" t="s">
        <v>25</v>
      </c>
      <c r="B64" s="1">
        <f>(B63/B62)*B46</f>
        <v>94.801614613738096</v>
      </c>
      <c r="C64" s="1">
        <f t="shared" ref="C64:D64" si="20">(C63/C62)*C46</f>
        <v>88.006709123491291</v>
      </c>
      <c r="D64" s="1">
        <f t="shared" si="20"/>
        <v>100.95396213290473</v>
      </c>
      <c r="E64" s="1"/>
      <c r="F64" s="1"/>
      <c r="H64" s="9"/>
      <c r="I64" s="9"/>
      <c r="J64" s="9"/>
      <c r="K64" s="9"/>
      <c r="L64" s="9"/>
    </row>
    <row r="65" spans="1:12" x14ac:dyDescent="0.25">
      <c r="A65" s="1" t="s">
        <v>33</v>
      </c>
      <c r="B65" s="3">
        <f>B17/B11</f>
        <v>294649.97557914944</v>
      </c>
      <c r="C65" s="3">
        <f t="shared" ref="C65:D65" si="21">C17/C11</f>
        <v>234000</v>
      </c>
      <c r="D65" s="3">
        <f t="shared" si="21"/>
        <v>823707.00000000012</v>
      </c>
      <c r="E65" s="3"/>
      <c r="F65" s="3"/>
      <c r="H65" s="9"/>
      <c r="I65" s="9"/>
      <c r="J65" s="9"/>
      <c r="K65" s="9"/>
      <c r="L65" s="9"/>
    </row>
    <row r="66" spans="1:12" x14ac:dyDescent="0.25">
      <c r="A66" s="1" t="s">
        <v>34</v>
      </c>
      <c r="B66" s="3">
        <f>B18/B12</f>
        <v>284317.84670651425</v>
      </c>
      <c r="C66" s="3">
        <f t="shared" ref="C66:D66" si="22">C18/C12</f>
        <v>214763.33024509772</v>
      </c>
      <c r="D66" s="3">
        <f t="shared" si="22"/>
        <v>828934.51008946716</v>
      </c>
      <c r="E66" s="3"/>
      <c r="F66" s="3"/>
      <c r="G66" s="6"/>
      <c r="H66" s="9"/>
      <c r="I66" s="9"/>
      <c r="J66" s="9"/>
      <c r="K66" s="9"/>
      <c r="L66" s="9"/>
    </row>
    <row r="67" spans="1:12" x14ac:dyDescent="0.25">
      <c r="B67" s="1"/>
      <c r="C67" s="1"/>
      <c r="D67" s="1"/>
      <c r="E67" s="1"/>
      <c r="F67" s="1"/>
      <c r="H67" s="9"/>
      <c r="I67" s="9"/>
      <c r="J67" s="9"/>
      <c r="K67" s="9"/>
      <c r="L67" s="9"/>
    </row>
    <row r="68" spans="1:12" x14ac:dyDescent="0.25">
      <c r="A68" s="5" t="s">
        <v>26</v>
      </c>
      <c r="B68" s="1"/>
      <c r="C68" s="1"/>
      <c r="D68" s="1"/>
      <c r="E68" s="1"/>
      <c r="F68" s="1"/>
      <c r="H68" s="9"/>
      <c r="I68" s="9"/>
      <c r="J68" s="9"/>
      <c r="K68" s="9"/>
      <c r="L68" s="9"/>
    </row>
    <row r="69" spans="1:12" x14ac:dyDescent="0.25">
      <c r="A69" s="5" t="s">
        <v>27</v>
      </c>
      <c r="B69" s="1">
        <f>(B24/B23)*100</f>
        <v>111.2475088937862</v>
      </c>
      <c r="C69" s="1"/>
      <c r="D69" s="1"/>
      <c r="E69" s="1"/>
      <c r="F69" s="1"/>
      <c r="H69" s="9"/>
      <c r="I69" s="9"/>
      <c r="J69" s="9"/>
      <c r="K69" s="9"/>
      <c r="L69" s="9"/>
    </row>
    <row r="70" spans="1:12" x14ac:dyDescent="0.25">
      <c r="A70" s="5" t="s">
        <v>28</v>
      </c>
      <c r="B70" s="1">
        <f>(B18/B24)*100</f>
        <v>86.737603166480554</v>
      </c>
      <c r="C70" s="1"/>
      <c r="D70" s="1"/>
      <c r="E70" s="1"/>
      <c r="F70" s="1"/>
      <c r="H70" s="9"/>
      <c r="I70" s="9"/>
      <c r="J70" s="9"/>
      <c r="K70" s="9"/>
      <c r="L70" s="9"/>
    </row>
    <row r="71" spans="1:12" ht="15.75" thickBot="1" x14ac:dyDescent="0.3">
      <c r="A71" s="13"/>
      <c r="B71" s="13"/>
      <c r="C71" s="13"/>
      <c r="D71" s="13"/>
      <c r="E71" s="13"/>
      <c r="F71" s="13"/>
    </row>
    <row r="72" spans="1:12" ht="15.75" thickTop="1" x14ac:dyDescent="0.25"/>
    <row r="73" spans="1:12" x14ac:dyDescent="0.25">
      <c r="A73" s="5" t="s">
        <v>29</v>
      </c>
    </row>
    <row r="74" spans="1:12" x14ac:dyDescent="0.25">
      <c r="A74" s="5" t="s">
        <v>83</v>
      </c>
    </row>
    <row r="75" spans="1:12" x14ac:dyDescent="0.25">
      <c r="A75" s="5" t="s">
        <v>84</v>
      </c>
      <c r="B75" s="7"/>
      <c r="C75" s="7"/>
      <c r="D75" s="7"/>
    </row>
    <row r="76" spans="1:12" x14ac:dyDescent="0.25">
      <c r="A76" s="5" t="s">
        <v>85</v>
      </c>
    </row>
    <row r="78" spans="1:12" x14ac:dyDescent="0.25">
      <c r="A78" s="5" t="s">
        <v>44</v>
      </c>
    </row>
    <row r="79" spans="1:12" x14ac:dyDescent="0.25">
      <c r="A79" s="5" t="s">
        <v>46</v>
      </c>
    </row>
    <row r="80" spans="1:12" x14ac:dyDescent="0.25">
      <c r="A80" s="5" t="s">
        <v>45</v>
      </c>
    </row>
    <row r="81" spans="1:1" x14ac:dyDescent="0.25">
      <c r="A81" s="4" t="s">
        <v>47</v>
      </c>
    </row>
    <row r="82" spans="1:1" x14ac:dyDescent="0.25">
      <c r="A82" s="14" t="s">
        <v>48</v>
      </c>
    </row>
    <row r="83" spans="1:1" x14ac:dyDescent="0.25">
      <c r="A83" s="14" t="s">
        <v>49</v>
      </c>
    </row>
    <row r="85" spans="1:1" x14ac:dyDescent="0.25">
      <c r="A85" s="5" t="s">
        <v>125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5" customWidth="1"/>
    <col min="2" max="6" width="23.7109375" style="5" customWidth="1"/>
    <col min="7" max="16384" width="11.42578125" style="5"/>
  </cols>
  <sheetData>
    <row r="2" spans="1:6" ht="15.75" x14ac:dyDescent="0.25">
      <c r="A2" s="23" t="s">
        <v>93</v>
      </c>
      <c r="B2" s="23"/>
      <c r="C2" s="23"/>
      <c r="D2" s="23"/>
      <c r="E2" s="23"/>
      <c r="F2" s="23"/>
    </row>
    <row r="4" spans="1:6" x14ac:dyDescent="0.25">
      <c r="A4" s="21" t="s">
        <v>0</v>
      </c>
      <c r="B4" s="21" t="s">
        <v>35</v>
      </c>
      <c r="C4" s="24" t="s">
        <v>124</v>
      </c>
      <c r="D4" s="24"/>
      <c r="E4" s="24"/>
      <c r="F4" s="24"/>
    </row>
    <row r="5" spans="1:6" ht="15.75" thickBot="1" x14ac:dyDescent="0.3">
      <c r="A5" s="22"/>
      <c r="B5" s="22"/>
      <c r="C5" s="18" t="s">
        <v>36</v>
      </c>
      <c r="D5" s="18" t="s">
        <v>50</v>
      </c>
      <c r="E5" s="18" t="s">
        <v>122</v>
      </c>
      <c r="F5" s="18" t="s">
        <v>123</v>
      </c>
    </row>
    <row r="6" spans="1:6" ht="15.75" thickTop="1" x14ac:dyDescent="0.25">
      <c r="C6" s="19"/>
    </row>
    <row r="7" spans="1:6" x14ac:dyDescent="0.25">
      <c r="A7" s="12" t="s">
        <v>1</v>
      </c>
    </row>
    <row r="9" spans="1:6" x14ac:dyDescent="0.25">
      <c r="A9" s="5" t="s">
        <v>43</v>
      </c>
    </row>
    <row r="10" spans="1:6" x14ac:dyDescent="0.25">
      <c r="A10" s="10" t="s">
        <v>59</v>
      </c>
      <c r="B10" s="3">
        <f>C10+D10</f>
        <v>114993.33333333334</v>
      </c>
      <c r="C10" s="3">
        <v>111030.66666666667</v>
      </c>
      <c r="D10" s="3">
        <v>3962.6666666666665</v>
      </c>
      <c r="E10" s="3"/>
    </row>
    <row r="11" spans="1:6" x14ac:dyDescent="0.25">
      <c r="A11" s="10" t="s">
        <v>94</v>
      </c>
      <c r="B11" s="3">
        <f t="shared" ref="B11:B13" si="0">C11+D11</f>
        <v>119542</v>
      </c>
      <c r="C11" s="3">
        <v>115414</v>
      </c>
      <c r="D11" s="3">
        <v>4128</v>
      </c>
      <c r="E11" s="3"/>
    </row>
    <row r="12" spans="1:6" x14ac:dyDescent="0.25">
      <c r="A12" s="10" t="s">
        <v>95</v>
      </c>
      <c r="B12" s="3">
        <f t="shared" si="0"/>
        <v>119542</v>
      </c>
      <c r="C12" s="3">
        <v>115414</v>
      </c>
      <c r="D12" s="3">
        <v>4128</v>
      </c>
      <c r="E12" s="3"/>
    </row>
    <row r="13" spans="1:6" x14ac:dyDescent="0.25">
      <c r="A13" s="10" t="s">
        <v>78</v>
      </c>
      <c r="B13" s="3">
        <f t="shared" si="0"/>
        <v>118907</v>
      </c>
      <c r="C13" s="3">
        <v>114793.5</v>
      </c>
      <c r="D13" s="3">
        <v>4113.5</v>
      </c>
      <c r="E13" s="3"/>
    </row>
    <row r="15" spans="1:6" x14ac:dyDescent="0.25">
      <c r="A15" s="11" t="s">
        <v>2</v>
      </c>
    </row>
    <row r="16" spans="1:6" x14ac:dyDescent="0.25">
      <c r="A16" s="10" t="s">
        <v>59</v>
      </c>
      <c r="B16" s="3">
        <f>+C16+D16+E16+F16</f>
        <v>32994525498.860001</v>
      </c>
      <c r="C16" s="3">
        <v>24883328562</v>
      </c>
      <c r="D16" s="3">
        <v>3023361135.1499996</v>
      </c>
      <c r="E16" s="3">
        <v>3836910801.71</v>
      </c>
      <c r="F16" s="4">
        <v>1250925000</v>
      </c>
    </row>
    <row r="17" spans="1:7" x14ac:dyDescent="0.25">
      <c r="A17" s="10" t="s">
        <v>94</v>
      </c>
      <c r="B17" s="3">
        <f t="shared" ref="B17:B19" si="1">+C17+D17+E17+F17</f>
        <v>35198066822.118752</v>
      </c>
      <c r="C17" s="3">
        <v>27006876000</v>
      </c>
      <c r="D17" s="3">
        <v>3400262496</v>
      </c>
      <c r="E17" s="3">
        <v>4159374689.8687496</v>
      </c>
      <c r="F17" s="3">
        <v>631553636.25</v>
      </c>
    </row>
    <row r="18" spans="1:7" x14ac:dyDescent="0.25">
      <c r="A18" s="10" t="s">
        <v>95</v>
      </c>
      <c r="B18" s="3">
        <f t="shared" si="1"/>
        <v>35404290500.55999</v>
      </c>
      <c r="C18" s="3">
        <v>26239524578.999992</v>
      </c>
      <c r="D18" s="3">
        <v>3394183291.6500001</v>
      </c>
      <c r="E18" s="3">
        <v>4177107629.8900003</v>
      </c>
      <c r="F18" s="4">
        <v>1593475000.02</v>
      </c>
    </row>
    <row r="19" spans="1:7" ht="13.5" customHeight="1" x14ac:dyDescent="0.25">
      <c r="A19" s="10" t="s">
        <v>78</v>
      </c>
      <c r="B19" s="3">
        <f t="shared" si="1"/>
        <v>150275390361.32501</v>
      </c>
      <c r="C19" s="3">
        <v>116296519485.65001</v>
      </c>
      <c r="D19" s="3">
        <v>14815157571.200001</v>
      </c>
      <c r="E19" s="3">
        <v>16637498759.474997</v>
      </c>
      <c r="F19" s="3">
        <v>2526214545</v>
      </c>
    </row>
    <row r="20" spans="1:7" x14ac:dyDescent="0.25">
      <c r="A20" s="10" t="s">
        <v>96</v>
      </c>
      <c r="B20" s="8">
        <f>C20+D20+E20</f>
        <v>33810815500.539993</v>
      </c>
      <c r="C20" s="3">
        <f>+C18</f>
        <v>26239524578.999992</v>
      </c>
      <c r="D20" s="3">
        <f t="shared" ref="D20:E20" si="2">+D18</f>
        <v>3394183291.6500001</v>
      </c>
      <c r="E20" s="8">
        <f t="shared" si="2"/>
        <v>4177107629.8900003</v>
      </c>
      <c r="F20" s="3"/>
      <c r="G20" s="6"/>
    </row>
    <row r="21" spans="1:7" x14ac:dyDescent="0.25">
      <c r="B21" s="3"/>
      <c r="C21" s="3"/>
      <c r="D21" s="3"/>
      <c r="E21" s="3"/>
    </row>
    <row r="22" spans="1:7" x14ac:dyDescent="0.25">
      <c r="A22" s="11" t="s">
        <v>3</v>
      </c>
      <c r="B22" s="3"/>
      <c r="C22" s="3"/>
      <c r="D22" s="3"/>
      <c r="E22" s="3"/>
      <c r="F22" s="3"/>
    </row>
    <row r="23" spans="1:7" x14ac:dyDescent="0.25">
      <c r="A23" s="10" t="s">
        <v>94</v>
      </c>
      <c r="B23" s="3">
        <f>B17</f>
        <v>35198066822.118752</v>
      </c>
      <c r="C23" s="3"/>
      <c r="D23" s="3"/>
      <c r="E23" s="3"/>
      <c r="F23" s="3"/>
    </row>
    <row r="24" spans="1:7" x14ac:dyDescent="0.25">
      <c r="A24" s="10" t="s">
        <v>95</v>
      </c>
      <c r="B24" s="3">
        <v>35052804471.830002</v>
      </c>
      <c r="C24" s="3"/>
      <c r="D24" s="3"/>
      <c r="E24" s="3"/>
      <c r="F24" s="3"/>
    </row>
    <row r="26" spans="1:7" x14ac:dyDescent="0.25">
      <c r="A26" s="5" t="s">
        <v>4</v>
      </c>
    </row>
    <row r="27" spans="1:7" x14ac:dyDescent="0.25">
      <c r="A27" s="10" t="s">
        <v>60</v>
      </c>
      <c r="B27" s="15">
        <v>1.0123857379999999</v>
      </c>
      <c r="C27" s="15">
        <v>1.0123857379999999</v>
      </c>
      <c r="D27" s="15">
        <v>1.0123857379999999</v>
      </c>
      <c r="E27" s="15">
        <v>1.0123857379999999</v>
      </c>
      <c r="F27" s="15">
        <v>1.0123857379999999</v>
      </c>
    </row>
    <row r="28" spans="1:7" x14ac:dyDescent="0.25">
      <c r="A28" s="10" t="s">
        <v>97</v>
      </c>
      <c r="B28" s="15">
        <v>1.0303325644000001</v>
      </c>
      <c r="C28" s="15">
        <v>1.0303325644000001</v>
      </c>
      <c r="D28" s="15">
        <v>1.0303325644000001</v>
      </c>
      <c r="E28" s="15">
        <v>1.0303325644000001</v>
      </c>
      <c r="F28" s="15">
        <v>1.0303325644000001</v>
      </c>
    </row>
    <row r="29" spans="1:7" x14ac:dyDescent="0.25">
      <c r="A29" s="10" t="s">
        <v>5</v>
      </c>
      <c r="B29" s="4">
        <f>+C29+D29</f>
        <v>111990</v>
      </c>
      <c r="C29" s="4">
        <v>102401</v>
      </c>
      <c r="D29" s="4">
        <v>9589</v>
      </c>
      <c r="E29" s="4"/>
      <c r="F29" s="4"/>
    </row>
    <row r="31" spans="1:7" x14ac:dyDescent="0.25">
      <c r="A31" s="12" t="s">
        <v>6</v>
      </c>
    </row>
    <row r="32" spans="1:7" x14ac:dyDescent="0.25">
      <c r="A32" s="5" t="s">
        <v>61</v>
      </c>
      <c r="B32" s="3">
        <f>B16/B27</f>
        <v>32590863601.103008</v>
      </c>
      <c r="C32" s="3">
        <f t="shared" ref="C32:F32" si="3">C16/C27</f>
        <v>24578900737.141758</v>
      </c>
      <c r="D32" s="3">
        <f t="shared" si="3"/>
        <v>2986372705.2523928</v>
      </c>
      <c r="E32" s="3">
        <f t="shared" si="3"/>
        <v>3789969235.7282104</v>
      </c>
      <c r="F32" s="3">
        <f t="shared" si="3"/>
        <v>1235620922.9806437</v>
      </c>
    </row>
    <row r="33" spans="1:6" x14ac:dyDescent="0.25">
      <c r="A33" s="5" t="s">
        <v>98</v>
      </c>
      <c r="B33" s="3">
        <f>B18/B28</f>
        <v>34362002836.605659</v>
      </c>
      <c r="C33" s="3">
        <f t="shared" ref="C33:F33" si="4">C18/C28</f>
        <v>25467043831.891518</v>
      </c>
      <c r="D33" s="3">
        <f t="shared" si="4"/>
        <v>3294259939.8734484</v>
      </c>
      <c r="E33" s="3">
        <f t="shared" si="4"/>
        <v>4054135309.5274448</v>
      </c>
      <c r="F33" s="3">
        <f t="shared" si="4"/>
        <v>1546563755.3132546</v>
      </c>
    </row>
    <row r="34" spans="1:6" x14ac:dyDescent="0.25">
      <c r="A34" s="5" t="s">
        <v>62</v>
      </c>
      <c r="B34" s="3">
        <f>B32/B10</f>
        <v>283415.24379184016</v>
      </c>
      <c r="C34" s="3">
        <f t="shared" ref="C34:D34" si="5">C32/C10</f>
        <v>221370.37878851869</v>
      </c>
      <c r="D34" s="3">
        <f t="shared" si="5"/>
        <v>753627.02857984346</v>
      </c>
      <c r="E34" s="3"/>
      <c r="F34" s="3"/>
    </row>
    <row r="35" spans="1:6" x14ac:dyDescent="0.25">
      <c r="A35" s="5" t="s">
        <v>99</v>
      </c>
      <c r="B35" s="3">
        <f>B33/B12</f>
        <v>287447.11345473275</v>
      </c>
      <c r="C35" s="3">
        <f t="shared" ref="C35:D35" si="6">C33/C12</f>
        <v>220658.18559179577</v>
      </c>
      <c r="D35" s="3">
        <f t="shared" si="6"/>
        <v>798028.08620965318</v>
      </c>
      <c r="E35" s="3"/>
      <c r="F35" s="3"/>
    </row>
    <row r="37" spans="1:6" x14ac:dyDescent="0.25">
      <c r="A37" s="12" t="s">
        <v>7</v>
      </c>
    </row>
    <row r="39" spans="1:6" x14ac:dyDescent="0.25">
      <c r="A39" s="5" t="s">
        <v>8</v>
      </c>
    </row>
    <row r="40" spans="1:6" x14ac:dyDescent="0.25">
      <c r="A40" s="5" t="s">
        <v>9</v>
      </c>
      <c r="B40" s="1">
        <f>(B11/B29)*100</f>
        <v>106.74345923743192</v>
      </c>
      <c r="C40" s="1">
        <f t="shared" ref="C40:D40" si="7">(C11/C29)*100</f>
        <v>112.70788371207313</v>
      </c>
      <c r="D40" s="1">
        <f t="shared" si="7"/>
        <v>43.049327354260093</v>
      </c>
      <c r="E40" s="1"/>
      <c r="F40" s="1"/>
    </row>
    <row r="41" spans="1:6" x14ac:dyDescent="0.25">
      <c r="A41" s="5" t="s">
        <v>10</v>
      </c>
      <c r="B41" s="1">
        <f>(B12/(B12+B29))*100</f>
        <v>51.630876077604825</v>
      </c>
      <c r="C41" s="1">
        <f t="shared" ref="C41:D41" si="8">(C12/(C12+C29))*100</f>
        <v>52.987168009549393</v>
      </c>
      <c r="D41" s="1">
        <f t="shared" si="8"/>
        <v>30.094043887147336</v>
      </c>
      <c r="E41" s="1"/>
      <c r="F41" s="1"/>
    </row>
    <row r="43" spans="1:6" x14ac:dyDescent="0.25">
      <c r="A43" s="5" t="s">
        <v>11</v>
      </c>
    </row>
    <row r="44" spans="1:6" x14ac:dyDescent="0.25">
      <c r="A44" s="5" t="s">
        <v>12</v>
      </c>
      <c r="B44" s="1">
        <f>B12/B11*100</f>
        <v>100</v>
      </c>
      <c r="C44" s="1">
        <f t="shared" ref="C44:D44" si="9">C12/C11*100</f>
        <v>100</v>
      </c>
      <c r="D44" s="1">
        <f t="shared" si="9"/>
        <v>100</v>
      </c>
      <c r="E44" s="1"/>
      <c r="F44" s="1"/>
    </row>
    <row r="45" spans="1:6" x14ac:dyDescent="0.25">
      <c r="A45" s="5" t="s">
        <v>13</v>
      </c>
      <c r="B45" s="1">
        <f>B18/B17*100</f>
        <v>100.58589490009049</v>
      </c>
      <c r="C45" s="1">
        <f t="shared" ref="C45:F45" si="10">C18/C17*100</f>
        <v>97.158681289164988</v>
      </c>
      <c r="D45" s="1">
        <f t="shared" si="10"/>
        <v>99.821213675204447</v>
      </c>
      <c r="E45" s="1">
        <f t="shared" si="10"/>
        <v>100.42633668143542</v>
      </c>
      <c r="F45" s="1">
        <f t="shared" si="10"/>
        <v>252.31031990911129</v>
      </c>
    </row>
    <row r="46" spans="1:6" x14ac:dyDescent="0.25">
      <c r="A46" s="5" t="s">
        <v>14</v>
      </c>
      <c r="B46" s="1">
        <f>AVERAGE(B44:B45)</f>
        <v>100.29294745004525</v>
      </c>
      <c r="C46" s="1">
        <f t="shared" ref="C46:F46" si="11">AVERAGE(C44:C45)</f>
        <v>98.579340644582487</v>
      </c>
      <c r="D46" s="1">
        <f t="shared" si="11"/>
        <v>99.910606837602217</v>
      </c>
      <c r="E46" s="1">
        <f t="shared" si="11"/>
        <v>100.42633668143542</v>
      </c>
      <c r="F46" s="1">
        <f t="shared" si="11"/>
        <v>252.31031990911129</v>
      </c>
    </row>
    <row r="47" spans="1:6" x14ac:dyDescent="0.25">
      <c r="B47" s="1"/>
      <c r="C47" s="1"/>
      <c r="D47" s="1"/>
      <c r="E47" s="1"/>
      <c r="F47" s="1"/>
    </row>
    <row r="48" spans="1:6" x14ac:dyDescent="0.25">
      <c r="A48" s="5" t="s">
        <v>15</v>
      </c>
    </row>
    <row r="49" spans="1:7" x14ac:dyDescent="0.25">
      <c r="A49" s="5" t="s">
        <v>16</v>
      </c>
      <c r="B49" s="1">
        <f>B12/B13*100</f>
        <v>100.53403079717762</v>
      </c>
      <c r="C49" s="1">
        <f t="shared" ref="C49:D49" si="12">C12/C13*100</f>
        <v>100.54053583173264</v>
      </c>
      <c r="D49" s="1">
        <f t="shared" si="12"/>
        <v>100.35249787285767</v>
      </c>
      <c r="E49" s="1"/>
      <c r="F49" s="1"/>
      <c r="G49" s="6"/>
    </row>
    <row r="50" spans="1:7" x14ac:dyDescent="0.25">
      <c r="A50" s="5" t="s">
        <v>17</v>
      </c>
      <c r="B50" s="1">
        <f>B18/B19*100</f>
        <v>23.559606410226746</v>
      </c>
      <c r="C50" s="1">
        <f t="shared" ref="C50:F50" si="13">C18/C19*100</f>
        <v>22.562605222452699</v>
      </c>
      <c r="D50" s="1">
        <f t="shared" si="13"/>
        <v>22.910207166801516</v>
      </c>
      <c r="E50" s="1">
        <f t="shared" si="13"/>
        <v>25.106584170358854</v>
      </c>
      <c r="F50" s="1">
        <f t="shared" si="13"/>
        <v>63.077579977277821</v>
      </c>
    </row>
    <row r="51" spans="1:7" x14ac:dyDescent="0.25">
      <c r="A51" s="5" t="s">
        <v>18</v>
      </c>
      <c r="B51" s="1">
        <f>AVERAGE(B49:B50)</f>
        <v>62.046818603702185</v>
      </c>
      <c r="C51" s="1">
        <f t="shared" ref="C51:F51" si="14">AVERAGE(C49:C50)</f>
        <v>61.551570527092672</v>
      </c>
      <c r="D51" s="1">
        <f t="shared" si="14"/>
        <v>61.631352519829591</v>
      </c>
      <c r="E51" s="1">
        <f t="shared" si="14"/>
        <v>25.106584170358854</v>
      </c>
      <c r="F51" s="1">
        <f t="shared" si="14"/>
        <v>63.077579977277821</v>
      </c>
    </row>
    <row r="53" spans="1:7" x14ac:dyDescent="0.25">
      <c r="A53" s="5" t="s">
        <v>30</v>
      </c>
    </row>
    <row r="54" spans="1:7" x14ac:dyDescent="0.25">
      <c r="A54" s="5" t="s">
        <v>19</v>
      </c>
      <c r="B54" s="1">
        <f>(B20/B18)*100</f>
        <v>95.49920369116056</v>
      </c>
      <c r="C54" s="1"/>
      <c r="D54" s="1"/>
      <c r="E54" s="1"/>
      <c r="F54" s="1"/>
    </row>
    <row r="56" spans="1:7" x14ac:dyDescent="0.25">
      <c r="A56" s="5" t="s">
        <v>20</v>
      </c>
    </row>
    <row r="57" spans="1:7" x14ac:dyDescent="0.25">
      <c r="A57" s="5" t="s">
        <v>21</v>
      </c>
      <c r="B57" s="1">
        <f>((B12/B10)-1)*100</f>
        <v>3.955591628500188</v>
      </c>
      <c r="C57" s="1">
        <f t="shared" ref="C57:D57" si="15">((C12/C10)-1)*100</f>
        <v>3.9478582493725378</v>
      </c>
      <c r="D57" s="1">
        <f t="shared" si="15"/>
        <v>4.1722745625841329</v>
      </c>
      <c r="E57" s="1"/>
      <c r="F57" s="1"/>
    </row>
    <row r="58" spans="1:7" x14ac:dyDescent="0.25">
      <c r="A58" s="5" t="s">
        <v>22</v>
      </c>
      <c r="B58" s="1">
        <f>((B33/B32)-1)*100</f>
        <v>5.434465490637419</v>
      </c>
      <c r="C58" s="1">
        <f t="shared" ref="C58:F58" si="16">((C33/C32)-1)*100</f>
        <v>3.6134370053729326</v>
      </c>
      <c r="D58" s="1">
        <f t="shared" si="16"/>
        <v>10.309739105221105</v>
      </c>
      <c r="E58" s="1">
        <f t="shared" si="16"/>
        <v>6.9701376810378468</v>
      </c>
      <c r="F58" s="1">
        <f t="shared" si="16"/>
        <v>25.164905073194667</v>
      </c>
    </row>
    <row r="59" spans="1:7" x14ac:dyDescent="0.25">
      <c r="A59" s="5" t="s">
        <v>23</v>
      </c>
      <c r="B59" s="1">
        <f>((B35/B34)-1)*100</f>
        <v>1.4226015541541903</v>
      </c>
      <c r="C59" s="1">
        <f t="shared" ref="C59:D59" si="17">((C35/C34)-1)*100</f>
        <v>-0.32172018705506344</v>
      </c>
      <c r="D59" s="1">
        <f t="shared" si="17"/>
        <v>5.891648779301395</v>
      </c>
      <c r="E59" s="1"/>
      <c r="F59" s="1"/>
    </row>
    <row r="60" spans="1:7" x14ac:dyDescent="0.25">
      <c r="B60" s="1"/>
      <c r="C60" s="1"/>
      <c r="D60" s="1"/>
      <c r="E60" s="1"/>
      <c r="F60" s="1"/>
    </row>
    <row r="61" spans="1:7" x14ac:dyDescent="0.25">
      <c r="A61" s="5" t="s">
        <v>24</v>
      </c>
    </row>
    <row r="62" spans="1:7" x14ac:dyDescent="0.25">
      <c r="A62" s="5" t="s">
        <v>31</v>
      </c>
      <c r="B62" s="3">
        <f t="shared" ref="B62:D63" si="18">B17/(B11*3)</f>
        <v>98147.002231067323</v>
      </c>
      <c r="C62" s="3">
        <f t="shared" si="18"/>
        <v>78000</v>
      </c>
      <c r="D62" s="3">
        <f t="shared" si="18"/>
        <v>274569</v>
      </c>
      <c r="E62" s="3"/>
      <c r="F62" s="3"/>
    </row>
    <row r="63" spans="1:7" x14ac:dyDescent="0.25">
      <c r="A63" s="5" t="s">
        <v>32</v>
      </c>
      <c r="B63" s="3">
        <f t="shared" si="18"/>
        <v>98722.040511730855</v>
      </c>
      <c r="C63" s="3">
        <f t="shared" si="18"/>
        <v>75783.771405548701</v>
      </c>
      <c r="D63" s="3">
        <f t="shared" si="18"/>
        <v>274078.10817587213</v>
      </c>
      <c r="E63" s="3"/>
      <c r="F63" s="3"/>
    </row>
    <row r="64" spans="1:7" x14ac:dyDescent="0.25">
      <c r="A64" s="5" t="s">
        <v>25</v>
      </c>
      <c r="B64" s="1">
        <f>(B63/B62)*B46</f>
        <v>100.88055871430549</v>
      </c>
      <c r="C64" s="1">
        <f>(C63/C62)*C46</f>
        <v>95.778387393830201</v>
      </c>
      <c r="D64" s="1">
        <f>(D63/D62)*D46</f>
        <v>99.731980335556344</v>
      </c>
      <c r="E64" s="1"/>
      <c r="F64" s="1"/>
    </row>
    <row r="65" spans="1:7" x14ac:dyDescent="0.25">
      <c r="A65" s="1" t="s">
        <v>33</v>
      </c>
      <c r="B65" s="3">
        <f t="shared" ref="B65:D66" si="19">B17/B11</f>
        <v>294441.00669320201</v>
      </c>
      <c r="C65" s="3">
        <f t="shared" si="19"/>
        <v>234000</v>
      </c>
      <c r="D65" s="3">
        <f t="shared" si="19"/>
        <v>823707</v>
      </c>
      <c r="E65" s="3"/>
      <c r="F65" s="3"/>
    </row>
    <row r="66" spans="1:7" x14ac:dyDescent="0.25">
      <c r="A66" s="1" t="s">
        <v>34</v>
      </c>
      <c r="B66" s="3">
        <f t="shared" si="19"/>
        <v>296166.12153519259</v>
      </c>
      <c r="C66" s="3">
        <f t="shared" si="19"/>
        <v>227351.3142166461</v>
      </c>
      <c r="D66" s="3">
        <f t="shared" si="19"/>
        <v>822234.32452761626</v>
      </c>
      <c r="E66" s="3"/>
      <c r="F66" s="3"/>
      <c r="G66" s="6"/>
    </row>
    <row r="67" spans="1:7" x14ac:dyDescent="0.25">
      <c r="B67" s="1"/>
      <c r="C67" s="1"/>
      <c r="D67" s="1"/>
      <c r="E67" s="1"/>
      <c r="F67" s="1"/>
    </row>
    <row r="68" spans="1:7" x14ac:dyDescent="0.25">
      <c r="A68" s="5" t="s">
        <v>26</v>
      </c>
      <c r="B68" s="1"/>
      <c r="C68" s="1"/>
      <c r="D68" s="1"/>
      <c r="E68" s="1"/>
      <c r="F68" s="1"/>
    </row>
    <row r="69" spans="1:7" x14ac:dyDescent="0.25">
      <c r="A69" s="5" t="s">
        <v>27</v>
      </c>
      <c r="B69" s="1">
        <f>(B24/B23)*100</f>
        <v>99.58730020309676</v>
      </c>
      <c r="C69" s="1"/>
      <c r="D69" s="1"/>
      <c r="E69" s="1"/>
      <c r="F69" s="1"/>
    </row>
    <row r="70" spans="1:7" x14ac:dyDescent="0.25">
      <c r="A70" s="5" t="s">
        <v>28</v>
      </c>
      <c r="B70" s="1">
        <f>(B18/B24)*100</f>
        <v>101.00273297394067</v>
      </c>
      <c r="C70" s="1"/>
      <c r="D70" s="1"/>
      <c r="E70" s="1"/>
      <c r="F70" s="1"/>
    </row>
    <row r="71" spans="1:7" ht="15.75" thickBot="1" x14ac:dyDescent="0.3">
      <c r="A71" s="13"/>
      <c r="B71" s="13"/>
      <c r="C71" s="13"/>
      <c r="D71" s="13"/>
      <c r="E71" s="13"/>
      <c r="F71" s="13"/>
    </row>
    <row r="72" spans="1:7" ht="15.75" thickTop="1" x14ac:dyDescent="0.25"/>
    <row r="73" spans="1:7" x14ac:dyDescent="0.25">
      <c r="A73" s="5" t="s">
        <v>29</v>
      </c>
    </row>
    <row r="74" spans="1:7" x14ac:dyDescent="0.25">
      <c r="A74" s="5" t="s">
        <v>83</v>
      </c>
    </row>
    <row r="75" spans="1:7" x14ac:dyDescent="0.25">
      <c r="A75" s="5" t="s">
        <v>84</v>
      </c>
      <c r="B75" s="7"/>
      <c r="C75" s="7"/>
      <c r="D75" s="7"/>
    </row>
    <row r="76" spans="1:7" x14ac:dyDescent="0.25">
      <c r="A76" s="5" t="s">
        <v>85</v>
      </c>
    </row>
    <row r="78" spans="1:7" x14ac:dyDescent="0.25">
      <c r="A78" s="5" t="s">
        <v>44</v>
      </c>
    </row>
    <row r="79" spans="1:7" x14ac:dyDescent="0.25">
      <c r="A79" s="5" t="s">
        <v>46</v>
      </c>
    </row>
    <row r="80" spans="1:7" x14ac:dyDescent="0.25">
      <c r="A80" s="5" t="s">
        <v>45</v>
      </c>
    </row>
    <row r="81" spans="1:1" x14ac:dyDescent="0.25">
      <c r="A81" s="4" t="s">
        <v>47</v>
      </c>
    </row>
    <row r="82" spans="1:1" x14ac:dyDescent="0.25">
      <c r="A82" s="14" t="s">
        <v>48</v>
      </c>
    </row>
    <row r="83" spans="1:1" x14ac:dyDescent="0.25">
      <c r="A83" s="14" t="s">
        <v>49</v>
      </c>
    </row>
    <row r="85" spans="1:1" x14ac:dyDescent="0.25">
      <c r="A85" s="5" t="s">
        <v>125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7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5" customWidth="1"/>
    <col min="2" max="6" width="23.85546875" style="5" customWidth="1"/>
    <col min="7" max="16384" width="11.42578125" style="5"/>
  </cols>
  <sheetData>
    <row r="2" spans="1:6" ht="15.75" x14ac:dyDescent="0.25">
      <c r="A2" s="23" t="s">
        <v>100</v>
      </c>
      <c r="B2" s="23"/>
      <c r="C2" s="23"/>
      <c r="D2" s="23"/>
      <c r="E2" s="23"/>
      <c r="F2" s="23"/>
    </row>
    <row r="4" spans="1:6" x14ac:dyDescent="0.25">
      <c r="A4" s="21" t="s">
        <v>0</v>
      </c>
      <c r="B4" s="21" t="s">
        <v>35</v>
      </c>
      <c r="C4" s="24" t="s">
        <v>124</v>
      </c>
      <c r="D4" s="24"/>
      <c r="E4" s="24"/>
      <c r="F4" s="24"/>
    </row>
    <row r="5" spans="1:6" ht="15.75" thickBot="1" x14ac:dyDescent="0.3">
      <c r="A5" s="22"/>
      <c r="B5" s="22"/>
      <c r="C5" s="18" t="s">
        <v>36</v>
      </c>
      <c r="D5" s="18" t="s">
        <v>50</v>
      </c>
      <c r="E5" s="18" t="s">
        <v>122</v>
      </c>
      <c r="F5" s="18" t="s">
        <v>123</v>
      </c>
    </row>
    <row r="6" spans="1:6" ht="15.75" thickTop="1" x14ac:dyDescent="0.25">
      <c r="C6" s="19"/>
    </row>
    <row r="7" spans="1:6" x14ac:dyDescent="0.25">
      <c r="A7" s="12" t="s">
        <v>1</v>
      </c>
    </row>
    <row r="9" spans="1:6" x14ac:dyDescent="0.25">
      <c r="A9" s="5" t="s">
        <v>43</v>
      </c>
    </row>
    <row r="10" spans="1:6" x14ac:dyDescent="0.25">
      <c r="A10" s="10" t="s">
        <v>63</v>
      </c>
      <c r="B10" s="3">
        <f>+C10+D10</f>
        <v>116232.33333333334</v>
      </c>
      <c r="C10" s="3">
        <v>112224.66666666667</v>
      </c>
      <c r="D10" s="3">
        <v>4007.6666666666665</v>
      </c>
      <c r="E10" s="3"/>
    </row>
    <row r="11" spans="1:6" x14ac:dyDescent="0.25">
      <c r="A11" s="10" t="s">
        <v>101</v>
      </c>
      <c r="B11" s="3">
        <f t="shared" ref="B11:B13" si="0">+C11+D11</f>
        <v>119619.33333333334</v>
      </c>
      <c r="C11" s="3">
        <v>115459.66666666667</v>
      </c>
      <c r="D11" s="3">
        <v>4159.666666666667</v>
      </c>
      <c r="E11" s="3"/>
    </row>
    <row r="12" spans="1:6" x14ac:dyDescent="0.25">
      <c r="A12" s="10" t="s">
        <v>102</v>
      </c>
      <c r="B12" s="3">
        <f t="shared" si="0"/>
        <v>119619.33333333334</v>
      </c>
      <c r="C12" s="3">
        <v>115459.66666666667</v>
      </c>
      <c r="D12" s="3">
        <v>4159.666666666667</v>
      </c>
      <c r="E12" s="3"/>
    </row>
    <row r="13" spans="1:6" x14ac:dyDescent="0.25">
      <c r="A13" s="10" t="s">
        <v>78</v>
      </c>
      <c r="B13" s="3">
        <f t="shared" si="0"/>
        <v>118907</v>
      </c>
      <c r="C13" s="3">
        <v>114793.5</v>
      </c>
      <c r="D13" s="3">
        <v>4113.5</v>
      </c>
      <c r="E13" s="3"/>
    </row>
    <row r="15" spans="1:6" x14ac:dyDescent="0.25">
      <c r="A15" s="11" t="s">
        <v>2</v>
      </c>
    </row>
    <row r="16" spans="1:6" x14ac:dyDescent="0.25">
      <c r="A16" s="10" t="s">
        <v>63</v>
      </c>
      <c r="B16" s="3">
        <f>+C16+D16+E16+F16</f>
        <v>38441023276.090004</v>
      </c>
      <c r="C16" s="20">
        <v>29182030037</v>
      </c>
      <c r="D16" s="20">
        <v>3304287331.3000002</v>
      </c>
      <c r="E16" s="20">
        <v>4475205907.7799997</v>
      </c>
      <c r="F16" s="4">
        <v>1479500000.0099998</v>
      </c>
    </row>
    <row r="17" spans="1:7" x14ac:dyDescent="0.25">
      <c r="A17" s="10" t="s">
        <v>101</v>
      </c>
      <c r="B17" s="3">
        <f t="shared" ref="B17:B19" si="1">+C17+D17+E17+F17</f>
        <v>45141311104.868752</v>
      </c>
      <c r="C17" s="3">
        <v>35662153634.550003</v>
      </c>
      <c r="D17" s="3">
        <v>4688229144.2000008</v>
      </c>
      <c r="E17" s="3">
        <v>4159374689.8687496</v>
      </c>
      <c r="F17" s="4">
        <v>631553636.25</v>
      </c>
    </row>
    <row r="18" spans="1:7" x14ac:dyDescent="0.25">
      <c r="A18" s="10" t="s">
        <v>102</v>
      </c>
      <c r="B18" s="3">
        <f t="shared" si="1"/>
        <v>43581428989.380005</v>
      </c>
      <c r="C18" s="20">
        <v>34301402303.300003</v>
      </c>
      <c r="D18" s="20">
        <v>3501908972.6999998</v>
      </c>
      <c r="E18" s="20">
        <v>4184642713.3999996</v>
      </c>
      <c r="F18" s="4">
        <v>1593474999.98</v>
      </c>
      <c r="G18" s="6"/>
    </row>
    <row r="19" spans="1:7" x14ac:dyDescent="0.25">
      <c r="A19" s="10" t="s">
        <v>78</v>
      </c>
      <c r="B19" s="3">
        <f t="shared" si="1"/>
        <v>150275390361.32501</v>
      </c>
      <c r="C19" s="3">
        <v>116296519485.65001</v>
      </c>
      <c r="D19" s="3">
        <v>14815157571.200001</v>
      </c>
      <c r="E19" s="3">
        <v>16637498759.474997</v>
      </c>
      <c r="F19" s="3">
        <v>2526214545</v>
      </c>
    </row>
    <row r="20" spans="1:7" x14ac:dyDescent="0.25">
      <c r="A20" s="10" t="s">
        <v>103</v>
      </c>
      <c r="B20" s="8">
        <f>C20+D20+E20</f>
        <v>41987953989.400002</v>
      </c>
      <c r="C20" s="3">
        <f>+C18</f>
        <v>34301402303.300003</v>
      </c>
      <c r="D20" s="3">
        <f t="shared" ref="D20:E20" si="2">+D18</f>
        <v>3501908972.6999998</v>
      </c>
      <c r="E20" s="8">
        <f t="shared" si="2"/>
        <v>4184642713.3999996</v>
      </c>
      <c r="F20" s="3"/>
    </row>
    <row r="21" spans="1:7" x14ac:dyDescent="0.25">
      <c r="B21" s="3"/>
      <c r="C21" s="3"/>
      <c r="D21" s="3"/>
      <c r="E21" s="3"/>
    </row>
    <row r="22" spans="1:7" x14ac:dyDescent="0.25">
      <c r="A22" s="11" t="s">
        <v>3</v>
      </c>
      <c r="B22" s="3"/>
      <c r="C22" s="3"/>
      <c r="D22" s="3"/>
      <c r="E22" s="3"/>
      <c r="F22" s="3"/>
    </row>
    <row r="23" spans="1:7" x14ac:dyDescent="0.25">
      <c r="A23" s="10" t="s">
        <v>101</v>
      </c>
      <c r="B23" s="3">
        <f>B17</f>
        <v>45141311104.868752</v>
      </c>
      <c r="C23" s="3"/>
      <c r="D23" s="3"/>
      <c r="E23" s="3"/>
      <c r="F23" s="3"/>
    </row>
    <row r="24" spans="1:7" x14ac:dyDescent="0.25">
      <c r="A24" s="10" t="s">
        <v>102</v>
      </c>
      <c r="B24" s="3">
        <v>41578610819.599998</v>
      </c>
      <c r="C24" s="3"/>
      <c r="D24" s="3"/>
      <c r="E24" s="3"/>
      <c r="F24" s="3"/>
    </row>
    <row r="26" spans="1:7" x14ac:dyDescent="0.25">
      <c r="A26" s="5" t="s">
        <v>4</v>
      </c>
    </row>
    <row r="27" spans="1:7" x14ac:dyDescent="0.25">
      <c r="A27" s="10" t="s">
        <v>64</v>
      </c>
      <c r="B27" s="15">
        <v>1.0245</v>
      </c>
      <c r="C27" s="15">
        <v>1.0245</v>
      </c>
      <c r="D27" s="15">
        <v>1.0245</v>
      </c>
      <c r="E27" s="15">
        <v>1.0245</v>
      </c>
      <c r="F27" s="15">
        <v>1.0245</v>
      </c>
    </row>
    <row r="28" spans="1:7" x14ac:dyDescent="0.25">
      <c r="A28" s="10" t="s">
        <v>104</v>
      </c>
      <c r="B28" s="15">
        <v>1.0451999999999999</v>
      </c>
      <c r="C28" s="15">
        <v>1.0451999999999999</v>
      </c>
      <c r="D28" s="15">
        <v>1.0451999999999999</v>
      </c>
      <c r="E28" s="15">
        <v>1.0451999999999999</v>
      </c>
      <c r="F28" s="15">
        <v>1.0451999999999999</v>
      </c>
      <c r="G28" s="9"/>
    </row>
    <row r="29" spans="1:7" x14ac:dyDescent="0.25">
      <c r="A29" s="10" t="s">
        <v>5</v>
      </c>
      <c r="B29" s="4">
        <f>+C29+D29</f>
        <v>111990</v>
      </c>
      <c r="C29" s="4">
        <v>102401</v>
      </c>
      <c r="D29" s="4">
        <v>9589</v>
      </c>
      <c r="E29" s="4"/>
      <c r="F29" s="4"/>
    </row>
    <row r="31" spans="1:7" x14ac:dyDescent="0.25">
      <c r="A31" s="12" t="s">
        <v>6</v>
      </c>
    </row>
    <row r="32" spans="1:7" x14ac:dyDescent="0.25">
      <c r="A32" s="5" t="s">
        <v>65</v>
      </c>
      <c r="B32" s="3">
        <f>B16/B27</f>
        <v>37521740630.639343</v>
      </c>
      <c r="C32" s="3">
        <f t="shared" ref="C32:F32" si="3">C16/C27</f>
        <v>28484167922.889214</v>
      </c>
      <c r="D32" s="3">
        <f t="shared" si="3"/>
        <v>3225268258.9555883</v>
      </c>
      <c r="E32" s="3">
        <f t="shared" si="3"/>
        <v>4368185366.3055143</v>
      </c>
      <c r="F32" s="3">
        <f t="shared" si="3"/>
        <v>1444119082.4890189</v>
      </c>
    </row>
    <row r="33" spans="1:7" x14ac:dyDescent="0.25">
      <c r="A33" s="5" t="s">
        <v>105</v>
      </c>
      <c r="B33" s="3">
        <f>B18/B28</f>
        <v>41696736499.598175</v>
      </c>
      <c r="C33" s="3">
        <f t="shared" ref="C33:F33" si="4">C18/C28</f>
        <v>32818027462.016846</v>
      </c>
      <c r="D33" s="3">
        <f t="shared" si="4"/>
        <v>3350467826.9230771</v>
      </c>
      <c r="E33" s="3">
        <f t="shared" si="4"/>
        <v>4003676534.0604668</v>
      </c>
      <c r="F33" s="3">
        <f t="shared" si="4"/>
        <v>1524564676.5977805</v>
      </c>
    </row>
    <row r="34" spans="1:7" x14ac:dyDescent="0.25">
      <c r="A34" s="5" t="s">
        <v>66</v>
      </c>
      <c r="B34" s="3">
        <f>B32/B10</f>
        <v>322816.72022391367</v>
      </c>
      <c r="C34" s="3">
        <f t="shared" ref="C34:D34" si="5">C32/C10</f>
        <v>253813.78950755816</v>
      </c>
      <c r="D34" s="3">
        <f t="shared" si="5"/>
        <v>804774.58012698707</v>
      </c>
      <c r="E34" s="3"/>
      <c r="F34" s="3"/>
    </row>
    <row r="35" spans="1:7" x14ac:dyDescent="0.25">
      <c r="A35" s="5" t="s">
        <v>106</v>
      </c>
      <c r="B35" s="3">
        <f>B33/B12</f>
        <v>348578.5728583298</v>
      </c>
      <c r="C35" s="3">
        <f t="shared" ref="C35:D35" si="6">C33/C12</f>
        <v>284238.02362744429</v>
      </c>
      <c r="D35" s="3">
        <f t="shared" si="6"/>
        <v>805465.4604350694</v>
      </c>
      <c r="E35" s="3"/>
      <c r="F35" s="3"/>
    </row>
    <row r="37" spans="1:7" x14ac:dyDescent="0.25">
      <c r="A37" s="12" t="s">
        <v>7</v>
      </c>
    </row>
    <row r="39" spans="1:7" x14ac:dyDescent="0.25">
      <c r="A39" s="5" t="s">
        <v>8</v>
      </c>
    </row>
    <row r="40" spans="1:7" x14ac:dyDescent="0.25">
      <c r="A40" s="5" t="s">
        <v>9</v>
      </c>
      <c r="B40" s="1">
        <f>(B11/B29)*100</f>
        <v>106.81251302199601</v>
      </c>
      <c r="C40" s="1">
        <f t="shared" ref="C40:D40" si="7">(C11/C29)*100</f>
        <v>112.75247963073278</v>
      </c>
      <c r="D40" s="1">
        <f t="shared" si="7"/>
        <v>43.379566864810378</v>
      </c>
      <c r="E40" s="1"/>
      <c r="F40" s="1"/>
      <c r="G40" s="1"/>
    </row>
    <row r="41" spans="1:7" x14ac:dyDescent="0.25">
      <c r="A41" s="5" t="s">
        <v>10</v>
      </c>
      <c r="B41" s="1">
        <f>(B12/(B12+B29))*100</f>
        <v>51.647026314426014</v>
      </c>
      <c r="C41" s="1">
        <f t="shared" ref="C41:D41" si="8">(C12/(C12+C29))*100</f>
        <v>52.997022561820849</v>
      </c>
      <c r="D41" s="1">
        <f t="shared" si="8"/>
        <v>30.25505503563982</v>
      </c>
      <c r="E41" s="1"/>
      <c r="F41" s="1"/>
      <c r="G41" s="1"/>
    </row>
    <row r="43" spans="1:7" x14ac:dyDescent="0.25">
      <c r="A43" s="5" t="s">
        <v>11</v>
      </c>
    </row>
    <row r="44" spans="1:7" x14ac:dyDescent="0.25">
      <c r="A44" s="5" t="s">
        <v>12</v>
      </c>
      <c r="B44" s="1">
        <f>B12/B11*100</f>
        <v>100</v>
      </c>
      <c r="C44" s="1">
        <f t="shared" ref="C44:D44" si="9">C12/C11*100</f>
        <v>100</v>
      </c>
      <c r="D44" s="1">
        <f t="shared" si="9"/>
        <v>100</v>
      </c>
      <c r="E44" s="1"/>
      <c r="F44" s="1"/>
    </row>
    <row r="45" spans="1:7" x14ac:dyDescent="0.25">
      <c r="A45" s="5" t="s">
        <v>13</v>
      </c>
      <c r="B45" s="1">
        <f>B18/B17*100</f>
        <v>96.544446589366999</v>
      </c>
      <c r="C45" s="1">
        <f t="shared" ref="C45:F45" si="10">C18/C17*100</f>
        <v>96.184326540695281</v>
      </c>
      <c r="D45" s="1">
        <f t="shared" si="10"/>
        <v>74.695772433230019</v>
      </c>
      <c r="E45" s="1">
        <f t="shared" si="10"/>
        <v>100.60749572748992</v>
      </c>
      <c r="F45" s="1">
        <f t="shared" si="10"/>
        <v>252.31031990277768</v>
      </c>
    </row>
    <row r="46" spans="1:7" x14ac:dyDescent="0.25">
      <c r="A46" s="5" t="s">
        <v>14</v>
      </c>
      <c r="B46" s="1">
        <f>AVERAGE(B44:B45)</f>
        <v>98.272223294683499</v>
      </c>
      <c r="C46" s="1">
        <f t="shared" ref="C46:F46" si="11">AVERAGE(C44:C45)</f>
        <v>98.09216327034764</v>
      </c>
      <c r="D46" s="1">
        <f t="shared" si="11"/>
        <v>87.347886216615009</v>
      </c>
      <c r="E46" s="1">
        <f t="shared" si="11"/>
        <v>100.60749572748992</v>
      </c>
      <c r="F46" s="1">
        <f t="shared" si="11"/>
        <v>252.31031990277768</v>
      </c>
    </row>
    <row r="47" spans="1:7" x14ac:dyDescent="0.25">
      <c r="B47" s="1"/>
      <c r="C47" s="1"/>
      <c r="D47" s="1"/>
      <c r="E47" s="1"/>
      <c r="F47" s="1"/>
    </row>
    <row r="48" spans="1:7" x14ac:dyDescent="0.25">
      <c r="A48" s="5" t="s">
        <v>15</v>
      </c>
    </row>
    <row r="49" spans="1:6" x14ac:dyDescent="0.25">
      <c r="A49" s="5" t="s">
        <v>16</v>
      </c>
      <c r="B49" s="1">
        <f>B12/B13*100</f>
        <v>100.59906761867119</v>
      </c>
      <c r="C49" s="1">
        <f t="shared" ref="C49:D49" si="12">C12/C13*100</f>
        <v>100.58031741053864</v>
      </c>
      <c r="D49" s="1">
        <f t="shared" si="12"/>
        <v>101.1223208135813</v>
      </c>
      <c r="E49" s="1"/>
      <c r="F49" s="1"/>
    </row>
    <row r="50" spans="1:6" x14ac:dyDescent="0.25">
      <c r="A50" s="5" t="s">
        <v>17</v>
      </c>
      <c r="B50" s="1">
        <f>B18/B19*100</f>
        <v>29.001041943455935</v>
      </c>
      <c r="C50" s="1">
        <f t="shared" ref="C50:F50" si="13">C18/C19*100</f>
        <v>29.494779770715752</v>
      </c>
      <c r="D50" s="1">
        <f t="shared" si="13"/>
        <v>23.637338690933355</v>
      </c>
      <c r="E50" s="1">
        <f t="shared" si="13"/>
        <v>25.15187393187248</v>
      </c>
      <c r="F50" s="1">
        <f t="shared" si="13"/>
        <v>63.07757997569442</v>
      </c>
    </row>
    <row r="51" spans="1:6" x14ac:dyDescent="0.25">
      <c r="A51" s="5" t="s">
        <v>18</v>
      </c>
      <c r="B51" s="1">
        <f>AVERAGE(B49:B50)</f>
        <v>64.800054781063565</v>
      </c>
      <c r="C51" s="1">
        <f t="shared" ref="C51:F51" si="14">AVERAGE(C49:C50)</f>
        <v>65.037548590627196</v>
      </c>
      <c r="D51" s="1">
        <f t="shared" si="14"/>
        <v>62.379829752257322</v>
      </c>
      <c r="E51" s="1">
        <f t="shared" si="14"/>
        <v>25.15187393187248</v>
      </c>
      <c r="F51" s="1">
        <f t="shared" si="14"/>
        <v>63.07757997569442</v>
      </c>
    </row>
    <row r="53" spans="1:6" x14ac:dyDescent="0.25">
      <c r="A53" s="5" t="s">
        <v>30</v>
      </c>
    </row>
    <row r="54" spans="1:6" x14ac:dyDescent="0.25">
      <c r="A54" s="5" t="s">
        <v>19</v>
      </c>
      <c r="B54" s="1">
        <f>(B20/B18)*100</f>
        <v>96.343683452031129</v>
      </c>
      <c r="C54" s="1"/>
      <c r="D54" s="1"/>
      <c r="E54" s="1"/>
      <c r="F54" s="1"/>
    </row>
    <row r="56" spans="1:6" x14ac:dyDescent="0.25">
      <c r="A56" s="5" t="s">
        <v>20</v>
      </c>
    </row>
    <row r="57" spans="1:6" x14ac:dyDescent="0.25">
      <c r="A57" s="5" t="s">
        <v>21</v>
      </c>
      <c r="B57" s="1">
        <f>((B12/B10)-1)*100</f>
        <v>2.913991230208457</v>
      </c>
      <c r="C57" s="1">
        <f t="shared" ref="C57:D57" si="15">((C12/C10)-1)*100</f>
        <v>2.8826104777915695</v>
      </c>
      <c r="D57" s="1">
        <f t="shared" si="15"/>
        <v>3.7927305996839467</v>
      </c>
      <c r="E57" s="1"/>
      <c r="F57" s="1"/>
    </row>
    <row r="58" spans="1:6" x14ac:dyDescent="0.25">
      <c r="A58" s="5" t="s">
        <v>22</v>
      </c>
      <c r="B58" s="1">
        <f>((B33/B32)-1)*100</f>
        <v>11.126871511791304</v>
      </c>
      <c r="C58" s="1">
        <f t="shared" ref="C58:F58" si="16">((C33/C32)-1)*100</f>
        <v>15.21497679293291</v>
      </c>
      <c r="D58" s="1">
        <f t="shared" si="16"/>
        <v>3.8818342511463211</v>
      </c>
      <c r="E58" s="1">
        <f t="shared" si="16"/>
        <v>-8.3446282993557723</v>
      </c>
      <c r="F58" s="1">
        <f t="shared" si="16"/>
        <v>5.5705651344284624</v>
      </c>
    </row>
    <row r="59" spans="1:6" x14ac:dyDescent="0.25">
      <c r="A59" s="5" t="s">
        <v>23</v>
      </c>
      <c r="B59" s="1">
        <f>((B35/B34)-1)*100</f>
        <v>7.9803340473030948</v>
      </c>
      <c r="C59" s="1">
        <f t="shared" ref="C59:D59" si="17">((C35/C34)-1)*100</f>
        <v>11.986832622023535</v>
      </c>
      <c r="D59" s="1">
        <f t="shared" si="17"/>
        <v>8.5847680225348277E-2</v>
      </c>
      <c r="E59" s="1"/>
      <c r="F59" s="1"/>
    </row>
    <row r="60" spans="1:6" x14ac:dyDescent="0.25">
      <c r="B60" s="1"/>
      <c r="C60" s="1"/>
      <c r="D60" s="1"/>
      <c r="E60" s="1"/>
      <c r="F60" s="1"/>
    </row>
    <row r="61" spans="1:6" x14ac:dyDescent="0.25">
      <c r="A61" s="5" t="s">
        <v>24</v>
      </c>
    </row>
    <row r="62" spans="1:6" x14ac:dyDescent="0.25">
      <c r="A62" s="5" t="s">
        <v>31</v>
      </c>
      <c r="B62" s="3">
        <f>B17/(B11*3)</f>
        <v>125791.56965949973</v>
      </c>
      <c r="C62" s="3">
        <f t="shared" ref="C62:D62" si="18">C17/(C11*3)</f>
        <v>102957.03155950563</v>
      </c>
      <c r="D62" s="3">
        <f t="shared" si="18"/>
        <v>375689.4898789968</v>
      </c>
      <c r="E62" s="3"/>
      <c r="F62" s="3"/>
    </row>
    <row r="63" spans="1:6" x14ac:dyDescent="0.25">
      <c r="A63" s="5" t="s">
        <v>32</v>
      </c>
      <c r="B63" s="3">
        <f>B18/(B12*3)</f>
        <v>121444.77478384209</v>
      </c>
      <c r="C63" s="3">
        <f t="shared" ref="C63:D63" si="19">C18/(C12*3)</f>
        <v>99028.527431801587</v>
      </c>
      <c r="D63" s="3">
        <f t="shared" si="19"/>
        <v>280624.16641557816</v>
      </c>
      <c r="E63" s="3"/>
      <c r="F63" s="3"/>
    </row>
    <row r="64" spans="1:6" x14ac:dyDescent="0.25">
      <c r="A64" s="5" t="s">
        <v>25</v>
      </c>
      <c r="B64" s="1">
        <f>(B63/B62)*B46</f>
        <v>94.876374130919174</v>
      </c>
      <c r="C64" s="1">
        <f t="shared" ref="C64:D64" si="20">(C63/C62)*C46</f>
        <v>94.349286630783126</v>
      </c>
      <c r="D64" s="1">
        <f t="shared" si="20"/>
        <v>65.245178313599425</v>
      </c>
      <c r="E64" s="1"/>
      <c r="F64" s="1"/>
    </row>
    <row r="65" spans="1:6" x14ac:dyDescent="0.25">
      <c r="A65" s="1" t="s">
        <v>33</v>
      </c>
      <c r="B65" s="3">
        <f>B17/B11</f>
        <v>377374.70897849911</v>
      </c>
      <c r="C65" s="3">
        <f t="shared" ref="C65:D65" si="21">C17/C11</f>
        <v>308871.09467851691</v>
      </c>
      <c r="D65" s="3">
        <f t="shared" si="21"/>
        <v>1127068.4696369902</v>
      </c>
      <c r="E65" s="3"/>
      <c r="F65" s="3"/>
    </row>
    <row r="66" spans="1:6" x14ac:dyDescent="0.25">
      <c r="A66" s="1" t="s">
        <v>34</v>
      </c>
      <c r="B66" s="3">
        <f>B18/B12</f>
        <v>364334.32435152621</v>
      </c>
      <c r="C66" s="3">
        <f t="shared" ref="C66:D66" si="22">C18/C12</f>
        <v>297085.58229540475</v>
      </c>
      <c r="D66" s="3">
        <f t="shared" si="22"/>
        <v>841872.49924673443</v>
      </c>
      <c r="E66" s="3"/>
      <c r="F66" s="3"/>
    </row>
    <row r="67" spans="1:6" x14ac:dyDescent="0.25">
      <c r="B67" s="1"/>
      <c r="C67" s="1"/>
      <c r="D67" s="1"/>
      <c r="E67" s="1"/>
      <c r="F67" s="1"/>
    </row>
    <row r="68" spans="1:6" x14ac:dyDescent="0.25">
      <c r="A68" s="5" t="s">
        <v>26</v>
      </c>
      <c r="B68" s="1"/>
      <c r="C68" s="1"/>
      <c r="D68" s="1"/>
      <c r="E68" s="1"/>
      <c r="F68" s="1"/>
    </row>
    <row r="69" spans="1:6" x14ac:dyDescent="0.25">
      <c r="A69" s="5" t="s">
        <v>27</v>
      </c>
      <c r="B69" s="1">
        <f>(B24/B23)*100</f>
        <v>92.107672112154276</v>
      </c>
      <c r="C69" s="1"/>
      <c r="D69" s="1"/>
      <c r="E69" s="1"/>
      <c r="F69" s="1"/>
    </row>
    <row r="70" spans="1:6" x14ac:dyDescent="0.25">
      <c r="A70" s="5" t="s">
        <v>28</v>
      </c>
      <c r="B70" s="1">
        <f>(B18/B24)*100</f>
        <v>104.81694344832677</v>
      </c>
      <c r="C70" s="1"/>
      <c r="D70" s="1"/>
      <c r="E70" s="1"/>
      <c r="F70" s="1"/>
    </row>
    <row r="71" spans="1:6" ht="15.75" thickBot="1" x14ac:dyDescent="0.3">
      <c r="A71" s="13"/>
      <c r="B71" s="13"/>
      <c r="C71" s="13"/>
      <c r="D71" s="13"/>
      <c r="E71" s="13"/>
      <c r="F71" s="13"/>
    </row>
    <row r="72" spans="1:6" ht="15.75" thickTop="1" x14ac:dyDescent="0.25"/>
    <row r="73" spans="1:6" x14ac:dyDescent="0.25">
      <c r="A73" s="5" t="s">
        <v>29</v>
      </c>
    </row>
    <row r="74" spans="1:6" x14ac:dyDescent="0.25">
      <c r="A74" s="5" t="s">
        <v>83</v>
      </c>
    </row>
    <row r="75" spans="1:6" x14ac:dyDescent="0.25">
      <c r="A75" s="5" t="s">
        <v>84</v>
      </c>
      <c r="B75" s="7"/>
      <c r="C75" s="7"/>
      <c r="D75" s="7"/>
    </row>
    <row r="76" spans="1:6" x14ac:dyDescent="0.25">
      <c r="A76" s="5" t="s">
        <v>85</v>
      </c>
    </row>
    <row r="78" spans="1:6" x14ac:dyDescent="0.25">
      <c r="A78" s="5" t="s">
        <v>44</v>
      </c>
    </row>
    <row r="79" spans="1:6" x14ac:dyDescent="0.25">
      <c r="A79" s="5" t="s">
        <v>46</v>
      </c>
    </row>
    <row r="80" spans="1:6" x14ac:dyDescent="0.25">
      <c r="A80" s="5" t="s">
        <v>45</v>
      </c>
    </row>
    <row r="81" spans="1:1" x14ac:dyDescent="0.25">
      <c r="A81" s="4" t="s">
        <v>47</v>
      </c>
    </row>
    <row r="82" spans="1:1" x14ac:dyDescent="0.25">
      <c r="A82" s="14" t="s">
        <v>48</v>
      </c>
    </row>
    <row r="83" spans="1:1" x14ac:dyDescent="0.25">
      <c r="A83" s="14" t="s">
        <v>49</v>
      </c>
    </row>
    <row r="85" spans="1:1" x14ac:dyDescent="0.25">
      <c r="A85" s="5" t="s">
        <v>125</v>
      </c>
    </row>
    <row r="87" spans="1:1" x14ac:dyDescent="0.25">
      <c r="A87" s="4"/>
    </row>
  </sheetData>
  <mergeCells count="4">
    <mergeCell ref="A4:A5"/>
    <mergeCell ref="A2:F2"/>
    <mergeCell ref="B4:B5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5" customWidth="1"/>
    <col min="2" max="6" width="23.7109375" style="5" customWidth="1"/>
    <col min="7" max="16384" width="11.42578125" style="5"/>
  </cols>
  <sheetData>
    <row r="2" spans="1:6" ht="15.75" x14ac:dyDescent="0.25">
      <c r="A2" s="23" t="s">
        <v>107</v>
      </c>
      <c r="B2" s="23"/>
      <c r="C2" s="23"/>
      <c r="D2" s="23"/>
      <c r="E2" s="23"/>
      <c r="F2" s="23"/>
    </row>
    <row r="4" spans="1:6" x14ac:dyDescent="0.25">
      <c r="A4" s="21" t="s">
        <v>0</v>
      </c>
      <c r="B4" s="21" t="s">
        <v>35</v>
      </c>
      <c r="C4" s="24" t="s">
        <v>124</v>
      </c>
      <c r="D4" s="24"/>
      <c r="E4" s="24"/>
      <c r="F4" s="24"/>
    </row>
    <row r="5" spans="1:6" ht="15.75" thickBot="1" x14ac:dyDescent="0.3">
      <c r="A5" s="22"/>
      <c r="B5" s="22"/>
      <c r="C5" s="18" t="s">
        <v>36</v>
      </c>
      <c r="D5" s="18" t="s">
        <v>50</v>
      </c>
      <c r="E5" s="18" t="s">
        <v>122</v>
      </c>
      <c r="F5" s="18" t="s">
        <v>123</v>
      </c>
    </row>
    <row r="6" spans="1:6" ht="15.75" thickTop="1" x14ac:dyDescent="0.25">
      <c r="C6" s="19"/>
    </row>
    <row r="7" spans="1:6" x14ac:dyDescent="0.25">
      <c r="A7" s="12" t="s">
        <v>1</v>
      </c>
    </row>
    <row r="9" spans="1:6" x14ac:dyDescent="0.25">
      <c r="A9" s="5" t="s">
        <v>43</v>
      </c>
    </row>
    <row r="10" spans="1:6" x14ac:dyDescent="0.25">
      <c r="A10" s="10" t="s">
        <v>67</v>
      </c>
      <c r="B10" s="3">
        <f>+C10+D10</f>
        <v>113174.83333333334</v>
      </c>
      <c r="C10" s="3">
        <f>(+'I Trimestre'!C10+'II Trimestre'!C10)/2</f>
        <v>109272.83333333334</v>
      </c>
      <c r="D10" s="3">
        <f>(+'I Trimestre'!D10+'II Trimestre'!D10)/2</f>
        <v>3902</v>
      </c>
      <c r="E10" s="3"/>
      <c r="F10" s="3"/>
    </row>
    <row r="11" spans="1:6" x14ac:dyDescent="0.25">
      <c r="A11" s="10" t="s">
        <v>108</v>
      </c>
      <c r="B11" s="3">
        <f t="shared" ref="B11:B13" si="0">+C11+D11</f>
        <v>118233.33333333333</v>
      </c>
      <c r="C11" s="3">
        <f>(+'I Trimestre'!C11+'II Trimestre'!C11)/2</f>
        <v>114150.16666666666</v>
      </c>
      <c r="D11" s="3">
        <f>(+'I Trimestre'!D11+'II Trimestre'!D11)/2</f>
        <v>4083.1666666666665</v>
      </c>
      <c r="E11" s="3"/>
      <c r="F11" s="3"/>
    </row>
    <row r="12" spans="1:6" x14ac:dyDescent="0.25">
      <c r="A12" s="10" t="s">
        <v>109</v>
      </c>
      <c r="B12" s="3">
        <f t="shared" si="0"/>
        <v>118233.33333333333</v>
      </c>
      <c r="C12" s="3">
        <f>(+'I Trimestre'!C12+'II Trimestre'!C12)/2</f>
        <v>114150.16666666666</v>
      </c>
      <c r="D12" s="3">
        <f>(+'I Trimestre'!D12+'II Trimestre'!D12)/2</f>
        <v>4083.1666666666665</v>
      </c>
      <c r="E12" s="3"/>
      <c r="F12" s="3"/>
    </row>
    <row r="13" spans="1:6" x14ac:dyDescent="0.25">
      <c r="A13" s="10" t="s">
        <v>78</v>
      </c>
      <c r="B13" s="3">
        <f t="shared" si="0"/>
        <v>118907</v>
      </c>
      <c r="C13" s="3">
        <f>'II Trimestre'!C13</f>
        <v>114793.5</v>
      </c>
      <c r="D13" s="3">
        <f>'II Trimestre'!D13</f>
        <v>4113.5</v>
      </c>
      <c r="E13" s="3"/>
      <c r="F13" s="3"/>
    </row>
    <row r="15" spans="1:6" x14ac:dyDescent="0.25">
      <c r="A15" s="11" t="s">
        <v>2</v>
      </c>
    </row>
    <row r="16" spans="1:6" x14ac:dyDescent="0.25">
      <c r="A16" s="10" t="s">
        <v>67</v>
      </c>
      <c r="B16" s="3">
        <f>+C16+D16+E16+F16</f>
        <v>64727119910.68</v>
      </c>
      <c r="C16" s="3">
        <f>+'I Trimestre'!C16+'II Trimestre'!C16</f>
        <v>48049979725.5</v>
      </c>
      <c r="D16" s="3">
        <f>+'I Trimestre'!D16+'II Trimestre'!D16</f>
        <v>6301555867.6499996</v>
      </c>
      <c r="E16" s="3">
        <f>+'I Trimestre'!E16+'II Trimestre'!E16</f>
        <v>7472374317.5100002</v>
      </c>
      <c r="F16" s="3">
        <f>+'I Trimestre'!F16+'II Trimestre'!F16</f>
        <v>2903210000.0199995</v>
      </c>
    </row>
    <row r="17" spans="1:6" x14ac:dyDescent="0.25">
      <c r="A17" s="10" t="s">
        <v>108</v>
      </c>
      <c r="B17" s="3">
        <f t="shared" ref="B17:B19" si="1">+C17+D17+E17+F17</f>
        <v>69730800583.237503</v>
      </c>
      <c r="C17" s="3">
        <f>+'I Trimestre'!C17+'II Trimestre'!C17</f>
        <v>53422278000</v>
      </c>
      <c r="D17" s="3">
        <f>+'I Trimestre'!D17+'II Trimestre'!D17</f>
        <v>6726665931</v>
      </c>
      <c r="E17" s="3">
        <f>+'I Trimestre'!E17+'II Trimestre'!E17</f>
        <v>8318749379.7374992</v>
      </c>
      <c r="F17" s="3">
        <f>+'I Trimestre'!F17+'II Trimestre'!F17</f>
        <v>1263107272.5</v>
      </c>
    </row>
    <row r="18" spans="1:6" x14ac:dyDescent="0.25">
      <c r="A18" s="10" t="s">
        <v>109</v>
      </c>
      <c r="B18" s="3">
        <f t="shared" si="1"/>
        <v>65616250200.48999</v>
      </c>
      <c r="C18" s="3">
        <f>+'I Trimestre'!C18+'II Trimestre'!C18</f>
        <v>48585214919.239998</v>
      </c>
      <c r="D18" s="3">
        <f>+'I Trimestre'!D18+'II Trimestre'!D18</f>
        <v>6780494397.9499989</v>
      </c>
      <c r="E18" s="3">
        <f>+'I Trimestre'!E18+'II Trimestre'!E18</f>
        <v>7804140883.3100004</v>
      </c>
      <c r="F18" s="3">
        <f>+'I Trimestre'!F18+'II Trimestre'!F18</f>
        <v>2446399999.9899998</v>
      </c>
    </row>
    <row r="19" spans="1:6" x14ac:dyDescent="0.25">
      <c r="A19" s="10" t="s">
        <v>78</v>
      </c>
      <c r="B19" s="3">
        <f t="shared" si="1"/>
        <v>150275390361.32501</v>
      </c>
      <c r="C19" s="3">
        <f>+'II Trimestre'!C19</f>
        <v>116296519485.65001</v>
      </c>
      <c r="D19" s="3">
        <f>+'II Trimestre'!D19</f>
        <v>14815157571.200001</v>
      </c>
      <c r="E19" s="3">
        <f>+'II Trimestre'!E19</f>
        <v>16637498759.474997</v>
      </c>
      <c r="F19" s="3">
        <f>+'II Trimestre'!F19</f>
        <v>2526214545</v>
      </c>
    </row>
    <row r="20" spans="1:6" x14ac:dyDescent="0.25">
      <c r="A20" s="10" t="s">
        <v>110</v>
      </c>
      <c r="B20" s="8">
        <f>+C20+D20+E20</f>
        <v>63169850200.499992</v>
      </c>
      <c r="C20" s="3">
        <f>+C18</f>
        <v>48585214919.239998</v>
      </c>
      <c r="D20" s="3">
        <f t="shared" ref="D20:E20" si="2">+D18</f>
        <v>6780494397.9499989</v>
      </c>
      <c r="E20" s="3">
        <f t="shared" si="2"/>
        <v>7804140883.3100004</v>
      </c>
      <c r="F20" s="3"/>
    </row>
    <row r="21" spans="1:6" x14ac:dyDescent="0.25">
      <c r="B21" s="3"/>
      <c r="C21" s="3"/>
      <c r="D21" s="3"/>
      <c r="E21" s="3"/>
    </row>
    <row r="22" spans="1:6" x14ac:dyDescent="0.25">
      <c r="A22" s="11" t="s">
        <v>3</v>
      </c>
      <c r="B22" s="3"/>
      <c r="C22" s="3"/>
      <c r="D22" s="3"/>
      <c r="E22" s="3"/>
      <c r="F22" s="3"/>
    </row>
    <row r="23" spans="1:6" x14ac:dyDescent="0.25">
      <c r="A23" s="10" t="s">
        <v>108</v>
      </c>
      <c r="B23" s="3">
        <f>B17</f>
        <v>69730800583.237503</v>
      </c>
      <c r="C23" s="3"/>
      <c r="D23" s="3"/>
      <c r="E23" s="3"/>
      <c r="F23" s="3"/>
    </row>
    <row r="24" spans="1:6" x14ac:dyDescent="0.25">
      <c r="A24" s="10" t="s">
        <v>109</v>
      </c>
      <c r="B24" s="3">
        <f>+'I Trimestre'!B24+'II Trimestre'!B24</f>
        <v>71811429857.709991</v>
      </c>
      <c r="C24" s="3"/>
      <c r="D24" s="3"/>
      <c r="E24" s="3"/>
      <c r="F24" s="3"/>
    </row>
    <row r="26" spans="1:6" x14ac:dyDescent="0.25">
      <c r="A26" s="5" t="s">
        <v>4</v>
      </c>
    </row>
    <row r="27" spans="1:6" x14ac:dyDescent="0.25">
      <c r="A27" s="10" t="s">
        <v>68</v>
      </c>
      <c r="B27" s="15">
        <v>1.0088033727000001</v>
      </c>
      <c r="C27" s="15">
        <v>1.0088033727000001</v>
      </c>
      <c r="D27" s="15">
        <v>1.0088033727000001</v>
      </c>
      <c r="E27" s="15">
        <v>1.0088033727000001</v>
      </c>
      <c r="F27" s="15">
        <v>1.0088033727000001</v>
      </c>
    </row>
    <row r="28" spans="1:6" x14ac:dyDescent="0.25">
      <c r="A28" s="10" t="s">
        <v>111</v>
      </c>
      <c r="B28" s="15">
        <v>1.0303325644000001</v>
      </c>
      <c r="C28" s="15">
        <v>1.0303325644000001</v>
      </c>
      <c r="D28" s="15">
        <v>1.0303325644000001</v>
      </c>
      <c r="E28" s="15">
        <v>1.0303325644000001</v>
      </c>
      <c r="F28" s="15">
        <v>1.0303325644000001</v>
      </c>
    </row>
    <row r="29" spans="1:6" x14ac:dyDescent="0.25">
      <c r="A29" s="10" t="s">
        <v>5</v>
      </c>
      <c r="B29" s="4">
        <f>+C29+D29</f>
        <v>111990</v>
      </c>
      <c r="C29" s="4">
        <v>102401</v>
      </c>
      <c r="D29" s="4">
        <v>9589</v>
      </c>
      <c r="E29" s="4"/>
      <c r="F29" s="4"/>
    </row>
    <row r="31" spans="1:6" x14ac:dyDescent="0.25">
      <c r="A31" s="12" t="s">
        <v>6</v>
      </c>
    </row>
    <row r="32" spans="1:6" x14ac:dyDescent="0.25">
      <c r="A32" s="5" t="s">
        <v>69</v>
      </c>
      <c r="B32" s="3">
        <f>B16/B27</f>
        <v>64162275486.294075</v>
      </c>
      <c r="C32" s="3">
        <f t="shared" ref="C32:F32" si="3">C16/C27</f>
        <v>47630669192.646721</v>
      </c>
      <c r="D32" s="3">
        <f t="shared" si="3"/>
        <v>6246565027.6170998</v>
      </c>
      <c r="E32" s="3">
        <f t="shared" si="3"/>
        <v>7407166272.1652594</v>
      </c>
      <c r="F32" s="3">
        <f t="shared" si="3"/>
        <v>2877874993.8649955</v>
      </c>
    </row>
    <row r="33" spans="1:6" x14ac:dyDescent="0.25">
      <c r="A33" s="5" t="s">
        <v>112</v>
      </c>
      <c r="B33" s="3">
        <f>B18/B28</f>
        <v>63684534943.04599</v>
      </c>
      <c r="C33" s="3">
        <f t="shared" ref="C33:F33" si="4">C18/C28</f>
        <v>47154886293.953957</v>
      </c>
      <c r="D33" s="3">
        <f t="shared" si="4"/>
        <v>6580879448.2765141</v>
      </c>
      <c r="E33" s="3">
        <f t="shared" si="4"/>
        <v>7574390204.6371155</v>
      </c>
      <c r="F33" s="3">
        <f t="shared" si="4"/>
        <v>2374378996.1784105</v>
      </c>
    </row>
    <row r="34" spans="1:6" x14ac:dyDescent="0.25">
      <c r="A34" s="5" t="s">
        <v>70</v>
      </c>
      <c r="B34" s="3">
        <f>B32/B10</f>
        <v>566930.59398918843</v>
      </c>
      <c r="C34" s="3">
        <f t="shared" ref="C34:D34" si="5">C32/C10</f>
        <v>435887.56454544252</v>
      </c>
      <c r="D34" s="3">
        <f t="shared" si="5"/>
        <v>1600862.3853452331</v>
      </c>
      <c r="E34" s="3"/>
      <c r="F34" s="3"/>
    </row>
    <row r="35" spans="1:6" x14ac:dyDescent="0.25">
      <c r="A35" s="5" t="s">
        <v>113</v>
      </c>
      <c r="B35" s="3">
        <f>B33/B12</f>
        <v>538634.35249263595</v>
      </c>
      <c r="C35" s="3">
        <f t="shared" ref="C35:D35" si="6">C33/C12</f>
        <v>413095.20319538703</v>
      </c>
      <c r="D35" s="3">
        <f t="shared" si="6"/>
        <v>1611709.7305873337</v>
      </c>
      <c r="E35" s="3"/>
      <c r="F35" s="3"/>
    </row>
    <row r="37" spans="1:6" x14ac:dyDescent="0.25">
      <c r="A37" s="12" t="s">
        <v>7</v>
      </c>
    </row>
    <row r="39" spans="1:6" x14ac:dyDescent="0.25">
      <c r="A39" s="5" t="s">
        <v>8</v>
      </c>
    </row>
    <row r="40" spans="1:6" x14ac:dyDescent="0.25">
      <c r="A40" s="5" t="s">
        <v>9</v>
      </c>
      <c r="B40" s="1">
        <f>(B11/B29)*100</f>
        <v>105.57490252105843</v>
      </c>
      <c r="C40" s="1">
        <f t="shared" ref="C40:D40" si="7">(C11/C29)*100</f>
        <v>111.47368352522598</v>
      </c>
      <c r="D40" s="1">
        <f t="shared" si="7"/>
        <v>42.581777731428375</v>
      </c>
      <c r="E40" s="1"/>
      <c r="F40" s="1"/>
    </row>
    <row r="41" spans="1:6" x14ac:dyDescent="0.25">
      <c r="A41" s="5" t="s">
        <v>10</v>
      </c>
      <c r="B41" s="1">
        <f>(B12/(B12+B29))*100</f>
        <v>51.3559297493738</v>
      </c>
      <c r="C41" s="1">
        <f t="shared" ref="C41:D41" si="8">(C12/(C12+C29))*100</f>
        <v>52.712792280808152</v>
      </c>
      <c r="D41" s="1">
        <f t="shared" si="8"/>
        <v>29.864810503090222</v>
      </c>
      <c r="E41" s="1"/>
      <c r="F41" s="1"/>
    </row>
    <row r="43" spans="1:6" x14ac:dyDescent="0.25">
      <c r="A43" s="5" t="s">
        <v>11</v>
      </c>
    </row>
    <row r="44" spans="1:6" x14ac:dyDescent="0.25">
      <c r="A44" s="5" t="s">
        <v>12</v>
      </c>
      <c r="B44" s="1">
        <f>B12/B11*100</f>
        <v>100</v>
      </c>
      <c r="C44" s="1">
        <f t="shared" ref="C44:D44" si="9">C12/C11*100</f>
        <v>100</v>
      </c>
      <c r="D44" s="1">
        <f t="shared" si="9"/>
        <v>100</v>
      </c>
      <c r="E44" s="1"/>
      <c r="F44" s="1"/>
    </row>
    <row r="45" spans="1:6" x14ac:dyDescent="0.25">
      <c r="A45" s="5" t="s">
        <v>13</v>
      </c>
      <c r="B45" s="1">
        <f>B18/B17*100</f>
        <v>94.099378827816579</v>
      </c>
      <c r="C45" s="1">
        <f t="shared" ref="C45:F45" si="10">C18/C17*100</f>
        <v>90.94560684821414</v>
      </c>
      <c r="D45" s="1">
        <f t="shared" si="10"/>
        <v>100.80022506695225</v>
      </c>
      <c r="E45" s="1">
        <f t="shared" si="10"/>
        <v>93.813871858179027</v>
      </c>
      <c r="F45" s="1">
        <f t="shared" si="10"/>
        <v>193.68109528401118</v>
      </c>
    </row>
    <row r="46" spans="1:6" x14ac:dyDescent="0.25">
      <c r="A46" s="5" t="s">
        <v>14</v>
      </c>
      <c r="B46" s="1">
        <f>AVERAGE(B44:B45)</f>
        <v>97.049689413908283</v>
      </c>
      <c r="C46" s="1">
        <f t="shared" ref="C46:F46" si="11">AVERAGE(C44:C45)</f>
        <v>95.47280342410707</v>
      </c>
      <c r="D46" s="1">
        <f t="shared" si="11"/>
        <v>100.40011253347612</v>
      </c>
      <c r="E46" s="1">
        <f t="shared" si="11"/>
        <v>93.813871858179027</v>
      </c>
      <c r="F46" s="1">
        <f t="shared" si="11"/>
        <v>193.68109528401118</v>
      </c>
    </row>
    <row r="47" spans="1:6" x14ac:dyDescent="0.25">
      <c r="B47" s="1"/>
      <c r="C47" s="1"/>
      <c r="D47" s="1"/>
      <c r="E47" s="1"/>
      <c r="F47" s="1"/>
    </row>
    <row r="48" spans="1:6" x14ac:dyDescent="0.25">
      <c r="A48" s="5" t="s">
        <v>15</v>
      </c>
    </row>
    <row r="49" spans="1:6" x14ac:dyDescent="0.25">
      <c r="A49" s="5" t="s">
        <v>16</v>
      </c>
      <c r="B49" s="1">
        <f>B12/B13*100</f>
        <v>99.43345079207559</v>
      </c>
      <c r="C49" s="1">
        <f t="shared" ref="C49:D49" si="12">C12/C13*100</f>
        <v>99.439573378864353</v>
      </c>
      <c r="D49" s="1">
        <f t="shared" si="12"/>
        <v>99.262590656780517</v>
      </c>
      <c r="E49" s="1"/>
      <c r="F49" s="1"/>
    </row>
    <row r="50" spans="1:6" x14ac:dyDescent="0.25">
      <c r="A50" s="5" t="s">
        <v>17</v>
      </c>
      <c r="B50" s="1">
        <f>B18/B19*100</f>
        <v>43.664002497495453</v>
      </c>
      <c r="C50" s="1">
        <f t="shared" ref="C50:F50" si="13">C18/C19*100</f>
        <v>41.777015455079884</v>
      </c>
      <c r="D50" s="1">
        <f t="shared" si="13"/>
        <v>45.7672783118485</v>
      </c>
      <c r="E50" s="1">
        <f t="shared" si="13"/>
        <v>46.906935929089521</v>
      </c>
      <c r="F50" s="1">
        <f t="shared" si="13"/>
        <v>96.840547642005589</v>
      </c>
    </row>
    <row r="51" spans="1:6" x14ac:dyDescent="0.25">
      <c r="A51" s="5" t="s">
        <v>18</v>
      </c>
      <c r="B51" s="1">
        <f>AVERAGE(B49:B50)</f>
        <v>71.548726644785518</v>
      </c>
      <c r="C51" s="1">
        <f t="shared" ref="C51:F51" si="14">AVERAGE(C49:C50)</f>
        <v>70.608294416972115</v>
      </c>
      <c r="D51" s="1">
        <f t="shared" si="14"/>
        <v>72.514934484314509</v>
      </c>
      <c r="E51" s="1">
        <f t="shared" si="14"/>
        <v>46.906935929089521</v>
      </c>
      <c r="F51" s="1">
        <f t="shared" si="14"/>
        <v>96.840547642005589</v>
      </c>
    </row>
    <row r="53" spans="1:6" x14ac:dyDescent="0.25">
      <c r="A53" s="5" t="s">
        <v>30</v>
      </c>
    </row>
    <row r="54" spans="1:6" x14ac:dyDescent="0.25">
      <c r="A54" s="5" t="s">
        <v>19</v>
      </c>
      <c r="B54" s="1">
        <f>(B20/B18)*100</f>
        <v>96.271655279728662</v>
      </c>
      <c r="C54" s="1"/>
      <c r="D54" s="1"/>
      <c r="E54" s="1"/>
      <c r="F54" s="1"/>
    </row>
    <row r="56" spans="1:6" x14ac:dyDescent="0.25">
      <c r="A56" s="5" t="s">
        <v>20</v>
      </c>
    </row>
    <row r="57" spans="1:6" x14ac:dyDescent="0.25">
      <c r="A57" s="5" t="s">
        <v>21</v>
      </c>
      <c r="B57" s="1">
        <f>((B12/B10)-1)*100</f>
        <v>4.4696332665242089</v>
      </c>
      <c r="C57" s="1">
        <f t="shared" ref="C57:D57" si="15">((C12/C10)-1)*100</f>
        <v>4.4634454736385942</v>
      </c>
      <c r="D57" s="1">
        <f t="shared" si="15"/>
        <v>4.6429181616265192</v>
      </c>
      <c r="E57" s="1"/>
      <c r="F57" s="1"/>
    </row>
    <row r="58" spans="1:6" x14ac:dyDescent="0.25">
      <c r="A58" s="5" t="s">
        <v>22</v>
      </c>
      <c r="B58" s="1">
        <f>((B33/B32)-1)*100</f>
        <v>-0.74458167143734988</v>
      </c>
      <c r="C58" s="1">
        <f t="shared" ref="C58:F58" si="16">((C33/C32)-1)*100</f>
        <v>-0.99890030259373042</v>
      </c>
      <c r="D58" s="1">
        <f t="shared" si="16"/>
        <v>5.3519721507957474</v>
      </c>
      <c r="E58" s="1">
        <f t="shared" si="16"/>
        <v>2.2575965804932929</v>
      </c>
      <c r="F58" s="1">
        <f t="shared" si="16"/>
        <v>-17.495408895797393</v>
      </c>
    </row>
    <row r="59" spans="1:6" x14ac:dyDescent="0.25">
      <c r="A59" s="5" t="s">
        <v>23</v>
      </c>
      <c r="B59" s="1">
        <f>((B35/B34)-1)*100</f>
        <v>-4.9911297426104557</v>
      </c>
      <c r="C59" s="1">
        <f t="shared" ref="C59:D59" si="17">((C35/C34)-1)*100</f>
        <v>-5.22895425425226</v>
      </c>
      <c r="D59" s="1">
        <f t="shared" si="17"/>
        <v>0.67759386074657257</v>
      </c>
      <c r="E59" s="1"/>
      <c r="F59" s="1"/>
    </row>
    <row r="60" spans="1:6" x14ac:dyDescent="0.25">
      <c r="B60" s="1"/>
      <c r="C60" s="1"/>
      <c r="D60" s="1"/>
      <c r="E60" s="1"/>
      <c r="F60" s="1"/>
    </row>
    <row r="61" spans="1:6" x14ac:dyDescent="0.25">
      <c r="A61" s="5" t="s">
        <v>24</v>
      </c>
    </row>
    <row r="62" spans="1:6" x14ac:dyDescent="0.25">
      <c r="A62" s="5" t="s">
        <v>31</v>
      </c>
      <c r="B62" s="8">
        <f>B17/(B11*6)</f>
        <v>98295.461775074014</v>
      </c>
      <c r="C62" s="8">
        <f t="shared" ref="C62:D62" si="18">C17/(C11*6)</f>
        <v>78000</v>
      </c>
      <c r="D62" s="8">
        <f t="shared" si="18"/>
        <v>274569</v>
      </c>
      <c r="E62" s="8"/>
      <c r="F62" s="8"/>
    </row>
    <row r="63" spans="1:6" x14ac:dyDescent="0.25">
      <c r="A63" s="5" t="s">
        <v>32</v>
      </c>
      <c r="B63" s="8">
        <f>B18/(B12*6)</f>
        <v>92495.418946278529</v>
      </c>
      <c r="C63" s="8">
        <f t="shared" ref="C63:D63" si="19">C18/(C12*6)</f>
        <v>70937.573341607029</v>
      </c>
      <c r="D63" s="8">
        <f t="shared" si="19"/>
        <v>276766.16996408009</v>
      </c>
      <c r="E63" s="8"/>
      <c r="F63" s="8"/>
    </row>
    <row r="64" spans="1:6" x14ac:dyDescent="0.25">
      <c r="A64" s="5" t="s">
        <v>25</v>
      </c>
      <c r="B64" s="1">
        <f>(B63/B62)*B46</f>
        <v>91.323154892812951</v>
      </c>
      <c r="C64" s="1">
        <f t="shared" ref="C64:D64" si="20">(C63/C62)*C46</f>
        <v>86.828320449056747</v>
      </c>
      <c r="D64" s="1">
        <f t="shared" si="20"/>
        <v>101.20353940121724</v>
      </c>
      <c r="E64" s="1"/>
      <c r="F64" s="1"/>
    </row>
    <row r="65" spans="1:7" x14ac:dyDescent="0.25">
      <c r="A65" s="1" t="s">
        <v>37</v>
      </c>
      <c r="B65" s="3">
        <f>B17/B11</f>
        <v>589772.77065044409</v>
      </c>
      <c r="C65" s="3">
        <f t="shared" ref="C65:D65" si="21">C17/C11</f>
        <v>468000.00000000006</v>
      </c>
      <c r="D65" s="3">
        <f t="shared" si="21"/>
        <v>1647414</v>
      </c>
      <c r="E65" s="3"/>
      <c r="F65" s="3"/>
    </row>
    <row r="66" spans="1:7" x14ac:dyDescent="0.25">
      <c r="A66" s="1" t="s">
        <v>38</v>
      </c>
      <c r="B66" s="3">
        <f>B18/B12</f>
        <v>554972.5136776712</v>
      </c>
      <c r="C66" s="3">
        <f t="shared" ref="C66:D66" si="22">C18/C12</f>
        <v>425625.44004964223</v>
      </c>
      <c r="D66" s="3">
        <f t="shared" si="22"/>
        <v>1660597.0197844808</v>
      </c>
      <c r="E66" s="3"/>
      <c r="F66" s="3"/>
      <c r="G66" s="6"/>
    </row>
    <row r="67" spans="1:7" x14ac:dyDescent="0.25">
      <c r="B67" s="1"/>
      <c r="C67" s="1"/>
      <c r="D67" s="1"/>
      <c r="E67" s="1"/>
      <c r="F67" s="1"/>
    </row>
    <row r="68" spans="1:7" x14ac:dyDescent="0.25">
      <c r="A68" s="5" t="s">
        <v>26</v>
      </c>
      <c r="B68" s="1"/>
      <c r="C68" s="1"/>
      <c r="D68" s="1"/>
      <c r="E68" s="1"/>
      <c r="F68" s="1"/>
    </row>
    <row r="69" spans="1:7" x14ac:dyDescent="0.25">
      <c r="A69" s="5" t="s">
        <v>27</v>
      </c>
      <c r="B69" s="1">
        <f>(B24/B23)*100</f>
        <v>102.983802361467</v>
      </c>
      <c r="C69" s="1"/>
      <c r="D69" s="1"/>
      <c r="E69" s="1"/>
      <c r="F69" s="1"/>
    </row>
    <row r="70" spans="1:7" x14ac:dyDescent="0.25">
      <c r="A70" s="5" t="s">
        <v>28</v>
      </c>
      <c r="B70" s="1">
        <f>(B18/B24)*100</f>
        <v>91.372989411998375</v>
      </c>
      <c r="C70" s="1"/>
      <c r="D70" s="1"/>
      <c r="E70" s="1"/>
      <c r="F70" s="1"/>
    </row>
    <row r="71" spans="1:7" ht="15.75" thickBot="1" x14ac:dyDescent="0.3">
      <c r="A71" s="13"/>
      <c r="B71" s="13"/>
      <c r="C71" s="13"/>
      <c r="D71" s="13"/>
      <c r="E71" s="13"/>
      <c r="F71" s="13"/>
    </row>
    <row r="72" spans="1:7" ht="15.75" thickTop="1" x14ac:dyDescent="0.25"/>
    <row r="73" spans="1:7" x14ac:dyDescent="0.25">
      <c r="A73" s="5" t="s">
        <v>29</v>
      </c>
    </row>
    <row r="74" spans="1:7" x14ac:dyDescent="0.25">
      <c r="A74" s="5" t="s">
        <v>83</v>
      </c>
    </row>
    <row r="75" spans="1:7" x14ac:dyDescent="0.25">
      <c r="A75" s="5" t="s">
        <v>84</v>
      </c>
      <c r="B75" s="7"/>
      <c r="C75" s="7"/>
      <c r="D75" s="7"/>
    </row>
    <row r="76" spans="1:7" x14ac:dyDescent="0.25">
      <c r="A76" s="5" t="s">
        <v>85</v>
      </c>
    </row>
    <row r="78" spans="1:7" x14ac:dyDescent="0.25">
      <c r="A78" s="5" t="s">
        <v>44</v>
      </c>
    </row>
    <row r="79" spans="1:7" x14ac:dyDescent="0.25">
      <c r="A79" s="5" t="s">
        <v>46</v>
      </c>
    </row>
    <row r="80" spans="1:7" x14ac:dyDescent="0.25">
      <c r="A80" s="5" t="s">
        <v>45</v>
      </c>
    </row>
    <row r="81" spans="1:1" x14ac:dyDescent="0.25">
      <c r="A81" s="4" t="s">
        <v>47</v>
      </c>
    </row>
    <row r="82" spans="1:1" x14ac:dyDescent="0.25">
      <c r="A82" s="14" t="s">
        <v>48</v>
      </c>
    </row>
    <row r="83" spans="1:1" x14ac:dyDescent="0.25">
      <c r="A83" s="14" t="s">
        <v>49</v>
      </c>
    </row>
    <row r="85" spans="1:1" x14ac:dyDescent="0.25">
      <c r="A85" s="5" t="s">
        <v>125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" style="5" customWidth="1"/>
    <col min="2" max="6" width="23.7109375" style="5" customWidth="1"/>
    <col min="7" max="16384" width="11.42578125" style="5"/>
  </cols>
  <sheetData>
    <row r="2" spans="1:6" ht="15.75" x14ac:dyDescent="0.25">
      <c r="A2" s="23" t="s">
        <v>114</v>
      </c>
      <c r="B2" s="23"/>
      <c r="C2" s="23"/>
      <c r="D2" s="23"/>
      <c r="E2" s="23"/>
      <c r="F2" s="23"/>
    </row>
    <row r="4" spans="1:6" x14ac:dyDescent="0.25">
      <c r="A4" s="21" t="s">
        <v>0</v>
      </c>
      <c r="B4" s="21" t="s">
        <v>35</v>
      </c>
      <c r="C4" s="24" t="s">
        <v>124</v>
      </c>
      <c r="D4" s="24"/>
      <c r="E4" s="24"/>
      <c r="F4" s="24"/>
    </row>
    <row r="5" spans="1:6" ht="15.75" thickBot="1" x14ac:dyDescent="0.3">
      <c r="A5" s="22"/>
      <c r="B5" s="22"/>
      <c r="C5" s="18" t="s">
        <v>36</v>
      </c>
      <c r="D5" s="18" t="s">
        <v>50</v>
      </c>
      <c r="E5" s="18" t="s">
        <v>122</v>
      </c>
      <c r="F5" s="18" t="s">
        <v>123</v>
      </c>
    </row>
    <row r="6" spans="1:6" ht="15.75" thickTop="1" x14ac:dyDescent="0.25">
      <c r="C6" s="19"/>
    </row>
    <row r="7" spans="1:6" x14ac:dyDescent="0.25">
      <c r="A7" s="12" t="s">
        <v>1</v>
      </c>
    </row>
    <row r="9" spans="1:6" x14ac:dyDescent="0.25">
      <c r="A9" s="5" t="s">
        <v>43</v>
      </c>
    </row>
    <row r="10" spans="1:6" x14ac:dyDescent="0.25">
      <c r="A10" s="10" t="s">
        <v>59</v>
      </c>
      <c r="B10" s="3">
        <f>+C10+D10</f>
        <v>113781.00000000001</v>
      </c>
      <c r="C10" s="3">
        <f>(+'I Trimestre'!C10+'II Trimestre'!C10+'III Trimestre'!C10)/3</f>
        <v>109858.7777777778</v>
      </c>
      <c r="D10" s="3">
        <f>(+'I Trimestre'!D10+'II Trimestre'!D10+'III Trimestre'!D10)/3</f>
        <v>3922.2222222222222</v>
      </c>
      <c r="E10" s="3"/>
      <c r="F10" s="3"/>
    </row>
    <row r="11" spans="1:6" x14ac:dyDescent="0.25">
      <c r="A11" s="10" t="s">
        <v>94</v>
      </c>
      <c r="B11" s="3">
        <f t="shared" ref="B11:B13" si="0">+C11+D11</f>
        <v>118669.55555555555</v>
      </c>
      <c r="C11" s="3">
        <f>(+'I Trimestre'!C11+'II Trimestre'!C11+'III Trimestre'!C11)/3</f>
        <v>114571.44444444444</v>
      </c>
      <c r="D11" s="3">
        <f>(+'I Trimestre'!D11+'II Trimestre'!D11+'III Trimestre'!D11)/3</f>
        <v>4098.1111111111104</v>
      </c>
      <c r="E11" s="3"/>
      <c r="F11" s="3"/>
    </row>
    <row r="12" spans="1:6" x14ac:dyDescent="0.25">
      <c r="A12" s="10" t="s">
        <v>95</v>
      </c>
      <c r="B12" s="3">
        <f t="shared" si="0"/>
        <v>118669.55555555555</v>
      </c>
      <c r="C12" s="3">
        <f>(+'I Trimestre'!C12+'II Trimestre'!C12+'III Trimestre'!C12)/3</f>
        <v>114571.44444444444</v>
      </c>
      <c r="D12" s="3">
        <f>(+'I Trimestre'!D12+'II Trimestre'!D12+'III Trimestre'!D12)/3</f>
        <v>4098.1111111111104</v>
      </c>
      <c r="E12" s="3"/>
      <c r="F12" s="3"/>
    </row>
    <row r="13" spans="1:6" x14ac:dyDescent="0.25">
      <c r="A13" s="10" t="s">
        <v>78</v>
      </c>
      <c r="B13" s="3">
        <f t="shared" si="0"/>
        <v>118907</v>
      </c>
      <c r="C13" s="3">
        <f>'III Trimestre'!C13</f>
        <v>114793.5</v>
      </c>
      <c r="D13" s="3">
        <f>'III Trimestre'!D13</f>
        <v>4113.5</v>
      </c>
      <c r="E13" s="3"/>
      <c r="F13" s="3"/>
    </row>
    <row r="15" spans="1:6" x14ac:dyDescent="0.25">
      <c r="A15" s="11" t="s">
        <v>2</v>
      </c>
    </row>
    <row r="16" spans="1:6" x14ac:dyDescent="0.25">
      <c r="A16" s="10" t="s">
        <v>59</v>
      </c>
      <c r="B16" s="3">
        <f>+C16+D16+E16+F16</f>
        <v>97721645409.540009</v>
      </c>
      <c r="C16" s="3">
        <f>+'I Trimestre'!C16+'II Trimestre'!C16+'III Trimestre'!C16</f>
        <v>72933308287.5</v>
      </c>
      <c r="D16" s="3">
        <f>+'I Trimestre'!D16+'II Trimestre'!D16+'III Trimestre'!D16</f>
        <v>9324917002.7999992</v>
      </c>
      <c r="E16" s="3">
        <f>+'I Trimestre'!E16+'II Trimestre'!E16+'III Trimestre'!E16</f>
        <v>11309285119.220001</v>
      </c>
      <c r="F16" s="3">
        <f>+'I Trimestre'!F16+'II Trimestre'!F16+'III Trimestre'!F16</f>
        <v>4154135000.0199995</v>
      </c>
    </row>
    <row r="17" spans="1:7" x14ac:dyDescent="0.25">
      <c r="A17" s="10" t="s">
        <v>94</v>
      </c>
      <c r="B17" s="3">
        <f t="shared" ref="B17:B19" si="1">+C17+D17+E17+F17</f>
        <v>104928867405.35625</v>
      </c>
      <c r="C17" s="3">
        <f>+'I Trimestre'!C17+'II Trimestre'!C17+'III Trimestre'!C17</f>
        <v>80429154000</v>
      </c>
      <c r="D17" s="3">
        <f>+'I Trimestre'!D17+'II Trimestre'!D17+'III Trimestre'!D17</f>
        <v>10126928427</v>
      </c>
      <c r="E17" s="3">
        <f>+'I Trimestre'!E17+'II Trimestre'!E17+'III Trimestre'!E17</f>
        <v>12478124069.606249</v>
      </c>
      <c r="F17" s="3">
        <f>+'I Trimestre'!F17+'II Trimestre'!F17+'III Trimestre'!F17</f>
        <v>1894660908.75</v>
      </c>
    </row>
    <row r="18" spans="1:7" x14ac:dyDescent="0.25">
      <c r="A18" s="10" t="s">
        <v>95</v>
      </c>
      <c r="B18" s="3">
        <f t="shared" si="1"/>
        <v>101020540701.04999</v>
      </c>
      <c r="C18" s="3">
        <f>+'I Trimestre'!C18+'II Trimestre'!C18+'III Trimestre'!C18</f>
        <v>74824739498.23999</v>
      </c>
      <c r="D18" s="3">
        <f>+'I Trimestre'!D18+'II Trimestre'!D18+'III Trimestre'!D18</f>
        <v>10174677689.599998</v>
      </c>
      <c r="E18" s="3">
        <f>+'I Trimestre'!E18+'II Trimestre'!E18+'III Trimestre'!E18</f>
        <v>11981248513.200001</v>
      </c>
      <c r="F18" s="3">
        <f>+'I Trimestre'!F18+'II Trimestre'!F18+'III Trimestre'!F18</f>
        <v>4039875000.0099998</v>
      </c>
    </row>
    <row r="19" spans="1:7" x14ac:dyDescent="0.25">
      <c r="A19" s="10" t="s">
        <v>78</v>
      </c>
      <c r="B19" s="3">
        <f t="shared" si="1"/>
        <v>150275390361.32501</v>
      </c>
      <c r="C19" s="3">
        <f>+'III Trimestre'!C19</f>
        <v>116296519485.65001</v>
      </c>
      <c r="D19" s="3">
        <f>+'III Trimestre'!D19</f>
        <v>14815157571.200001</v>
      </c>
      <c r="E19" s="3">
        <f>+'III Trimestre'!E19</f>
        <v>16637498759.474997</v>
      </c>
      <c r="F19" s="3">
        <f>+'III Trimestre'!F19</f>
        <v>2526214545</v>
      </c>
    </row>
    <row r="20" spans="1:7" x14ac:dyDescent="0.25">
      <c r="A20" s="10" t="s">
        <v>96</v>
      </c>
      <c r="B20" s="8">
        <f>+C20+D20+E20</f>
        <v>96980665701.039993</v>
      </c>
      <c r="C20" s="3">
        <f>+C18</f>
        <v>74824739498.23999</v>
      </c>
      <c r="D20" s="3">
        <f t="shared" ref="D20:E20" si="2">+D18</f>
        <v>10174677689.599998</v>
      </c>
      <c r="E20" s="3">
        <f t="shared" si="2"/>
        <v>11981248513.200001</v>
      </c>
      <c r="F20" s="3"/>
    </row>
    <row r="21" spans="1:7" x14ac:dyDescent="0.25">
      <c r="B21" s="3"/>
      <c r="C21" s="3"/>
      <c r="D21" s="3"/>
      <c r="E21" s="3"/>
    </row>
    <row r="22" spans="1:7" x14ac:dyDescent="0.25">
      <c r="A22" s="11" t="s">
        <v>3</v>
      </c>
      <c r="B22" s="3"/>
      <c r="C22" s="3"/>
      <c r="D22" s="3"/>
      <c r="E22" s="3"/>
      <c r="F22" s="3"/>
    </row>
    <row r="23" spans="1:7" x14ac:dyDescent="0.25">
      <c r="A23" s="10" t="s">
        <v>94</v>
      </c>
      <c r="B23" s="3">
        <f>B17</f>
        <v>104928867405.35625</v>
      </c>
      <c r="C23" s="3"/>
      <c r="D23" s="3"/>
      <c r="E23" s="3"/>
      <c r="F23" s="3"/>
    </row>
    <row r="24" spans="1:7" x14ac:dyDescent="0.25">
      <c r="A24" s="10" t="s">
        <v>95</v>
      </c>
      <c r="B24" s="3">
        <f>+'I Trimestre'!B24+'II Trimestre'!B24+'III Trimestre'!B24</f>
        <v>106864234329.53999</v>
      </c>
      <c r="C24" s="3"/>
      <c r="D24" s="3"/>
      <c r="E24" s="3"/>
      <c r="F24" s="3"/>
    </row>
    <row r="26" spans="1:7" x14ac:dyDescent="0.25">
      <c r="A26" s="5" t="s">
        <v>4</v>
      </c>
    </row>
    <row r="27" spans="1:7" x14ac:dyDescent="0.25">
      <c r="A27" s="10" t="s">
        <v>60</v>
      </c>
      <c r="B27" s="16">
        <v>1.0123857379999999</v>
      </c>
      <c r="C27" s="16">
        <v>1.0123857379999999</v>
      </c>
      <c r="D27" s="16">
        <v>1.0123857379999999</v>
      </c>
      <c r="E27" s="16">
        <v>1.0123857379999999</v>
      </c>
      <c r="F27" s="16">
        <v>1.0123857379999999</v>
      </c>
    </row>
    <row r="28" spans="1:7" x14ac:dyDescent="0.25">
      <c r="A28" s="10" t="s">
        <v>97</v>
      </c>
      <c r="B28" s="17">
        <v>1.0303325644000001</v>
      </c>
      <c r="C28" s="17">
        <v>1.0303325644000001</v>
      </c>
      <c r="D28" s="17">
        <v>1.0303325644000001</v>
      </c>
      <c r="E28" s="17">
        <v>1.0303325644000001</v>
      </c>
      <c r="F28" s="17">
        <v>1.0303325644000001</v>
      </c>
      <c r="G28" s="6"/>
    </row>
    <row r="29" spans="1:7" x14ac:dyDescent="0.25">
      <c r="A29" s="10" t="s">
        <v>5</v>
      </c>
      <c r="B29" s="4">
        <f>+C29+D29</f>
        <v>111990</v>
      </c>
      <c r="C29" s="4">
        <v>102401</v>
      </c>
      <c r="D29" s="4">
        <v>9589</v>
      </c>
      <c r="E29" s="4"/>
      <c r="F29" s="4"/>
    </row>
    <row r="31" spans="1:7" x14ac:dyDescent="0.25">
      <c r="A31" s="12" t="s">
        <v>6</v>
      </c>
    </row>
    <row r="32" spans="1:7" x14ac:dyDescent="0.25">
      <c r="A32" s="5" t="s">
        <v>61</v>
      </c>
      <c r="B32" s="3">
        <f>B16/B27</f>
        <v>96526098444.04982</v>
      </c>
      <c r="C32" s="3">
        <f t="shared" ref="C32:F32" si="3">C16/C27</f>
        <v>72041027001.804733</v>
      </c>
      <c r="D32" s="3">
        <f t="shared" si="3"/>
        <v>9210834025.7950172</v>
      </c>
      <c r="E32" s="3">
        <f t="shared" si="3"/>
        <v>11170924969.332195</v>
      </c>
      <c r="F32" s="3">
        <f t="shared" si="3"/>
        <v>4103312447.1178594</v>
      </c>
    </row>
    <row r="33" spans="1:6" x14ac:dyDescent="0.25">
      <c r="A33" s="5" t="s">
        <v>98</v>
      </c>
      <c r="B33" s="3">
        <f>B18/B28</f>
        <v>98046537779.651657</v>
      </c>
      <c r="C33" s="3">
        <f t="shared" ref="C33:F33" si="4">C18/C28</f>
        <v>72621930125.845474</v>
      </c>
      <c r="D33" s="3">
        <f t="shared" si="4"/>
        <v>9875139388.1499615</v>
      </c>
      <c r="E33" s="3">
        <f t="shared" si="4"/>
        <v>11628525514.16456</v>
      </c>
      <c r="F33" s="3">
        <f t="shared" si="4"/>
        <v>3920942751.4916654</v>
      </c>
    </row>
    <row r="34" spans="1:6" x14ac:dyDescent="0.25">
      <c r="A34" s="5" t="s">
        <v>62</v>
      </c>
      <c r="B34" s="3">
        <f>B32/B10</f>
        <v>848349.88657200942</v>
      </c>
      <c r="C34" s="3">
        <f t="shared" ref="C34:D34" si="5">C32/C10</f>
        <v>655760.31755540951</v>
      </c>
      <c r="D34" s="3">
        <f t="shared" si="5"/>
        <v>2348371.2813641685</v>
      </c>
      <c r="E34" s="3"/>
      <c r="F34" s="3"/>
    </row>
    <row r="35" spans="1:6" x14ac:dyDescent="0.25">
      <c r="A35" s="5" t="s">
        <v>99</v>
      </c>
      <c r="B35" s="3">
        <f>B33/B12</f>
        <v>826214.75508729659</v>
      </c>
      <c r="C35" s="3">
        <f t="shared" ref="C35:D35" si="6">C33/C12</f>
        <v>633857.15767125343</v>
      </c>
      <c r="D35" s="3">
        <f t="shared" si="6"/>
        <v>2409680.7334910301</v>
      </c>
      <c r="E35" s="3"/>
      <c r="F35" s="3"/>
    </row>
    <row r="37" spans="1:6" x14ac:dyDescent="0.25">
      <c r="A37" s="12" t="s">
        <v>7</v>
      </c>
    </row>
    <row r="39" spans="1:6" x14ac:dyDescent="0.25">
      <c r="A39" s="5" t="s">
        <v>8</v>
      </c>
    </row>
    <row r="40" spans="1:6" x14ac:dyDescent="0.25">
      <c r="A40" s="5" t="s">
        <v>9</v>
      </c>
      <c r="B40" s="1">
        <f>(B11/B29)*100</f>
        <v>105.96442142651625</v>
      </c>
      <c r="C40" s="1">
        <f t="shared" ref="C40:D40" si="7">(C11/C29)*100</f>
        <v>111.88508358750838</v>
      </c>
      <c r="D40" s="1">
        <f t="shared" si="7"/>
        <v>42.737627605705605</v>
      </c>
      <c r="E40" s="1"/>
      <c r="F40" s="1"/>
    </row>
    <row r="41" spans="1:6" x14ac:dyDescent="0.25">
      <c r="A41" s="5" t="s">
        <v>10</v>
      </c>
      <c r="B41" s="1">
        <f>(B12/(B12+B29))*100</f>
        <v>51.447925176884056</v>
      </c>
      <c r="C41" s="1">
        <f t="shared" ref="C41:D41" si="8">((D12+E12)/C29)*100</f>
        <v>4.002022549692982</v>
      </c>
      <c r="D41" s="1">
        <f t="shared" si="8"/>
        <v>0</v>
      </c>
      <c r="E41" s="1"/>
      <c r="F41" s="1"/>
    </row>
    <row r="43" spans="1:6" x14ac:dyDescent="0.25">
      <c r="A43" s="5" t="s">
        <v>11</v>
      </c>
    </row>
    <row r="44" spans="1:6" x14ac:dyDescent="0.25">
      <c r="A44" s="5" t="s">
        <v>12</v>
      </c>
      <c r="B44" s="1">
        <f>B12/B11*100</f>
        <v>100</v>
      </c>
      <c r="C44" s="1">
        <f t="shared" ref="C44:D44" si="9">C12/C11*100</f>
        <v>100</v>
      </c>
      <c r="D44" s="1">
        <f t="shared" si="9"/>
        <v>100</v>
      </c>
      <c r="E44" s="1"/>
      <c r="F44" s="1"/>
    </row>
    <row r="45" spans="1:6" x14ac:dyDescent="0.25">
      <c r="A45" s="5" t="s">
        <v>13</v>
      </c>
      <c r="B45" s="1">
        <f>B18/B17*100</f>
        <v>96.275260754309116</v>
      </c>
      <c r="C45" s="1">
        <f t="shared" ref="C45:F45" si="10">C18/C17*100</f>
        <v>93.031861926882868</v>
      </c>
      <c r="D45" s="1">
        <f t="shared" si="10"/>
        <v>100.47150785101525</v>
      </c>
      <c r="E45" s="1">
        <f t="shared" si="10"/>
        <v>96.01802679926449</v>
      </c>
      <c r="F45" s="1">
        <f t="shared" si="10"/>
        <v>213.22417015904455</v>
      </c>
    </row>
    <row r="46" spans="1:6" x14ac:dyDescent="0.25">
      <c r="A46" s="5" t="s">
        <v>14</v>
      </c>
      <c r="B46" s="1">
        <f>AVERAGE(B44:B45)</f>
        <v>98.137630377154551</v>
      </c>
      <c r="C46" s="1">
        <f t="shared" ref="C46:F46" si="11">AVERAGE(C44:C45)</f>
        <v>96.515930963441434</v>
      </c>
      <c r="D46" s="1">
        <f t="shared" si="11"/>
        <v>100.23575392550762</v>
      </c>
      <c r="E46" s="1">
        <f t="shared" si="11"/>
        <v>96.01802679926449</v>
      </c>
      <c r="F46" s="1">
        <f t="shared" si="11"/>
        <v>213.22417015904455</v>
      </c>
    </row>
    <row r="47" spans="1:6" x14ac:dyDescent="0.25">
      <c r="B47" s="1"/>
      <c r="C47" s="1"/>
      <c r="D47" s="1"/>
      <c r="E47" s="1"/>
      <c r="F47" s="1"/>
    </row>
    <row r="48" spans="1:6" x14ac:dyDescent="0.25">
      <c r="A48" s="5" t="s">
        <v>15</v>
      </c>
    </row>
    <row r="49" spans="1:6" x14ac:dyDescent="0.25">
      <c r="A49" s="5" t="s">
        <v>16</v>
      </c>
      <c r="B49" s="1">
        <f>B12/B13*100</f>
        <v>99.800310793776276</v>
      </c>
      <c r="C49" s="1">
        <f t="shared" ref="C49:D49" si="12">C12/C13*100</f>
        <v>99.806560863153777</v>
      </c>
      <c r="D49" s="1">
        <f t="shared" si="12"/>
        <v>99.625893062139554</v>
      </c>
      <c r="E49" s="1"/>
      <c r="F49" s="1"/>
    </row>
    <row r="50" spans="1:6" x14ac:dyDescent="0.25">
      <c r="A50" s="5" t="s">
        <v>17</v>
      </c>
      <c r="B50" s="1">
        <f>B18/B19*100</f>
        <v>67.223608907722195</v>
      </c>
      <c r="C50" s="1">
        <f t="shared" ref="C50:F50" si="13">C18/C19*100</f>
        <v>64.339620677532594</v>
      </c>
      <c r="D50" s="1">
        <f t="shared" si="13"/>
        <v>68.677485478650013</v>
      </c>
      <c r="E50" s="1">
        <f t="shared" si="13"/>
        <v>72.013520099448385</v>
      </c>
      <c r="F50" s="1">
        <f t="shared" si="13"/>
        <v>159.91812761928341</v>
      </c>
    </row>
    <row r="51" spans="1:6" x14ac:dyDescent="0.25">
      <c r="A51" s="5" t="s">
        <v>18</v>
      </c>
      <c r="B51" s="1">
        <f>AVERAGE(B49:B50)</f>
        <v>83.511959850749236</v>
      </c>
      <c r="C51" s="1">
        <f t="shared" ref="C51:F51" si="14">AVERAGE(C49:C50)</f>
        <v>82.073090770343185</v>
      </c>
      <c r="D51" s="1">
        <f t="shared" si="14"/>
        <v>84.151689270394783</v>
      </c>
      <c r="E51" s="1">
        <f t="shared" si="14"/>
        <v>72.013520099448385</v>
      </c>
      <c r="F51" s="1">
        <f t="shared" si="14"/>
        <v>159.91812761928341</v>
      </c>
    </row>
    <row r="53" spans="1:6" x14ac:dyDescent="0.25">
      <c r="A53" s="5" t="s">
        <v>30</v>
      </c>
    </row>
    <row r="54" spans="1:6" x14ac:dyDescent="0.25">
      <c r="A54" s="5" t="s">
        <v>19</v>
      </c>
      <c r="B54" s="1">
        <f>(B20/B18)*100</f>
        <v>96.000937064903269</v>
      </c>
      <c r="C54" s="1"/>
      <c r="D54" s="1"/>
      <c r="E54" s="1"/>
      <c r="F54" s="1"/>
    </row>
    <row r="56" spans="1:6" x14ac:dyDescent="0.25">
      <c r="A56" s="5" t="s">
        <v>20</v>
      </c>
    </row>
    <row r="57" spans="1:6" x14ac:dyDescent="0.25">
      <c r="A57" s="5" t="s">
        <v>21</v>
      </c>
      <c r="B57" s="1">
        <f>((B12/B10)-1)*100</f>
        <v>4.2964603541501001</v>
      </c>
      <c r="C57" s="1">
        <f t="shared" ref="C57:D57" si="15">((C12/C10)-1)*100</f>
        <v>4.2897497696537501</v>
      </c>
      <c r="D57" s="1">
        <f t="shared" si="15"/>
        <v>4.4844192634560631</v>
      </c>
      <c r="E57" s="1"/>
      <c r="F57" s="1"/>
    </row>
    <row r="58" spans="1:6" x14ac:dyDescent="0.25">
      <c r="A58" s="5" t="s">
        <v>22</v>
      </c>
      <c r="B58" s="1">
        <f>((B33/B32)-1)*100</f>
        <v>1.5751588017236084</v>
      </c>
      <c r="C58" s="1">
        <f t="shared" ref="C58:F58" si="16">((C33/C32)-1)*100</f>
        <v>0.80635042033228022</v>
      </c>
      <c r="D58" s="1">
        <f t="shared" si="16"/>
        <v>7.2122172703856346</v>
      </c>
      <c r="E58" s="1">
        <f t="shared" si="16"/>
        <v>4.0963532213189824</v>
      </c>
      <c r="F58" s="1">
        <f t="shared" si="16"/>
        <v>-4.4444506231615222</v>
      </c>
    </row>
    <row r="59" spans="1:6" x14ac:dyDescent="0.25">
      <c r="A59" s="5" t="s">
        <v>23</v>
      </c>
      <c r="B59" s="1">
        <f>((B35/B34)-1)*100</f>
        <v>-2.6091983785317518</v>
      </c>
      <c r="C59" s="1">
        <f t="shared" ref="C59:D59" si="17">((C35/C34)-1)*100</f>
        <v>-3.3401167008409782</v>
      </c>
      <c r="D59" s="1">
        <f t="shared" si="17"/>
        <v>2.6107222743435576</v>
      </c>
      <c r="E59" s="1"/>
      <c r="F59" s="1"/>
    </row>
    <row r="60" spans="1:6" x14ac:dyDescent="0.25">
      <c r="B60" s="1"/>
      <c r="C60" s="1"/>
      <c r="D60" s="1"/>
      <c r="E60" s="1"/>
      <c r="F60" s="1"/>
    </row>
    <row r="61" spans="1:6" x14ac:dyDescent="0.25">
      <c r="A61" s="5" t="s">
        <v>24</v>
      </c>
    </row>
    <row r="62" spans="1:6" x14ac:dyDescent="0.25">
      <c r="A62" s="5" t="s">
        <v>31</v>
      </c>
      <c r="B62" s="8">
        <f>B17/(B11*9)</f>
        <v>98245.611441440793</v>
      </c>
      <c r="C62" s="8">
        <f t="shared" ref="C62:D62" si="18">C17/(C11*9)</f>
        <v>78000</v>
      </c>
      <c r="D62" s="8">
        <f t="shared" si="18"/>
        <v>274569.00000000006</v>
      </c>
      <c r="E62" s="8"/>
      <c r="F62" s="8"/>
    </row>
    <row r="63" spans="1:6" x14ac:dyDescent="0.25">
      <c r="A63" s="5" t="s">
        <v>32</v>
      </c>
      <c r="B63" s="8">
        <f>B18/(B12*9)</f>
        <v>94586.218594912469</v>
      </c>
      <c r="C63" s="8">
        <f t="shared" ref="C63:D63" si="19">C18/(C12*9)</f>
        <v>72564.852302968633</v>
      </c>
      <c r="D63" s="8">
        <f t="shared" si="19"/>
        <v>275863.61439145409</v>
      </c>
      <c r="E63" s="8"/>
      <c r="F63" s="8"/>
    </row>
    <row r="64" spans="1:6" x14ac:dyDescent="0.25">
      <c r="A64" s="5" t="s">
        <v>25</v>
      </c>
      <c r="B64" s="1">
        <f>(B63/B62)*B46</f>
        <v>94.482259543705609</v>
      </c>
      <c r="C64" s="1">
        <f t="shared" ref="C64:D64" si="20">(C63/C62)*C46</f>
        <v>89.790567631354421</v>
      </c>
      <c r="D64" s="1">
        <f t="shared" si="20"/>
        <v>100.70837337479071</v>
      </c>
      <c r="E64" s="1"/>
      <c r="F64" s="1"/>
    </row>
    <row r="65" spans="1:7" x14ac:dyDescent="0.25">
      <c r="A65" s="1" t="s">
        <v>39</v>
      </c>
      <c r="B65" s="3">
        <f>B17/B11</f>
        <v>884210.50297296722</v>
      </c>
      <c r="C65" s="3">
        <f t="shared" ref="C65:D65" si="21">C17/C11</f>
        <v>702000</v>
      </c>
      <c r="D65" s="3">
        <f t="shared" si="21"/>
        <v>2471121.0000000005</v>
      </c>
      <c r="E65" s="3"/>
      <c r="F65" s="3"/>
    </row>
    <row r="66" spans="1:7" x14ac:dyDescent="0.25">
      <c r="A66" s="1" t="s">
        <v>40</v>
      </c>
      <c r="B66" s="3">
        <f>B18/B12</f>
        <v>851275.96735421231</v>
      </c>
      <c r="C66" s="3">
        <f t="shared" ref="C66:D66" si="22">C18/C12</f>
        <v>653083.6707267178</v>
      </c>
      <c r="D66" s="3">
        <f t="shared" si="22"/>
        <v>2482772.5295230867</v>
      </c>
      <c r="E66" s="3"/>
      <c r="F66" s="3"/>
      <c r="G66" s="6"/>
    </row>
    <row r="67" spans="1:7" x14ac:dyDescent="0.25">
      <c r="B67" s="1"/>
      <c r="C67" s="1"/>
      <c r="D67" s="1"/>
      <c r="E67" s="1"/>
      <c r="F67" s="1"/>
    </row>
    <row r="68" spans="1:7" x14ac:dyDescent="0.25">
      <c r="A68" s="5" t="s">
        <v>26</v>
      </c>
      <c r="B68" s="1"/>
      <c r="C68" s="1"/>
      <c r="D68" s="1"/>
      <c r="E68" s="1"/>
      <c r="F68" s="1"/>
    </row>
    <row r="69" spans="1:7" x14ac:dyDescent="0.25">
      <c r="A69" s="5" t="s">
        <v>27</v>
      </c>
      <c r="B69" s="1">
        <f>(B24/B23)*100</f>
        <v>101.84445612731825</v>
      </c>
      <c r="C69" s="1"/>
      <c r="D69" s="1"/>
      <c r="E69" s="1"/>
      <c r="F69" s="1"/>
    </row>
    <row r="70" spans="1:7" x14ac:dyDescent="0.25">
      <c r="A70" s="5" t="s">
        <v>28</v>
      </c>
      <c r="B70" s="1">
        <f>(B18/B24)*100</f>
        <v>94.531665654881635</v>
      </c>
      <c r="C70" s="1"/>
      <c r="D70" s="1"/>
      <c r="E70" s="1"/>
      <c r="F70" s="1"/>
    </row>
    <row r="71" spans="1:7" ht="15.75" thickBot="1" x14ac:dyDescent="0.3">
      <c r="A71" s="13"/>
      <c r="B71" s="13"/>
      <c r="C71" s="13"/>
      <c r="D71" s="13"/>
      <c r="E71" s="13"/>
      <c r="F71" s="13"/>
    </row>
    <row r="72" spans="1:7" ht="15.75" thickTop="1" x14ac:dyDescent="0.25"/>
    <row r="73" spans="1:7" x14ac:dyDescent="0.25">
      <c r="A73" s="5" t="s">
        <v>29</v>
      </c>
    </row>
    <row r="74" spans="1:7" x14ac:dyDescent="0.25">
      <c r="A74" s="5" t="s">
        <v>83</v>
      </c>
    </row>
    <row r="75" spans="1:7" x14ac:dyDescent="0.25">
      <c r="A75" s="5" t="s">
        <v>84</v>
      </c>
      <c r="B75" s="7"/>
      <c r="C75" s="7"/>
      <c r="D75" s="7"/>
    </row>
    <row r="76" spans="1:7" x14ac:dyDescent="0.25">
      <c r="A76" s="5" t="s">
        <v>85</v>
      </c>
    </row>
    <row r="78" spans="1:7" x14ac:dyDescent="0.25">
      <c r="A78" s="5" t="s">
        <v>44</v>
      </c>
    </row>
    <row r="79" spans="1:7" x14ac:dyDescent="0.25">
      <c r="A79" s="5" t="s">
        <v>46</v>
      </c>
    </row>
    <row r="80" spans="1:7" x14ac:dyDescent="0.25">
      <c r="A80" s="5" t="s">
        <v>45</v>
      </c>
    </row>
    <row r="81" spans="1:1" x14ac:dyDescent="0.25">
      <c r="A81" s="4" t="s">
        <v>47</v>
      </c>
    </row>
    <row r="82" spans="1:1" x14ac:dyDescent="0.25">
      <c r="A82" s="14" t="s">
        <v>48</v>
      </c>
    </row>
    <row r="83" spans="1:1" x14ac:dyDescent="0.25">
      <c r="A83" s="14" t="s">
        <v>49</v>
      </c>
    </row>
    <row r="85" spans="1:1" x14ac:dyDescent="0.25">
      <c r="A85" s="5" t="s">
        <v>125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" style="5" customWidth="1"/>
    <col min="2" max="6" width="23.7109375" style="5" customWidth="1"/>
    <col min="7" max="16384" width="11.42578125" style="5"/>
  </cols>
  <sheetData>
    <row r="2" spans="1:6" ht="15.75" x14ac:dyDescent="0.25">
      <c r="A2" s="23" t="s">
        <v>115</v>
      </c>
      <c r="B2" s="23"/>
      <c r="C2" s="23"/>
      <c r="D2" s="23"/>
      <c r="E2" s="23"/>
      <c r="F2" s="23"/>
    </row>
    <row r="4" spans="1:6" x14ac:dyDescent="0.25">
      <c r="A4" s="21" t="s">
        <v>0</v>
      </c>
      <c r="B4" s="21" t="s">
        <v>35</v>
      </c>
      <c r="C4" s="24" t="s">
        <v>124</v>
      </c>
      <c r="D4" s="24"/>
      <c r="E4" s="24"/>
      <c r="F4" s="24"/>
    </row>
    <row r="5" spans="1:6" ht="15.75" thickBot="1" x14ac:dyDescent="0.3">
      <c r="A5" s="22"/>
      <c r="B5" s="22"/>
      <c r="C5" s="18" t="s">
        <v>36</v>
      </c>
      <c r="D5" s="18" t="s">
        <v>50</v>
      </c>
      <c r="E5" s="18" t="s">
        <v>122</v>
      </c>
      <c r="F5" s="18" t="s">
        <v>123</v>
      </c>
    </row>
    <row r="6" spans="1:6" ht="15.75" thickTop="1" x14ac:dyDescent="0.25">
      <c r="C6" s="19"/>
    </row>
    <row r="7" spans="1:6" x14ac:dyDescent="0.25">
      <c r="A7" s="12" t="s">
        <v>1</v>
      </c>
    </row>
    <row r="9" spans="1:6" x14ac:dyDescent="0.25">
      <c r="A9" s="5" t="s">
        <v>43</v>
      </c>
    </row>
    <row r="10" spans="1:6" x14ac:dyDescent="0.25">
      <c r="A10" s="10" t="s">
        <v>71</v>
      </c>
      <c r="B10" s="3">
        <f>+C10+D10</f>
        <v>114393.83333333334</v>
      </c>
      <c r="C10" s="3">
        <f>(+'I Trimestre'!C10+'II Trimestre'!C10+'III Trimestre'!C10+'IV Trimestre'!C10)/4</f>
        <v>110450.25000000001</v>
      </c>
      <c r="D10" s="3">
        <f>(+'I Trimestre'!D10+'II Trimestre'!D10+'III Trimestre'!D10+'IV Trimestre'!D10)/4</f>
        <v>3943.583333333333</v>
      </c>
      <c r="E10" s="3"/>
      <c r="F10" s="3"/>
    </row>
    <row r="11" spans="1:6" x14ac:dyDescent="0.25">
      <c r="A11" s="10" t="s">
        <v>116</v>
      </c>
      <c r="B11" s="3">
        <f t="shared" ref="B11:B13" si="0">+C11+D11</f>
        <v>118907</v>
      </c>
      <c r="C11" s="3">
        <f>'IV Trimestre'!C13</f>
        <v>114793.5</v>
      </c>
      <c r="D11" s="3">
        <f>'IV Trimestre'!D13</f>
        <v>4113.5</v>
      </c>
      <c r="E11" s="3"/>
      <c r="F11" s="3"/>
    </row>
    <row r="12" spans="1:6" x14ac:dyDescent="0.25">
      <c r="A12" s="10" t="s">
        <v>117</v>
      </c>
      <c r="B12" s="3">
        <f t="shared" si="0"/>
        <v>118907</v>
      </c>
      <c r="C12" s="3">
        <f>(+'I Trimestre'!C12+'II Trimestre'!C12+'III Trimestre'!C12+'IV Trimestre'!C12)/4</f>
        <v>114793.5</v>
      </c>
      <c r="D12" s="3">
        <f>(+'I Trimestre'!D12+'II Trimestre'!D12+'III Trimestre'!D12+'IV Trimestre'!D12)/4</f>
        <v>4113.5</v>
      </c>
      <c r="E12" s="3"/>
      <c r="F12" s="3"/>
    </row>
    <row r="13" spans="1:6" x14ac:dyDescent="0.25">
      <c r="A13" s="10" t="s">
        <v>78</v>
      </c>
      <c r="B13" s="3">
        <f t="shared" si="0"/>
        <v>118907</v>
      </c>
      <c r="C13" s="3">
        <f>'IV Trimestre'!C13</f>
        <v>114793.5</v>
      </c>
      <c r="D13" s="3">
        <f>'IV Trimestre'!D13</f>
        <v>4113.5</v>
      </c>
      <c r="E13" s="3"/>
    </row>
    <row r="15" spans="1:6" x14ac:dyDescent="0.25">
      <c r="A15" s="11" t="s">
        <v>2</v>
      </c>
    </row>
    <row r="16" spans="1:6" x14ac:dyDescent="0.25">
      <c r="A16" s="10" t="s">
        <v>71</v>
      </c>
      <c r="B16" s="3">
        <f>+C16+D16+E16+F16</f>
        <v>136162668685.63</v>
      </c>
      <c r="C16" s="3">
        <f>+'I Trimestre'!C16+'II Trimestre'!C16+'III Trimestre'!C16+'IV Trimestre'!C16</f>
        <v>102115338324.5</v>
      </c>
      <c r="D16" s="3">
        <f>+'I Trimestre'!D16+'II Trimestre'!D16+'III Trimestre'!D16+'IV Trimestre'!D16</f>
        <v>12629204334.099998</v>
      </c>
      <c r="E16" s="3">
        <f>+'I Trimestre'!E16+'II Trimestre'!E16+'III Trimestre'!E16+'IV Trimestre'!E16</f>
        <v>15784491027</v>
      </c>
      <c r="F16" s="3">
        <f>+'I Trimestre'!F16+'II Trimestre'!F16+'III Trimestre'!F16+'IV Trimestre'!F16</f>
        <v>5633635000.0299988</v>
      </c>
    </row>
    <row r="17" spans="1:6" x14ac:dyDescent="0.25">
      <c r="A17" s="10" t="s">
        <v>116</v>
      </c>
      <c r="B17" s="3">
        <f t="shared" ref="B17:B19" si="1">+C17+D17+E17+F17</f>
        <v>150275390361.32501</v>
      </c>
      <c r="C17" s="3">
        <f>C19</f>
        <v>116296519485.65001</v>
      </c>
      <c r="D17" s="3">
        <f>D19</f>
        <v>14815157571.200001</v>
      </c>
      <c r="E17" s="3">
        <f>E19</f>
        <v>16637498759.474997</v>
      </c>
      <c r="F17" s="3">
        <f>+'I Trimestre'!F17+'II Trimestre'!F17+'III Trimestre'!F17+'IV Trimestre'!F17</f>
        <v>2526214545</v>
      </c>
    </row>
    <row r="18" spans="1:6" x14ac:dyDescent="0.25">
      <c r="A18" s="10" t="s">
        <v>117</v>
      </c>
      <c r="B18" s="3">
        <f t="shared" si="1"/>
        <v>144601969690.42999</v>
      </c>
      <c r="C18" s="3">
        <f>+'I Trimestre'!C18+'II Trimestre'!C18+'III Trimestre'!C18+'IV Trimestre'!C18</f>
        <v>109126141801.53999</v>
      </c>
      <c r="D18" s="3">
        <f>+'I Trimestre'!D18+'II Trimestre'!D18+'III Trimestre'!D18+'IV Trimestre'!D18</f>
        <v>13676586662.299999</v>
      </c>
      <c r="E18" s="3">
        <f>+'I Trimestre'!E18+'II Trimestre'!E18+'III Trimestre'!E18+'IV Trimestre'!E18</f>
        <v>16165891226.6</v>
      </c>
      <c r="F18" s="3">
        <f>+'I Trimestre'!F18+'II Trimestre'!F18+'III Trimestre'!F18+'IV Trimestre'!F18</f>
        <v>5633349999.9899998</v>
      </c>
    </row>
    <row r="19" spans="1:6" x14ac:dyDescent="0.25">
      <c r="A19" s="10" t="s">
        <v>78</v>
      </c>
      <c r="B19" s="3">
        <f t="shared" si="1"/>
        <v>150275390361.32501</v>
      </c>
      <c r="C19" s="3">
        <f>+'IV Trimestre'!C19</f>
        <v>116296519485.65001</v>
      </c>
      <c r="D19" s="3">
        <f>+'IV Trimestre'!D19</f>
        <v>14815157571.200001</v>
      </c>
      <c r="E19" s="3">
        <f>+'IV Trimestre'!E19</f>
        <v>16637498759.474997</v>
      </c>
      <c r="F19" s="3">
        <f>+'IV Trimestre'!F19</f>
        <v>2526214545</v>
      </c>
    </row>
    <row r="20" spans="1:6" x14ac:dyDescent="0.25">
      <c r="A20" s="10" t="s">
        <v>118</v>
      </c>
      <c r="B20" s="8">
        <f>C20+D20+E20</f>
        <v>138968619690.44</v>
      </c>
      <c r="C20" s="3">
        <f>+C18</f>
        <v>109126141801.53999</v>
      </c>
      <c r="D20" s="3">
        <f t="shared" ref="D20:E20" si="2">+D18</f>
        <v>13676586662.299999</v>
      </c>
      <c r="E20" s="3">
        <f t="shared" si="2"/>
        <v>16165891226.6</v>
      </c>
      <c r="F20" s="3"/>
    </row>
    <row r="21" spans="1:6" x14ac:dyDescent="0.25">
      <c r="B21" s="3"/>
      <c r="C21" s="3"/>
      <c r="D21" s="3"/>
      <c r="E21" s="3"/>
    </row>
    <row r="22" spans="1:6" x14ac:dyDescent="0.25">
      <c r="A22" s="11" t="s">
        <v>3</v>
      </c>
      <c r="B22" s="3"/>
      <c r="C22" s="3"/>
      <c r="D22" s="3"/>
      <c r="E22" s="3"/>
      <c r="F22" s="3"/>
    </row>
    <row r="23" spans="1:6" x14ac:dyDescent="0.25">
      <c r="A23" s="10" t="s">
        <v>116</v>
      </c>
      <c r="B23" s="3">
        <f>B17</f>
        <v>150275390361.32501</v>
      </c>
      <c r="C23" s="3"/>
      <c r="D23" s="3"/>
      <c r="E23" s="3"/>
      <c r="F23" s="3"/>
    </row>
    <row r="24" spans="1:6" x14ac:dyDescent="0.25">
      <c r="A24" s="10" t="s">
        <v>117</v>
      </c>
      <c r="B24" s="3">
        <f>+'I Trimestre'!B24+'II Trimestre'!B24+'III Trimestre'!B24+'IV Trimestre'!B24</f>
        <v>148442845149.13998</v>
      </c>
      <c r="C24" s="3"/>
      <c r="D24" s="3"/>
      <c r="E24" s="3"/>
      <c r="F24" s="3"/>
    </row>
    <row r="26" spans="1:6" x14ac:dyDescent="0.25">
      <c r="A26" s="5" t="s">
        <v>4</v>
      </c>
    </row>
    <row r="27" spans="1:6" x14ac:dyDescent="0.25">
      <c r="A27" s="10" t="s">
        <v>72</v>
      </c>
      <c r="B27" s="5">
        <v>1.0245</v>
      </c>
      <c r="C27" s="5">
        <v>1.0245</v>
      </c>
      <c r="D27" s="5">
        <v>1.0245</v>
      </c>
      <c r="E27" s="5">
        <v>1.0245</v>
      </c>
      <c r="F27" s="5">
        <v>1.0245</v>
      </c>
    </row>
    <row r="28" spans="1:6" x14ac:dyDescent="0.25">
      <c r="A28" s="10" t="s">
        <v>119</v>
      </c>
      <c r="B28" s="5">
        <v>1.0451999999999999</v>
      </c>
      <c r="C28" s="5">
        <v>1.0451999999999999</v>
      </c>
      <c r="D28" s="5">
        <v>1.0451999999999999</v>
      </c>
      <c r="E28" s="5">
        <v>1.0451999999999999</v>
      </c>
      <c r="F28" s="5">
        <v>1.0451999999999999</v>
      </c>
    </row>
    <row r="29" spans="1:6" x14ac:dyDescent="0.25">
      <c r="A29" s="10" t="s">
        <v>5</v>
      </c>
      <c r="B29" s="4">
        <f>+C29+D29</f>
        <v>111990</v>
      </c>
      <c r="C29" s="4">
        <v>102401</v>
      </c>
      <c r="D29" s="4">
        <v>9589</v>
      </c>
      <c r="E29" s="2"/>
      <c r="F29" s="2"/>
    </row>
    <row r="31" spans="1:6" x14ac:dyDescent="0.25">
      <c r="A31" s="12" t="s">
        <v>6</v>
      </c>
    </row>
    <row r="32" spans="1:6" x14ac:dyDescent="0.25">
      <c r="A32" s="5" t="s">
        <v>73</v>
      </c>
      <c r="B32" s="3">
        <f>B16/B27</f>
        <v>132906460405.6906</v>
      </c>
      <c r="C32" s="3">
        <f t="shared" ref="C32:F32" si="3">C16/C27</f>
        <v>99673341458.760376</v>
      </c>
      <c r="D32" s="3">
        <f t="shared" si="3"/>
        <v>12327188222.645191</v>
      </c>
      <c r="E32" s="3">
        <f t="shared" si="3"/>
        <v>15407019060.029284</v>
      </c>
      <c r="F32" s="3">
        <f t="shared" si="3"/>
        <v>5498911664.2557335</v>
      </c>
    </row>
    <row r="33" spans="1:7" x14ac:dyDescent="0.25">
      <c r="A33" s="5" t="s">
        <v>120</v>
      </c>
      <c r="B33" s="3">
        <f>B18/B28</f>
        <v>138348612409.51971</v>
      </c>
      <c r="C33" s="3">
        <f t="shared" ref="C33:F33" si="4">C18/C28</f>
        <v>104406947762.66743</v>
      </c>
      <c r="D33" s="3">
        <f t="shared" si="4"/>
        <v>13085138406.333717</v>
      </c>
      <c r="E33" s="3">
        <f t="shared" si="4"/>
        <v>15466792218.331421</v>
      </c>
      <c r="F33" s="3">
        <f t="shared" si="4"/>
        <v>5389734022.1871414</v>
      </c>
    </row>
    <row r="34" spans="1:7" x14ac:dyDescent="0.25">
      <c r="A34" s="5" t="s">
        <v>74</v>
      </c>
      <c r="B34" s="3">
        <f>B32/B10</f>
        <v>1161832.3867022896</v>
      </c>
      <c r="C34" s="3">
        <f t="shared" ref="C34:D34" si="5">C32/C10</f>
        <v>902427.48620994843</v>
      </c>
      <c r="D34" s="3">
        <f t="shared" si="5"/>
        <v>3125885.0595216346</v>
      </c>
      <c r="E34" s="3"/>
      <c r="F34" s="3"/>
    </row>
    <row r="35" spans="1:7" x14ac:dyDescent="0.25">
      <c r="A35" s="5" t="s">
        <v>121</v>
      </c>
      <c r="B35" s="3">
        <f>B33/B12</f>
        <v>1163502.6735980196</v>
      </c>
      <c r="C35" s="3">
        <f t="shared" ref="C35:D35" si="6">C33/C12</f>
        <v>909519.68328056415</v>
      </c>
      <c r="D35" s="3">
        <f t="shared" si="6"/>
        <v>3181023.071917763</v>
      </c>
      <c r="E35" s="3"/>
      <c r="F35" s="3"/>
    </row>
    <row r="37" spans="1:7" x14ac:dyDescent="0.25">
      <c r="A37" s="12" t="s">
        <v>7</v>
      </c>
    </row>
    <row r="39" spans="1:7" x14ac:dyDescent="0.25">
      <c r="A39" s="5" t="s">
        <v>8</v>
      </c>
    </row>
    <row r="40" spans="1:7" x14ac:dyDescent="0.25">
      <c r="A40" s="5" t="s">
        <v>9</v>
      </c>
      <c r="B40" s="1">
        <f>(B11/B29)*100</f>
        <v>106.1764443253862</v>
      </c>
      <c r="C40" s="1">
        <f t="shared" ref="C40:D40" si="7">(C11/C29)*100</f>
        <v>112.10193259831446</v>
      </c>
      <c r="D40" s="1">
        <f t="shared" si="7"/>
        <v>42.898112420481802</v>
      </c>
      <c r="E40" s="1"/>
      <c r="F40" s="1"/>
      <c r="G40" s="6"/>
    </row>
    <row r="41" spans="1:7" x14ac:dyDescent="0.25">
      <c r="A41" s="5" t="s">
        <v>10</v>
      </c>
      <c r="B41" s="1">
        <f>(B12/(B12+B29))*100</f>
        <v>51.497854021490099</v>
      </c>
      <c r="C41" s="1">
        <f t="shared" ref="C41:D41" si="8">(C12/(C12+C29))*100</f>
        <v>52.852857692068632</v>
      </c>
      <c r="D41" s="1">
        <f t="shared" si="8"/>
        <v>30.020069330414156</v>
      </c>
      <c r="E41" s="1"/>
      <c r="F41" s="1"/>
      <c r="G41" s="6"/>
    </row>
    <row r="43" spans="1:7" x14ac:dyDescent="0.25">
      <c r="A43" s="5" t="s">
        <v>11</v>
      </c>
    </row>
    <row r="44" spans="1:7" x14ac:dyDescent="0.25">
      <c r="A44" s="5" t="s">
        <v>12</v>
      </c>
      <c r="B44" s="1">
        <f>B12/B11*100</f>
        <v>100</v>
      </c>
      <c r="C44" s="1">
        <f t="shared" ref="C44:D44" si="9">C12/C11*100</f>
        <v>100</v>
      </c>
      <c r="D44" s="1">
        <f t="shared" si="9"/>
        <v>100</v>
      </c>
      <c r="E44" s="1"/>
      <c r="F44" s="1"/>
    </row>
    <row r="45" spans="1:7" x14ac:dyDescent="0.25">
      <c r="A45" s="5" t="s">
        <v>13</v>
      </c>
      <c r="B45" s="1">
        <f>B18/B17*100</f>
        <v>96.22465085117814</v>
      </c>
      <c r="C45" s="1">
        <f t="shared" ref="C45:F45" si="10">C18/C17*100</f>
        <v>93.834400448248346</v>
      </c>
      <c r="D45" s="1">
        <f t="shared" si="10"/>
        <v>92.314824169583375</v>
      </c>
      <c r="E45" s="1">
        <f t="shared" si="10"/>
        <v>97.165394031320858</v>
      </c>
      <c r="F45" s="1">
        <f t="shared" si="10"/>
        <v>222.99570759497783</v>
      </c>
    </row>
    <row r="46" spans="1:7" x14ac:dyDescent="0.25">
      <c r="A46" s="5" t="s">
        <v>14</v>
      </c>
      <c r="B46" s="1">
        <f>AVERAGE(B44:B45)</f>
        <v>98.112325425589063</v>
      </c>
      <c r="C46" s="1">
        <f t="shared" ref="C46:F46" si="11">AVERAGE(C44:C45)</f>
        <v>96.917200224124173</v>
      </c>
      <c r="D46" s="1">
        <f t="shared" si="11"/>
        <v>96.157412084791687</v>
      </c>
      <c r="E46" s="1">
        <f t="shared" si="11"/>
        <v>97.165394031320858</v>
      </c>
      <c r="F46" s="1">
        <f t="shared" si="11"/>
        <v>222.99570759497783</v>
      </c>
    </row>
    <row r="47" spans="1:7" x14ac:dyDescent="0.25">
      <c r="B47" s="1"/>
      <c r="C47" s="1"/>
      <c r="D47" s="1"/>
      <c r="E47" s="1"/>
      <c r="F47" s="1"/>
    </row>
    <row r="48" spans="1:7" x14ac:dyDescent="0.25">
      <c r="A48" s="5" t="s">
        <v>15</v>
      </c>
    </row>
    <row r="49" spans="1:7" x14ac:dyDescent="0.25">
      <c r="A49" s="5" t="s">
        <v>16</v>
      </c>
      <c r="B49" s="1">
        <f>B12/B13*100</f>
        <v>100</v>
      </c>
      <c r="C49" s="1">
        <f t="shared" ref="C49:D49" si="12">C12/C13*100</f>
        <v>100</v>
      </c>
      <c r="D49" s="1">
        <f t="shared" si="12"/>
        <v>100</v>
      </c>
      <c r="E49" s="1"/>
      <c r="F49" s="1"/>
    </row>
    <row r="50" spans="1:7" x14ac:dyDescent="0.25">
      <c r="A50" s="5" t="s">
        <v>17</v>
      </c>
      <c r="B50" s="1">
        <f>B18/B19*100</f>
        <v>96.22465085117814</v>
      </c>
      <c r="C50" s="1">
        <f t="shared" ref="C50:F50" si="13">C18/C19*100</f>
        <v>93.834400448248346</v>
      </c>
      <c r="D50" s="1">
        <f t="shared" si="13"/>
        <v>92.314824169583375</v>
      </c>
      <c r="E50" s="1">
        <f t="shared" si="13"/>
        <v>97.165394031320858</v>
      </c>
      <c r="F50" s="1">
        <f t="shared" si="13"/>
        <v>222.99570759497783</v>
      </c>
    </row>
    <row r="51" spans="1:7" x14ac:dyDescent="0.25">
      <c r="A51" s="5" t="s">
        <v>18</v>
      </c>
      <c r="B51" s="1">
        <f>AVERAGE(B49:B50)</f>
        <v>98.112325425589063</v>
      </c>
      <c r="C51" s="1">
        <f t="shared" ref="C51:F51" si="14">AVERAGE(C49:C50)</f>
        <v>96.917200224124173</v>
      </c>
      <c r="D51" s="1">
        <f t="shared" si="14"/>
        <v>96.157412084791687</v>
      </c>
      <c r="E51" s="1">
        <f t="shared" si="14"/>
        <v>97.165394031320858</v>
      </c>
      <c r="F51" s="1">
        <f t="shared" si="14"/>
        <v>222.99570759497783</v>
      </c>
      <c r="G51" s="6"/>
    </row>
    <row r="53" spans="1:7" x14ac:dyDescent="0.25">
      <c r="A53" s="5" t="s">
        <v>30</v>
      </c>
    </row>
    <row r="54" spans="1:7" x14ac:dyDescent="0.25">
      <c r="A54" s="5" t="s">
        <v>19</v>
      </c>
      <c r="B54" s="1">
        <f>(B20/B18)*100</f>
        <v>96.104237022462343</v>
      </c>
      <c r="C54" s="1"/>
      <c r="D54" s="1"/>
      <c r="E54" s="1"/>
      <c r="F54" s="1"/>
    </row>
    <row r="56" spans="1:7" x14ac:dyDescent="0.25">
      <c r="A56" s="5" t="s">
        <v>20</v>
      </c>
    </row>
    <row r="57" spans="1:7" x14ac:dyDescent="0.25">
      <c r="A57" s="5" t="s">
        <v>21</v>
      </c>
      <c r="B57" s="1">
        <f>((B12/B10)-1)*100</f>
        <v>3.9452884260952281</v>
      </c>
      <c r="C57" s="1">
        <f t="shared" ref="C57:D57" si="15">((C12/C10)-1)*100</f>
        <v>3.9323134171266982</v>
      </c>
      <c r="D57" s="1">
        <f t="shared" si="15"/>
        <v>4.3086871077488764</v>
      </c>
      <c r="E57" s="1"/>
      <c r="F57" s="1"/>
    </row>
    <row r="58" spans="1:7" x14ac:dyDescent="0.25">
      <c r="A58" s="5" t="s">
        <v>22</v>
      </c>
      <c r="B58" s="1">
        <f>((B33/B32)-1)*100</f>
        <v>4.0947234522815679</v>
      </c>
      <c r="C58" s="1">
        <f t="shared" ref="C58:F58" si="16">((C33/C32)-1)*100</f>
        <v>4.7491197090704373</v>
      </c>
      <c r="D58" s="1">
        <f t="shared" si="16"/>
        <v>6.1486055862776778</v>
      </c>
      <c r="E58" s="1">
        <f t="shared" si="16"/>
        <v>0.3879605656957219</v>
      </c>
      <c r="F58" s="1">
        <f t="shared" si="16"/>
        <v>-1.9854409151227714</v>
      </c>
    </row>
    <row r="59" spans="1:7" x14ac:dyDescent="0.25">
      <c r="A59" s="5" t="s">
        <v>23</v>
      </c>
      <c r="B59" s="1">
        <f>((B35/B34)-1)*100</f>
        <v>0.14376315506843262</v>
      </c>
      <c r="C59" s="1">
        <f t="shared" ref="C59:D59" si="17">((C35/C34)-1)*100</f>
        <v>0.78590215601719304</v>
      </c>
      <c r="D59" s="1">
        <f t="shared" si="17"/>
        <v>1.7639168218349877</v>
      </c>
      <c r="E59" s="1"/>
      <c r="F59" s="1"/>
    </row>
    <row r="60" spans="1:7" x14ac:dyDescent="0.25">
      <c r="B60" s="1"/>
      <c r="C60" s="1"/>
      <c r="D60" s="1"/>
      <c r="E60" s="1"/>
      <c r="F60" s="1"/>
    </row>
    <row r="61" spans="1:7" x14ac:dyDescent="0.25">
      <c r="A61" s="5" t="s">
        <v>24</v>
      </c>
    </row>
    <row r="62" spans="1:7" x14ac:dyDescent="0.25">
      <c r="A62" s="5" t="s">
        <v>31</v>
      </c>
      <c r="B62" s="3">
        <f>B17/(B11*12)</f>
        <v>105317.1738987367</v>
      </c>
      <c r="C62" s="3">
        <f t="shared" ref="C62:D62" si="18">C17/(C11*12)</f>
        <v>84424.437131058527</v>
      </c>
      <c r="D62" s="3">
        <f t="shared" si="18"/>
        <v>300132.846545926</v>
      </c>
      <c r="E62" s="3"/>
      <c r="F62" s="3"/>
    </row>
    <row r="63" spans="1:7" x14ac:dyDescent="0.25">
      <c r="A63" s="5" t="s">
        <v>32</v>
      </c>
      <c r="B63" s="3">
        <f>B18/(B12*12)</f>
        <v>101341.0828703875</v>
      </c>
      <c r="C63" s="3">
        <f t="shared" ref="C63:D63" si="19">C18/(C12*12)</f>
        <v>79219.164413737133</v>
      </c>
      <c r="D63" s="3">
        <f t="shared" si="19"/>
        <v>277067.10956403712</v>
      </c>
      <c r="E63" s="3"/>
      <c r="F63" s="3"/>
    </row>
    <row r="64" spans="1:7" x14ac:dyDescent="0.25">
      <c r="A64" s="5" t="s">
        <v>25</v>
      </c>
      <c r="B64" s="7">
        <f>(B63/B62)*B46</f>
        <v>94.408242582744748</v>
      </c>
      <c r="C64" s="7">
        <f t="shared" ref="C64:D64" si="20">(C63/C62)*C46</f>
        <v>90.941673761535327</v>
      </c>
      <c r="D64" s="7">
        <f t="shared" si="20"/>
        <v>88.767545892097175</v>
      </c>
      <c r="E64" s="7"/>
      <c r="F64" s="7"/>
    </row>
    <row r="65" spans="1:6" x14ac:dyDescent="0.25">
      <c r="A65" s="1" t="s">
        <v>41</v>
      </c>
      <c r="B65" s="3">
        <f>B17/B11</f>
        <v>1263806.0867848403</v>
      </c>
      <c r="C65" s="3">
        <f t="shared" ref="C65:D65" si="21">C17/C11</f>
        <v>1013093.2455727024</v>
      </c>
      <c r="D65" s="3">
        <f t="shared" si="21"/>
        <v>3601594.1585511123</v>
      </c>
      <c r="E65" s="3"/>
      <c r="F65" s="3"/>
    </row>
    <row r="66" spans="1:6" x14ac:dyDescent="0.25">
      <c r="A66" s="1" t="s">
        <v>42</v>
      </c>
      <c r="B66" s="3">
        <f>B18/B12</f>
        <v>1216092.9944446499</v>
      </c>
      <c r="C66" s="3">
        <f t="shared" ref="C66:D66" si="22">C18/C12</f>
        <v>950629.97296484548</v>
      </c>
      <c r="D66" s="3">
        <f t="shared" si="22"/>
        <v>3324805.3147684452</v>
      </c>
      <c r="E66" s="3"/>
      <c r="F66" s="3"/>
    </row>
    <row r="67" spans="1:6" x14ac:dyDescent="0.25">
      <c r="B67" s="1"/>
      <c r="C67" s="1"/>
      <c r="D67" s="1"/>
      <c r="E67" s="1"/>
      <c r="F67" s="1"/>
    </row>
    <row r="68" spans="1:6" x14ac:dyDescent="0.25">
      <c r="A68" s="5" t="s">
        <v>26</v>
      </c>
      <c r="B68" s="1"/>
      <c r="C68" s="1"/>
      <c r="D68" s="1"/>
      <c r="E68" s="1"/>
      <c r="F68" s="1"/>
    </row>
    <row r="69" spans="1:6" x14ac:dyDescent="0.25">
      <c r="A69" s="5" t="s">
        <v>27</v>
      </c>
      <c r="B69" s="1">
        <f>(B24/B23)*100</f>
        <v>98.780542038334545</v>
      </c>
      <c r="C69" s="1"/>
      <c r="D69" s="1"/>
      <c r="E69" s="1"/>
      <c r="F69" s="1"/>
    </row>
    <row r="70" spans="1:6" x14ac:dyDescent="0.25">
      <c r="A70" s="5" t="s">
        <v>28</v>
      </c>
      <c r="B70" s="1">
        <f>(B18/B24)*100</f>
        <v>97.412556021240988</v>
      </c>
      <c r="C70" s="1"/>
      <c r="D70" s="1"/>
      <c r="E70" s="1"/>
      <c r="F70" s="1"/>
    </row>
    <row r="71" spans="1:6" ht="15.75" thickBot="1" x14ac:dyDescent="0.3">
      <c r="A71" s="13"/>
      <c r="B71" s="13"/>
      <c r="C71" s="13"/>
      <c r="D71" s="13"/>
      <c r="E71" s="13"/>
      <c r="F71" s="13"/>
    </row>
    <row r="72" spans="1:6" ht="15.75" thickTop="1" x14ac:dyDescent="0.25"/>
    <row r="73" spans="1:6" x14ac:dyDescent="0.25">
      <c r="A73" s="5" t="s">
        <v>29</v>
      </c>
    </row>
    <row r="74" spans="1:6" x14ac:dyDescent="0.25">
      <c r="A74" s="5" t="s">
        <v>83</v>
      </c>
    </row>
    <row r="75" spans="1:6" x14ac:dyDescent="0.25">
      <c r="A75" s="5" t="s">
        <v>84</v>
      </c>
      <c r="B75" s="7"/>
      <c r="C75" s="7"/>
      <c r="D75" s="7"/>
    </row>
    <row r="76" spans="1:6" x14ac:dyDescent="0.25">
      <c r="A76" s="5" t="s">
        <v>85</v>
      </c>
    </row>
    <row r="78" spans="1:6" x14ac:dyDescent="0.25">
      <c r="A78" s="5" t="s">
        <v>44</v>
      </c>
    </row>
    <row r="79" spans="1:6" x14ac:dyDescent="0.25">
      <c r="A79" s="5" t="s">
        <v>46</v>
      </c>
    </row>
    <row r="80" spans="1:6" x14ac:dyDescent="0.25">
      <c r="A80" s="5" t="s">
        <v>45</v>
      </c>
    </row>
    <row r="81" spans="1:1" x14ac:dyDescent="0.25">
      <c r="A81" s="4" t="s">
        <v>47</v>
      </c>
    </row>
    <row r="82" spans="1:1" x14ac:dyDescent="0.25">
      <c r="A82" s="14" t="s">
        <v>48</v>
      </c>
    </row>
    <row r="83" spans="1:1" x14ac:dyDescent="0.25">
      <c r="A83" s="14" t="s">
        <v>49</v>
      </c>
    </row>
    <row r="85" spans="1:1" x14ac:dyDescent="0.25">
      <c r="A85" s="5" t="s">
        <v>125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orientation="portrait" r:id="rId1"/>
  <ignoredErrors>
    <ignoredError sqref="C12:D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2012-04-23T14:39:07Z</dcterms:created>
  <dcterms:modified xsi:type="dcterms:W3CDTF">2019-06-12T15:56:17Z</dcterms:modified>
</cp:coreProperties>
</file>