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CCSS - PFT\"/>
    </mc:Choice>
  </mc:AlternateContent>
  <bookViews>
    <workbookView xWindow="0" yWindow="0" windowWidth="15600" windowHeight="9240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3 Trimestre Acumulado" sheetId="6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B24" i="3" l="1"/>
  <c r="B24" i="2"/>
  <c r="B24" i="7" l="1"/>
  <c r="B58" i="7" l="1"/>
  <c r="C68" i="7" l="1"/>
  <c r="C48" i="2" l="1"/>
  <c r="C49" i="2"/>
  <c r="D49" i="2"/>
  <c r="C50" i="2"/>
  <c r="C53" i="2"/>
  <c r="C54" i="2"/>
  <c r="D54" i="2"/>
  <c r="C55" i="2"/>
  <c r="C61" i="2"/>
  <c r="C66" i="2"/>
  <c r="C67" i="2"/>
  <c r="C68" i="2"/>
  <c r="C69" i="2"/>
  <c r="C70" i="2"/>
  <c r="C71" i="2"/>
  <c r="C21" i="7" l="1"/>
  <c r="C16" i="7"/>
  <c r="C13" i="4" l="1"/>
  <c r="C13" i="2" l="1"/>
  <c r="D20" i="6" l="1"/>
  <c r="C20" i="6"/>
  <c r="D20" i="5"/>
  <c r="C20" i="5"/>
  <c r="B17" i="3" l="1"/>
  <c r="C24" i="4" l="1"/>
  <c r="D22" i="7"/>
  <c r="C22" i="6"/>
  <c r="C67" i="6" s="1"/>
  <c r="C21" i="6"/>
  <c r="C12" i="6"/>
  <c r="D22" i="6"/>
  <c r="B14" i="6"/>
  <c r="B45" i="6" s="1"/>
  <c r="D21" i="6"/>
  <c r="B12" i="6"/>
  <c r="C22" i="5"/>
  <c r="C67" i="5" s="1"/>
  <c r="C21" i="5"/>
  <c r="C12" i="5"/>
  <c r="D22" i="5"/>
  <c r="D37" i="5" s="1"/>
  <c r="D39" i="5" s="1"/>
  <c r="B14" i="5"/>
  <c r="B45" i="5" s="1"/>
  <c r="D21" i="5"/>
  <c r="C67" i="4"/>
  <c r="C66" i="4"/>
  <c r="C48" i="4"/>
  <c r="C49" i="4"/>
  <c r="B22" i="4"/>
  <c r="B14" i="4"/>
  <c r="B48" i="4" s="1"/>
  <c r="B21" i="4"/>
  <c r="B70" i="4" s="1"/>
  <c r="B12" i="4"/>
  <c r="C67" i="1"/>
  <c r="C66" i="1"/>
  <c r="C48" i="1"/>
  <c r="C49" i="1"/>
  <c r="B22" i="1"/>
  <c r="B75" i="1" s="1"/>
  <c r="B14" i="1"/>
  <c r="B45" i="1" s="1"/>
  <c r="B21" i="1"/>
  <c r="B27" i="1" s="1"/>
  <c r="B74" i="1" s="1"/>
  <c r="B12" i="1"/>
  <c r="B49" i="1"/>
  <c r="C67" i="3"/>
  <c r="C66" i="3"/>
  <c r="C48" i="3"/>
  <c r="C49" i="3"/>
  <c r="B22" i="3"/>
  <c r="B75" i="3" s="1"/>
  <c r="B14" i="3"/>
  <c r="B45" i="3" s="1"/>
  <c r="B21" i="3"/>
  <c r="B27" i="3" s="1"/>
  <c r="B74" i="3" s="1"/>
  <c r="B12" i="3"/>
  <c r="B22" i="2"/>
  <c r="B14" i="2"/>
  <c r="B67" i="2" s="1"/>
  <c r="B21" i="2"/>
  <c r="B27" i="2" s="1"/>
  <c r="B74" i="2" s="1"/>
  <c r="B12" i="2"/>
  <c r="B13" i="4"/>
  <c r="C13" i="1"/>
  <c r="B13" i="1" s="1"/>
  <c r="C13" i="3"/>
  <c r="B14" i="7"/>
  <c r="B15" i="4"/>
  <c r="B16" i="4"/>
  <c r="B53" i="4" s="1"/>
  <c r="B17" i="4"/>
  <c r="B44" i="4"/>
  <c r="C61" i="7"/>
  <c r="C17" i="7"/>
  <c r="B17" i="7" s="1"/>
  <c r="C53" i="7"/>
  <c r="C70" i="4"/>
  <c r="C61" i="4"/>
  <c r="C54" i="4"/>
  <c r="D54" i="4"/>
  <c r="D55" i="4" s="1"/>
  <c r="D49" i="4"/>
  <c r="D50" i="4" s="1"/>
  <c r="C37" i="4"/>
  <c r="D37" i="4"/>
  <c r="D39" i="4" s="1"/>
  <c r="C36" i="4"/>
  <c r="C38" i="4" s="1"/>
  <c r="D36" i="4"/>
  <c r="D38" i="4" s="1"/>
  <c r="C37" i="2"/>
  <c r="B20" i="2"/>
  <c r="C61" i="6"/>
  <c r="D36" i="6"/>
  <c r="C61" i="5"/>
  <c r="C37" i="1"/>
  <c r="D37" i="1"/>
  <c r="C36" i="1"/>
  <c r="C38" i="1" s="1"/>
  <c r="D36" i="1"/>
  <c r="D38" i="1" s="1"/>
  <c r="B15" i="1"/>
  <c r="C17" i="6"/>
  <c r="B17" i="6" s="1"/>
  <c r="C16" i="6"/>
  <c r="C53" i="6" s="1"/>
  <c r="B11" i="1"/>
  <c r="C37" i="3"/>
  <c r="C39" i="3" s="1"/>
  <c r="D37" i="3"/>
  <c r="C36" i="3"/>
  <c r="C62" i="3" s="1"/>
  <c r="D36" i="3"/>
  <c r="D38" i="3" s="1"/>
  <c r="C16" i="5"/>
  <c r="B16" i="5" s="1"/>
  <c r="C17" i="5"/>
  <c r="B17" i="5" s="1"/>
  <c r="C36" i="2"/>
  <c r="C38" i="2" s="1"/>
  <c r="D36" i="2"/>
  <c r="D38" i="2" s="1"/>
  <c r="B10" i="7"/>
  <c r="B10" i="6"/>
  <c r="B61" i="6" s="1"/>
  <c r="B11" i="3"/>
  <c r="B10" i="5"/>
  <c r="C70" i="3"/>
  <c r="C70" i="1"/>
  <c r="B20" i="3"/>
  <c r="B36" i="3" s="1"/>
  <c r="B20" i="1"/>
  <c r="B36" i="1" s="1"/>
  <c r="B20" i="4"/>
  <c r="B36" i="4" s="1"/>
  <c r="B38" i="4" s="1"/>
  <c r="B36" i="2"/>
  <c r="C53" i="4"/>
  <c r="C53" i="1"/>
  <c r="C53" i="3"/>
  <c r="B16" i="7"/>
  <c r="B16" i="6"/>
  <c r="B17" i="1"/>
  <c r="B16" i="1"/>
  <c r="B53" i="1" s="1"/>
  <c r="B16" i="3"/>
  <c r="B53" i="3" s="1"/>
  <c r="B17" i="2"/>
  <c r="B13" i="3"/>
  <c r="C15" i="7"/>
  <c r="B15" i="7" s="1"/>
  <c r="C11" i="7"/>
  <c r="D39" i="1"/>
  <c r="D37" i="2"/>
  <c r="B11" i="4"/>
  <c r="C15" i="6"/>
  <c r="B15" i="6" s="1"/>
  <c r="C11" i="6"/>
  <c r="B11" i="6" s="1"/>
  <c r="C24" i="1"/>
  <c r="B24" i="1" s="1"/>
  <c r="B58" i="1" s="1"/>
  <c r="C11" i="5"/>
  <c r="C71" i="4"/>
  <c r="C68" i="4"/>
  <c r="C71" i="1"/>
  <c r="C68" i="1"/>
  <c r="C61" i="1"/>
  <c r="D54" i="1"/>
  <c r="C54" i="1"/>
  <c r="D49" i="1"/>
  <c r="C71" i="3"/>
  <c r="C68" i="3"/>
  <c r="C61" i="3"/>
  <c r="D54" i="3"/>
  <c r="C54" i="3"/>
  <c r="D49" i="3"/>
  <c r="C12" i="7"/>
  <c r="C48" i="7" s="1"/>
  <c r="B11" i="2"/>
  <c r="C15" i="5"/>
  <c r="B15" i="5" s="1"/>
  <c r="C24" i="3"/>
  <c r="B58" i="3" s="1"/>
  <c r="B15" i="3"/>
  <c r="C24" i="2"/>
  <c r="B15" i="2"/>
  <c r="B37" i="4"/>
  <c r="B23" i="4"/>
  <c r="B37" i="1"/>
  <c r="B23" i="1"/>
  <c r="B23" i="3"/>
  <c r="B23" i="5" s="1"/>
  <c r="B23" i="2"/>
  <c r="B75" i="4"/>
  <c r="C23" i="7"/>
  <c r="D23" i="7"/>
  <c r="C23" i="6"/>
  <c r="D23" i="6"/>
  <c r="B23" i="6"/>
  <c r="C23" i="5"/>
  <c r="D23" i="5"/>
  <c r="D36" i="5"/>
  <c r="C36" i="5"/>
  <c r="C38" i="5" s="1"/>
  <c r="D21" i="7"/>
  <c r="C22" i="7"/>
  <c r="C67" i="7" s="1"/>
  <c r="D20" i="7"/>
  <c r="D36" i="7" s="1"/>
  <c r="D38" i="7" s="1"/>
  <c r="C20" i="7"/>
  <c r="C36" i="7" s="1"/>
  <c r="B24" i="4"/>
  <c r="B58" i="4" s="1"/>
  <c r="B10" i="4"/>
  <c r="B10" i="1"/>
  <c r="B10" i="3"/>
  <c r="B58" i="2"/>
  <c r="B16" i="2"/>
  <c r="B10" i="2"/>
  <c r="B44" i="1"/>
  <c r="B45" i="4"/>
  <c r="B28" i="5"/>
  <c r="B28" i="6"/>
  <c r="B28" i="7"/>
  <c r="C39" i="4"/>
  <c r="C39" i="1"/>
  <c r="B45" i="2"/>
  <c r="B53" i="7" l="1"/>
  <c r="B53" i="6"/>
  <c r="C39" i="2"/>
  <c r="C63" i="2" s="1"/>
  <c r="C62" i="2"/>
  <c r="C55" i="1"/>
  <c r="C50" i="1"/>
  <c r="C69" i="1" s="1"/>
  <c r="B71" i="1"/>
  <c r="C54" i="6"/>
  <c r="C55" i="6" s="1"/>
  <c r="B61" i="1"/>
  <c r="B39" i="1"/>
  <c r="B61" i="3"/>
  <c r="C71" i="6"/>
  <c r="C24" i="6"/>
  <c r="B24" i="6" s="1"/>
  <c r="C37" i="6"/>
  <c r="C39" i="6" s="1"/>
  <c r="C49" i="6"/>
  <c r="B49" i="2"/>
  <c r="C66" i="5"/>
  <c r="B53" i="2"/>
  <c r="B61" i="2"/>
  <c r="B48" i="2"/>
  <c r="B61" i="7"/>
  <c r="C62" i="4"/>
  <c r="B61" i="5"/>
  <c r="B54" i="4"/>
  <c r="B55" i="4" s="1"/>
  <c r="D63" i="4"/>
  <c r="B67" i="4"/>
  <c r="D62" i="1"/>
  <c r="C38" i="3"/>
  <c r="C63" i="3" s="1"/>
  <c r="B20" i="6"/>
  <c r="B36" i="6" s="1"/>
  <c r="B38" i="6" s="1"/>
  <c r="B54" i="3"/>
  <c r="B37" i="3"/>
  <c r="B39" i="3" s="1"/>
  <c r="B11" i="5"/>
  <c r="C53" i="5"/>
  <c r="D62" i="3"/>
  <c r="B70" i="3"/>
  <c r="D54" i="5"/>
  <c r="B21" i="7"/>
  <c r="B27" i="7" s="1"/>
  <c r="B74" i="7" s="1"/>
  <c r="C37" i="5"/>
  <c r="C39" i="5" s="1"/>
  <c r="C63" i="5" s="1"/>
  <c r="C71" i="5"/>
  <c r="B37" i="2"/>
  <c r="B11" i="7"/>
  <c r="D49" i="6"/>
  <c r="B22" i="7"/>
  <c r="B37" i="7" s="1"/>
  <c r="B39" i="7" s="1"/>
  <c r="C36" i="6"/>
  <c r="C38" i="6" s="1"/>
  <c r="B27" i="4"/>
  <c r="B74" i="4" s="1"/>
  <c r="B75" i="2"/>
  <c r="C62" i="1"/>
  <c r="B45" i="7"/>
  <c r="B71" i="4"/>
  <c r="B71" i="2"/>
  <c r="B70" i="1"/>
  <c r="B61" i="4"/>
  <c r="D54" i="6"/>
  <c r="D49" i="7"/>
  <c r="D50" i="7" s="1"/>
  <c r="D37" i="6"/>
  <c r="D39" i="6" s="1"/>
  <c r="C54" i="5"/>
  <c r="B23" i="7"/>
  <c r="B54" i="2"/>
  <c r="B54" i="1"/>
  <c r="B55" i="1" s="1"/>
  <c r="D39" i="2"/>
  <c r="B48" i="3"/>
  <c r="B21" i="5"/>
  <c r="B27" i="5" s="1"/>
  <c r="B74" i="5" s="1"/>
  <c r="C49" i="5"/>
  <c r="C55" i="4"/>
  <c r="C50" i="4"/>
  <c r="C69" i="4" s="1"/>
  <c r="C63" i="4"/>
  <c r="D62" i="4"/>
  <c r="B62" i="4"/>
  <c r="B67" i="1"/>
  <c r="B22" i="6"/>
  <c r="B75" i="6" s="1"/>
  <c r="B48" i="1"/>
  <c r="B50" i="1" s="1"/>
  <c r="C63" i="1"/>
  <c r="B62" i="1"/>
  <c r="B38" i="1"/>
  <c r="B63" i="1" s="1"/>
  <c r="B49" i="4"/>
  <c r="B50" i="4" s="1"/>
  <c r="D39" i="3"/>
  <c r="B21" i="6"/>
  <c r="B27" i="6" s="1"/>
  <c r="B74" i="6" s="1"/>
  <c r="B39" i="4"/>
  <c r="B63" i="4" s="1"/>
  <c r="C24" i="7"/>
  <c r="D49" i="5"/>
  <c r="B20" i="5"/>
  <c r="B36" i="5" s="1"/>
  <c r="B38" i="5" s="1"/>
  <c r="D37" i="7"/>
  <c r="D54" i="7"/>
  <c r="D55" i="7" s="1"/>
  <c r="C54" i="7"/>
  <c r="C55" i="7" s="1"/>
  <c r="B66" i="1"/>
  <c r="B66" i="4"/>
  <c r="C49" i="7"/>
  <c r="C50" i="7" s="1"/>
  <c r="C71" i="7"/>
  <c r="B38" i="2"/>
  <c r="B20" i="7"/>
  <c r="B36" i="7" s="1"/>
  <c r="B38" i="7" s="1"/>
  <c r="C68" i="6"/>
  <c r="C37" i="7"/>
  <c r="C39" i="7" s="1"/>
  <c r="C55" i="3"/>
  <c r="B53" i="5"/>
  <c r="C13" i="7"/>
  <c r="B13" i="7" s="1"/>
  <c r="B67" i="3"/>
  <c r="C62" i="5"/>
  <c r="B71" i="3"/>
  <c r="C24" i="5"/>
  <c r="B24" i="5" s="1"/>
  <c r="C68" i="5"/>
  <c r="B49" i="3"/>
  <c r="B22" i="5"/>
  <c r="B50" i="3"/>
  <c r="C50" i="3"/>
  <c r="C69" i="3" s="1"/>
  <c r="B55" i="3"/>
  <c r="C70" i="6"/>
  <c r="B66" i="3"/>
  <c r="B44" i="3"/>
  <c r="D38" i="5"/>
  <c r="D62" i="5"/>
  <c r="B38" i="3"/>
  <c r="C38" i="7"/>
  <c r="D38" i="6"/>
  <c r="D62" i="6"/>
  <c r="B12" i="5"/>
  <c r="C70" i="5"/>
  <c r="C48" i="5"/>
  <c r="C48" i="6"/>
  <c r="B66" i="2"/>
  <c r="C66" i="7"/>
  <c r="C66" i="6"/>
  <c r="B44" i="6"/>
  <c r="C13" i="6"/>
  <c r="B13" i="6" s="1"/>
  <c r="B44" i="2"/>
  <c r="B12" i="7"/>
  <c r="B48" i="6"/>
  <c r="B70" i="2"/>
  <c r="C70" i="7"/>
  <c r="B13" i="2"/>
  <c r="C13" i="5"/>
  <c r="B13" i="5" s="1"/>
  <c r="C63" i="6" l="1"/>
  <c r="B67" i="7"/>
  <c r="C50" i="6"/>
  <c r="C50" i="5"/>
  <c r="C69" i="5" s="1"/>
  <c r="B62" i="3"/>
  <c r="B54" i="6"/>
  <c r="B55" i="6" s="1"/>
  <c r="B55" i="2"/>
  <c r="B71" i="6"/>
  <c r="B50" i="2"/>
  <c r="B66" i="6"/>
  <c r="B70" i="6"/>
  <c r="B49" i="6"/>
  <c r="B50" i="6" s="1"/>
  <c r="B49" i="7"/>
  <c r="C62" i="6"/>
  <c r="C55" i="5"/>
  <c r="B63" i="3"/>
  <c r="B37" i="6"/>
  <c r="B39" i="6" s="1"/>
  <c r="B63" i="6" s="1"/>
  <c r="B63" i="7"/>
  <c r="B71" i="7"/>
  <c r="B54" i="7"/>
  <c r="B55" i="7" s="1"/>
  <c r="B75" i="7"/>
  <c r="B62" i="2"/>
  <c r="B39" i="2"/>
  <c r="B63" i="2" s="1"/>
  <c r="B69" i="2"/>
  <c r="C63" i="7"/>
  <c r="B66" i="5"/>
  <c r="B62" i="7"/>
  <c r="B58" i="6"/>
  <c r="B67" i="6"/>
  <c r="B69" i="1"/>
  <c r="B69" i="4"/>
  <c r="C69" i="6"/>
  <c r="D62" i="7"/>
  <c r="D39" i="7"/>
  <c r="D63" i="7" s="1"/>
  <c r="B69" i="3"/>
  <c r="C69" i="7"/>
  <c r="C62" i="7"/>
  <c r="B58" i="5"/>
  <c r="B67" i="5"/>
  <c r="B49" i="5"/>
  <c r="B37" i="5"/>
  <c r="B54" i="5"/>
  <c r="B55" i="5" s="1"/>
  <c r="B71" i="5"/>
  <c r="B75" i="5"/>
  <c r="B48" i="5"/>
  <c r="B44" i="5"/>
  <c r="B70" i="5"/>
  <c r="B70" i="7"/>
  <c r="B48" i="7"/>
  <c r="B66" i="7"/>
  <c r="B44" i="7"/>
  <c r="B50" i="7" l="1"/>
  <c r="B62" i="6"/>
  <c r="B69" i="6"/>
  <c r="B50" i="5"/>
  <c r="B69" i="5" s="1"/>
  <c r="B39" i="5"/>
  <c r="B63" i="5" s="1"/>
  <c r="B62" i="5"/>
  <c r="B69" i="7"/>
</calcChain>
</file>

<file path=xl/sharedStrings.xml><?xml version="1.0" encoding="utf-8"?>
<sst xmlns="http://schemas.openxmlformats.org/spreadsheetml/2006/main" count="463" uniqueCount="165">
  <si>
    <t>Indicador</t>
  </si>
  <si>
    <t>Productos</t>
  </si>
  <si>
    <t>Subsidios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</si>
  <si>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</si>
  <si>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</si>
  <si>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</si>
  <si>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</si>
  <si>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</si>
  <si>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</si>
  <si>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</si>
  <si>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</si>
  <si>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</si>
  <si>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</si>
  <si>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</si>
  <si>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</si>
  <si>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</si>
  <si>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</si>
  <si>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</si>
  <si>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</si>
  <si>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</si>
  <si>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</si>
  <si>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</si>
  <si>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</si>
  <si>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</si>
  <si>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</si>
  <si>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</si>
  <si>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</si>
  <si>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</si>
  <si>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</si>
  <si>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</si>
  <si>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</si>
  <si>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</si>
  <si>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</si>
  <si>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</si>
  <si>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</si>
  <si>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</si>
  <si>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</si>
  <si>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</si>
  <si>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</si>
  <si>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</si>
  <si>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</si>
  <si>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</si>
  <si>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</si>
  <si>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</si>
  <si>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Gasto mensual efectivo por subsidio</t>
  </si>
  <si>
    <t>Efectivos 1T 2017 (personas)</t>
  </si>
  <si>
    <t>Efectivo 1T 2017</t>
  </si>
  <si>
    <t>IPC (1T 2017)</t>
  </si>
  <si>
    <t>Gasto efectivo real 1T 2017</t>
  </si>
  <si>
    <t>Gasto efectivo real por beneficiario 1T 2017</t>
  </si>
  <si>
    <t>Efectivos 2T 2017 (personas)</t>
  </si>
  <si>
    <t>Efectivo 2T 2017</t>
  </si>
  <si>
    <t>IPC (2T 2017)</t>
  </si>
  <si>
    <t>Gasto efectivo real 2T 2017</t>
  </si>
  <si>
    <t>Gasto efectivo real por beneficiario 2T 2017</t>
  </si>
  <si>
    <t>Efectivos 3T 2017 (personas)</t>
  </si>
  <si>
    <t>Efectivo 3T 2017</t>
  </si>
  <si>
    <t>IPC (3T 2017)</t>
  </si>
  <si>
    <t>Gasto efectivo real 3T 2017</t>
  </si>
  <si>
    <t>Gasto efectivo real por beneficiario 3T 2017</t>
  </si>
  <si>
    <t>Efectivos 4T 2017 (personas)</t>
  </si>
  <si>
    <t>Efectivo 4T 2017</t>
  </si>
  <si>
    <t>IPC (4T 2017)</t>
  </si>
  <si>
    <t>Gasto efectivo real 4T 2017</t>
  </si>
  <si>
    <t>Gasto efectivo real por beneficiario 4T 2017</t>
  </si>
  <si>
    <t>Efectivos 1S 2017 (personas)</t>
  </si>
  <si>
    <t>Efectivo 1S 2017</t>
  </si>
  <si>
    <t>IPC (1S 2017)</t>
  </si>
  <si>
    <t>Gasto efectivo real 1S 2017</t>
  </si>
  <si>
    <t>Gasto efectivo real por beneficiario 1S 2017</t>
  </si>
  <si>
    <t>Efectivos 3TA 2017 (personas)</t>
  </si>
  <si>
    <t>Efectivo 3TA 2017</t>
  </si>
  <si>
    <t>IPC (3TA 2017)</t>
  </si>
  <si>
    <t>Gasto efectivo real 3TA 2017</t>
  </si>
  <si>
    <t>Gasto efectivo real por beneficiario 3TA 2017</t>
  </si>
  <si>
    <t>Efectivo  2017</t>
  </si>
  <si>
    <t>IPC ( 2017)</t>
  </si>
  <si>
    <t>Gasto efectivo real  2017</t>
  </si>
  <si>
    <t>Gasto efectivo real por beneficiario  2017</t>
  </si>
  <si>
    <t>Total programa</t>
  </si>
  <si>
    <t xml:space="preserve">Pago subsidios </t>
  </si>
  <si>
    <t xml:space="preserve">Gastos administrativos </t>
  </si>
  <si>
    <t>Programados 1T 2018 (personas)</t>
  </si>
  <si>
    <t>Efectivos 1T 2018 (personas)</t>
  </si>
  <si>
    <t>Programados año 2018 (personas)</t>
  </si>
  <si>
    <t>Programado 1T 2018</t>
  </si>
  <si>
    <t>Efectivo 1T 2018</t>
  </si>
  <si>
    <t>Programados año 2018</t>
  </si>
  <si>
    <t>En transferencias 1T 2018</t>
  </si>
  <si>
    <t>Programados 1T 2018</t>
  </si>
  <si>
    <t>Efectivos 1T 2018</t>
  </si>
  <si>
    <t>IPC (1T 2018)</t>
  </si>
  <si>
    <t>Gasto efectivo real 1T 2018</t>
  </si>
  <si>
    <t>Gasto efectivo real por beneficiario 1T 2018</t>
  </si>
  <si>
    <t>Informes Trimestrales PFT 2017 y 2018</t>
  </si>
  <si>
    <t>Metas y Modificaciones, DESAF 2018</t>
  </si>
  <si>
    <t>Fecha de actualización: 17/04/2019</t>
  </si>
  <si>
    <t>Programados 2T 2018 (personas)</t>
  </si>
  <si>
    <t>Efectivos 2T 2018 (personas)</t>
  </si>
  <si>
    <t>Programado 2T 2018</t>
  </si>
  <si>
    <t>Efectivo 2T 2018</t>
  </si>
  <si>
    <t>En transferencias 2T 2018</t>
  </si>
  <si>
    <t>Programados 2T 2018</t>
  </si>
  <si>
    <t>Efectivos 2T 2018</t>
  </si>
  <si>
    <t>IPC (2T 2018)</t>
  </si>
  <si>
    <t>Gasto efectivo real 2T 2018</t>
  </si>
  <si>
    <t>Gasto efectivo real por beneficiario 2T 2018</t>
  </si>
  <si>
    <t>Indicadores aplicados a Pacientes en Fase Terminal y Menores de Edad Gravemente Enfermos. Primer Trimestre 2018</t>
  </si>
  <si>
    <t>Indicadores aplicados a Pacientes en Fase Terminal y Menores de Edad Gravemente Enfermos. Segundo  Trimestre 2018</t>
  </si>
  <si>
    <t>Indicadores aplicados a Pacientes en Fase Terminal y Menores de Edad Gravemente Enfermos. Tercer Trimestre 2018</t>
  </si>
  <si>
    <t>Programados 3T 2018 (personas)</t>
  </si>
  <si>
    <t>Efectivos 3T 2018 (personas)</t>
  </si>
  <si>
    <t>Programado 3T 2018</t>
  </si>
  <si>
    <t>Efectivo 3T 2018</t>
  </si>
  <si>
    <t>En transferencias 3T 2018</t>
  </si>
  <si>
    <t>Programados 3T 2018</t>
  </si>
  <si>
    <t>Efectivos 3T 2018</t>
  </si>
  <si>
    <t>IPC (3T 2018)</t>
  </si>
  <si>
    <t>Gasto efectivo real 3T 2018</t>
  </si>
  <si>
    <t>Gasto efectivo real por beneficiario 3T 2018</t>
  </si>
  <si>
    <t>Indicadores aplicados a Pacientes en Fase Terminal y Menores de Edad Gravemente Enfermos. Cuarto Trimestre 2018</t>
  </si>
  <si>
    <t>Programados 4T 2018 (personas)</t>
  </si>
  <si>
    <t>Efectivos 4T 2018 (personas)</t>
  </si>
  <si>
    <t>Programado 4T 2018</t>
  </si>
  <si>
    <t>Efectivo 4T 2018</t>
  </si>
  <si>
    <t>En transferencias 4T 2018</t>
  </si>
  <si>
    <t>Programados 4T 2018</t>
  </si>
  <si>
    <t>Efectivos 4T 2018</t>
  </si>
  <si>
    <t>IPC (4T 2018)</t>
  </si>
  <si>
    <t>Gasto efectivo real 4T 2018</t>
  </si>
  <si>
    <t>Gasto efectivo real por beneficiario 4T 2018</t>
  </si>
  <si>
    <t>Programados 1S 2018 (personas)</t>
  </si>
  <si>
    <t>Efectivos 1S 2018 (personas)</t>
  </si>
  <si>
    <t>Programado 1S 2018</t>
  </si>
  <si>
    <t>Efectivo 1S 2018</t>
  </si>
  <si>
    <t>En transferencias 1S 2018</t>
  </si>
  <si>
    <t>Programados 1S 2018</t>
  </si>
  <si>
    <t>Efectivos 1S 2018</t>
  </si>
  <si>
    <t>IPC (1S 2018)</t>
  </si>
  <si>
    <t>Gasto efectivo real 1S 2018</t>
  </si>
  <si>
    <t>Gasto efectivo real por beneficiario 1S 2018</t>
  </si>
  <si>
    <t>Indicadores aplicados a Pacientes en Fase Terminal y Menores de Edad Gravemente Enfermos. Tercer Trimestre Acumulado 2018</t>
  </si>
  <si>
    <t>Programados 3TA 2018 (personas)</t>
  </si>
  <si>
    <t>Efectivos 3TA 2018 (personas)</t>
  </si>
  <si>
    <t>Programado 3TA 2018</t>
  </si>
  <si>
    <t>Efectivo 3TA 2018</t>
  </si>
  <si>
    <t>En transferencias 3TA 2018</t>
  </si>
  <si>
    <t>Programados 3TA 2018</t>
  </si>
  <si>
    <t>Efectivos 3TA 2018</t>
  </si>
  <si>
    <t>IPC (3TA 2018)</t>
  </si>
  <si>
    <t>Gasto efectivo real 3TA 2018</t>
  </si>
  <si>
    <t>Gasto efectivo real por beneficiario 3TA 2018</t>
  </si>
  <si>
    <t>Indicadores aplicados a Pacientes en Fase Terminal y Menores de Edad Gravemente Enfermos. Año 2018</t>
  </si>
  <si>
    <t>Efectivos  2017 (personas)</t>
  </si>
  <si>
    <t>Programados  2018 (personas)</t>
  </si>
  <si>
    <t>Efectivos anual 2018 (personas)</t>
  </si>
  <si>
    <t>Programado  2018</t>
  </si>
  <si>
    <t>Efectivo  2018</t>
  </si>
  <si>
    <t>En transferencias  2018</t>
  </si>
  <si>
    <t>Programados  2018</t>
  </si>
  <si>
    <t>Efectivos  2018</t>
  </si>
  <si>
    <t>IPC ( 2018)</t>
  </si>
  <si>
    <t>Gasto efectivo real  2018</t>
  </si>
  <si>
    <t>Gasto efectivo real por beneficiario  2018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</si>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</sst>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"/>
    <numFmt numFmtId="166" formatCode="#,##0.0____"/>
    <numFmt numFmtId="167" formatCode="#,##0.00____"/>
    <numFmt numFmtId="168" formatCode="_(* #,##0_);_(* \(#,##0\);_(* &quot;-&quot;??_);_(@_)"/>
    <numFmt numFmtId="169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1" fillId="0" borderId="0" xfId="0" applyFont="1" applyFill="1"/>
    <xf numFmtId="166" fontId="0" fillId="0" borderId="0" xfId="0" applyNumberFormat="1" applyFill="1"/>
    <xf numFmtId="0" fontId="5" fillId="0" borderId="0" xfId="0" applyFont="1" applyFill="1"/>
    <xf numFmtId="0" fontId="4" fillId="0" borderId="0" xfId="0" applyFont="1" applyFill="1"/>
    <xf numFmtId="165" fontId="0" fillId="0" borderId="0" xfId="0" applyNumberFormat="1" applyFill="1"/>
    <xf numFmtId="168" fontId="0" fillId="0" borderId="0" xfId="1" applyNumberFormat="1" applyFont="1" applyFill="1" applyAlignment="1"/>
    <xf numFmtId="0" fontId="6" fillId="0" borderId="0" xfId="0" applyFont="1" applyFill="1" applyAlignment="1">
      <alignment horizontal="left" indent="4"/>
    </xf>
    <xf numFmtId="0" fontId="0" fillId="0" borderId="3" xfId="0" applyFill="1" applyBorder="1" applyAlignment="1">
      <alignment horizontal="center"/>
    </xf>
    <xf numFmtId="164" fontId="0" fillId="0" borderId="0" xfId="1" applyFont="1" applyFill="1"/>
    <xf numFmtId="0" fontId="0" fillId="0" borderId="3" xfId="0" applyFill="1" applyBorder="1"/>
    <xf numFmtId="0" fontId="0" fillId="0" borderId="0" xfId="0" applyFont="1" applyFill="1"/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/>
    <xf numFmtId="165" fontId="0" fillId="0" borderId="0" xfId="0" applyNumberFormat="1" applyFont="1" applyFill="1"/>
    <xf numFmtId="0" fontId="0" fillId="0" borderId="0" xfId="0" applyFont="1" applyFill="1" applyAlignment="1">
      <alignment horizontal="left"/>
    </xf>
    <xf numFmtId="166" fontId="0" fillId="0" borderId="0" xfId="0" applyNumberFormat="1" applyFont="1" applyFill="1"/>
    <xf numFmtId="0" fontId="0" fillId="0" borderId="3" xfId="0" applyFont="1" applyFill="1" applyBorder="1"/>
    <xf numFmtId="1" fontId="0" fillId="0" borderId="0" xfId="0" applyNumberFormat="1" applyFont="1" applyFill="1"/>
    <xf numFmtId="14" fontId="0" fillId="0" borderId="0" xfId="0" applyNumberFormat="1" applyFill="1"/>
    <xf numFmtId="3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8" fontId="0" fillId="0" borderId="0" xfId="1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67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167" fontId="7" fillId="0" borderId="0" xfId="0" applyNumberFormat="1" applyFont="1" applyFill="1" applyAlignment="1">
      <alignment horizontal="right"/>
    </xf>
    <xf numFmtId="167" fontId="0" fillId="0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9" fontId="0" fillId="0" borderId="0" xfId="0" applyNumberFormat="1" applyFont="1" applyFill="1" applyAlignment="1">
      <alignment horizontal="right"/>
    </xf>
    <xf numFmtId="169" fontId="7" fillId="0" borderId="0" xfId="0" applyNumberFormat="1" applyFont="1" applyFill="1" applyAlignment="1">
      <alignment horizontal="right"/>
    </xf>
    <xf numFmtId="16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102D7C"/>
      <color rgb="FFA2BFE6"/>
      <color rgb="FF407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 b="1">
                <a:solidFill>
                  <a:schemeClr val="tx1"/>
                </a:solidFill>
              </a:rPr>
              <a:t>Pacientes en Fase Terminal: Indicadores de cobertura potencial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672-480C-BED9-72944B464687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191-4D73-828C-8EC2CF87DB3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441%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72-480C-BED9-72944B46468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1-4D73-828C-8EC2CF87D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Anual!$A$44:$A$45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Anual!$B$44:$B$45</c:f>
              <c:numCache>
                <c:formatCode>#\ ##0.00____</c:formatCode>
                <c:ptCount val="2"/>
                <c:pt idx="0">
                  <c:v>441.1764705882353</c:v>
                </c:pt>
                <c:pt idx="1">
                  <c:v>764.25339366515834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1-4D73-828C-8EC2CF87D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5491184"/>
        <c:axId val="1235477872"/>
      </c:barChart>
      <c:valAx>
        <c:axId val="123547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235491184"/>
        <c:crosses val="autoZero"/>
        <c:crossBetween val="between"/>
      </c:valAx>
      <c:catAx>
        <c:axId val="1235491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5477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Pacientes en Fase Terminal: Indicadores de resultado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6.1011279812291638E-2"/>
          <c:y val="0.27342592592592591"/>
          <c:w val="0.91546455428525431"/>
          <c:h val="0.501030183727034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Pago subsidios </c:v>
                </c:pt>
                <c:pt idx="2">
                  <c:v>Gastos administrativos </c:v>
                </c:pt>
              </c:strCache>
            </c:strRef>
          </c:cat>
          <c:val>
            <c:numRef>
              <c:f>Anual!$B$48:$C$48</c:f>
              <c:numCache>
                <c:formatCode>#\ ##0.0____</c:formatCode>
                <c:ptCount val="2"/>
                <c:pt idx="0">
                  <c:v>173.23076923076923</c:v>
                </c:pt>
                <c:pt idx="1">
                  <c:v>173.23076923076923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1-4F20-8CB5-77AAB239B56D}"/>
            </c:ext>
          </c:extLst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Pago subsidios </c:v>
                </c:pt>
                <c:pt idx="2">
                  <c:v>Gastos administrativos </c:v>
                </c:pt>
              </c:strCache>
            </c:strRef>
          </c:cat>
          <c:val>
            <c:numRef>
              <c:f>Anual!$B$49:$D$49</c:f>
              <c:numCache>
                <c:formatCode>#\ ##0.0____</c:formatCode>
                <c:ptCount val="3"/>
                <c:pt idx="0">
                  <c:v>94.338616425424235</c:v>
                </c:pt>
                <c:pt idx="1">
                  <c:v>96.682645402703045</c:v>
                </c:pt>
                <c:pt idx="2">
                  <c:v>32.890367833333336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1-4F20-8CB5-77AAB239B56D}"/>
            </c:ext>
          </c:extLst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Pago subsidios </c:v>
                </c:pt>
                <c:pt idx="2">
                  <c:v>Gastos administrativos </c:v>
                </c:pt>
              </c:strCache>
            </c:strRef>
          </c:cat>
          <c:val>
            <c:numRef>
              <c:f>Anual!$B$50:$D$50</c:f>
              <c:numCache>
                <c:formatCode>#\ ##0.0____</c:formatCode>
                <c:ptCount val="3"/>
                <c:pt idx="0">
                  <c:v>133.78469282809672</c:v>
                </c:pt>
                <c:pt idx="1">
                  <c:v>134.95670731673613</c:v>
                </c:pt>
                <c:pt idx="2">
                  <c:v>32.890367833333336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1-4F20-8CB5-77AAB239B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858688"/>
        <c:axId val="55860224"/>
        <c:axId val="0"/>
      </c:bar3DChart>
      <c:catAx>
        <c:axId val="558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860224"/>
        <c:crosses val="autoZero"/>
        <c:auto val="1"/>
        <c:lblAlgn val="ctr"/>
        <c:lblOffset val="100"/>
        <c:noMultiLvlLbl val="0"/>
      </c:catAx>
      <c:valAx>
        <c:axId val="5586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85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966060399031592E-3"/>
          <c:y val="0.88117672790901136"/>
          <c:w val="0.98944774765265897"/>
          <c:h val="9.1045494313210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 b="1">
                <a:solidFill>
                  <a:sysClr val="windowText" lastClr="000000"/>
                </a:solidFill>
              </a:rPr>
              <a:t>Pacientes en Fase Terminal: Indicadores de avance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Pago subsidios </c:v>
                </c:pt>
                <c:pt idx="2">
                  <c:v>Gastos administrativos </c:v>
                </c:pt>
              </c:strCache>
            </c:strRef>
          </c:cat>
          <c:val>
            <c:numRef>
              <c:f>Anual!$B$53:$C$53</c:f>
              <c:numCache>
                <c:formatCode>#\ ##0.0____</c:formatCode>
                <c:ptCount val="2"/>
                <c:pt idx="0">
                  <c:v>173.23076923076923</c:v>
                </c:pt>
                <c:pt idx="1">
                  <c:v>173.23076923076923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0-4D07-AD97-317B7EB9B6D6}"/>
            </c:ext>
          </c:extLst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Pago subsidios </c:v>
                </c:pt>
                <c:pt idx="2">
                  <c:v>Gastos administrativos </c:v>
                </c:pt>
              </c:strCache>
            </c:strRef>
          </c:cat>
          <c:val>
            <c:numRef>
              <c:f>Anual!$B$54:$D$54</c:f>
              <c:numCache>
                <c:formatCode>#\ ##0.0____</c:formatCode>
                <c:ptCount val="3"/>
                <c:pt idx="0">
                  <c:v>94.338616425713113</c:v>
                </c:pt>
                <c:pt idx="1">
                  <c:v>96.682645403010397</c:v>
                </c:pt>
                <c:pt idx="2">
                  <c:v>32.890367833333336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0-4D07-AD97-317B7EB9B6D6}"/>
            </c:ext>
          </c:extLst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Pago subsidios </c:v>
                </c:pt>
                <c:pt idx="2">
                  <c:v>Gastos administrativos </c:v>
                </c:pt>
              </c:strCache>
            </c:strRef>
          </c:cat>
          <c:val>
            <c:numRef>
              <c:f>Anual!$B$55:$D$55</c:f>
              <c:numCache>
                <c:formatCode>#\ ##0.0____</c:formatCode>
                <c:ptCount val="3"/>
                <c:pt idx="0">
                  <c:v>133.78469282824116</c:v>
                </c:pt>
                <c:pt idx="1">
                  <c:v>134.9567073168898</c:v>
                </c:pt>
                <c:pt idx="2">
                  <c:v>16.445183916666668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D0-4D07-AD97-317B7EB9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875072"/>
        <c:axId val="55876608"/>
        <c:axId val="0"/>
      </c:bar3DChart>
      <c:catAx>
        <c:axId val="5587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876608"/>
        <c:crosses val="autoZero"/>
        <c:auto val="1"/>
        <c:lblAlgn val="ctr"/>
        <c:lblOffset val="100"/>
        <c:noMultiLvlLbl val="0"/>
      </c:catAx>
      <c:valAx>
        <c:axId val="55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875072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Pacientes en Fase Terminal: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Pago subsidios </c:v>
                </c:pt>
                <c:pt idx="2">
                  <c:v>Gastos administrativos </c:v>
                </c:pt>
              </c:strCache>
            </c:strRef>
          </c:cat>
          <c:val>
            <c:numRef>
              <c:f>Anual!$B$61:$C$61</c:f>
              <c:numCache>
                <c:formatCode>#\ ##0.0____</c:formatCode>
                <c:ptCount val="2"/>
                <c:pt idx="0">
                  <c:v>29.574223245109323</c:v>
                </c:pt>
                <c:pt idx="1">
                  <c:v>29.574223245109323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C-49C5-9481-44A9ECB85E3D}"/>
            </c:ext>
          </c:extLst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Pago subsidios </c:v>
                </c:pt>
                <c:pt idx="2">
                  <c:v>Gastos administrativos </c:v>
                </c:pt>
              </c:strCache>
            </c:strRef>
          </c:cat>
          <c:val>
            <c:numRef>
              <c:f>Anual!$B$62:$D$62</c:f>
              <c:numCache>
                <c:formatCode>#\ ##0.0____</c:formatCode>
                <c:ptCount val="3"/>
                <c:pt idx="0">
                  <c:v>4.9319103746949811</c:v>
                </c:pt>
                <c:pt idx="1">
                  <c:v>8.8114700762706111</c:v>
                </c:pt>
                <c:pt idx="2">
                  <c:v>-71.999319487144277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C-49C5-9481-44A9ECB85E3D}"/>
            </c:ext>
          </c:extLst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Pago subsidios </c:v>
                </c:pt>
                <c:pt idx="2">
                  <c:v>Gastos administrativos </c:v>
                </c:pt>
              </c:strCache>
            </c:strRef>
          </c:cat>
          <c:val>
            <c:numRef>
              <c:f>Anual!$B$63:$D$63</c:f>
              <c:numCache>
                <c:formatCode>#\ ##0.0____</c:formatCode>
                <c:ptCount val="3"/>
                <c:pt idx="0">
                  <c:v>-19.017912863579099</c:v>
                </c:pt>
                <c:pt idx="1">
                  <c:v>-16.023829932256504</c:v>
                </c:pt>
                <c:pt idx="2">
                  <c:v>-78.390238574003888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C-49C5-9481-44A9ECB8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67872"/>
        <c:axId val="57577856"/>
      </c:barChart>
      <c:catAx>
        <c:axId val="5756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77856"/>
        <c:crosses val="autoZero"/>
        <c:auto val="1"/>
        <c:lblAlgn val="ctr"/>
        <c:lblOffset val="100"/>
        <c:noMultiLvlLbl val="0"/>
      </c:catAx>
      <c:valAx>
        <c:axId val="5757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6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238209051819035E-3"/>
          <c:y val="0.77256780402449698"/>
          <c:w val="0.98638482604615874"/>
          <c:h val="0.18576552930883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Pacientes en Fase Terminal: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Pago subsidios </c:v>
                </c:pt>
              </c:strCache>
            </c:strRef>
          </c:cat>
          <c:val>
            <c:numRef>
              <c:f>Anual!$B$70:$C$70</c:f>
              <c:numCache>
                <c:formatCode>#,##0</c:formatCode>
                <c:ptCount val="2"/>
                <c:pt idx="0">
                  <c:v>1674756.8642307692</c:v>
                </c:pt>
                <c:pt idx="1">
                  <c:v>1613218.4026923077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4-4362-B4DD-B1A97FEE8F35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Pago subsidios </c:v>
                </c:pt>
              </c:strCache>
            </c:strRef>
          </c:cat>
          <c:val>
            <c:numRef>
              <c:f>Anual!$B$71:$C$71</c:f>
              <c:numCache>
                <c:formatCode>#,##0</c:formatCode>
                <c:ptCount val="2"/>
                <c:pt idx="0">
                  <c:v>912044.9335997632</c:v>
                </c:pt>
                <c:pt idx="1">
                  <c:v>900360.9663410302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4-4362-B4DD-B1A97FEE8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603584"/>
        <c:axId val="57605120"/>
        <c:axId val="0"/>
      </c:bar3DChart>
      <c:catAx>
        <c:axId val="57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605120"/>
        <c:crosses val="autoZero"/>
        <c:auto val="1"/>
        <c:lblAlgn val="ctr"/>
        <c:lblOffset val="100"/>
        <c:noMultiLvlLbl val="0"/>
      </c:catAx>
      <c:valAx>
        <c:axId val="576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60358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 b="1">
                <a:solidFill>
                  <a:schemeClr val="tx1"/>
                </a:solidFill>
              </a:rPr>
              <a:t>Pacientes en Fase Terminal: Índice de eficiencia (IE)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1E-4F30-9F5F-0E7513911203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1FE-4F68-9FD2-E0B09F19DCA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1E-4F30-9F5F-0E751391120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1FE-4F68-9FD2-E0B09F19DC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Pago subsidios </c:v>
                </c:pt>
              </c:strCache>
            </c:strRef>
          </c:cat>
          <c:val>
            <c:numRef>
              <c:f>Anual!$B$69:$C$69</c:f>
              <c:numCache>
                <c:formatCode>#,##0</c:formatCode>
                <c:ptCount val="2"/>
                <c:pt idx="0">
                  <c:v>72.856934575461494</c:v>
                </c:pt>
                <c:pt idx="1">
                  <c:v>75.321327360952452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E-4F68-9FD2-E0B09F19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1170192"/>
        <c:axId val="1261161872"/>
      </c:barChart>
      <c:valAx>
        <c:axId val="12611618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261170192"/>
        <c:crosses val="autoZero"/>
        <c:crossBetween val="between"/>
      </c:valAx>
      <c:catAx>
        <c:axId val="1261170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61161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Pacientes en Fase Terminal: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523-44ED-899B-66E70E246447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5F3-49A4-A7D5-3C8A4F591CA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23-44ED-899B-66E70E24644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F3-49A4-A7D5-3C8A4F591C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#\ ##0.0____</c:formatCode>
                <c:ptCount val="2"/>
                <c:pt idx="0">
                  <c:v>96.216857794559218</c:v>
                </c:pt>
                <c:pt idx="1">
                  <c:v>98.047908222958839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3-49A4-A7D5-3C8A4F591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15242816"/>
        <c:axId val="1115240320"/>
      </c:barChart>
      <c:valAx>
        <c:axId val="1115240320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15242816"/>
        <c:crosses val="autoZero"/>
        <c:crossBetween val="between"/>
      </c:valAx>
      <c:catAx>
        <c:axId val="1115242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524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 b="1">
                <a:solidFill>
                  <a:schemeClr val="tx1"/>
                </a:solidFill>
              </a:rPr>
              <a:t>Pacientes en Fase Terminal: Índice de</a:t>
            </a:r>
            <a:r>
              <a:rPr lang="es-CR" sz="1400" b="1" baseline="0">
                <a:solidFill>
                  <a:schemeClr val="tx1"/>
                </a:solidFill>
              </a:rPr>
              <a:t> transferencia efectiva del gasto (ITG) </a:t>
            </a:r>
            <a:r>
              <a:rPr lang="es-CR" sz="1400" b="1">
                <a:solidFill>
                  <a:schemeClr val="tx1"/>
                </a:solidFill>
              </a:rPr>
              <a:t>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B1-469E-B869-BD1DF1173738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B1-469E-B869-BD1DF11737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Anual!$B$58</c:f>
              <c:numCache>
                <c:formatCode>#\ ##0.00____</c:formatCode>
                <c:ptCount val="1"/>
                <c:pt idx="0">
                  <c:v>98.718926356773082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B1-469E-B869-BD1DF117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1170192"/>
        <c:axId val="1261161872"/>
      </c:barChart>
      <c:valAx>
        <c:axId val="1261161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261170192"/>
        <c:crosses val="autoZero"/>
        <c:crossBetween val="between"/>
      </c:valAx>
      <c:catAx>
        <c:axId val="126117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161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244737</xdr:colOff>
      <xdr:row>7</xdr:row>
      <xdr:rowOff>98159</xdr:rowOff>
    </xdr:from>
    <xdr:to>
      <xdr:col>12</xdr:col>
      <xdr:colOff>333374</xdr:colOff>
      <xdr:row>21</xdr:row>
      <xdr:rowOff>174359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669395</xdr:colOff>
      <xdr:row>7</xdr:row>
      <xdr:rowOff>88899</xdr:rowOff>
    </xdr:from>
    <xdr:to>
      <xdr:col>20</xdr:col>
      <xdr:colOff>404813</xdr:colOff>
      <xdr:row>21</xdr:row>
      <xdr:rowOff>165099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104510</xdr:colOff>
      <xdr:row>22</xdr:row>
      <xdr:rowOff>119324</xdr:rowOff>
    </xdr:from>
    <xdr:to>
      <xdr:col>12</xdr:col>
      <xdr:colOff>619125</xdr:colOff>
      <xdr:row>36</xdr:row>
      <xdr:rowOff>174357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105833</xdr:colOff>
      <xdr:row>37</xdr:row>
      <xdr:rowOff>106096</xdr:rowOff>
    </xdr:from>
    <xdr:to>
      <xdr:col>12</xdr:col>
      <xdr:colOff>631031</xdr:colOff>
      <xdr:row>51</xdr:row>
      <xdr:rowOff>182296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756707</xdr:colOff>
      <xdr:row>22</xdr:row>
      <xdr:rowOff>116681</xdr:rowOff>
    </xdr:from>
    <xdr:to>
      <xdr:col>20</xdr:col>
      <xdr:colOff>500062</xdr:colOff>
      <xdr:row>37</xdr:row>
      <xdr:rowOff>2381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707762</xdr:colOff>
      <xdr:row>53</xdr:row>
      <xdr:rowOff>149753</xdr:rowOff>
    </xdr:from>
    <xdr:to>
      <xdr:col>11</xdr:col>
      <xdr:colOff>619126</xdr:colOff>
      <xdr:row>68</xdr:row>
      <xdr:rowOff>35453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339988</xdr:colOff>
      <xdr:row>38</xdr:row>
      <xdr:rowOff>16139</xdr:rowOff>
    </xdr:from>
    <xdr:to>
      <xdr:col>20</xdr:col>
      <xdr:colOff>35719</xdr:colOff>
      <xdr:row>52</xdr:row>
      <xdr:rowOff>92339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333375</xdr:colOff>
      <xdr:row>54</xdr:row>
      <xdr:rowOff>0</xdr:rowOff>
    </xdr:from>
    <xdr:to>
      <xdr:col>19</xdr:col>
      <xdr:colOff>244739</xdr:colOff>
      <xdr:row>68</xdr:row>
      <xdr:rowOff>76200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7109375" style="14" customWidth="1"/>
    <col min="2" max="4" width="23.85546875" style="14" customWidth="1"/>
    <col min="5" max="6" width="11.42578125" style="14"/>
    <col min="7" max="7" width="15.140625" style="14" bestFit="1" customWidth="1"/>
    <col min="8" max="16384" width="11.42578125" style="14"/>
  </cols>
  <sheetData>
    <row r="2" spans="1:7" ht="15.75" x14ac:dyDescent="0.25">
      <c r="A2" s="41" t="s">
        <v>107</v>
      </c>
      <c r="B2" s="41"/>
      <c r="C2" s="41"/>
      <c r="D2" s="41"/>
    </row>
    <row r="4" spans="1:7" x14ac:dyDescent="0.25">
      <c r="A4" s="42" t="s">
        <v>0</v>
      </c>
      <c r="B4" s="42" t="s">
        <v>79</v>
      </c>
      <c r="C4" s="44" t="s">
        <v>1</v>
      </c>
      <c r="D4" s="44"/>
    </row>
    <row r="5" spans="1:7" ht="15.75" thickBot="1" x14ac:dyDescent="0.3">
      <c r="A5" s="43"/>
      <c r="B5" s="43"/>
      <c r="C5" s="15" t="s">
        <v>80</v>
      </c>
      <c r="D5" s="15" t="s">
        <v>81</v>
      </c>
    </row>
    <row r="6" spans="1:7" ht="15.75" thickTop="1" x14ac:dyDescent="0.25"/>
    <row r="7" spans="1:7" x14ac:dyDescent="0.25">
      <c r="A7" s="4" t="s">
        <v>3</v>
      </c>
    </row>
    <row r="9" spans="1:7" x14ac:dyDescent="0.25">
      <c r="A9" s="14" t="s">
        <v>4</v>
      </c>
      <c r="G9" s="12"/>
    </row>
    <row r="10" spans="1:7" x14ac:dyDescent="0.25">
      <c r="A10" s="16" t="s">
        <v>45</v>
      </c>
      <c r="B10" s="24">
        <f t="shared" ref="B10:B17" si="0">C10</f>
        <v>724</v>
      </c>
      <c r="C10" s="24">
        <v>724</v>
      </c>
      <c r="D10" s="25"/>
    </row>
    <row r="11" spans="1:7" x14ac:dyDescent="0.25">
      <c r="A11" s="10" t="s">
        <v>2</v>
      </c>
      <c r="B11" s="24">
        <f t="shared" si="0"/>
        <v>1130</v>
      </c>
      <c r="C11" s="24">
        <v>1130</v>
      </c>
      <c r="D11" s="25"/>
    </row>
    <row r="12" spans="1:7" x14ac:dyDescent="0.25">
      <c r="A12" s="16" t="s">
        <v>82</v>
      </c>
      <c r="B12" s="24">
        <f t="shared" si="0"/>
        <v>375</v>
      </c>
      <c r="C12" s="24">
        <v>375</v>
      </c>
      <c r="D12" s="25"/>
    </row>
    <row r="13" spans="1:7" x14ac:dyDescent="0.25">
      <c r="A13" s="10" t="s">
        <v>2</v>
      </c>
      <c r="B13" s="24">
        <f t="shared" si="0"/>
        <v>1125</v>
      </c>
      <c r="C13" s="24">
        <f>C12*3</f>
        <v>1125</v>
      </c>
      <c r="D13" s="25"/>
    </row>
    <row r="14" spans="1:7" x14ac:dyDescent="0.25">
      <c r="A14" s="16" t="s">
        <v>83</v>
      </c>
      <c r="B14" s="24">
        <f t="shared" si="0"/>
        <v>874</v>
      </c>
      <c r="C14" s="24">
        <v>874</v>
      </c>
      <c r="D14" s="25"/>
    </row>
    <row r="15" spans="1:7" x14ac:dyDescent="0.25">
      <c r="A15" s="10" t="s">
        <v>2</v>
      </c>
      <c r="B15" s="24">
        <f t="shared" si="0"/>
        <v>1403</v>
      </c>
      <c r="C15" s="24">
        <v>1403</v>
      </c>
      <c r="D15" s="25"/>
    </row>
    <row r="16" spans="1:7" x14ac:dyDescent="0.25">
      <c r="A16" s="16" t="s">
        <v>84</v>
      </c>
      <c r="B16" s="24">
        <f t="shared" si="0"/>
        <v>1950</v>
      </c>
      <c r="C16" s="24">
        <v>1950</v>
      </c>
      <c r="D16" s="25"/>
    </row>
    <row r="17" spans="1:7" x14ac:dyDescent="0.25">
      <c r="A17" s="10" t="s">
        <v>2</v>
      </c>
      <c r="B17" s="24">
        <f t="shared" si="0"/>
        <v>5850</v>
      </c>
      <c r="C17" s="24">
        <v>5850</v>
      </c>
      <c r="D17" s="25"/>
    </row>
    <row r="18" spans="1:7" x14ac:dyDescent="0.25">
      <c r="B18" s="25"/>
      <c r="C18" s="25"/>
      <c r="D18" s="25"/>
    </row>
    <row r="19" spans="1:7" x14ac:dyDescent="0.25">
      <c r="A19" s="19"/>
      <c r="B19" s="25"/>
      <c r="C19" s="25"/>
      <c r="D19" s="25"/>
    </row>
    <row r="20" spans="1:7" x14ac:dyDescent="0.25">
      <c r="A20" s="16" t="s">
        <v>46</v>
      </c>
      <c r="B20" s="24">
        <f>SUM(C20:D20)</f>
        <v>580123567.93000007</v>
      </c>
      <c r="C20" s="24">
        <v>580123567.93000007</v>
      </c>
      <c r="D20" s="24">
        <v>0</v>
      </c>
    </row>
    <row r="21" spans="1:7" x14ac:dyDescent="0.25">
      <c r="A21" s="16" t="s">
        <v>85</v>
      </c>
      <c r="B21" s="24">
        <f>SUM(C21:D21)</f>
        <v>593650717.5</v>
      </c>
      <c r="C21" s="26">
        <v>563650717.5</v>
      </c>
      <c r="D21" s="24">
        <v>30000000</v>
      </c>
    </row>
    <row r="22" spans="1:7" x14ac:dyDescent="0.25">
      <c r="A22" s="16" t="s">
        <v>86</v>
      </c>
      <c r="B22" s="24">
        <f>SUM(C22:D22)</f>
        <v>715339598</v>
      </c>
      <c r="C22" s="24">
        <v>714963434</v>
      </c>
      <c r="D22" s="24">
        <v>376164</v>
      </c>
    </row>
    <row r="23" spans="1:7" x14ac:dyDescent="0.25">
      <c r="A23" s="16" t="s">
        <v>87</v>
      </c>
      <c r="B23" s="24">
        <f>SUM(C23:D23)</f>
        <v>3050983750</v>
      </c>
      <c r="C23" s="26">
        <v>2930983750</v>
      </c>
      <c r="D23" s="24">
        <v>120000000</v>
      </c>
    </row>
    <row r="24" spans="1:7" x14ac:dyDescent="0.25">
      <c r="A24" s="16" t="s">
        <v>88</v>
      </c>
      <c r="B24" s="24">
        <f>+C24</f>
        <v>714963434</v>
      </c>
      <c r="C24" s="24">
        <f>C22</f>
        <v>714963434</v>
      </c>
      <c r="D24" s="24"/>
    </row>
    <row r="25" spans="1:7" x14ac:dyDescent="0.25">
      <c r="B25" s="24"/>
      <c r="C25" s="24"/>
      <c r="D25" s="24"/>
      <c r="G25" s="17"/>
    </row>
    <row r="26" spans="1:7" x14ac:dyDescent="0.25">
      <c r="A26" s="19" t="s">
        <v>6</v>
      </c>
      <c r="B26" s="24"/>
      <c r="C26" s="24"/>
      <c r="D26" s="24"/>
    </row>
    <row r="27" spans="1:7" x14ac:dyDescent="0.25">
      <c r="A27" s="16" t="s">
        <v>89</v>
      </c>
      <c r="B27" s="24">
        <f>B21</f>
        <v>593650717.5</v>
      </c>
      <c r="C27" s="24"/>
      <c r="D27" s="24"/>
      <c r="E27" s="17"/>
    </row>
    <row r="28" spans="1:7" x14ac:dyDescent="0.25">
      <c r="A28" s="16" t="s">
        <v>90</v>
      </c>
      <c r="B28" s="24">
        <v>737779925</v>
      </c>
      <c r="C28" s="24"/>
      <c r="D28" s="24"/>
    </row>
    <row r="29" spans="1:7" x14ac:dyDescent="0.25">
      <c r="B29" s="27"/>
      <c r="C29" s="27"/>
      <c r="D29" s="27"/>
    </row>
    <row r="30" spans="1:7" x14ac:dyDescent="0.25">
      <c r="A30" s="14" t="s">
        <v>7</v>
      </c>
      <c r="B30" s="27"/>
      <c r="C30" s="27"/>
      <c r="D30" s="27"/>
    </row>
    <row r="31" spans="1:7" x14ac:dyDescent="0.25">
      <c r="A31" s="16" t="s">
        <v>47</v>
      </c>
      <c r="B31" s="38">
        <v>1.0042274323</v>
      </c>
      <c r="C31" s="38">
        <v>1.0042274323</v>
      </c>
      <c r="D31" s="38">
        <v>1.0042274323</v>
      </c>
    </row>
    <row r="32" spans="1:7" x14ac:dyDescent="0.25">
      <c r="A32" s="16" t="s">
        <v>91</v>
      </c>
      <c r="B32" s="38">
        <v>1.0304675706999999</v>
      </c>
      <c r="C32" s="38">
        <v>1.0304675706999999</v>
      </c>
      <c r="D32" s="38">
        <v>1.0304675706999999</v>
      </c>
    </row>
    <row r="33" spans="1:4" x14ac:dyDescent="0.25">
      <c r="A33" s="16" t="s">
        <v>8</v>
      </c>
      <c r="B33" s="24">
        <v>442</v>
      </c>
      <c r="C33" s="24"/>
      <c r="D33" s="24"/>
    </row>
    <row r="34" spans="1:4" x14ac:dyDescent="0.25">
      <c r="B34" s="27"/>
      <c r="C34" s="27"/>
      <c r="D34" s="27"/>
    </row>
    <row r="35" spans="1:4" x14ac:dyDescent="0.25">
      <c r="A35" s="4" t="s">
        <v>9</v>
      </c>
      <c r="B35" s="27"/>
      <c r="C35" s="27"/>
      <c r="D35" s="27"/>
    </row>
    <row r="36" spans="1:4" x14ac:dyDescent="0.25">
      <c r="A36" s="14" t="s">
        <v>48</v>
      </c>
      <c r="B36" s="24">
        <f>B20/B31</f>
        <v>577681458.6724968</v>
      </c>
      <c r="C36" s="24">
        <f t="shared" ref="C36:D36" si="1">C20/C31</f>
        <v>577681458.6724968</v>
      </c>
      <c r="D36" s="24">
        <f t="shared" si="1"/>
        <v>0</v>
      </c>
    </row>
    <row r="37" spans="1:4" x14ac:dyDescent="0.25">
      <c r="A37" s="14" t="s">
        <v>92</v>
      </c>
      <c r="B37" s="24">
        <f>B22/B32</f>
        <v>694189335.34615505</v>
      </c>
      <c r="C37" s="24">
        <f>C22/C32</f>
        <v>693824293.29078555</v>
      </c>
      <c r="D37" s="24">
        <f>D22/D31</f>
        <v>374580.48635304143</v>
      </c>
    </row>
    <row r="38" spans="1:4" x14ac:dyDescent="0.25">
      <c r="A38" s="14" t="s">
        <v>49</v>
      </c>
      <c r="B38" s="24">
        <f>B36/B10</f>
        <v>797902.56722720549</v>
      </c>
      <c r="C38" s="24">
        <f>C36/$C10</f>
        <v>797902.56722720549</v>
      </c>
      <c r="D38" s="24">
        <f t="shared" ref="D38" si="2">D36/$C10</f>
        <v>0</v>
      </c>
    </row>
    <row r="39" spans="1:4" x14ac:dyDescent="0.25">
      <c r="A39" s="14" t="s">
        <v>93</v>
      </c>
      <c r="B39" s="24">
        <f>B37/B14</f>
        <v>794266.97408026888</v>
      </c>
      <c r="C39" s="24">
        <f>C37/$C14</f>
        <v>793849.30582469748</v>
      </c>
      <c r="D39" s="24">
        <f t="shared" ref="D39" si="3">D37/$C14</f>
        <v>428.5817921659513</v>
      </c>
    </row>
    <row r="40" spans="1:4" x14ac:dyDescent="0.25">
      <c r="B40" s="27"/>
      <c r="C40" s="27"/>
      <c r="D40" s="27"/>
    </row>
    <row r="41" spans="1:4" x14ac:dyDescent="0.25">
      <c r="A41" s="4" t="s">
        <v>10</v>
      </c>
      <c r="B41" s="27"/>
      <c r="C41" s="27"/>
      <c r="D41" s="27"/>
    </row>
    <row r="42" spans="1:4" x14ac:dyDescent="0.25">
      <c r="B42" s="27"/>
      <c r="C42" s="27"/>
      <c r="D42" s="27"/>
    </row>
    <row r="43" spans="1:4" x14ac:dyDescent="0.25">
      <c r="A43" s="14" t="s">
        <v>11</v>
      </c>
      <c r="B43" s="27"/>
      <c r="C43" s="27"/>
      <c r="D43" s="27"/>
    </row>
    <row r="44" spans="1:4" x14ac:dyDescent="0.25">
      <c r="A44" s="14" t="s">
        <v>12</v>
      </c>
      <c r="B44" s="28">
        <f>(B12/B33)*100</f>
        <v>84.841628959276022</v>
      </c>
      <c r="C44" s="28"/>
      <c r="D44" s="29"/>
    </row>
    <row r="45" spans="1:4" x14ac:dyDescent="0.25">
      <c r="A45" s="14" t="s">
        <v>13</v>
      </c>
      <c r="B45" s="28">
        <f>(B14*100)/(B33)</f>
        <v>197.73755656108597</v>
      </c>
      <c r="C45" s="28"/>
      <c r="D45" s="29"/>
    </row>
    <row r="46" spans="1:4" x14ac:dyDescent="0.25">
      <c r="B46" s="27"/>
      <c r="C46" s="27"/>
      <c r="D46" s="27"/>
    </row>
    <row r="47" spans="1:4" x14ac:dyDescent="0.25">
      <c r="A47" s="14" t="s">
        <v>14</v>
      </c>
      <c r="B47" s="27"/>
      <c r="C47" s="27"/>
      <c r="D47" s="27"/>
    </row>
    <row r="48" spans="1:4" x14ac:dyDescent="0.25">
      <c r="A48" s="14" t="s">
        <v>15</v>
      </c>
      <c r="B48" s="29">
        <f>(B14/B12)*100</f>
        <v>233.06666666666666</v>
      </c>
      <c r="C48" s="29">
        <f>(C14/C12)*100</f>
        <v>233.06666666666666</v>
      </c>
      <c r="D48" s="29"/>
    </row>
    <row r="49" spans="1:4" x14ac:dyDescent="0.25">
      <c r="A49" s="14" t="s">
        <v>16</v>
      </c>
      <c r="B49" s="29">
        <f>B22/B21*100</f>
        <v>120.49839693826361</v>
      </c>
      <c r="C49" s="29">
        <f>C22/C21*100</f>
        <v>126.84512088818552</v>
      </c>
      <c r="D49" s="29">
        <f>D22/D21*100</f>
        <v>1.2538799999999999</v>
      </c>
    </row>
    <row r="50" spans="1:4" x14ac:dyDescent="0.25">
      <c r="A50" s="14" t="s">
        <v>17</v>
      </c>
      <c r="B50" s="29">
        <f>AVERAGE(B48:B49)</f>
        <v>176.78253180246514</v>
      </c>
      <c r="C50" s="29">
        <f>AVERAGE(C48:C49)</f>
        <v>179.9558937774261</v>
      </c>
      <c r="D50" s="29"/>
    </row>
    <row r="51" spans="1:4" x14ac:dyDescent="0.25">
      <c r="B51" s="29"/>
      <c r="C51" s="29"/>
      <c r="D51" s="29"/>
    </row>
    <row r="52" spans="1:4" x14ac:dyDescent="0.25">
      <c r="A52" s="14" t="s">
        <v>18</v>
      </c>
      <c r="B52" s="27"/>
      <c r="C52" s="27"/>
      <c r="D52" s="27"/>
    </row>
    <row r="53" spans="1:4" x14ac:dyDescent="0.25">
      <c r="A53" s="14" t="s">
        <v>19</v>
      </c>
      <c r="B53" s="29">
        <f>(B14/B16)*100</f>
        <v>44.820512820512818</v>
      </c>
      <c r="C53" s="29">
        <f>(C14/C16)*100</f>
        <v>44.820512820512818</v>
      </c>
      <c r="D53" s="29"/>
    </row>
    <row r="54" spans="1:4" x14ac:dyDescent="0.25">
      <c r="A54" s="14" t="s">
        <v>20</v>
      </c>
      <c r="B54" s="29">
        <f>B22/B23*100</f>
        <v>23.446194952693535</v>
      </c>
      <c r="C54" s="29">
        <f>C22/C23*100</f>
        <v>24.393292320368545</v>
      </c>
      <c r="D54" s="29">
        <f>D22/D23*100</f>
        <v>0.31346999999999997</v>
      </c>
    </row>
    <row r="55" spans="1:4" x14ac:dyDescent="0.25">
      <c r="A55" s="14" t="s">
        <v>21</v>
      </c>
      <c r="B55" s="29">
        <f>(B53+B54)/2</f>
        <v>34.133353886603174</v>
      </c>
      <c r="C55" s="29">
        <f>(C53+C54)/2</f>
        <v>34.606902570440681</v>
      </c>
      <c r="D55" s="29"/>
    </row>
    <row r="56" spans="1:4" x14ac:dyDescent="0.25">
      <c r="B56" s="27"/>
      <c r="C56" s="27"/>
      <c r="D56" s="27"/>
    </row>
    <row r="57" spans="1:4" x14ac:dyDescent="0.25">
      <c r="A57" s="14" t="s">
        <v>33</v>
      </c>
      <c r="B57" s="27"/>
      <c r="C57" s="27"/>
      <c r="D57" s="27"/>
    </row>
    <row r="58" spans="1:4" x14ac:dyDescent="0.25">
      <c r="A58" s="14" t="s">
        <v>22</v>
      </c>
      <c r="B58" s="28">
        <f>(B24/B22)*100</f>
        <v>99.947414626416361</v>
      </c>
      <c r="C58" s="29"/>
      <c r="D58" s="29"/>
    </row>
    <row r="59" spans="1:4" x14ac:dyDescent="0.25">
      <c r="B59" s="27"/>
      <c r="C59" s="27"/>
      <c r="D59" s="27"/>
    </row>
    <row r="60" spans="1:4" x14ac:dyDescent="0.25">
      <c r="A60" s="14" t="s">
        <v>23</v>
      </c>
      <c r="B60" s="27"/>
      <c r="C60" s="27"/>
      <c r="D60" s="27"/>
    </row>
    <row r="61" spans="1:4" x14ac:dyDescent="0.25">
      <c r="A61" s="14" t="s">
        <v>24</v>
      </c>
      <c r="B61" s="29">
        <f>((B14/B10)-1)*100</f>
        <v>20.718232044198892</v>
      </c>
      <c r="C61" s="29">
        <f>((C14/C10)-1)*100</f>
        <v>20.718232044198892</v>
      </c>
      <c r="D61" s="29"/>
    </row>
    <row r="62" spans="1:4" x14ac:dyDescent="0.25">
      <c r="A62" s="14" t="s">
        <v>25</v>
      </c>
      <c r="B62" s="29">
        <f>((B37/B36)-1)*100</f>
        <v>20.168186969578628</v>
      </c>
      <c r="C62" s="29">
        <f>((C37/C36)-1)*100</f>
        <v>20.104996079532</v>
      </c>
      <c r="D62" s="29" t="s">
        <v>164</v>
      </c>
    </row>
    <row r="63" spans="1:4" x14ac:dyDescent="0.25">
      <c r="A63" s="14" t="s">
        <v>26</v>
      </c>
      <c r="B63" s="29">
        <f>((B39/B38)-1)*100</f>
        <v>-0.45564374602411473</v>
      </c>
      <c r="C63" s="29">
        <f>((C39/C38)-1)*100</f>
        <v>-0.50798951764167155</v>
      </c>
      <c r="D63" s="29"/>
    </row>
    <row r="64" spans="1:4" x14ac:dyDescent="0.25">
      <c r="B64" s="29"/>
      <c r="C64" s="29"/>
      <c r="D64" s="29"/>
    </row>
    <row r="65" spans="1:4" x14ac:dyDescent="0.25">
      <c r="A65" s="14" t="s">
        <v>27</v>
      </c>
      <c r="B65" s="27"/>
      <c r="C65" s="27"/>
      <c r="D65" s="27"/>
    </row>
    <row r="66" spans="1:4" x14ac:dyDescent="0.25">
      <c r="A66" s="14" t="s">
        <v>34</v>
      </c>
      <c r="B66" s="24">
        <f>B21/(B12*3)</f>
        <v>527689.52666666661</v>
      </c>
      <c r="C66" s="24">
        <f>C21/(C12*3)</f>
        <v>501022.86</v>
      </c>
      <c r="D66" s="24"/>
    </row>
    <row r="67" spans="1:4" x14ac:dyDescent="0.25">
      <c r="A67" s="14" t="s">
        <v>35</v>
      </c>
      <c r="B67" s="24">
        <f>B22/(B14*3)</f>
        <v>272822.11975591152</v>
      </c>
      <c r="C67" s="24">
        <f>C22/(C14*3)</f>
        <v>272678.65522501909</v>
      </c>
      <c r="D67" s="24"/>
    </row>
    <row r="68" spans="1:4" x14ac:dyDescent="0.25">
      <c r="A68" s="14" t="s">
        <v>44</v>
      </c>
      <c r="B68" s="24"/>
      <c r="C68" s="24">
        <f>C22/C15</f>
        <v>509596.17533856025</v>
      </c>
      <c r="D68" s="24"/>
    </row>
    <row r="69" spans="1:4" x14ac:dyDescent="0.25">
      <c r="A69" s="14" t="s">
        <v>28</v>
      </c>
      <c r="B69" s="24">
        <f>(B67/B66)*B50</f>
        <v>91.398791571301459</v>
      </c>
      <c r="C69" s="24">
        <f>(C67/C66)*C50</f>
        <v>97.93990460843429</v>
      </c>
      <c r="D69" s="29"/>
    </row>
    <row r="70" spans="1:4" x14ac:dyDescent="0.25">
      <c r="A70" s="20" t="s">
        <v>36</v>
      </c>
      <c r="B70" s="24">
        <f>B21/B12</f>
        <v>1583068.58</v>
      </c>
      <c r="C70" s="24">
        <f>C21/C12</f>
        <v>1503068.58</v>
      </c>
      <c r="D70" s="29"/>
    </row>
    <row r="71" spans="1:4" x14ac:dyDescent="0.25">
      <c r="A71" s="20" t="s">
        <v>37</v>
      </c>
      <c r="B71" s="24">
        <f>B22/(B14)</f>
        <v>818466.35926773457</v>
      </c>
      <c r="C71" s="24">
        <f>C22/(C14)</f>
        <v>818035.96567505726</v>
      </c>
      <c r="D71" s="29"/>
    </row>
    <row r="72" spans="1:4" x14ac:dyDescent="0.25">
      <c r="B72" s="24"/>
      <c r="C72" s="24"/>
      <c r="D72" s="29"/>
    </row>
    <row r="73" spans="1:4" x14ac:dyDescent="0.25">
      <c r="A73" s="14" t="s">
        <v>29</v>
      </c>
      <c r="B73" s="29"/>
      <c r="C73" s="29"/>
      <c r="D73" s="29"/>
    </row>
    <row r="74" spans="1:4" x14ac:dyDescent="0.25">
      <c r="A74" s="14" t="s">
        <v>30</v>
      </c>
      <c r="B74" s="29">
        <f>(B28/B27)*100</f>
        <v>124.27845250603946</v>
      </c>
      <c r="C74" s="29"/>
      <c r="D74" s="29"/>
    </row>
    <row r="75" spans="1:4" x14ac:dyDescent="0.25">
      <c r="A75" s="14" t="s">
        <v>31</v>
      </c>
      <c r="B75" s="29">
        <f>(B22/B28)*100</f>
        <v>96.958398264902641</v>
      </c>
      <c r="C75" s="29"/>
      <c r="D75" s="29"/>
    </row>
    <row r="76" spans="1:4" ht="15.75" thickBot="1" x14ac:dyDescent="0.3">
      <c r="A76" s="21"/>
      <c r="B76" s="21"/>
      <c r="C76" s="21"/>
      <c r="D76" s="21"/>
    </row>
    <row r="77" spans="1:4" ht="15.75" thickTop="1" x14ac:dyDescent="0.25"/>
    <row r="78" spans="1:4" x14ac:dyDescent="0.25">
      <c r="A78" s="14" t="s">
        <v>32</v>
      </c>
    </row>
    <row r="79" spans="1:4" x14ac:dyDescent="0.25">
      <c r="A79" s="14" t="s">
        <v>94</v>
      </c>
    </row>
    <row r="80" spans="1:4" x14ac:dyDescent="0.25">
      <c r="A80" s="14" t="s">
        <v>95</v>
      </c>
    </row>
    <row r="81" spans="1:4" x14ac:dyDescent="0.25">
      <c r="B81" s="18"/>
      <c r="C81" s="18"/>
      <c r="D81" s="18"/>
    </row>
    <row r="82" spans="1:4" x14ac:dyDescent="0.25">
      <c r="A82" s="9" t="s">
        <v>96</v>
      </c>
    </row>
    <row r="84" spans="1:4" x14ac:dyDescent="0.25">
      <c r="A84" s="6"/>
    </row>
    <row r="85" spans="1:4" x14ac:dyDescent="0.25">
      <c r="A85" s="6"/>
    </row>
    <row r="86" spans="1:4" x14ac:dyDescent="0.25">
      <c r="A86" s="6"/>
    </row>
    <row r="149" spans="5:7" x14ac:dyDescent="0.25">
      <c r="E149" s="22"/>
      <c r="F149" s="22"/>
      <c r="G149" s="22"/>
    </row>
    <row r="150" spans="5:7" x14ac:dyDescent="0.25">
      <c r="E150" s="22"/>
      <c r="F150" s="22"/>
      <c r="G150" s="22"/>
    </row>
  </sheetData>
  <mergeCells count="4">
    <mergeCell ref="A2:D2"/>
    <mergeCell ref="A4:A5"/>
    <mergeCell ref="B4:B5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6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28515625" style="3" customWidth="1"/>
    <col min="2" max="4" width="23.7109375" style="3" customWidth="1"/>
    <col min="5" max="16384" width="11.42578125" style="3"/>
  </cols>
  <sheetData>
    <row r="2" spans="1:5" ht="15.75" x14ac:dyDescent="0.25">
      <c r="A2" s="41" t="s">
        <v>108</v>
      </c>
      <c r="B2" s="41"/>
      <c r="C2" s="41"/>
      <c r="D2" s="41"/>
    </row>
    <row r="4" spans="1:5" x14ac:dyDescent="0.25">
      <c r="A4" s="45" t="s">
        <v>0</v>
      </c>
      <c r="B4" s="45" t="s">
        <v>79</v>
      </c>
      <c r="C4" s="47" t="s">
        <v>1</v>
      </c>
      <c r="D4" s="47"/>
    </row>
    <row r="5" spans="1:5" ht="15.75" thickBot="1" x14ac:dyDescent="0.3">
      <c r="A5" s="46"/>
      <c r="B5" s="46"/>
      <c r="C5" s="11" t="s">
        <v>80</v>
      </c>
      <c r="D5" s="11" t="s">
        <v>81</v>
      </c>
      <c r="E5" s="7"/>
    </row>
    <row r="6" spans="1:5" ht="15.75" thickTop="1" x14ac:dyDescent="0.25"/>
    <row r="7" spans="1:5" x14ac:dyDescent="0.25">
      <c r="A7" s="4" t="s">
        <v>3</v>
      </c>
    </row>
    <row r="9" spans="1:5" x14ac:dyDescent="0.25">
      <c r="A9" s="3" t="s">
        <v>4</v>
      </c>
    </row>
    <row r="10" spans="1:5" x14ac:dyDescent="0.25">
      <c r="A10" s="2" t="s">
        <v>50</v>
      </c>
      <c r="B10" s="30">
        <f t="shared" ref="B10:B15" si="0">C10</f>
        <v>794</v>
      </c>
      <c r="C10" s="30">
        <v>794</v>
      </c>
      <c r="D10" s="31"/>
    </row>
    <row r="11" spans="1:5" x14ac:dyDescent="0.25">
      <c r="A11" s="10" t="s">
        <v>2</v>
      </c>
      <c r="B11" s="30">
        <f t="shared" si="0"/>
        <v>1294</v>
      </c>
      <c r="C11" s="30">
        <v>1294</v>
      </c>
      <c r="D11" s="31"/>
    </row>
    <row r="12" spans="1:5" ht="15.75" customHeight="1" x14ac:dyDescent="0.25">
      <c r="A12" s="2" t="s">
        <v>97</v>
      </c>
      <c r="B12" s="30">
        <f t="shared" si="0"/>
        <v>450</v>
      </c>
      <c r="C12" s="30">
        <v>450</v>
      </c>
      <c r="D12" s="31"/>
    </row>
    <row r="13" spans="1:5" x14ac:dyDescent="0.25">
      <c r="A13" s="10" t="s">
        <v>2</v>
      </c>
      <c r="B13" s="30">
        <f t="shared" si="0"/>
        <v>1350</v>
      </c>
      <c r="C13" s="30">
        <f>C12*3</f>
        <v>1350</v>
      </c>
      <c r="D13" s="31"/>
    </row>
    <row r="14" spans="1:5" x14ac:dyDescent="0.25">
      <c r="A14" s="2" t="s">
        <v>98</v>
      </c>
      <c r="B14" s="30">
        <f t="shared" si="0"/>
        <v>1488</v>
      </c>
      <c r="C14" s="30">
        <v>1488</v>
      </c>
      <c r="D14" s="31"/>
    </row>
    <row r="15" spans="1:5" x14ac:dyDescent="0.25">
      <c r="A15" s="10" t="s">
        <v>2</v>
      </c>
      <c r="B15" s="30">
        <f t="shared" si="0"/>
        <v>2053</v>
      </c>
      <c r="C15" s="30">
        <v>2053</v>
      </c>
      <c r="D15" s="31"/>
    </row>
    <row r="16" spans="1:5" x14ac:dyDescent="0.25">
      <c r="A16" s="2" t="s">
        <v>84</v>
      </c>
      <c r="B16" s="30">
        <f t="shared" ref="B16" si="1">C16</f>
        <v>1950</v>
      </c>
      <c r="C16" s="30">
        <v>1950</v>
      </c>
      <c r="D16" s="31"/>
    </row>
    <row r="17" spans="1:5" x14ac:dyDescent="0.25">
      <c r="A17" s="10" t="s">
        <v>2</v>
      </c>
      <c r="B17" s="30">
        <f>C17</f>
        <v>5850</v>
      </c>
      <c r="C17" s="30">
        <v>5850</v>
      </c>
      <c r="D17" s="31"/>
    </row>
    <row r="18" spans="1:5" x14ac:dyDescent="0.25">
      <c r="B18" s="31"/>
      <c r="C18" s="31"/>
      <c r="D18" s="31"/>
    </row>
    <row r="19" spans="1:5" x14ac:dyDescent="0.25">
      <c r="A19" s="1" t="s">
        <v>5</v>
      </c>
      <c r="B19" s="31"/>
      <c r="C19" s="31"/>
      <c r="D19" s="31"/>
    </row>
    <row r="20" spans="1:5" x14ac:dyDescent="0.25">
      <c r="A20" s="2" t="s">
        <v>51</v>
      </c>
      <c r="B20" s="30">
        <f>SUM(C20:D20)</f>
        <v>678698919.60000002</v>
      </c>
      <c r="C20" s="30">
        <v>653615283.60000002</v>
      </c>
      <c r="D20" s="30">
        <v>25083636</v>
      </c>
    </row>
    <row r="21" spans="1:5" x14ac:dyDescent="0.25">
      <c r="A21" s="2" t="s">
        <v>99</v>
      </c>
      <c r="B21" s="30">
        <f>SUM(C21:D21)</f>
        <v>737065451.75</v>
      </c>
      <c r="C21" s="26">
        <v>707065451.75</v>
      </c>
      <c r="D21" s="30">
        <v>30000000</v>
      </c>
    </row>
    <row r="22" spans="1:5" x14ac:dyDescent="0.25">
      <c r="A22" s="2" t="s">
        <v>100</v>
      </c>
      <c r="B22" s="30">
        <f>SUM(C22:D22)</f>
        <v>818360668</v>
      </c>
      <c r="C22" s="30">
        <v>807535844</v>
      </c>
      <c r="D22" s="30">
        <v>10824824</v>
      </c>
    </row>
    <row r="23" spans="1:5" x14ac:dyDescent="0.25">
      <c r="A23" s="2" t="s">
        <v>87</v>
      </c>
      <c r="B23" s="30">
        <f>SUM(C23:D23)</f>
        <v>3265775885.2399998</v>
      </c>
      <c r="C23" s="26">
        <v>3145775885.2399998</v>
      </c>
      <c r="D23" s="30">
        <v>120000000</v>
      </c>
    </row>
    <row r="24" spans="1:5" x14ac:dyDescent="0.25">
      <c r="A24" s="2" t="s">
        <v>101</v>
      </c>
      <c r="B24" s="30">
        <f>C24</f>
        <v>807535844</v>
      </c>
      <c r="C24" s="30">
        <f>C22</f>
        <v>807535844</v>
      </c>
      <c r="D24" s="30"/>
    </row>
    <row r="25" spans="1:5" x14ac:dyDescent="0.25">
      <c r="B25" s="30"/>
      <c r="C25" s="30"/>
      <c r="D25" s="30"/>
    </row>
    <row r="26" spans="1:5" x14ac:dyDescent="0.25">
      <c r="A26" s="1" t="s">
        <v>6</v>
      </c>
      <c r="B26" s="30"/>
      <c r="C26" s="30"/>
      <c r="D26" s="30"/>
    </row>
    <row r="27" spans="1:5" x14ac:dyDescent="0.25">
      <c r="A27" s="2" t="s">
        <v>102</v>
      </c>
      <c r="B27" s="30">
        <f>B21</f>
        <v>737065451.75</v>
      </c>
      <c r="C27" s="30"/>
      <c r="D27" s="30"/>
    </row>
    <row r="28" spans="1:5" x14ac:dyDescent="0.25">
      <c r="A28" s="2" t="s">
        <v>103</v>
      </c>
      <c r="B28" s="30">
        <v>958626480</v>
      </c>
      <c r="C28" s="30"/>
      <c r="D28" s="30"/>
    </row>
    <row r="29" spans="1:5" x14ac:dyDescent="0.25">
      <c r="B29" s="32"/>
      <c r="C29" s="32"/>
      <c r="D29" s="32"/>
    </row>
    <row r="30" spans="1:5" x14ac:dyDescent="0.25">
      <c r="A30" s="3" t="s">
        <v>7</v>
      </c>
      <c r="B30" s="32"/>
      <c r="C30" s="32"/>
      <c r="D30" s="32"/>
    </row>
    <row r="31" spans="1:5" x14ac:dyDescent="0.25">
      <c r="A31" s="2" t="s">
        <v>52</v>
      </c>
      <c r="B31" s="39">
        <v>1.0088033727000001</v>
      </c>
      <c r="C31" s="39">
        <v>1.0088033727000001</v>
      </c>
      <c r="D31" s="39">
        <v>1.0088033727000001</v>
      </c>
      <c r="E31" s="7"/>
    </row>
    <row r="32" spans="1:5" x14ac:dyDescent="0.25">
      <c r="A32" s="2" t="s">
        <v>104</v>
      </c>
      <c r="B32" s="39">
        <v>1.0303325644000001</v>
      </c>
      <c r="C32" s="39">
        <v>1.0303325644000001</v>
      </c>
      <c r="D32" s="39">
        <v>1.0303325644000001</v>
      </c>
    </row>
    <row r="33" spans="1:4" x14ac:dyDescent="0.25">
      <c r="A33" s="2" t="s">
        <v>8</v>
      </c>
      <c r="B33" s="30">
        <v>442</v>
      </c>
      <c r="C33" s="30"/>
      <c r="D33" s="30"/>
    </row>
    <row r="34" spans="1:4" x14ac:dyDescent="0.25">
      <c r="B34" s="32"/>
      <c r="C34" s="32"/>
      <c r="D34" s="32"/>
    </row>
    <row r="35" spans="1:4" x14ac:dyDescent="0.25">
      <c r="A35" s="4" t="s">
        <v>9</v>
      </c>
      <c r="B35" s="32"/>
      <c r="C35" s="32"/>
      <c r="D35" s="32"/>
    </row>
    <row r="36" spans="1:4" x14ac:dyDescent="0.25">
      <c r="A36" s="3" t="s">
        <v>53</v>
      </c>
      <c r="B36" s="30">
        <f>B20/B31</f>
        <v>672776219.79346097</v>
      </c>
      <c r="C36" s="30">
        <f t="shared" ref="C36:D36" si="2">C20/C31</f>
        <v>647911477.38794625</v>
      </c>
      <c r="D36" s="30">
        <f t="shared" si="2"/>
        <v>24864742.405514758</v>
      </c>
    </row>
    <row r="37" spans="1:4" x14ac:dyDescent="0.25">
      <c r="A37" s="3" t="s">
        <v>105</v>
      </c>
      <c r="B37" s="30">
        <f>B22/B32</f>
        <v>794268468.52750015</v>
      </c>
      <c r="C37" s="30">
        <f t="shared" ref="C37:D37" si="3">C22/C32</f>
        <v>783762322.86733294</v>
      </c>
      <c r="D37" s="30">
        <f t="shared" si="3"/>
        <v>10506145.660167197</v>
      </c>
    </row>
    <row r="38" spans="1:4" x14ac:dyDescent="0.25">
      <c r="A38" s="3" t="s">
        <v>54</v>
      </c>
      <c r="B38" s="30">
        <f>B36/B10</f>
        <v>847325.21384566871</v>
      </c>
      <c r="C38" s="30">
        <f>C36/$C10</f>
        <v>816009.4173651716</v>
      </c>
      <c r="D38" s="30">
        <f t="shared" ref="D38" si="4">D36/$C10</f>
        <v>31315.796480497178</v>
      </c>
    </row>
    <row r="39" spans="1:4" x14ac:dyDescent="0.25">
      <c r="A39" s="3" t="s">
        <v>106</v>
      </c>
      <c r="B39" s="30">
        <f>B37/B14</f>
        <v>533782.57293514791</v>
      </c>
      <c r="C39" s="30">
        <f>C37/$C14</f>
        <v>526721.99117428286</v>
      </c>
      <c r="D39" s="30">
        <f t="shared" ref="D39" si="5">D37/$C14</f>
        <v>7060.5817608650514</v>
      </c>
    </row>
    <row r="40" spans="1:4" x14ac:dyDescent="0.25">
      <c r="B40" s="32"/>
      <c r="C40" s="32"/>
      <c r="D40" s="32"/>
    </row>
    <row r="41" spans="1:4" x14ac:dyDescent="0.25">
      <c r="A41" s="4" t="s">
        <v>10</v>
      </c>
      <c r="B41" s="32"/>
      <c r="C41" s="32"/>
      <c r="D41" s="32"/>
    </row>
    <row r="42" spans="1:4" x14ac:dyDescent="0.25">
      <c r="B42" s="32"/>
      <c r="C42" s="32"/>
      <c r="D42" s="32"/>
    </row>
    <row r="43" spans="1:4" x14ac:dyDescent="0.25">
      <c r="A43" s="3" t="s">
        <v>11</v>
      </c>
      <c r="B43" s="32"/>
      <c r="C43" s="32"/>
      <c r="D43" s="32"/>
    </row>
    <row r="44" spans="1:4" x14ac:dyDescent="0.25">
      <c r="A44" s="3" t="s">
        <v>12</v>
      </c>
      <c r="B44" s="33">
        <f>(B12/B33)*100</f>
        <v>101.80995475113122</v>
      </c>
      <c r="C44" s="34"/>
      <c r="D44" s="35"/>
    </row>
    <row r="45" spans="1:4" x14ac:dyDescent="0.25">
      <c r="A45" s="3" t="s">
        <v>13</v>
      </c>
      <c r="B45" s="34">
        <f>(B14*100)/(B33)</f>
        <v>336.65158371040724</v>
      </c>
      <c r="C45" s="34"/>
      <c r="D45" s="35"/>
    </row>
    <row r="46" spans="1:4" x14ac:dyDescent="0.25">
      <c r="B46" s="32"/>
      <c r="C46" s="32"/>
      <c r="D46" s="32"/>
    </row>
    <row r="47" spans="1:4" x14ac:dyDescent="0.25">
      <c r="A47" s="3" t="s">
        <v>14</v>
      </c>
      <c r="B47" s="32"/>
      <c r="C47" s="32"/>
      <c r="D47" s="32"/>
    </row>
    <row r="48" spans="1:4" x14ac:dyDescent="0.25">
      <c r="A48" s="3" t="s">
        <v>15</v>
      </c>
      <c r="B48" s="35">
        <f>(B14/B12)*100</f>
        <v>330.66666666666669</v>
      </c>
      <c r="C48" s="35">
        <f>(C14/C12)*100</f>
        <v>330.66666666666669</v>
      </c>
      <c r="D48" s="35"/>
    </row>
    <row r="49" spans="1:4" x14ac:dyDescent="0.25">
      <c r="A49" s="3" t="s">
        <v>16</v>
      </c>
      <c r="B49" s="35">
        <f>B22/B21*100</f>
        <v>111.02957899559426</v>
      </c>
      <c r="C49" s="35">
        <f>C22/C21*100</f>
        <v>114.20948965917283</v>
      </c>
      <c r="D49" s="35">
        <f>D22/D21*100</f>
        <v>36.082746666666665</v>
      </c>
    </row>
    <row r="50" spans="1:4" x14ac:dyDescent="0.25">
      <c r="A50" s="3" t="s">
        <v>17</v>
      </c>
      <c r="B50" s="35">
        <f>AVERAGE(B48:B49)</f>
        <v>220.84812283113047</v>
      </c>
      <c r="C50" s="35">
        <f>AVERAGE(C48:C49)</f>
        <v>222.43807816291977</v>
      </c>
      <c r="D50" s="35"/>
    </row>
    <row r="51" spans="1:4" x14ac:dyDescent="0.25">
      <c r="B51" s="35"/>
      <c r="C51" s="35"/>
      <c r="D51" s="35"/>
    </row>
    <row r="52" spans="1:4" x14ac:dyDescent="0.25">
      <c r="A52" s="3" t="s">
        <v>18</v>
      </c>
      <c r="B52" s="32"/>
      <c r="C52" s="32"/>
      <c r="D52" s="32"/>
    </row>
    <row r="53" spans="1:4" x14ac:dyDescent="0.25">
      <c r="A53" s="3" t="s">
        <v>19</v>
      </c>
      <c r="B53" s="35">
        <f>(B14/B16)*100</f>
        <v>76.307692307692307</v>
      </c>
      <c r="C53" s="35">
        <f>(C14/C16)*100</f>
        <v>76.307692307692307</v>
      </c>
      <c r="D53" s="35"/>
    </row>
    <row r="54" spans="1:4" x14ac:dyDescent="0.25">
      <c r="A54" s="3" t="s">
        <v>20</v>
      </c>
      <c r="B54" s="35">
        <f>B22/B23*100</f>
        <v>25.058690392646437</v>
      </c>
      <c r="C54" s="35">
        <f>C22/C23*100</f>
        <v>25.670482369356417</v>
      </c>
      <c r="D54" s="35">
        <f>D22/D23*100</f>
        <v>9.0206866666666663</v>
      </c>
    </row>
    <row r="55" spans="1:4" x14ac:dyDescent="0.25">
      <c r="A55" s="3" t="s">
        <v>21</v>
      </c>
      <c r="B55" s="35">
        <f>(B53+B54)/2</f>
        <v>50.683191350169373</v>
      </c>
      <c r="C55" s="35">
        <f>(C53+C54)/2</f>
        <v>50.989087338524364</v>
      </c>
      <c r="D55" s="35"/>
    </row>
    <row r="56" spans="1:4" x14ac:dyDescent="0.25">
      <c r="B56" s="32"/>
      <c r="C56" s="32"/>
      <c r="D56" s="32"/>
    </row>
    <row r="57" spans="1:4" x14ac:dyDescent="0.25">
      <c r="A57" s="3" t="s">
        <v>33</v>
      </c>
      <c r="B57" s="32"/>
      <c r="C57" s="32"/>
      <c r="D57" s="32"/>
    </row>
    <row r="58" spans="1:4" x14ac:dyDescent="0.25">
      <c r="A58" s="3" t="s">
        <v>22</v>
      </c>
      <c r="B58" s="34">
        <f>(B24/B22)*100</f>
        <v>98.677255099948184</v>
      </c>
      <c r="C58" s="35"/>
      <c r="D58" s="35"/>
    </row>
    <row r="59" spans="1:4" x14ac:dyDescent="0.25">
      <c r="B59" s="32"/>
      <c r="C59" s="32"/>
      <c r="D59" s="32"/>
    </row>
    <row r="60" spans="1:4" x14ac:dyDescent="0.25">
      <c r="A60" s="3" t="s">
        <v>23</v>
      </c>
      <c r="B60" s="32"/>
      <c r="C60" s="32"/>
      <c r="D60" s="32"/>
    </row>
    <row r="61" spans="1:4" x14ac:dyDescent="0.25">
      <c r="A61" s="3" t="s">
        <v>24</v>
      </c>
      <c r="B61" s="35">
        <f>((B14/B10)-1)*100</f>
        <v>87.405541561712852</v>
      </c>
      <c r="C61" s="35">
        <f>((C14/C10)-1)*100</f>
        <v>87.405541561712852</v>
      </c>
      <c r="D61" s="35"/>
    </row>
    <row r="62" spans="1:4" x14ac:dyDescent="0.25">
      <c r="A62" s="3" t="s">
        <v>25</v>
      </c>
      <c r="B62" s="35">
        <f>((B37/B36)-1)*100</f>
        <v>18.058344685746587</v>
      </c>
      <c r="C62" s="35">
        <f>((C37/C36)-1)*100</f>
        <v>20.967500996751752</v>
      </c>
      <c r="D62" s="35">
        <f t="shared" ref="D62" si="6">((D37/D36)-1)*100</f>
        <v>-57.74681479170669</v>
      </c>
    </row>
    <row r="63" spans="1:4" x14ac:dyDescent="0.25">
      <c r="A63" s="3" t="s">
        <v>26</v>
      </c>
      <c r="B63" s="35">
        <f>((B39/B38)-1)*100</f>
        <v>-37.003813386772322</v>
      </c>
      <c r="C63" s="35">
        <f>((C39/C38)-1)*100</f>
        <v>-35.451481322969833</v>
      </c>
      <c r="D63" s="35"/>
    </row>
    <row r="64" spans="1:4" x14ac:dyDescent="0.25">
      <c r="B64" s="35"/>
      <c r="C64" s="35"/>
      <c r="D64" s="35"/>
    </row>
    <row r="65" spans="1:4" x14ac:dyDescent="0.25">
      <c r="A65" s="3" t="s">
        <v>27</v>
      </c>
      <c r="B65" s="32"/>
      <c r="C65" s="32"/>
      <c r="D65" s="32"/>
    </row>
    <row r="66" spans="1:4" x14ac:dyDescent="0.25">
      <c r="A66" s="3" t="s">
        <v>34</v>
      </c>
      <c r="B66" s="30">
        <f>B21/(B12*3)</f>
        <v>545974.40870370367</v>
      </c>
      <c r="C66" s="30">
        <f>C21/(C12*3)</f>
        <v>523752.18648148148</v>
      </c>
      <c r="D66" s="30"/>
    </row>
    <row r="67" spans="1:4" x14ac:dyDescent="0.25">
      <c r="A67" s="3" t="s">
        <v>35</v>
      </c>
      <c r="B67" s="30">
        <f>B22/(B14*3)</f>
        <v>183324.5224014337</v>
      </c>
      <c r="C67" s="30">
        <f>C22/(C14*3)</f>
        <v>180899.60663082436</v>
      </c>
      <c r="D67" s="30"/>
    </row>
    <row r="68" spans="1:4" x14ac:dyDescent="0.25">
      <c r="A68" s="3" t="s">
        <v>44</v>
      </c>
      <c r="B68" s="30"/>
      <c r="C68" s="30">
        <f>C22/C15</f>
        <v>393344.29810034094</v>
      </c>
      <c r="D68" s="30"/>
    </row>
    <row r="69" spans="1:4" x14ac:dyDescent="0.25">
      <c r="A69" s="3" t="s">
        <v>28</v>
      </c>
      <c r="B69" s="30">
        <f>(B67/B66)*B50</f>
        <v>74.155264415043476</v>
      </c>
      <c r="C69" s="30">
        <f>(C67/C66)*C50</f>
        <v>76.828244116192337</v>
      </c>
      <c r="D69" s="35"/>
    </row>
    <row r="70" spans="1:4" x14ac:dyDescent="0.25">
      <c r="A70" s="5" t="s">
        <v>36</v>
      </c>
      <c r="B70" s="30">
        <f>B21/B12</f>
        <v>1637923.226111111</v>
      </c>
      <c r="C70" s="30">
        <f>C21/C12</f>
        <v>1571256.5594444445</v>
      </c>
      <c r="D70" s="35"/>
    </row>
    <row r="71" spans="1:4" x14ac:dyDescent="0.25">
      <c r="A71" s="5" t="s">
        <v>37</v>
      </c>
      <c r="B71" s="30">
        <f>B22/(B14)</f>
        <v>549973.56720430113</v>
      </c>
      <c r="C71" s="30">
        <f>C22/(C14)</f>
        <v>542698.81989247317</v>
      </c>
      <c r="D71" s="35"/>
    </row>
    <row r="72" spans="1:4" x14ac:dyDescent="0.25">
      <c r="B72" s="30"/>
      <c r="C72" s="30"/>
      <c r="D72" s="35"/>
    </row>
    <row r="73" spans="1:4" x14ac:dyDescent="0.25">
      <c r="A73" s="3" t="s">
        <v>29</v>
      </c>
      <c r="B73" s="35"/>
      <c r="C73" s="35"/>
      <c r="D73" s="35"/>
    </row>
    <row r="74" spans="1:4" x14ac:dyDescent="0.25">
      <c r="A74" s="3" t="s">
        <v>30</v>
      </c>
      <c r="B74" s="35">
        <f>(B28/B27)*100</f>
        <v>130.05988514642112</v>
      </c>
      <c r="C74" s="35"/>
      <c r="D74" s="35"/>
    </row>
    <row r="75" spans="1:4" x14ac:dyDescent="0.25">
      <c r="A75" s="3" t="s">
        <v>31</v>
      </c>
      <c r="B75" s="35">
        <f>(B22/B28)*100</f>
        <v>85.368043244538796</v>
      </c>
      <c r="C75" s="35"/>
      <c r="D75" s="35"/>
    </row>
    <row r="76" spans="1:4" ht="15.75" thickBot="1" x14ac:dyDescent="0.3">
      <c r="A76" s="13"/>
      <c r="B76" s="13"/>
      <c r="C76" s="13"/>
      <c r="D76" s="13"/>
    </row>
    <row r="77" spans="1:4" ht="15.75" thickTop="1" x14ac:dyDescent="0.25"/>
    <row r="78" spans="1:4" x14ac:dyDescent="0.25">
      <c r="A78" s="3" t="s">
        <v>32</v>
      </c>
    </row>
    <row r="79" spans="1:4" x14ac:dyDescent="0.25">
      <c r="A79" s="3" t="s">
        <v>94</v>
      </c>
    </row>
    <row r="80" spans="1:4" x14ac:dyDescent="0.25">
      <c r="A80" s="3" t="s">
        <v>95</v>
      </c>
      <c r="B80" s="8"/>
      <c r="C80" s="8"/>
      <c r="D80" s="8"/>
    </row>
    <row r="82" spans="1:1" x14ac:dyDescent="0.25">
      <c r="A82" s="9" t="s">
        <v>96</v>
      </c>
    </row>
    <row r="84" spans="1:1" x14ac:dyDescent="0.25">
      <c r="A84" s="6"/>
    </row>
    <row r="85" spans="1:1" x14ac:dyDescent="0.25">
      <c r="A85" s="6"/>
    </row>
    <row r="86" spans="1:1" x14ac:dyDescent="0.25">
      <c r="A86" s="6"/>
    </row>
  </sheetData>
  <mergeCells count="4">
    <mergeCell ref="A2:D2"/>
    <mergeCell ref="A4:A5"/>
    <mergeCell ref="B4:B5"/>
    <mergeCell ref="C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6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5703125" style="3" customWidth="1"/>
    <col min="2" max="4" width="23.7109375" style="3" customWidth="1"/>
    <col min="5" max="16384" width="11.42578125" style="3"/>
  </cols>
  <sheetData>
    <row r="2" spans="1:4" ht="15.75" x14ac:dyDescent="0.25">
      <c r="A2" s="41" t="s">
        <v>109</v>
      </c>
      <c r="B2" s="41"/>
      <c r="C2" s="41"/>
      <c r="D2" s="41"/>
    </row>
    <row r="4" spans="1:4" x14ac:dyDescent="0.25">
      <c r="A4" s="45" t="s">
        <v>0</v>
      </c>
      <c r="B4" s="45" t="s">
        <v>79</v>
      </c>
      <c r="C4" s="47" t="s">
        <v>1</v>
      </c>
      <c r="D4" s="47"/>
    </row>
    <row r="5" spans="1:4" ht="15.75" thickBot="1" x14ac:dyDescent="0.3">
      <c r="A5" s="46"/>
      <c r="B5" s="46"/>
      <c r="C5" s="11" t="s">
        <v>80</v>
      </c>
      <c r="D5" s="11" t="s">
        <v>81</v>
      </c>
    </row>
    <row r="6" spans="1:4" ht="15.75" thickTop="1" x14ac:dyDescent="0.25"/>
    <row r="7" spans="1:4" x14ac:dyDescent="0.25">
      <c r="A7" s="4" t="s">
        <v>3</v>
      </c>
    </row>
    <row r="9" spans="1:4" x14ac:dyDescent="0.25">
      <c r="A9" s="3" t="s">
        <v>4</v>
      </c>
    </row>
    <row r="10" spans="1:4" x14ac:dyDescent="0.25">
      <c r="A10" s="2" t="s">
        <v>55</v>
      </c>
      <c r="B10" s="30">
        <f t="shared" ref="B10:B15" si="0">C10</f>
        <v>1172</v>
      </c>
      <c r="C10" s="30">
        <v>1172</v>
      </c>
      <c r="D10" s="31"/>
    </row>
    <row r="11" spans="1:4" x14ac:dyDescent="0.25">
      <c r="A11" s="10" t="s">
        <v>2</v>
      </c>
      <c r="B11" s="30">
        <f t="shared" si="0"/>
        <v>1751</v>
      </c>
      <c r="C11" s="30">
        <v>1751</v>
      </c>
      <c r="D11" s="31"/>
    </row>
    <row r="12" spans="1:4" x14ac:dyDescent="0.25">
      <c r="A12" s="2" t="s">
        <v>110</v>
      </c>
      <c r="B12" s="30">
        <f t="shared" si="0"/>
        <v>525</v>
      </c>
      <c r="C12" s="30">
        <v>525</v>
      </c>
      <c r="D12" s="31"/>
    </row>
    <row r="13" spans="1:4" x14ac:dyDescent="0.25">
      <c r="A13" s="10" t="s">
        <v>2</v>
      </c>
      <c r="B13" s="30">
        <f t="shared" si="0"/>
        <v>1575</v>
      </c>
      <c r="C13" s="30">
        <f>C12*3</f>
        <v>1575</v>
      </c>
      <c r="D13" s="31"/>
    </row>
    <row r="14" spans="1:4" x14ac:dyDescent="0.25">
      <c r="A14" s="2" t="s">
        <v>111</v>
      </c>
      <c r="B14" s="30">
        <f t="shared" si="0"/>
        <v>1124</v>
      </c>
      <c r="C14" s="30">
        <v>1124</v>
      </c>
      <c r="D14" s="31"/>
    </row>
    <row r="15" spans="1:4" x14ac:dyDescent="0.25">
      <c r="A15" s="10" t="s">
        <v>2</v>
      </c>
      <c r="B15" s="30">
        <f t="shared" si="0"/>
        <v>1700</v>
      </c>
      <c r="C15" s="30">
        <v>1700</v>
      </c>
      <c r="D15" s="31"/>
    </row>
    <row r="16" spans="1:4" x14ac:dyDescent="0.25">
      <c r="A16" s="2" t="s">
        <v>84</v>
      </c>
      <c r="B16" s="30">
        <f t="shared" ref="B16:B17" si="1">C16</f>
        <v>1950</v>
      </c>
      <c r="C16" s="30">
        <v>1950</v>
      </c>
      <c r="D16" s="31"/>
    </row>
    <row r="17" spans="1:4" x14ac:dyDescent="0.25">
      <c r="A17" s="10" t="s">
        <v>2</v>
      </c>
      <c r="B17" s="30">
        <f t="shared" si="1"/>
        <v>5850</v>
      </c>
      <c r="C17" s="30">
        <v>5850</v>
      </c>
      <c r="D17" s="31"/>
    </row>
    <row r="18" spans="1:4" x14ac:dyDescent="0.25">
      <c r="B18" s="31"/>
      <c r="C18" s="31"/>
      <c r="D18" s="31"/>
    </row>
    <row r="19" spans="1:4" x14ac:dyDescent="0.25">
      <c r="A19" s="1" t="s">
        <v>5</v>
      </c>
      <c r="B19" s="31"/>
      <c r="C19" s="31"/>
      <c r="D19" s="31"/>
    </row>
    <row r="20" spans="1:4" x14ac:dyDescent="0.25">
      <c r="A20" s="2" t="s">
        <v>56</v>
      </c>
      <c r="B20" s="30">
        <f>SUM(C20:D20)</f>
        <v>838289337.33999991</v>
      </c>
      <c r="C20" s="30">
        <v>782504299.33999991</v>
      </c>
      <c r="D20" s="30">
        <v>55785038</v>
      </c>
    </row>
    <row r="21" spans="1:4" x14ac:dyDescent="0.25">
      <c r="A21" s="2" t="s">
        <v>112</v>
      </c>
      <c r="B21" s="30">
        <f>SUM(C21:D21)</f>
        <v>911164776.75</v>
      </c>
      <c r="C21" s="26">
        <v>881164776.75</v>
      </c>
      <c r="D21" s="26">
        <v>30000000</v>
      </c>
    </row>
    <row r="22" spans="1:4" x14ac:dyDescent="0.25">
      <c r="A22" s="2" t="s">
        <v>113</v>
      </c>
      <c r="B22" s="30">
        <f>SUM(C22:D22)</f>
        <v>807951569</v>
      </c>
      <c r="C22" s="30">
        <v>792280176</v>
      </c>
      <c r="D22" s="30">
        <v>15671393</v>
      </c>
    </row>
    <row r="23" spans="1:4" x14ac:dyDescent="0.25">
      <c r="A23" s="2" t="s">
        <v>87</v>
      </c>
      <c r="B23" s="30">
        <f>SUM(C23:D23)</f>
        <v>3265775885.2399998</v>
      </c>
      <c r="C23" s="26">
        <v>3145775885.2399998</v>
      </c>
      <c r="D23" s="30">
        <v>120000000</v>
      </c>
    </row>
    <row r="24" spans="1:4" x14ac:dyDescent="0.25">
      <c r="A24" s="2" t="s">
        <v>114</v>
      </c>
      <c r="B24" s="30">
        <f>C24</f>
        <v>792280176</v>
      </c>
      <c r="C24" s="30">
        <f>C22</f>
        <v>792280176</v>
      </c>
      <c r="D24" s="30"/>
    </row>
    <row r="25" spans="1:4" x14ac:dyDescent="0.25">
      <c r="B25" s="30"/>
      <c r="C25" s="30"/>
      <c r="D25" s="30"/>
    </row>
    <row r="26" spans="1:4" x14ac:dyDescent="0.25">
      <c r="A26" s="1" t="s">
        <v>6</v>
      </c>
      <c r="B26" s="30"/>
      <c r="C26" s="30"/>
      <c r="D26" s="30"/>
    </row>
    <row r="27" spans="1:4" x14ac:dyDescent="0.25">
      <c r="A27" s="2" t="s">
        <v>115</v>
      </c>
      <c r="B27" s="30">
        <f>B21</f>
        <v>911164776.75</v>
      </c>
      <c r="C27" s="30"/>
      <c r="D27" s="30"/>
    </row>
    <row r="28" spans="1:4" x14ac:dyDescent="0.25">
      <c r="A28" s="2" t="s">
        <v>116</v>
      </c>
      <c r="B28" s="30">
        <v>770034213</v>
      </c>
      <c r="C28" s="30"/>
      <c r="D28" s="30"/>
    </row>
    <row r="29" spans="1:4" x14ac:dyDescent="0.25">
      <c r="B29" s="32"/>
      <c r="C29" s="32"/>
      <c r="D29" s="32"/>
    </row>
    <row r="30" spans="1:4" x14ac:dyDescent="0.25">
      <c r="A30" s="3" t="s">
        <v>7</v>
      </c>
      <c r="B30" s="32"/>
      <c r="C30" s="32"/>
      <c r="D30" s="32"/>
    </row>
    <row r="31" spans="1:4" x14ac:dyDescent="0.25">
      <c r="A31" s="2" t="s">
        <v>57</v>
      </c>
      <c r="B31" s="40">
        <v>1.0123857379999999</v>
      </c>
      <c r="C31" s="40">
        <v>1.0123857379999999</v>
      </c>
      <c r="D31" s="40">
        <v>1.0123857379999999</v>
      </c>
    </row>
    <row r="32" spans="1:4" x14ac:dyDescent="0.25">
      <c r="A32" s="2" t="s">
        <v>117</v>
      </c>
      <c r="B32" s="40">
        <v>1.0303325644000001</v>
      </c>
      <c r="C32" s="40">
        <v>1.0303325644000001</v>
      </c>
      <c r="D32" s="40">
        <v>1.0303325644000001</v>
      </c>
    </row>
    <row r="33" spans="1:4" x14ac:dyDescent="0.25">
      <c r="A33" s="2" t="s">
        <v>8</v>
      </c>
      <c r="B33" s="30">
        <v>442</v>
      </c>
      <c r="C33" s="30"/>
      <c r="D33" s="30"/>
    </row>
    <row r="34" spans="1:4" x14ac:dyDescent="0.25">
      <c r="B34" s="32"/>
      <c r="C34" s="32"/>
      <c r="D34" s="32"/>
    </row>
    <row r="35" spans="1:4" x14ac:dyDescent="0.25">
      <c r="A35" s="4" t="s">
        <v>9</v>
      </c>
      <c r="B35" s="32"/>
      <c r="C35" s="32"/>
      <c r="D35" s="32"/>
    </row>
    <row r="36" spans="1:4" x14ac:dyDescent="0.25">
      <c r="A36" s="3" t="s">
        <v>58</v>
      </c>
      <c r="B36" s="30">
        <f>B20/B31</f>
        <v>828033530.97018838</v>
      </c>
      <c r="C36" s="30">
        <f t="shared" ref="C36:D36" si="2">C20/C31</f>
        <v>772930978.7451787</v>
      </c>
      <c r="D36" s="30">
        <f t="shared" si="2"/>
        <v>55102552.225009717</v>
      </c>
    </row>
    <row r="37" spans="1:4" x14ac:dyDescent="0.25">
      <c r="A37" s="3" t="s">
        <v>118</v>
      </c>
      <c r="B37" s="30">
        <f>B22/B32</f>
        <v>784165809.09533751</v>
      </c>
      <c r="C37" s="30">
        <f t="shared" ref="C37:D37" si="3">C22/C32</f>
        <v>768955775.42128193</v>
      </c>
      <c r="D37" s="30">
        <f t="shared" si="3"/>
        <v>15210033.674055541</v>
      </c>
    </row>
    <row r="38" spans="1:4" x14ac:dyDescent="0.25">
      <c r="A38" s="3" t="s">
        <v>59</v>
      </c>
      <c r="B38" s="30">
        <f>B36/B10</f>
        <v>706513.25168104807</v>
      </c>
      <c r="C38" s="30">
        <f>C36/$C10</f>
        <v>659497.42213752447</v>
      </c>
      <c r="D38" s="30">
        <f t="shared" ref="D38" si="4">D36/$C10</f>
        <v>47015.82954352365</v>
      </c>
    </row>
    <row r="39" spans="1:4" x14ac:dyDescent="0.25">
      <c r="A39" s="3" t="s">
        <v>119</v>
      </c>
      <c r="B39" s="30">
        <f>B37/B14</f>
        <v>697656.41378588742</v>
      </c>
      <c r="C39" s="30">
        <f>C37/$C14</f>
        <v>684124.35535701236</v>
      </c>
      <c r="D39" s="30">
        <f t="shared" ref="D39" si="5">D37/$C14</f>
        <v>13532.058428875036</v>
      </c>
    </row>
    <row r="40" spans="1:4" x14ac:dyDescent="0.25">
      <c r="B40" s="32"/>
      <c r="C40" s="32"/>
      <c r="D40" s="32"/>
    </row>
    <row r="41" spans="1:4" x14ac:dyDescent="0.25">
      <c r="A41" s="4" t="s">
        <v>10</v>
      </c>
      <c r="B41" s="32"/>
      <c r="C41" s="32"/>
      <c r="D41" s="32"/>
    </row>
    <row r="42" spans="1:4" x14ac:dyDescent="0.25">
      <c r="B42" s="32"/>
      <c r="C42" s="32"/>
      <c r="D42" s="32"/>
    </row>
    <row r="43" spans="1:4" x14ac:dyDescent="0.25">
      <c r="A43" s="3" t="s">
        <v>11</v>
      </c>
      <c r="B43" s="32"/>
      <c r="C43" s="32"/>
      <c r="D43" s="32"/>
    </row>
    <row r="44" spans="1:4" x14ac:dyDescent="0.25">
      <c r="A44" s="3" t="s">
        <v>12</v>
      </c>
      <c r="B44" s="33">
        <f>(B12/B33)*100</f>
        <v>118.77828054298642</v>
      </c>
      <c r="C44" s="34"/>
      <c r="D44" s="35"/>
    </row>
    <row r="45" spans="1:4" x14ac:dyDescent="0.25">
      <c r="A45" s="3" t="s">
        <v>13</v>
      </c>
      <c r="B45" s="34">
        <f>(B14*100)/(B33)</f>
        <v>254.29864253393666</v>
      </c>
      <c r="C45" s="34"/>
      <c r="D45" s="35"/>
    </row>
    <row r="46" spans="1:4" x14ac:dyDescent="0.25">
      <c r="B46" s="32"/>
      <c r="C46" s="32"/>
      <c r="D46" s="32"/>
    </row>
    <row r="47" spans="1:4" x14ac:dyDescent="0.25">
      <c r="A47" s="3" t="s">
        <v>14</v>
      </c>
      <c r="B47" s="32"/>
      <c r="C47" s="32"/>
      <c r="D47" s="32"/>
    </row>
    <row r="48" spans="1:4" x14ac:dyDescent="0.25">
      <c r="A48" s="3" t="s">
        <v>15</v>
      </c>
      <c r="B48" s="35">
        <f>(B14/B12)*100</f>
        <v>214.09523809523813</v>
      </c>
      <c r="C48" s="35">
        <f>(C14/C12)*100</f>
        <v>214.09523809523813</v>
      </c>
      <c r="D48" s="35"/>
    </row>
    <row r="49" spans="1:4" x14ac:dyDescent="0.25">
      <c r="A49" s="3" t="s">
        <v>16</v>
      </c>
      <c r="B49" s="35">
        <f>B22/B21*100</f>
        <v>88.672388311788424</v>
      </c>
      <c r="C49" s="35">
        <f>C22/C21*100</f>
        <v>89.912828667773908</v>
      </c>
      <c r="D49" s="35">
        <f>D22/D21*100</f>
        <v>52.237976666666661</v>
      </c>
    </row>
    <row r="50" spans="1:4" x14ac:dyDescent="0.25">
      <c r="A50" s="3" t="s">
        <v>17</v>
      </c>
      <c r="B50" s="35">
        <f>AVERAGE(B48:B49)</f>
        <v>151.38381320351328</v>
      </c>
      <c r="C50" s="35">
        <f>AVERAGE(C48:C49)</f>
        <v>152.00403338150602</v>
      </c>
      <c r="D50" s="35"/>
    </row>
    <row r="51" spans="1:4" x14ac:dyDescent="0.25">
      <c r="B51" s="35"/>
      <c r="C51" s="35"/>
      <c r="D51" s="35"/>
    </row>
    <row r="52" spans="1:4" x14ac:dyDescent="0.25">
      <c r="A52" s="3" t="s">
        <v>18</v>
      </c>
      <c r="B52" s="32"/>
      <c r="C52" s="32"/>
      <c r="D52" s="32"/>
    </row>
    <row r="53" spans="1:4" x14ac:dyDescent="0.25">
      <c r="A53" s="3" t="s">
        <v>19</v>
      </c>
      <c r="B53" s="35">
        <f>(B14/B16)*100</f>
        <v>57.641025641025642</v>
      </c>
      <c r="C53" s="35">
        <f>(C14/C16)*100</f>
        <v>57.641025641025642</v>
      </c>
      <c r="D53" s="35"/>
    </row>
    <row r="54" spans="1:4" x14ac:dyDescent="0.25">
      <c r="A54" s="3" t="s">
        <v>20</v>
      </c>
      <c r="B54" s="35">
        <f>B22/B23*100</f>
        <v>24.739957590219763</v>
      </c>
      <c r="C54" s="35">
        <f>C22/C23*100</f>
        <v>25.185525126484169</v>
      </c>
      <c r="D54" s="35">
        <f>D22/D23*100</f>
        <v>13.059494166666665</v>
      </c>
    </row>
    <row r="55" spans="1:4" x14ac:dyDescent="0.25">
      <c r="A55" s="3" t="s">
        <v>21</v>
      </c>
      <c r="B55" s="35">
        <f>(B53+B54)/2</f>
        <v>41.190491615622705</v>
      </c>
      <c r="C55" s="35">
        <f>(C53+C54)/2</f>
        <v>41.413275383754907</v>
      </c>
      <c r="D55" s="35"/>
    </row>
    <row r="56" spans="1:4" x14ac:dyDescent="0.25">
      <c r="B56" s="32"/>
      <c r="C56" s="32"/>
      <c r="D56" s="32"/>
    </row>
    <row r="57" spans="1:4" x14ac:dyDescent="0.25">
      <c r="A57" s="3" t="s">
        <v>33</v>
      </c>
      <c r="B57" s="32"/>
      <c r="C57" s="32"/>
      <c r="D57" s="32"/>
    </row>
    <row r="58" spans="1:4" x14ac:dyDescent="0.25">
      <c r="A58" s="3" t="s">
        <v>22</v>
      </c>
      <c r="B58" s="34">
        <f>(B24/B22)*100</f>
        <v>98.060354902287457</v>
      </c>
      <c r="C58" s="35"/>
      <c r="D58" s="35"/>
    </row>
    <row r="59" spans="1:4" x14ac:dyDescent="0.25">
      <c r="B59" s="32"/>
      <c r="C59" s="32"/>
      <c r="D59" s="32"/>
    </row>
    <row r="60" spans="1:4" x14ac:dyDescent="0.25">
      <c r="A60" s="3" t="s">
        <v>23</v>
      </c>
      <c r="B60" s="32"/>
      <c r="C60" s="32"/>
      <c r="D60" s="32"/>
    </row>
    <row r="61" spans="1:4" x14ac:dyDescent="0.25">
      <c r="A61" s="3" t="s">
        <v>24</v>
      </c>
      <c r="B61" s="35">
        <f>((B14/B10)-1)*100</f>
        <v>-4.0955631399317465</v>
      </c>
      <c r="C61" s="35">
        <f>((C14/C10)-1)*100</f>
        <v>-4.0955631399317465</v>
      </c>
      <c r="D61" s="35"/>
    </row>
    <row r="62" spans="1:4" x14ac:dyDescent="0.25">
      <c r="A62" s="3" t="s">
        <v>25</v>
      </c>
      <c r="B62" s="35">
        <f>((B37/B36)-1)*100</f>
        <v>-5.2978195005523592</v>
      </c>
      <c r="C62" s="35">
        <f>((C37/C36)-1)*100</f>
        <v>-0.51430249701601705</v>
      </c>
      <c r="D62" s="35">
        <f t="shared" ref="D62" si="6">((D37/D36)-1)*100</f>
        <v>-72.396861742545425</v>
      </c>
    </row>
    <row r="63" spans="1:4" x14ac:dyDescent="0.25">
      <c r="A63" s="3" t="s">
        <v>26</v>
      </c>
      <c r="B63" s="35">
        <f>((B39/B38)-1)*100</f>
        <v>-1.2535982692592151</v>
      </c>
      <c r="C63" s="35">
        <f>((C39/C38)-1)*100</f>
        <v>3.7341970404779712</v>
      </c>
      <c r="D63" s="35"/>
    </row>
    <row r="64" spans="1:4" x14ac:dyDescent="0.25">
      <c r="B64" s="35"/>
      <c r="C64" s="35"/>
      <c r="D64" s="35"/>
    </row>
    <row r="65" spans="1:4" x14ac:dyDescent="0.25">
      <c r="A65" s="3" t="s">
        <v>27</v>
      </c>
      <c r="B65" s="32"/>
      <c r="C65" s="32"/>
      <c r="D65" s="32"/>
    </row>
    <row r="66" spans="1:4" x14ac:dyDescent="0.25">
      <c r="A66" s="3" t="s">
        <v>34</v>
      </c>
      <c r="B66" s="30">
        <f>B21/(B12*3)</f>
        <v>578517.31857142854</v>
      </c>
      <c r="C66" s="30">
        <f>C21/(C12*3)</f>
        <v>559469.69952380948</v>
      </c>
      <c r="D66" s="30"/>
    </row>
    <row r="67" spans="1:4" x14ac:dyDescent="0.25">
      <c r="A67" s="3" t="s">
        <v>35</v>
      </c>
      <c r="B67" s="30">
        <f>B22/(B14*3)</f>
        <v>239606.04062870701</v>
      </c>
      <c r="C67" s="30">
        <f>C22/(C14*3)</f>
        <v>234958.53380782917</v>
      </c>
      <c r="D67" s="30"/>
    </row>
    <row r="68" spans="1:4" x14ac:dyDescent="0.25">
      <c r="A68" s="3" t="s">
        <v>44</v>
      </c>
      <c r="B68" s="30"/>
      <c r="C68" s="30">
        <f>C22/C15</f>
        <v>466047.16235294117</v>
      </c>
      <c r="D68" s="30"/>
    </row>
    <row r="69" spans="1:4" x14ac:dyDescent="0.25">
      <c r="A69" s="3" t="s">
        <v>28</v>
      </c>
      <c r="B69" s="30">
        <f>(B67/B66)*B50</f>
        <v>62.699032392910283</v>
      </c>
      <c r="C69" s="30">
        <f>(C67/C66)*C50</f>
        <v>63.836602494457452</v>
      </c>
      <c r="D69" s="35"/>
    </row>
    <row r="70" spans="1:4" x14ac:dyDescent="0.25">
      <c r="A70" s="5" t="s">
        <v>36</v>
      </c>
      <c r="B70" s="30">
        <f>B21/B12</f>
        <v>1735551.9557142856</v>
      </c>
      <c r="C70" s="30">
        <f>C21/C12</f>
        <v>1678409.0985714286</v>
      </c>
      <c r="D70" s="35"/>
    </row>
    <row r="71" spans="1:4" x14ac:dyDescent="0.25">
      <c r="A71" s="5" t="s">
        <v>37</v>
      </c>
      <c r="B71" s="30">
        <f>B22/(B14)</f>
        <v>718818.12188612099</v>
      </c>
      <c r="C71" s="30">
        <f>C22/(C14)</f>
        <v>704875.60142348753</v>
      </c>
      <c r="D71" s="35"/>
    </row>
    <row r="72" spans="1:4" x14ac:dyDescent="0.25">
      <c r="B72" s="30"/>
      <c r="C72" s="30"/>
      <c r="D72" s="35"/>
    </row>
    <row r="73" spans="1:4" x14ac:dyDescent="0.25">
      <c r="A73" s="3" t="s">
        <v>29</v>
      </c>
      <c r="B73" s="35"/>
      <c r="C73" s="35"/>
      <c r="D73" s="35"/>
    </row>
    <row r="74" spans="1:4" x14ac:dyDescent="0.25">
      <c r="A74" s="3" t="s">
        <v>30</v>
      </c>
      <c r="B74" s="35">
        <f>(B28/B27)*100</f>
        <v>84.510972400250878</v>
      </c>
      <c r="C74" s="35"/>
      <c r="D74" s="35"/>
    </row>
    <row r="75" spans="1:4" x14ac:dyDescent="0.25">
      <c r="A75" s="3" t="s">
        <v>31</v>
      </c>
      <c r="B75" s="35">
        <f>(B22/B28)*100</f>
        <v>104.92411315755395</v>
      </c>
      <c r="C75" s="35"/>
      <c r="D75" s="35"/>
    </row>
    <row r="76" spans="1:4" ht="15.75" thickBot="1" x14ac:dyDescent="0.3">
      <c r="A76" s="13"/>
      <c r="B76" s="13"/>
      <c r="C76" s="13"/>
      <c r="D76" s="13"/>
    </row>
    <row r="77" spans="1:4" ht="15.75" thickTop="1" x14ac:dyDescent="0.25"/>
    <row r="78" spans="1:4" x14ac:dyDescent="0.25">
      <c r="A78" s="3" t="s">
        <v>32</v>
      </c>
    </row>
    <row r="79" spans="1:4" x14ac:dyDescent="0.25">
      <c r="A79" s="3" t="s">
        <v>94</v>
      </c>
    </row>
    <row r="80" spans="1:4" x14ac:dyDescent="0.25">
      <c r="A80" s="3" t="s">
        <v>95</v>
      </c>
      <c r="B80" s="8"/>
      <c r="C80" s="8"/>
      <c r="D80" s="8"/>
    </row>
    <row r="82" spans="1:1" x14ac:dyDescent="0.25">
      <c r="A82" s="9" t="s">
        <v>96</v>
      </c>
    </row>
    <row r="84" spans="1:1" x14ac:dyDescent="0.25">
      <c r="A84" s="6"/>
    </row>
    <row r="85" spans="1:1" x14ac:dyDescent="0.25">
      <c r="A85" s="6"/>
    </row>
    <row r="86" spans="1:1" x14ac:dyDescent="0.25">
      <c r="A86" s="6"/>
    </row>
  </sheetData>
  <mergeCells count="4">
    <mergeCell ref="A2:D2"/>
    <mergeCell ref="A4:A5"/>
    <mergeCell ref="B4:B5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6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28515625" style="3" customWidth="1"/>
    <col min="2" max="4" width="23.7109375" style="3" customWidth="1"/>
    <col min="5" max="16384" width="11.42578125" style="3"/>
  </cols>
  <sheetData>
    <row r="2" spans="1:4" ht="15.75" x14ac:dyDescent="0.25">
      <c r="A2" s="41" t="s">
        <v>120</v>
      </c>
      <c r="B2" s="41"/>
      <c r="C2" s="41"/>
      <c r="D2" s="41"/>
    </row>
    <row r="4" spans="1:4" x14ac:dyDescent="0.25">
      <c r="A4" s="45" t="s">
        <v>0</v>
      </c>
      <c r="B4" s="45" t="s">
        <v>79</v>
      </c>
      <c r="C4" s="47" t="s">
        <v>1</v>
      </c>
      <c r="D4" s="47"/>
    </row>
    <row r="5" spans="1:4" ht="15.75" thickBot="1" x14ac:dyDescent="0.3">
      <c r="A5" s="46"/>
      <c r="B5" s="46"/>
      <c r="C5" s="11" t="s">
        <v>80</v>
      </c>
      <c r="D5" s="11" t="s">
        <v>81</v>
      </c>
    </row>
    <row r="6" spans="1:4" ht="15.75" thickTop="1" x14ac:dyDescent="0.25"/>
    <row r="7" spans="1:4" x14ac:dyDescent="0.25">
      <c r="A7" s="4" t="s">
        <v>3</v>
      </c>
    </row>
    <row r="9" spans="1:4" x14ac:dyDescent="0.25">
      <c r="A9" s="3" t="s">
        <v>4</v>
      </c>
    </row>
    <row r="10" spans="1:4" x14ac:dyDescent="0.25">
      <c r="A10" s="2" t="s">
        <v>60</v>
      </c>
      <c r="B10" s="30">
        <f t="shared" ref="B10:B17" si="0">C10</f>
        <v>895</v>
      </c>
      <c r="C10" s="30">
        <v>895</v>
      </c>
      <c r="D10" s="31"/>
    </row>
    <row r="11" spans="1:4" x14ac:dyDescent="0.25">
      <c r="A11" s="10" t="s">
        <v>2</v>
      </c>
      <c r="B11" s="30">
        <f t="shared" si="0"/>
        <v>1476</v>
      </c>
      <c r="C11" s="30">
        <v>1476</v>
      </c>
      <c r="D11" s="31"/>
    </row>
    <row r="12" spans="1:4" x14ac:dyDescent="0.25">
      <c r="A12" s="2" t="s">
        <v>121</v>
      </c>
      <c r="B12" s="30">
        <f t="shared" si="0"/>
        <v>600</v>
      </c>
      <c r="C12" s="30">
        <v>600</v>
      </c>
      <c r="D12" s="31"/>
    </row>
    <row r="13" spans="1:4" x14ac:dyDescent="0.25">
      <c r="A13" s="10" t="s">
        <v>2</v>
      </c>
      <c r="B13" s="30">
        <f t="shared" si="0"/>
        <v>1800</v>
      </c>
      <c r="C13" s="30">
        <f>C12*3</f>
        <v>1800</v>
      </c>
      <c r="D13" s="31"/>
    </row>
    <row r="14" spans="1:4" x14ac:dyDescent="0.25">
      <c r="A14" s="2" t="s">
        <v>122</v>
      </c>
      <c r="B14" s="30">
        <f t="shared" si="0"/>
        <v>981</v>
      </c>
      <c r="C14" s="30">
        <v>981</v>
      </c>
      <c r="D14" s="31"/>
    </row>
    <row r="15" spans="1:4" x14ac:dyDescent="0.25">
      <c r="A15" s="10" t="s">
        <v>2</v>
      </c>
      <c r="B15" s="30">
        <f t="shared" si="0"/>
        <v>1563</v>
      </c>
      <c r="C15" s="30">
        <v>1563</v>
      </c>
      <c r="D15" s="31"/>
    </row>
    <row r="16" spans="1:4" x14ac:dyDescent="0.25">
      <c r="A16" s="2" t="s">
        <v>84</v>
      </c>
      <c r="B16" s="30">
        <f t="shared" si="0"/>
        <v>1950</v>
      </c>
      <c r="C16" s="30">
        <v>1950</v>
      </c>
      <c r="D16" s="31"/>
    </row>
    <row r="17" spans="1:4" x14ac:dyDescent="0.25">
      <c r="A17" s="10" t="s">
        <v>2</v>
      </c>
      <c r="B17" s="30">
        <f t="shared" si="0"/>
        <v>5850</v>
      </c>
      <c r="C17" s="30">
        <v>5850</v>
      </c>
      <c r="D17" s="31"/>
    </row>
    <row r="18" spans="1:4" x14ac:dyDescent="0.25">
      <c r="B18" s="31"/>
      <c r="C18" s="31"/>
      <c r="D18" s="31"/>
    </row>
    <row r="19" spans="1:4" x14ac:dyDescent="0.25">
      <c r="A19" s="1" t="s">
        <v>5</v>
      </c>
      <c r="B19" s="31"/>
      <c r="C19" s="31"/>
      <c r="D19" s="31"/>
    </row>
    <row r="20" spans="1:4" x14ac:dyDescent="0.25">
      <c r="A20" s="2" t="s">
        <v>61</v>
      </c>
      <c r="B20" s="30">
        <f>SUM(C20:D20)</f>
        <v>780822390.36000001</v>
      </c>
      <c r="C20" s="30">
        <v>723527365.36000001</v>
      </c>
      <c r="D20" s="30">
        <v>57295025</v>
      </c>
    </row>
    <row r="21" spans="1:4" x14ac:dyDescent="0.25">
      <c r="A21" s="2" t="s">
        <v>123</v>
      </c>
      <c r="B21" s="30">
        <f>SUM(C21:D21)</f>
        <v>1023894939.25</v>
      </c>
      <c r="C21" s="26">
        <v>993894939.25</v>
      </c>
      <c r="D21" s="26">
        <v>30000000</v>
      </c>
    </row>
    <row r="22" spans="1:4" x14ac:dyDescent="0.25">
      <c r="A22" s="2" t="s">
        <v>124</v>
      </c>
      <c r="B22" s="30">
        <f>SUM(C22:D22)</f>
        <v>739235950.69999993</v>
      </c>
      <c r="C22" s="30">
        <v>726639890.29999995</v>
      </c>
      <c r="D22" s="30">
        <v>12596060.4</v>
      </c>
    </row>
    <row r="23" spans="1:4" x14ac:dyDescent="0.25">
      <c r="A23" s="2" t="s">
        <v>87</v>
      </c>
      <c r="B23" s="30">
        <f>SUM(C23:D23)</f>
        <v>3265775885.2399998</v>
      </c>
      <c r="C23" s="26">
        <v>3145775885.2399998</v>
      </c>
      <c r="D23" s="30">
        <v>120000000</v>
      </c>
    </row>
    <row r="24" spans="1:4" x14ac:dyDescent="0.25">
      <c r="A24" s="2" t="s">
        <v>125</v>
      </c>
      <c r="B24" s="30">
        <f>C24</f>
        <v>726639890.29999995</v>
      </c>
      <c r="C24" s="30">
        <f>C22</f>
        <v>726639890.29999995</v>
      </c>
      <c r="D24" s="30"/>
    </row>
    <row r="25" spans="1:4" x14ac:dyDescent="0.25">
      <c r="B25" s="30"/>
      <c r="C25" s="30"/>
      <c r="D25" s="30"/>
    </row>
    <row r="26" spans="1:4" x14ac:dyDescent="0.25">
      <c r="A26" s="1" t="s">
        <v>6</v>
      </c>
      <c r="B26" s="30"/>
      <c r="C26" s="30"/>
      <c r="D26" s="30"/>
    </row>
    <row r="27" spans="1:4" x14ac:dyDescent="0.25">
      <c r="A27" s="2" t="s">
        <v>126</v>
      </c>
      <c r="B27" s="30">
        <f>B21</f>
        <v>1023894939.25</v>
      </c>
      <c r="C27" s="30"/>
      <c r="D27" s="30"/>
    </row>
    <row r="28" spans="1:4" x14ac:dyDescent="0.25">
      <c r="A28" s="2" t="s">
        <v>127</v>
      </c>
      <c r="B28" s="30">
        <v>675786321.39999998</v>
      </c>
      <c r="C28" s="30"/>
      <c r="D28" s="30"/>
    </row>
    <row r="29" spans="1:4" x14ac:dyDescent="0.25">
      <c r="B29" s="32"/>
      <c r="C29" s="32"/>
      <c r="D29" s="32"/>
    </row>
    <row r="30" spans="1:4" x14ac:dyDescent="0.25">
      <c r="A30" s="3" t="s">
        <v>7</v>
      </c>
      <c r="B30" s="32"/>
      <c r="C30" s="32"/>
      <c r="D30" s="32"/>
    </row>
    <row r="31" spans="1:4" x14ac:dyDescent="0.25">
      <c r="A31" s="2" t="s">
        <v>62</v>
      </c>
      <c r="B31" s="40">
        <v>1.0245</v>
      </c>
      <c r="C31" s="40">
        <v>1.0245</v>
      </c>
      <c r="D31" s="40">
        <v>1.0245</v>
      </c>
    </row>
    <row r="32" spans="1:4" x14ac:dyDescent="0.25">
      <c r="A32" s="2" t="s">
        <v>128</v>
      </c>
      <c r="B32" s="40">
        <v>1.0451999999999999</v>
      </c>
      <c r="C32" s="40">
        <v>1.0451999999999999</v>
      </c>
      <c r="D32" s="40">
        <v>1.0451999999999999</v>
      </c>
    </row>
    <row r="33" spans="1:5" x14ac:dyDescent="0.25">
      <c r="A33" s="2" t="s">
        <v>8</v>
      </c>
      <c r="B33" s="30">
        <v>442</v>
      </c>
      <c r="C33" s="30"/>
      <c r="D33" s="30"/>
    </row>
    <row r="34" spans="1:5" x14ac:dyDescent="0.25">
      <c r="B34" s="32"/>
      <c r="C34" s="32"/>
      <c r="D34" s="32"/>
    </row>
    <row r="35" spans="1:5" x14ac:dyDescent="0.25">
      <c r="A35" s="4" t="s">
        <v>9</v>
      </c>
      <c r="B35" s="32"/>
      <c r="C35" s="32"/>
      <c r="D35" s="32"/>
    </row>
    <row r="36" spans="1:5" x14ac:dyDescent="0.25">
      <c r="A36" s="3" t="s">
        <v>63</v>
      </c>
      <c r="B36" s="30">
        <f>B20/B31</f>
        <v>762149722.16691077</v>
      </c>
      <c r="C36" s="30">
        <f>C20/C31</f>
        <v>706224856.37872136</v>
      </c>
      <c r="D36" s="30">
        <f>D20/D31</f>
        <v>55924865.788189359</v>
      </c>
    </row>
    <row r="37" spans="1:5" x14ac:dyDescent="0.25">
      <c r="A37" s="3" t="s">
        <v>129</v>
      </c>
      <c r="B37" s="30">
        <f>B22/B32</f>
        <v>707267461.4427861</v>
      </c>
      <c r="C37" s="30">
        <f>C22/C32</f>
        <v>695216121.60352087</v>
      </c>
      <c r="D37" s="30">
        <f>D22/D32</f>
        <v>12051339.839265214</v>
      </c>
    </row>
    <row r="38" spans="1:5" x14ac:dyDescent="0.25">
      <c r="A38" s="3" t="s">
        <v>64</v>
      </c>
      <c r="B38" s="30">
        <f>B36/B10</f>
        <v>851563.93538202322</v>
      </c>
      <c r="C38" s="30">
        <f t="shared" ref="C38" si="1">C36/C10</f>
        <v>789078.0518198004</v>
      </c>
      <c r="D38" s="36">
        <f>D36/C10</f>
        <v>62485.883562222749</v>
      </c>
      <c r="E38" s="7"/>
    </row>
    <row r="39" spans="1:5" x14ac:dyDescent="0.25">
      <c r="A39" s="3" t="s">
        <v>130</v>
      </c>
      <c r="B39" s="30">
        <f>B37/B14</f>
        <v>720965.81186828343</v>
      </c>
      <c r="C39" s="30">
        <f>C37/C14</f>
        <v>708681.06177728937</v>
      </c>
      <c r="D39" s="30">
        <f>D37/C14</f>
        <v>12284.750090994103</v>
      </c>
    </row>
    <row r="40" spans="1:5" x14ac:dyDescent="0.25">
      <c r="B40" s="32"/>
      <c r="C40" s="32"/>
      <c r="D40" s="32"/>
    </row>
    <row r="41" spans="1:5" x14ac:dyDescent="0.25">
      <c r="A41" s="4" t="s">
        <v>10</v>
      </c>
      <c r="B41" s="32"/>
      <c r="C41" s="32"/>
      <c r="D41" s="32"/>
    </row>
    <row r="42" spans="1:5" x14ac:dyDescent="0.25">
      <c r="B42" s="32"/>
      <c r="C42" s="32"/>
      <c r="D42" s="32"/>
    </row>
    <row r="43" spans="1:5" x14ac:dyDescent="0.25">
      <c r="A43" s="3" t="s">
        <v>11</v>
      </c>
      <c r="B43" s="32"/>
      <c r="C43" s="32"/>
      <c r="D43" s="32"/>
    </row>
    <row r="44" spans="1:5" x14ac:dyDescent="0.25">
      <c r="A44" s="3" t="s">
        <v>12</v>
      </c>
      <c r="B44" s="33">
        <f>(B12/B33)*100</f>
        <v>135.74660633484163</v>
      </c>
      <c r="C44" s="34"/>
      <c r="D44" s="35"/>
    </row>
    <row r="45" spans="1:5" x14ac:dyDescent="0.25">
      <c r="A45" s="3" t="s">
        <v>13</v>
      </c>
      <c r="B45" s="34">
        <f>(B14*100)/(B33)</f>
        <v>221.94570135746605</v>
      </c>
      <c r="C45" s="34"/>
      <c r="D45" s="35"/>
    </row>
    <row r="46" spans="1:5" x14ac:dyDescent="0.25">
      <c r="B46" s="32"/>
      <c r="C46" s="32"/>
      <c r="D46" s="32"/>
    </row>
    <row r="47" spans="1:5" x14ac:dyDescent="0.25">
      <c r="A47" s="3" t="s">
        <v>14</v>
      </c>
      <c r="B47" s="32"/>
      <c r="C47" s="32"/>
      <c r="D47" s="32"/>
    </row>
    <row r="48" spans="1:5" x14ac:dyDescent="0.25">
      <c r="A48" s="3" t="s">
        <v>15</v>
      </c>
      <c r="B48" s="35">
        <f>(B14/B12)*100</f>
        <v>163.5</v>
      </c>
      <c r="C48" s="35">
        <f>(C14/C12)*100</f>
        <v>163.5</v>
      </c>
      <c r="D48" s="35">
        <v>0</v>
      </c>
    </row>
    <row r="49" spans="1:4" x14ac:dyDescent="0.25">
      <c r="A49" s="3" t="s">
        <v>16</v>
      </c>
      <c r="B49" s="35">
        <f>B22/B21*100</f>
        <v>72.198418251924181</v>
      </c>
      <c r="C49" s="35">
        <f t="shared" ref="C49:D49" si="2">C22/C21*100</f>
        <v>73.110332048609422</v>
      </c>
      <c r="D49" s="35">
        <f t="shared" si="2"/>
        <v>41.986868000000001</v>
      </c>
    </row>
    <row r="50" spans="1:4" x14ac:dyDescent="0.25">
      <c r="A50" s="3" t="s">
        <v>17</v>
      </c>
      <c r="B50" s="35">
        <f>AVERAGE(B48:B49)</f>
        <v>117.84920912596209</v>
      </c>
      <c r="C50" s="35">
        <f t="shared" ref="C50:D50" si="3">AVERAGE(C48:C49)</f>
        <v>118.30516602430471</v>
      </c>
      <c r="D50" s="35">
        <f t="shared" si="3"/>
        <v>20.993434000000001</v>
      </c>
    </row>
    <row r="51" spans="1:4" x14ac:dyDescent="0.25">
      <c r="B51" s="35"/>
      <c r="C51" s="35"/>
      <c r="D51" s="35"/>
    </row>
    <row r="52" spans="1:4" x14ac:dyDescent="0.25">
      <c r="A52" s="3" t="s">
        <v>18</v>
      </c>
      <c r="B52" s="32"/>
      <c r="C52" s="32"/>
      <c r="D52" s="32"/>
    </row>
    <row r="53" spans="1:4" x14ac:dyDescent="0.25">
      <c r="A53" s="3" t="s">
        <v>19</v>
      </c>
      <c r="B53" s="35">
        <f>(B14/B16)*100</f>
        <v>50.307692307692307</v>
      </c>
      <c r="C53" s="35">
        <f>(C14/C16)*100</f>
        <v>50.307692307692307</v>
      </c>
      <c r="D53" s="35">
        <v>0</v>
      </c>
    </row>
    <row r="54" spans="1:4" x14ac:dyDescent="0.25">
      <c r="A54" s="3" t="s">
        <v>20</v>
      </c>
      <c r="B54" s="35">
        <f>B22/B23*100</f>
        <v>22.63584448770813</v>
      </c>
      <c r="C54" s="35">
        <f t="shared" ref="C54:D54" si="4">C22/C23*100</f>
        <v>23.098908403150997</v>
      </c>
      <c r="D54" s="35">
        <f t="shared" si="4"/>
        <v>10.496717</v>
      </c>
    </row>
    <row r="55" spans="1:4" x14ac:dyDescent="0.25">
      <c r="A55" s="3" t="s">
        <v>21</v>
      </c>
      <c r="B55" s="35">
        <f>(B53+B54)/2</f>
        <v>36.471768397700217</v>
      </c>
      <c r="C55" s="35">
        <f t="shared" ref="C55:D55" si="5">(C53+C54)/2</f>
        <v>36.703300355421653</v>
      </c>
      <c r="D55" s="35">
        <f t="shared" si="5"/>
        <v>5.2483585000000001</v>
      </c>
    </row>
    <row r="56" spans="1:4" x14ac:dyDescent="0.25">
      <c r="B56" s="32"/>
      <c r="C56" s="32"/>
      <c r="D56" s="32"/>
    </row>
    <row r="57" spans="1:4" x14ac:dyDescent="0.25">
      <c r="A57" s="3" t="s">
        <v>33</v>
      </c>
      <c r="B57" s="32"/>
      <c r="C57" s="32"/>
      <c r="D57" s="32"/>
    </row>
    <row r="58" spans="1:4" x14ac:dyDescent="0.25">
      <c r="A58" s="3" t="s">
        <v>22</v>
      </c>
      <c r="B58" s="34">
        <f>(B24/B22)*100</f>
        <v>98.296070369944474</v>
      </c>
      <c r="C58" s="35"/>
      <c r="D58" s="35"/>
    </row>
    <row r="59" spans="1:4" x14ac:dyDescent="0.25">
      <c r="B59" s="32"/>
      <c r="C59" s="32"/>
      <c r="D59" s="32"/>
    </row>
    <row r="60" spans="1:4" x14ac:dyDescent="0.25">
      <c r="A60" s="3" t="s">
        <v>23</v>
      </c>
      <c r="B60" s="32"/>
      <c r="C60" s="32"/>
      <c r="D60" s="32"/>
    </row>
    <row r="61" spans="1:4" x14ac:dyDescent="0.25">
      <c r="A61" s="3" t="s">
        <v>24</v>
      </c>
      <c r="B61" s="35">
        <f>((B14/B10)-1)*100</f>
        <v>9.6089385474860336</v>
      </c>
      <c r="C61" s="35">
        <f>((C14/C10)-1)*100</f>
        <v>9.6089385474860336</v>
      </c>
      <c r="D61" s="35"/>
    </row>
    <row r="62" spans="1:4" x14ac:dyDescent="0.25">
      <c r="A62" s="3" t="s">
        <v>25</v>
      </c>
      <c r="B62" s="35">
        <f>((B37/B36)-1)*100</f>
        <v>-7.2009815299920117</v>
      </c>
      <c r="C62" s="35">
        <f t="shared" ref="C62:D62" si="6">((C37/C36)-1)*100</f>
        <v>-1.5588144024906603</v>
      </c>
      <c r="D62" s="35">
        <f t="shared" si="6"/>
        <v>-78.450838156843076</v>
      </c>
    </row>
    <row r="63" spans="1:4" x14ac:dyDescent="0.25">
      <c r="A63" s="3" t="s">
        <v>26</v>
      </c>
      <c r="B63" s="35">
        <f>((B39/B38)-1)*100</f>
        <v>-15.33626755284695</v>
      </c>
      <c r="C63" s="35">
        <f t="shared" ref="C63:D63" si="7">((C39/C38)-1)*100</f>
        <v>-10.188724658745297</v>
      </c>
      <c r="D63" s="35">
        <f t="shared" si="7"/>
        <v>-80.339959378567343</v>
      </c>
    </row>
    <row r="64" spans="1:4" x14ac:dyDescent="0.25">
      <c r="B64" s="35"/>
      <c r="C64" s="35"/>
      <c r="D64" s="35"/>
    </row>
    <row r="65" spans="1:4" x14ac:dyDescent="0.25">
      <c r="A65" s="3" t="s">
        <v>27</v>
      </c>
      <c r="B65" s="32"/>
      <c r="C65" s="32"/>
      <c r="D65" s="32"/>
    </row>
    <row r="66" spans="1:4" x14ac:dyDescent="0.25">
      <c r="A66" s="3" t="s">
        <v>34</v>
      </c>
      <c r="B66" s="30">
        <f>B21/(B12*3)</f>
        <v>568830.52180555556</v>
      </c>
      <c r="C66" s="30">
        <f>C21/(C12*3)</f>
        <v>552163.85513888893</v>
      </c>
      <c r="D66" s="30"/>
    </row>
    <row r="67" spans="1:4" x14ac:dyDescent="0.25">
      <c r="A67" s="3" t="s">
        <v>35</v>
      </c>
      <c r="B67" s="30">
        <f>B22/(B14*3)</f>
        <v>251184.48885490993</v>
      </c>
      <c r="C67" s="30">
        <f>C22/(C14*3)</f>
        <v>246904.48192320758</v>
      </c>
      <c r="D67" s="30"/>
    </row>
    <row r="68" spans="1:4" x14ac:dyDescent="0.25">
      <c r="A68" s="3" t="s">
        <v>44</v>
      </c>
      <c r="B68" s="30"/>
      <c r="C68" s="30">
        <f>C22/C15</f>
        <v>464900.76154830452</v>
      </c>
      <c r="D68" s="30"/>
    </row>
    <row r="69" spans="1:4" x14ac:dyDescent="0.25">
      <c r="A69" s="3" t="s">
        <v>28</v>
      </c>
      <c r="B69" s="30">
        <f>(B67/B66)*B50</f>
        <v>52.039917376970578</v>
      </c>
      <c r="C69" s="30">
        <f>(C67/C66)*C50</f>
        <v>52.901100740689806</v>
      </c>
      <c r="D69" s="35"/>
    </row>
    <row r="70" spans="1:4" x14ac:dyDescent="0.25">
      <c r="A70" s="5" t="s">
        <v>36</v>
      </c>
      <c r="B70" s="30">
        <f>B21/B12</f>
        <v>1706491.5654166667</v>
      </c>
      <c r="C70" s="30">
        <f>C21/C12</f>
        <v>1656491.5654166667</v>
      </c>
      <c r="D70" s="35"/>
    </row>
    <row r="71" spans="1:4" x14ac:dyDescent="0.25">
      <c r="A71" s="5" t="s">
        <v>37</v>
      </c>
      <c r="B71" s="30">
        <f>B22/(B14)</f>
        <v>753553.46656472981</v>
      </c>
      <c r="C71" s="30">
        <f>C22/(C14)</f>
        <v>740713.44576962281</v>
      </c>
      <c r="D71" s="35"/>
    </row>
    <row r="72" spans="1:4" x14ac:dyDescent="0.25">
      <c r="B72" s="30"/>
      <c r="C72" s="30"/>
      <c r="D72" s="35"/>
    </row>
    <row r="73" spans="1:4" x14ac:dyDescent="0.25">
      <c r="A73" s="3" t="s">
        <v>29</v>
      </c>
      <c r="B73" s="35"/>
      <c r="C73" s="35"/>
      <c r="D73" s="35"/>
    </row>
    <row r="74" spans="1:4" x14ac:dyDescent="0.25">
      <c r="A74" s="3" t="s">
        <v>30</v>
      </c>
      <c r="B74" s="35">
        <f>(B28/B27)*100</f>
        <v>66.001529599805565</v>
      </c>
      <c r="C74" s="35"/>
      <c r="D74" s="35"/>
    </row>
    <row r="75" spans="1:4" x14ac:dyDescent="0.25">
      <c r="A75" s="3" t="s">
        <v>31</v>
      </c>
      <c r="B75" s="35">
        <f>(B22/B28)*100</f>
        <v>109.38900763314561</v>
      </c>
      <c r="C75" s="35"/>
      <c r="D75" s="35"/>
    </row>
    <row r="76" spans="1:4" ht="15.75" thickBot="1" x14ac:dyDescent="0.3">
      <c r="A76" s="13"/>
      <c r="B76" s="13"/>
      <c r="C76" s="13"/>
      <c r="D76" s="13"/>
    </row>
    <row r="77" spans="1:4" ht="15.75" thickTop="1" x14ac:dyDescent="0.25"/>
    <row r="78" spans="1:4" x14ac:dyDescent="0.25">
      <c r="A78" s="3" t="s">
        <v>32</v>
      </c>
    </row>
    <row r="79" spans="1:4" x14ac:dyDescent="0.25">
      <c r="A79" s="3" t="s">
        <v>94</v>
      </c>
    </row>
    <row r="80" spans="1:4" x14ac:dyDescent="0.25">
      <c r="A80" s="3" t="s">
        <v>95</v>
      </c>
      <c r="B80" s="8"/>
      <c r="C80" s="8"/>
      <c r="D80" s="8"/>
    </row>
    <row r="82" spans="1:1" x14ac:dyDescent="0.25">
      <c r="A82" s="9" t="s">
        <v>96</v>
      </c>
    </row>
    <row r="84" spans="1:1" x14ac:dyDescent="0.25">
      <c r="A84" s="6"/>
    </row>
    <row r="85" spans="1:1" x14ac:dyDescent="0.25">
      <c r="A85" s="6"/>
    </row>
    <row r="86" spans="1:1" x14ac:dyDescent="0.25">
      <c r="A86" s="6"/>
    </row>
  </sheetData>
  <mergeCells count="4">
    <mergeCell ref="A2:D2"/>
    <mergeCell ref="A4:A5"/>
    <mergeCell ref="B4:B5"/>
    <mergeCell ref="C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6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5703125" style="3" customWidth="1"/>
    <col min="2" max="4" width="23.7109375" style="3" customWidth="1"/>
    <col min="5" max="16384" width="11.42578125" style="3"/>
  </cols>
  <sheetData>
    <row r="2" spans="1:4" ht="15.75" x14ac:dyDescent="0.25">
      <c r="A2" s="41" t="s">
        <v>120</v>
      </c>
      <c r="B2" s="41"/>
      <c r="C2" s="41"/>
      <c r="D2" s="41"/>
    </row>
    <row r="4" spans="1:4" x14ac:dyDescent="0.25">
      <c r="A4" s="45" t="s">
        <v>0</v>
      </c>
      <c r="B4" s="45" t="s">
        <v>79</v>
      </c>
      <c r="C4" s="47" t="s">
        <v>1</v>
      </c>
      <c r="D4" s="47"/>
    </row>
    <row r="5" spans="1:4" ht="15.75" thickBot="1" x14ac:dyDescent="0.3">
      <c r="A5" s="46"/>
      <c r="B5" s="46"/>
      <c r="C5" s="11" t="s">
        <v>80</v>
      </c>
      <c r="D5" s="11" t="s">
        <v>81</v>
      </c>
    </row>
    <row r="6" spans="1:4" ht="15.75" thickTop="1" x14ac:dyDescent="0.25"/>
    <row r="7" spans="1:4" x14ac:dyDescent="0.25">
      <c r="A7" s="4" t="s">
        <v>3</v>
      </c>
    </row>
    <row r="9" spans="1:4" x14ac:dyDescent="0.25">
      <c r="A9" s="3" t="s">
        <v>4</v>
      </c>
    </row>
    <row r="10" spans="1:4" x14ac:dyDescent="0.25">
      <c r="A10" s="2" t="s">
        <v>65</v>
      </c>
      <c r="B10" s="30">
        <f>C10</f>
        <v>1256</v>
      </c>
      <c r="C10" s="30">
        <v>1256</v>
      </c>
      <c r="D10" s="31"/>
    </row>
    <row r="11" spans="1:4" x14ac:dyDescent="0.25">
      <c r="A11" s="10" t="s">
        <v>2</v>
      </c>
      <c r="B11" s="30">
        <f>+('I Trimestre'!B11+'II Trimestre'!B11)</f>
        <v>2424</v>
      </c>
      <c r="C11" s="30">
        <f>+('I Trimestre'!C11+'II Trimestre'!C11)</f>
        <v>2424</v>
      </c>
      <c r="D11" s="31"/>
    </row>
    <row r="12" spans="1:4" x14ac:dyDescent="0.25">
      <c r="A12" s="2" t="s">
        <v>131</v>
      </c>
      <c r="B12" s="30">
        <f>C12</f>
        <v>825</v>
      </c>
      <c r="C12" s="30">
        <f>+('I Trimestre'!C12+'II Trimestre'!C12)</f>
        <v>825</v>
      </c>
      <c r="D12" s="31"/>
    </row>
    <row r="13" spans="1:4" x14ac:dyDescent="0.25">
      <c r="A13" s="10" t="s">
        <v>2</v>
      </c>
      <c r="B13" s="30">
        <f>C13</f>
        <v>2475</v>
      </c>
      <c r="C13" s="30">
        <f>+('I Trimestre'!C13+'II Trimestre'!C13)</f>
        <v>2475</v>
      </c>
      <c r="D13" s="31"/>
    </row>
    <row r="14" spans="1:4" s="14" customFormat="1" x14ac:dyDescent="0.25">
      <c r="A14" s="16" t="s">
        <v>132</v>
      </c>
      <c r="B14" s="24">
        <f>C14</f>
        <v>1984</v>
      </c>
      <c r="C14" s="24">
        <v>1984</v>
      </c>
      <c r="D14" s="25"/>
    </row>
    <row r="15" spans="1:4" x14ac:dyDescent="0.25">
      <c r="A15" s="10" t="s">
        <v>2</v>
      </c>
      <c r="B15" s="30">
        <f>C15</f>
        <v>3456</v>
      </c>
      <c r="C15" s="30">
        <f>+('I Trimestre'!C15+'II Trimestre'!C15)</f>
        <v>3456</v>
      </c>
      <c r="D15" s="31"/>
    </row>
    <row r="16" spans="1:4" x14ac:dyDescent="0.25">
      <c r="A16" s="2" t="s">
        <v>84</v>
      </c>
      <c r="B16" s="30">
        <f t="shared" ref="B16:B17" si="0">C16</f>
        <v>1950</v>
      </c>
      <c r="C16" s="30">
        <f>'II Trimestre'!C16</f>
        <v>1950</v>
      </c>
      <c r="D16" s="31"/>
    </row>
    <row r="17" spans="1:5" x14ac:dyDescent="0.25">
      <c r="A17" s="10" t="s">
        <v>2</v>
      </c>
      <c r="B17" s="30">
        <f t="shared" si="0"/>
        <v>5850</v>
      </c>
      <c r="C17" s="30">
        <f>'II Trimestre'!C17</f>
        <v>5850</v>
      </c>
      <c r="D17" s="31"/>
    </row>
    <row r="18" spans="1:5" x14ac:dyDescent="0.25">
      <c r="B18" s="31"/>
      <c r="C18" s="31"/>
      <c r="D18" s="31"/>
    </row>
    <row r="19" spans="1:5" x14ac:dyDescent="0.25">
      <c r="A19" s="1" t="s">
        <v>5</v>
      </c>
      <c r="B19" s="31"/>
      <c r="C19" s="31"/>
      <c r="D19" s="31"/>
    </row>
    <row r="20" spans="1:5" x14ac:dyDescent="0.25">
      <c r="A20" s="2" t="s">
        <v>66</v>
      </c>
      <c r="B20" s="30">
        <f>SUM(C20:D20)</f>
        <v>1258822487.5300002</v>
      </c>
      <c r="C20" s="30">
        <f>+'I Trimestre'!C20+'II Trimestre'!C20</f>
        <v>1233738851.5300002</v>
      </c>
      <c r="D20" s="30">
        <f>+'I Trimestre'!D20+'II Trimestre'!D20</f>
        <v>25083636</v>
      </c>
    </row>
    <row r="21" spans="1:5" x14ac:dyDescent="0.25">
      <c r="A21" s="2" t="s">
        <v>133</v>
      </c>
      <c r="B21" s="30">
        <f>SUM(C21:D21)</f>
        <v>1330716169.25</v>
      </c>
      <c r="C21" s="30">
        <f>+'I Trimestre'!C21+'II Trimestre'!C21</f>
        <v>1270716169.25</v>
      </c>
      <c r="D21" s="30">
        <f>+'I Trimestre'!D21+'II Trimestre'!D21</f>
        <v>60000000</v>
      </c>
    </row>
    <row r="22" spans="1:5" x14ac:dyDescent="0.25">
      <c r="A22" s="2" t="s">
        <v>134</v>
      </c>
      <c r="B22" s="30">
        <f>SUM(C22:D22)</f>
        <v>1533700266</v>
      </c>
      <c r="C22" s="30">
        <f>+'I Trimestre'!C22+'II Trimestre'!C22</f>
        <v>1522499278</v>
      </c>
      <c r="D22" s="30">
        <f>+'I Trimestre'!D22+'II Trimestre'!D22</f>
        <v>11200988</v>
      </c>
    </row>
    <row r="23" spans="1:5" x14ac:dyDescent="0.25">
      <c r="A23" s="2" t="s">
        <v>87</v>
      </c>
      <c r="B23" s="30">
        <f>+'II Trimestre'!B23</f>
        <v>3265775885.2399998</v>
      </c>
      <c r="C23" s="30">
        <f>+'II Trimestre'!C23</f>
        <v>3145775885.2399998</v>
      </c>
      <c r="D23" s="30">
        <f>+'II Trimestre'!D23</f>
        <v>120000000</v>
      </c>
    </row>
    <row r="24" spans="1:5" x14ac:dyDescent="0.25">
      <c r="A24" s="2" t="s">
        <v>135</v>
      </c>
      <c r="B24" s="30">
        <f>C24</f>
        <v>1522499278</v>
      </c>
      <c r="C24" s="30">
        <f>C22</f>
        <v>1522499278</v>
      </c>
      <c r="D24" s="30"/>
    </row>
    <row r="25" spans="1:5" x14ac:dyDescent="0.25">
      <c r="B25" s="30"/>
      <c r="C25" s="30"/>
      <c r="D25" s="30"/>
    </row>
    <row r="26" spans="1:5" x14ac:dyDescent="0.25">
      <c r="A26" s="1" t="s">
        <v>6</v>
      </c>
      <c r="B26" s="30"/>
      <c r="C26" s="30"/>
      <c r="D26" s="30"/>
    </row>
    <row r="27" spans="1:5" x14ac:dyDescent="0.25">
      <c r="A27" s="2" t="s">
        <v>136</v>
      </c>
      <c r="B27" s="30">
        <f>B21</f>
        <v>1330716169.25</v>
      </c>
      <c r="C27" s="30"/>
      <c r="D27" s="30"/>
    </row>
    <row r="28" spans="1:5" x14ac:dyDescent="0.25">
      <c r="A28" s="2" t="s">
        <v>137</v>
      </c>
      <c r="B28" s="30">
        <f>'I Trimestre'!B28+'II Trimestre'!B28</f>
        <v>1696406405</v>
      </c>
      <c r="C28" s="30"/>
      <c r="D28" s="30"/>
    </row>
    <row r="29" spans="1:5" x14ac:dyDescent="0.25">
      <c r="B29" s="32"/>
      <c r="C29" s="32"/>
      <c r="D29" s="32"/>
    </row>
    <row r="30" spans="1:5" x14ac:dyDescent="0.25">
      <c r="A30" s="3" t="s">
        <v>7</v>
      </c>
      <c r="B30" s="32"/>
      <c r="C30" s="32"/>
      <c r="D30" s="32"/>
    </row>
    <row r="31" spans="1:5" x14ac:dyDescent="0.25">
      <c r="A31" s="2" t="s">
        <v>67</v>
      </c>
      <c r="B31" s="39">
        <v>1.0088033727000001</v>
      </c>
      <c r="C31" s="39">
        <v>1.0088033727000001</v>
      </c>
      <c r="D31" s="39">
        <v>1.0088033727000001</v>
      </c>
      <c r="E31" s="7"/>
    </row>
    <row r="32" spans="1:5" x14ac:dyDescent="0.25">
      <c r="A32" s="2" t="s">
        <v>138</v>
      </c>
      <c r="B32" s="39">
        <v>1.0303325644000001</v>
      </c>
      <c r="C32" s="39">
        <v>1.0303325644000001</v>
      </c>
      <c r="D32" s="39">
        <v>1.0303325644000001</v>
      </c>
    </row>
    <row r="33" spans="1:4" x14ac:dyDescent="0.25">
      <c r="A33" s="2" t="s">
        <v>8</v>
      </c>
      <c r="B33" s="30">
        <v>442</v>
      </c>
      <c r="C33" s="30"/>
      <c r="D33" s="30"/>
    </row>
    <row r="34" spans="1:4" x14ac:dyDescent="0.25">
      <c r="B34" s="32"/>
      <c r="C34" s="32"/>
      <c r="D34" s="32"/>
    </row>
    <row r="35" spans="1:4" x14ac:dyDescent="0.25">
      <c r="A35" s="4" t="s">
        <v>9</v>
      </c>
      <c r="B35" s="32"/>
      <c r="C35" s="32"/>
      <c r="D35" s="32"/>
    </row>
    <row r="36" spans="1:4" x14ac:dyDescent="0.25">
      <c r="A36" s="3" t="s">
        <v>68</v>
      </c>
      <c r="B36" s="30">
        <f>B20/B31</f>
        <v>1247837310.6156845</v>
      </c>
      <c r="C36" s="30">
        <f t="shared" ref="C36:D36" si="1">C20/C31</f>
        <v>1222972568.2101698</v>
      </c>
      <c r="D36" s="30">
        <f t="shared" si="1"/>
        <v>24864742.405514758</v>
      </c>
    </row>
    <row r="37" spans="1:4" x14ac:dyDescent="0.25">
      <c r="A37" s="3" t="s">
        <v>139</v>
      </c>
      <c r="B37" s="30">
        <f>B22/B32</f>
        <v>1488548764.7312489</v>
      </c>
      <c r="C37" s="30">
        <f t="shared" ref="C37:D37" si="2">C22/C32</f>
        <v>1477677529.1836052</v>
      </c>
      <c r="D37" s="30">
        <f t="shared" si="2"/>
        <v>10871235.547643533</v>
      </c>
    </row>
    <row r="38" spans="1:4" x14ac:dyDescent="0.25">
      <c r="A38" s="3" t="s">
        <v>69</v>
      </c>
      <c r="B38" s="30">
        <f>B36/B10</f>
        <v>993501.04348382528</v>
      </c>
      <c r="C38" s="30">
        <f t="shared" ref="C38" si="3">C36/C10</f>
        <v>973704.27405268291</v>
      </c>
      <c r="D38" s="30">
        <f>D36/C10</f>
        <v>19796.769431142322</v>
      </c>
    </row>
    <row r="39" spans="1:4" x14ac:dyDescent="0.25">
      <c r="A39" s="3" t="s">
        <v>140</v>
      </c>
      <c r="B39" s="30">
        <f>B37/B14</f>
        <v>750276.59512663749</v>
      </c>
      <c r="C39" s="30">
        <f t="shared" ref="C39" si="4">C37/C14</f>
        <v>744797.14172560745</v>
      </c>
      <c r="D39" s="30">
        <f>D37/C14</f>
        <v>5479.4534010300067</v>
      </c>
    </row>
    <row r="40" spans="1:4" x14ac:dyDescent="0.25">
      <c r="B40" s="32"/>
      <c r="C40" s="32"/>
      <c r="D40" s="32"/>
    </row>
    <row r="41" spans="1:4" x14ac:dyDescent="0.25">
      <c r="A41" s="4" t="s">
        <v>10</v>
      </c>
      <c r="B41" s="32"/>
      <c r="C41" s="32"/>
      <c r="D41" s="32"/>
    </row>
    <row r="42" spans="1:4" x14ac:dyDescent="0.25">
      <c r="B42" s="32"/>
      <c r="C42" s="32"/>
      <c r="D42" s="32"/>
    </row>
    <row r="43" spans="1:4" x14ac:dyDescent="0.25">
      <c r="A43" s="3" t="s">
        <v>11</v>
      </c>
      <c r="B43" s="32"/>
      <c r="C43" s="32"/>
      <c r="D43" s="32"/>
    </row>
    <row r="44" spans="1:4" x14ac:dyDescent="0.25">
      <c r="A44" s="3" t="s">
        <v>12</v>
      </c>
      <c r="B44" s="33">
        <f>(B12/B33)*100</f>
        <v>186.65158371040724</v>
      </c>
      <c r="C44" s="34"/>
      <c r="D44" s="35"/>
    </row>
    <row r="45" spans="1:4" x14ac:dyDescent="0.25">
      <c r="A45" s="3" t="s">
        <v>13</v>
      </c>
      <c r="B45" s="34">
        <f>(B14*100)/(B33)</f>
        <v>448.86877828054298</v>
      </c>
      <c r="C45" s="34"/>
      <c r="D45" s="35"/>
    </row>
    <row r="46" spans="1:4" x14ac:dyDescent="0.25">
      <c r="B46" s="32"/>
      <c r="C46" s="32"/>
      <c r="D46" s="32"/>
    </row>
    <row r="47" spans="1:4" x14ac:dyDescent="0.25">
      <c r="A47" s="3" t="s">
        <v>14</v>
      </c>
      <c r="B47" s="32"/>
      <c r="C47" s="32"/>
      <c r="D47" s="32"/>
    </row>
    <row r="48" spans="1:4" x14ac:dyDescent="0.25">
      <c r="A48" s="3" t="s">
        <v>15</v>
      </c>
      <c r="B48" s="35">
        <f>(B14/B12)*100</f>
        <v>240.48484848484847</v>
      </c>
      <c r="C48" s="35">
        <f>(C10/C12)*100</f>
        <v>152.24242424242425</v>
      </c>
      <c r="D48" s="35"/>
    </row>
    <row r="49" spans="1:4" x14ac:dyDescent="0.25">
      <c r="A49" s="3" t="s">
        <v>16</v>
      </c>
      <c r="B49" s="35">
        <f>B22/B21*100</f>
        <v>115.25374842814176</v>
      </c>
      <c r="C49" s="35">
        <f>C22/C21*100</f>
        <v>119.81426811453946</v>
      </c>
      <c r="D49" s="35">
        <f>D22/D21*100</f>
        <v>18.668313333333334</v>
      </c>
    </row>
    <row r="50" spans="1:4" x14ac:dyDescent="0.25">
      <c r="A50" s="3" t="s">
        <v>17</v>
      </c>
      <c r="B50" s="35">
        <f>AVERAGE(B48:B49)</f>
        <v>177.86929845649513</v>
      </c>
      <c r="C50" s="35">
        <f>AVERAGE(C48:C49)</f>
        <v>136.02834617848185</v>
      </c>
      <c r="D50" s="35"/>
    </row>
    <row r="51" spans="1:4" x14ac:dyDescent="0.25">
      <c r="B51" s="35"/>
      <c r="C51" s="35"/>
      <c r="D51" s="35"/>
    </row>
    <row r="52" spans="1:4" x14ac:dyDescent="0.25">
      <c r="A52" s="3" t="s">
        <v>18</v>
      </c>
      <c r="B52" s="32"/>
      <c r="C52" s="32"/>
      <c r="D52" s="32"/>
    </row>
    <row r="53" spans="1:4" x14ac:dyDescent="0.25">
      <c r="A53" s="3" t="s">
        <v>19</v>
      </c>
      <c r="B53" s="35">
        <f>(B14/B16)*100</f>
        <v>101.74358974358975</v>
      </c>
      <c r="C53" s="35">
        <f>(C10/C16)*100</f>
        <v>64.410256410256409</v>
      </c>
      <c r="D53" s="35"/>
    </row>
    <row r="54" spans="1:4" x14ac:dyDescent="0.25">
      <c r="A54" s="3" t="s">
        <v>20</v>
      </c>
      <c r="B54" s="35">
        <f>B22/B23*100</f>
        <v>46.962814347785212</v>
      </c>
      <c r="C54" s="35">
        <f>C22/C23*100</f>
        <v>48.398211873375217</v>
      </c>
      <c r="D54" s="35">
        <f>D22/D23*100</f>
        <v>9.3341566666666669</v>
      </c>
    </row>
    <row r="55" spans="1:4" x14ac:dyDescent="0.25">
      <c r="A55" s="3" t="s">
        <v>21</v>
      </c>
      <c r="B55" s="35">
        <f>(B53+B54)/2</f>
        <v>74.353202045687482</v>
      </c>
      <c r="C55" s="35">
        <f>(C53+C54)/2</f>
        <v>56.404234141815813</v>
      </c>
      <c r="D55" s="35"/>
    </row>
    <row r="56" spans="1:4" x14ac:dyDescent="0.25">
      <c r="B56" s="32"/>
      <c r="C56" s="32"/>
      <c r="D56" s="32"/>
    </row>
    <row r="57" spans="1:4" x14ac:dyDescent="0.25">
      <c r="A57" s="3" t="s">
        <v>33</v>
      </c>
      <c r="B57" s="32"/>
      <c r="C57" s="32"/>
      <c r="D57" s="32"/>
    </row>
    <row r="58" spans="1:4" x14ac:dyDescent="0.25">
      <c r="A58" s="3" t="s">
        <v>22</v>
      </c>
      <c r="B58" s="34">
        <f>(B24/B22)*100</f>
        <v>99.269675552106875</v>
      </c>
      <c r="C58" s="35"/>
      <c r="D58" s="35"/>
    </row>
    <row r="59" spans="1:4" x14ac:dyDescent="0.25">
      <c r="B59" s="32"/>
      <c r="C59" s="32"/>
      <c r="D59" s="32"/>
    </row>
    <row r="60" spans="1:4" x14ac:dyDescent="0.25">
      <c r="A60" s="3" t="s">
        <v>23</v>
      </c>
      <c r="B60" s="32"/>
      <c r="C60" s="32"/>
      <c r="D60" s="32"/>
    </row>
    <row r="61" spans="1:4" x14ac:dyDescent="0.25">
      <c r="A61" s="3" t="s">
        <v>24</v>
      </c>
      <c r="B61" s="35">
        <f>((B14/B10)-1)*100</f>
        <v>57.961783439490453</v>
      </c>
      <c r="C61" s="35">
        <f t="shared" ref="C61" si="5">((C14/C10)-1)*100</f>
        <v>57.961783439490453</v>
      </c>
      <c r="D61" s="35" t="s">
        <v>164</v>
      </c>
    </row>
    <row r="62" spans="1:4" x14ac:dyDescent="0.25">
      <c r="A62" s="3" t="s">
        <v>25</v>
      </c>
      <c r="B62" s="35">
        <f>((B37/B36)-1)*100</f>
        <v>19.290291456087093</v>
      </c>
      <c r="C62" s="35">
        <f>((C37/C36)-1)*100</f>
        <v>20.826710884136858</v>
      </c>
      <c r="D62" s="35">
        <f t="shared" ref="D62" si="6">((D37/D36)-1)*100</f>
        <v>-56.278511273728704</v>
      </c>
    </row>
    <row r="63" spans="1:4" x14ac:dyDescent="0.25">
      <c r="A63" s="3" t="s">
        <v>26</v>
      </c>
      <c r="B63" s="35">
        <f>((B39/B38)-1)*100</f>
        <v>-24.481549360460996</v>
      </c>
      <c r="C63" s="35">
        <f>((C39/C38)-1)*100</f>
        <v>-23.508896738671424</v>
      </c>
      <c r="D63" s="35"/>
    </row>
    <row r="64" spans="1:4" x14ac:dyDescent="0.25">
      <c r="B64" s="35"/>
      <c r="C64" s="35"/>
      <c r="D64" s="35"/>
    </row>
    <row r="65" spans="1:4" x14ac:dyDescent="0.25">
      <c r="A65" s="3" t="s">
        <v>27</v>
      </c>
      <c r="B65" s="32"/>
      <c r="C65" s="32"/>
      <c r="D65" s="32"/>
    </row>
    <row r="66" spans="1:4" x14ac:dyDescent="0.25">
      <c r="A66" s="3" t="s">
        <v>34</v>
      </c>
      <c r="B66" s="30">
        <f>B21/(B12*3)</f>
        <v>537663.09868686867</v>
      </c>
      <c r="C66" s="30">
        <f>C21/(C12*3)</f>
        <v>513420.67444444442</v>
      </c>
      <c r="D66" s="37"/>
    </row>
    <row r="67" spans="1:4" x14ac:dyDescent="0.25">
      <c r="A67" s="3" t="s">
        <v>35</v>
      </c>
      <c r="B67" s="30">
        <f>B22/(B14*3)</f>
        <v>257678.13608870967</v>
      </c>
      <c r="C67" s="30">
        <f>C22/(C14*3)</f>
        <v>255796.24966397849</v>
      </c>
      <c r="D67" s="37"/>
    </row>
    <row r="68" spans="1:4" x14ac:dyDescent="0.25">
      <c r="A68" s="3" t="s">
        <v>44</v>
      </c>
      <c r="B68" s="30"/>
      <c r="C68" s="30">
        <f>C22/C15</f>
        <v>440537.98553240742</v>
      </c>
      <c r="D68" s="30"/>
    </row>
    <row r="69" spans="1:4" x14ac:dyDescent="0.25">
      <c r="A69" s="3" t="s">
        <v>28</v>
      </c>
      <c r="B69" s="30">
        <f>(B67/B66)*B50</f>
        <v>85.244885515881222</v>
      </c>
      <c r="C69" s="30">
        <f>(C67/C66)*C50</f>
        <v>67.771989973134893</v>
      </c>
      <c r="D69" s="35"/>
    </row>
    <row r="70" spans="1:4" x14ac:dyDescent="0.25">
      <c r="A70" s="5" t="s">
        <v>40</v>
      </c>
      <c r="B70" s="30">
        <f>B21/B12</f>
        <v>1612989.2960606061</v>
      </c>
      <c r="C70" s="30">
        <f>C21/C12</f>
        <v>1540262.0233333334</v>
      </c>
      <c r="D70" s="35"/>
    </row>
    <row r="71" spans="1:4" x14ac:dyDescent="0.25">
      <c r="A71" s="5" t="s">
        <v>41</v>
      </c>
      <c r="B71" s="30">
        <f>B22/(B14)</f>
        <v>773034.40826612909</v>
      </c>
      <c r="C71" s="30">
        <f>C22/(C14)</f>
        <v>767388.74899193551</v>
      </c>
      <c r="D71" s="37"/>
    </row>
    <row r="72" spans="1:4" x14ac:dyDescent="0.25">
      <c r="B72" s="30"/>
      <c r="C72" s="30"/>
      <c r="D72" s="35"/>
    </row>
    <row r="73" spans="1:4" x14ac:dyDescent="0.25">
      <c r="A73" s="3" t="s">
        <v>29</v>
      </c>
      <c r="B73" s="35"/>
      <c r="C73" s="35"/>
      <c r="D73" s="35"/>
    </row>
    <row r="74" spans="1:4" x14ac:dyDescent="0.25">
      <c r="A74" s="3" t="s">
        <v>30</v>
      </c>
      <c r="B74" s="35">
        <f>(B28/B27)*100</f>
        <v>127.4807088243397</v>
      </c>
      <c r="C74" s="35"/>
      <c r="D74" s="35"/>
    </row>
    <row r="75" spans="1:4" x14ac:dyDescent="0.25">
      <c r="A75" s="3" t="s">
        <v>31</v>
      </c>
      <c r="B75" s="35">
        <f>(B22/B28)*100</f>
        <v>90.40877595601863</v>
      </c>
      <c r="C75" s="35"/>
      <c r="D75" s="35"/>
    </row>
    <row r="76" spans="1:4" ht="15.75" thickBot="1" x14ac:dyDescent="0.3">
      <c r="A76" s="13"/>
      <c r="B76" s="13"/>
      <c r="C76" s="13"/>
      <c r="D76" s="13"/>
    </row>
    <row r="77" spans="1:4" ht="15.75" thickTop="1" x14ac:dyDescent="0.25"/>
    <row r="78" spans="1:4" x14ac:dyDescent="0.25">
      <c r="A78" s="3" t="s">
        <v>32</v>
      </c>
    </row>
    <row r="79" spans="1:4" x14ac:dyDescent="0.25">
      <c r="A79" s="3" t="s">
        <v>94</v>
      </c>
    </row>
    <row r="80" spans="1:4" x14ac:dyDescent="0.25">
      <c r="A80" s="3" t="s">
        <v>95</v>
      </c>
      <c r="B80" s="8"/>
      <c r="C80" s="8"/>
      <c r="D80" s="8"/>
    </row>
    <row r="82" spans="1:1" x14ac:dyDescent="0.25">
      <c r="A82" s="9" t="s">
        <v>96</v>
      </c>
    </row>
    <row r="84" spans="1:1" x14ac:dyDescent="0.25">
      <c r="A84" s="6"/>
    </row>
    <row r="85" spans="1:1" x14ac:dyDescent="0.25">
      <c r="A85" s="6"/>
    </row>
    <row r="86" spans="1:1" x14ac:dyDescent="0.25">
      <c r="A86" s="6"/>
    </row>
  </sheetData>
  <mergeCells count="4">
    <mergeCell ref="A2:D2"/>
    <mergeCell ref="A4:A5"/>
    <mergeCell ref="B4:B5"/>
    <mergeCell ref="C4:D4"/>
  </mergeCells>
  <pageMargins left="0.7" right="0.7" top="0.75" bottom="0.75" header="0.3" footer="0.3"/>
  <pageSetup orientation="portrait" horizontalDpi="300" verticalDpi="300" r:id="rId1"/>
  <ignoredErrors>
    <ignoredError sqref="B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8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140625" style="3" customWidth="1"/>
    <col min="2" max="4" width="23.7109375" style="3" customWidth="1"/>
    <col min="5" max="16384" width="11.42578125" style="3"/>
  </cols>
  <sheetData>
    <row r="2" spans="1:4" ht="15.75" x14ac:dyDescent="0.25">
      <c r="A2" s="41" t="s">
        <v>141</v>
      </c>
      <c r="B2" s="41"/>
      <c r="C2" s="41"/>
      <c r="D2" s="41"/>
    </row>
    <row r="4" spans="1:4" x14ac:dyDescent="0.25">
      <c r="A4" s="45" t="s">
        <v>0</v>
      </c>
      <c r="B4" s="45" t="s">
        <v>79</v>
      </c>
      <c r="C4" s="47" t="s">
        <v>1</v>
      </c>
      <c r="D4" s="47"/>
    </row>
    <row r="5" spans="1:4" ht="15.75" thickBot="1" x14ac:dyDescent="0.3">
      <c r="A5" s="46"/>
      <c r="B5" s="46"/>
      <c r="C5" s="11" t="s">
        <v>80</v>
      </c>
      <c r="D5" s="11" t="s">
        <v>81</v>
      </c>
    </row>
    <row r="6" spans="1:4" ht="15.75" thickTop="1" x14ac:dyDescent="0.25"/>
    <row r="7" spans="1:4" x14ac:dyDescent="0.25">
      <c r="A7" s="4" t="s">
        <v>3</v>
      </c>
    </row>
    <row r="9" spans="1:4" x14ac:dyDescent="0.25">
      <c r="A9" s="3" t="s">
        <v>4</v>
      </c>
    </row>
    <row r="10" spans="1:4" x14ac:dyDescent="0.25">
      <c r="A10" s="2" t="s">
        <v>70</v>
      </c>
      <c r="B10" s="30">
        <f>C10</f>
        <v>2048</v>
      </c>
      <c r="C10" s="30">
        <v>2048</v>
      </c>
      <c r="D10" s="31"/>
    </row>
    <row r="11" spans="1:4" x14ac:dyDescent="0.25">
      <c r="A11" s="10" t="s">
        <v>2</v>
      </c>
      <c r="B11" s="30">
        <f t="shared" ref="B11:B17" si="0">C11</f>
        <v>4175</v>
      </c>
      <c r="C11" s="30">
        <f>+('I Trimestre'!C11+'II Trimestre'!C11+'III Trimestre'!C11)</f>
        <v>4175</v>
      </c>
      <c r="D11" s="31"/>
    </row>
    <row r="12" spans="1:4" x14ac:dyDescent="0.25">
      <c r="A12" s="2" t="s">
        <v>142</v>
      </c>
      <c r="B12" s="30">
        <f t="shared" si="0"/>
        <v>1350</v>
      </c>
      <c r="C12" s="30">
        <f>+('I Trimestre'!C12+'II Trimestre'!C12+'III Trimestre'!C12)</f>
        <v>1350</v>
      </c>
      <c r="D12" s="31"/>
    </row>
    <row r="13" spans="1:4" x14ac:dyDescent="0.25">
      <c r="A13" s="10" t="s">
        <v>2</v>
      </c>
      <c r="B13" s="30">
        <f t="shared" ref="B13" si="1">C13</f>
        <v>4050</v>
      </c>
      <c r="C13" s="30">
        <f>+('I Trimestre'!C13+'II Trimestre'!C13+'III Trimestre'!C13)</f>
        <v>4050</v>
      </c>
      <c r="D13" s="31"/>
    </row>
    <row r="14" spans="1:4" s="14" customFormat="1" x14ac:dyDescent="0.25">
      <c r="A14" s="16" t="s">
        <v>143</v>
      </c>
      <c r="B14" s="24">
        <f>C14</f>
        <v>2736</v>
      </c>
      <c r="C14" s="24">
        <v>2736</v>
      </c>
      <c r="D14" s="25"/>
    </row>
    <row r="15" spans="1:4" x14ac:dyDescent="0.25">
      <c r="A15" s="10" t="s">
        <v>2</v>
      </c>
      <c r="B15" s="30">
        <f t="shared" si="0"/>
        <v>5156</v>
      </c>
      <c r="C15" s="30">
        <f>+('I Trimestre'!C15+'II Trimestre'!C15+'III Trimestre'!C15)</f>
        <v>5156</v>
      </c>
      <c r="D15" s="31"/>
    </row>
    <row r="16" spans="1:4" x14ac:dyDescent="0.25">
      <c r="A16" s="2" t="s">
        <v>84</v>
      </c>
      <c r="B16" s="30">
        <f t="shared" si="0"/>
        <v>1950</v>
      </c>
      <c r="C16" s="30">
        <f>'III Trimestre'!C16</f>
        <v>1950</v>
      </c>
      <c r="D16" s="31"/>
    </row>
    <row r="17" spans="1:5" x14ac:dyDescent="0.25">
      <c r="A17" s="10" t="s">
        <v>2</v>
      </c>
      <c r="B17" s="30">
        <f t="shared" si="0"/>
        <v>5850</v>
      </c>
      <c r="C17" s="30">
        <f>'III Trimestre'!C17</f>
        <v>5850</v>
      </c>
      <c r="D17" s="31"/>
    </row>
    <row r="18" spans="1:5" x14ac:dyDescent="0.25">
      <c r="B18" s="31"/>
      <c r="C18" s="30"/>
      <c r="D18" s="31"/>
    </row>
    <row r="19" spans="1:5" x14ac:dyDescent="0.25">
      <c r="A19" s="1" t="s">
        <v>5</v>
      </c>
      <c r="B19" s="31"/>
      <c r="C19" s="31"/>
      <c r="D19" s="31"/>
    </row>
    <row r="20" spans="1:5" x14ac:dyDescent="0.25">
      <c r="A20" s="2" t="s">
        <v>71</v>
      </c>
      <c r="B20" s="30">
        <f>SUM(C20:D20)</f>
        <v>2097111824.8700001</v>
      </c>
      <c r="C20" s="30">
        <f>+'I Trimestre'!C20+'II Trimestre'!C20+'III Trimestre'!C20</f>
        <v>2016243150.8700001</v>
      </c>
      <c r="D20" s="30">
        <f>+'I Trimestre'!D20+'II Trimestre'!D20+'III Trimestre'!D20</f>
        <v>80868674</v>
      </c>
    </row>
    <row r="21" spans="1:5" x14ac:dyDescent="0.25">
      <c r="A21" s="2" t="s">
        <v>144</v>
      </c>
      <c r="B21" s="30">
        <f>SUM(C21:D21)</f>
        <v>2241880946</v>
      </c>
      <c r="C21" s="30">
        <f>+'I Trimestre'!C21+'II Trimestre'!C21+'III Trimestre'!C21</f>
        <v>2151880946</v>
      </c>
      <c r="D21" s="30">
        <f>+'I Trimestre'!D21+'II Trimestre'!D21+'III Trimestre'!D21</f>
        <v>90000000</v>
      </c>
    </row>
    <row r="22" spans="1:5" x14ac:dyDescent="0.25">
      <c r="A22" s="2" t="s">
        <v>145</v>
      </c>
      <c r="B22" s="30">
        <f>SUM(C22:D22)</f>
        <v>2341651835</v>
      </c>
      <c r="C22" s="30">
        <f>+'I Trimestre'!C22+'II Trimestre'!C22+'III Trimestre'!C22</f>
        <v>2314779454</v>
      </c>
      <c r="D22" s="30">
        <f>+'I Trimestre'!D22+'II Trimestre'!D22+'III Trimestre'!D22</f>
        <v>26872381</v>
      </c>
    </row>
    <row r="23" spans="1:5" x14ac:dyDescent="0.25">
      <c r="A23" s="2" t="s">
        <v>87</v>
      </c>
      <c r="B23" s="30">
        <f>+'III Trimestre'!B23</f>
        <v>3265775885.2399998</v>
      </c>
      <c r="C23" s="30">
        <f>+'III Trimestre'!C23</f>
        <v>3145775885.2399998</v>
      </c>
      <c r="D23" s="30">
        <f>+'III Trimestre'!D23</f>
        <v>120000000</v>
      </c>
    </row>
    <row r="24" spans="1:5" x14ac:dyDescent="0.25">
      <c r="A24" s="2" t="s">
        <v>146</v>
      </c>
      <c r="B24" s="30">
        <f>C24</f>
        <v>2314779454</v>
      </c>
      <c r="C24" s="30">
        <f>C22</f>
        <v>2314779454</v>
      </c>
      <c r="D24" s="30"/>
    </row>
    <row r="25" spans="1:5" x14ac:dyDescent="0.25">
      <c r="B25" s="30"/>
      <c r="C25" s="30"/>
      <c r="D25" s="30"/>
    </row>
    <row r="26" spans="1:5" x14ac:dyDescent="0.25">
      <c r="A26" s="1" t="s">
        <v>6</v>
      </c>
      <c r="B26" s="30"/>
      <c r="C26" s="30"/>
      <c r="D26" s="30"/>
    </row>
    <row r="27" spans="1:5" x14ac:dyDescent="0.25">
      <c r="A27" s="2" t="s">
        <v>147</v>
      </c>
      <c r="B27" s="30">
        <f>B21</f>
        <v>2241880946</v>
      </c>
      <c r="C27" s="30"/>
      <c r="D27" s="30"/>
    </row>
    <row r="28" spans="1:5" x14ac:dyDescent="0.25">
      <c r="A28" s="2" t="s">
        <v>148</v>
      </c>
      <c r="B28" s="30">
        <f>'I Trimestre'!B28+'II Trimestre'!B28+'III Trimestre'!B28</f>
        <v>2466440618</v>
      </c>
      <c r="C28" s="30"/>
      <c r="D28" s="30"/>
    </row>
    <row r="29" spans="1:5" x14ac:dyDescent="0.25">
      <c r="B29" s="32"/>
      <c r="C29" s="32"/>
      <c r="D29" s="32"/>
    </row>
    <row r="30" spans="1:5" x14ac:dyDescent="0.25">
      <c r="A30" s="3" t="s">
        <v>7</v>
      </c>
      <c r="B30" s="32"/>
      <c r="C30" s="32"/>
      <c r="D30" s="32"/>
    </row>
    <row r="31" spans="1:5" x14ac:dyDescent="0.25">
      <c r="A31" s="2" t="s">
        <v>72</v>
      </c>
      <c r="B31" s="40">
        <v>1.0123857379999999</v>
      </c>
      <c r="C31" s="40">
        <v>1.0123857379999999</v>
      </c>
      <c r="D31" s="40">
        <v>1.0123857379999999</v>
      </c>
    </row>
    <row r="32" spans="1:5" x14ac:dyDescent="0.25">
      <c r="A32" s="2" t="s">
        <v>149</v>
      </c>
      <c r="B32" s="40">
        <v>1.0303325644000001</v>
      </c>
      <c r="C32" s="40">
        <v>1.0303325644000001</v>
      </c>
      <c r="D32" s="40">
        <v>1.0303325644000001</v>
      </c>
      <c r="E32" s="7"/>
    </row>
    <row r="33" spans="1:4" x14ac:dyDescent="0.25">
      <c r="A33" s="2" t="s">
        <v>8</v>
      </c>
      <c r="B33" s="30">
        <v>442</v>
      </c>
      <c r="C33" s="30"/>
      <c r="D33" s="30"/>
    </row>
    <row r="34" spans="1:4" x14ac:dyDescent="0.25">
      <c r="B34" s="32"/>
      <c r="C34" s="32"/>
      <c r="D34" s="32"/>
    </row>
    <row r="35" spans="1:4" x14ac:dyDescent="0.25">
      <c r="A35" s="4" t="s">
        <v>9</v>
      </c>
      <c r="B35" s="32"/>
      <c r="C35" s="32"/>
      <c r="D35" s="32"/>
    </row>
    <row r="36" spans="1:4" x14ac:dyDescent="0.25">
      <c r="A36" s="3" t="s">
        <v>73</v>
      </c>
      <c r="B36" s="30">
        <f>B20/B31</f>
        <v>2071455321.9733331</v>
      </c>
      <c r="C36" s="30">
        <f t="shared" ref="C36:D36" si="2">C20/C31</f>
        <v>1991576012.1761024</v>
      </c>
      <c r="D36" s="30">
        <f t="shared" si="2"/>
        <v>79879309.797230676</v>
      </c>
    </row>
    <row r="37" spans="1:4" x14ac:dyDescent="0.25">
      <c r="A37" s="3" t="s">
        <v>150</v>
      </c>
      <c r="B37" s="30">
        <f>B22/B32</f>
        <v>2272714573.8265862</v>
      </c>
      <c r="C37" s="30">
        <f t="shared" ref="C37:D37" si="3">C22/C32</f>
        <v>2246633304.604887</v>
      </c>
      <c r="D37" s="30">
        <f t="shared" si="3"/>
        <v>26081269.221699074</v>
      </c>
    </row>
    <row r="38" spans="1:4" x14ac:dyDescent="0.25">
      <c r="A38" s="3" t="s">
        <v>74</v>
      </c>
      <c r="B38" s="30">
        <f>B36/B10</f>
        <v>1011452.7939322916</v>
      </c>
      <c r="C38" s="30">
        <f t="shared" ref="C38" si="4">C36/C10</f>
        <v>972449.2246953625</v>
      </c>
      <c r="D38" s="30">
        <f>D36/C10</f>
        <v>39003.569236929041</v>
      </c>
    </row>
    <row r="39" spans="1:4" x14ac:dyDescent="0.25">
      <c r="A39" s="3" t="s">
        <v>151</v>
      </c>
      <c r="B39" s="30">
        <f>B37/B14</f>
        <v>830670.53136936633</v>
      </c>
      <c r="C39" s="30">
        <f t="shared" ref="C39" si="5">C37/C14</f>
        <v>821137.90372985636</v>
      </c>
      <c r="D39" s="30">
        <f>D37/C14</f>
        <v>9532.6276395098957</v>
      </c>
    </row>
    <row r="40" spans="1:4" x14ac:dyDescent="0.25">
      <c r="B40" s="32"/>
      <c r="C40" s="32"/>
      <c r="D40" s="32"/>
    </row>
    <row r="41" spans="1:4" x14ac:dyDescent="0.25">
      <c r="A41" s="4" t="s">
        <v>10</v>
      </c>
      <c r="B41" s="32"/>
      <c r="C41" s="32"/>
      <c r="D41" s="32"/>
    </row>
    <row r="42" spans="1:4" x14ac:dyDescent="0.25">
      <c r="B42" s="32"/>
      <c r="C42" s="32"/>
      <c r="D42" s="32"/>
    </row>
    <row r="43" spans="1:4" x14ac:dyDescent="0.25">
      <c r="A43" s="3" t="s">
        <v>11</v>
      </c>
      <c r="B43" s="32"/>
      <c r="C43" s="32"/>
      <c r="D43" s="32"/>
    </row>
    <row r="44" spans="1:4" x14ac:dyDescent="0.25">
      <c r="A44" s="3" t="s">
        <v>12</v>
      </c>
      <c r="B44" s="33">
        <f>(B12/B33)*100</f>
        <v>305.42986425339365</v>
      </c>
      <c r="C44" s="34"/>
      <c r="D44" s="35"/>
    </row>
    <row r="45" spans="1:4" x14ac:dyDescent="0.25">
      <c r="A45" s="3" t="s">
        <v>13</v>
      </c>
      <c r="B45" s="34">
        <f>(B14*100)/(B33)</f>
        <v>619.00452488687779</v>
      </c>
      <c r="C45" s="34"/>
      <c r="D45" s="35"/>
    </row>
    <row r="46" spans="1:4" x14ac:dyDescent="0.25">
      <c r="B46" s="32"/>
      <c r="C46" s="32"/>
      <c r="D46" s="32"/>
    </row>
    <row r="47" spans="1:4" x14ac:dyDescent="0.25">
      <c r="A47" s="3" t="s">
        <v>14</v>
      </c>
      <c r="B47" s="32"/>
      <c r="C47" s="32"/>
      <c r="D47" s="32"/>
    </row>
    <row r="48" spans="1:4" x14ac:dyDescent="0.25">
      <c r="A48" s="3" t="s">
        <v>15</v>
      </c>
      <c r="B48" s="35">
        <f>(B14/B12)*100</f>
        <v>202.66666666666669</v>
      </c>
      <c r="C48" s="35">
        <f>(C10/C12)*100</f>
        <v>151.7037037037037</v>
      </c>
      <c r="D48" s="35"/>
    </row>
    <row r="49" spans="1:4" x14ac:dyDescent="0.25">
      <c r="A49" s="3" t="s">
        <v>16</v>
      </c>
      <c r="B49" s="35">
        <f>B22/B21*100</f>
        <v>104.45032057469479</v>
      </c>
      <c r="C49" s="35">
        <f>C22/C21*100</f>
        <v>107.57005206551051</v>
      </c>
      <c r="D49" s="35">
        <f>D22/D21*100</f>
        <v>29.858201111111111</v>
      </c>
    </row>
    <row r="50" spans="1:4" x14ac:dyDescent="0.25">
      <c r="A50" s="3" t="s">
        <v>17</v>
      </c>
      <c r="B50" s="35">
        <f>AVERAGE(B48:B49)</f>
        <v>153.55849362068074</v>
      </c>
      <c r="C50" s="35">
        <f>AVERAGE(C48:C49)</f>
        <v>129.63687788460709</v>
      </c>
      <c r="D50" s="35"/>
    </row>
    <row r="51" spans="1:4" x14ac:dyDescent="0.25">
      <c r="B51" s="35"/>
      <c r="C51" s="35"/>
      <c r="D51" s="35"/>
    </row>
    <row r="52" spans="1:4" x14ac:dyDescent="0.25">
      <c r="A52" s="3" t="s">
        <v>18</v>
      </c>
      <c r="B52" s="32"/>
      <c r="C52" s="32"/>
      <c r="D52" s="32"/>
    </row>
    <row r="53" spans="1:4" x14ac:dyDescent="0.25">
      <c r="A53" s="3" t="s">
        <v>19</v>
      </c>
      <c r="B53" s="35">
        <f>(B14/B16)*100</f>
        <v>140.30769230769232</v>
      </c>
      <c r="C53" s="35">
        <f>(C10/C16)*100</f>
        <v>105.02564102564102</v>
      </c>
      <c r="D53" s="35"/>
    </row>
    <row r="54" spans="1:4" x14ac:dyDescent="0.25">
      <c r="A54" s="3" t="s">
        <v>20</v>
      </c>
      <c r="B54" s="35">
        <f>B22/B23*100</f>
        <v>71.702771938004972</v>
      </c>
      <c r="C54" s="35">
        <f>C22/C23*100</f>
        <v>73.583736999859397</v>
      </c>
      <c r="D54" s="35">
        <f>D22/D23*100</f>
        <v>22.393650833333332</v>
      </c>
    </row>
    <row r="55" spans="1:4" x14ac:dyDescent="0.25">
      <c r="A55" s="3" t="s">
        <v>21</v>
      </c>
      <c r="B55" s="35">
        <f>(B53+B54)/2</f>
        <v>106.00523212284864</v>
      </c>
      <c r="C55" s="35">
        <f>(C53+C54)/2</f>
        <v>89.304689012750202</v>
      </c>
      <c r="D55" s="35"/>
    </row>
    <row r="56" spans="1:4" x14ac:dyDescent="0.25">
      <c r="B56" s="32"/>
      <c r="C56" s="32"/>
      <c r="D56" s="32"/>
    </row>
    <row r="57" spans="1:4" x14ac:dyDescent="0.25">
      <c r="A57" s="3" t="s">
        <v>33</v>
      </c>
      <c r="B57" s="32"/>
      <c r="C57" s="32"/>
      <c r="D57" s="32"/>
    </row>
    <row r="58" spans="1:4" x14ac:dyDescent="0.25">
      <c r="A58" s="3" t="s">
        <v>22</v>
      </c>
      <c r="B58" s="34">
        <f>(B24/B22)*100</f>
        <v>98.85241774211066</v>
      </c>
      <c r="C58" s="35"/>
      <c r="D58" s="35"/>
    </row>
    <row r="59" spans="1:4" x14ac:dyDescent="0.25">
      <c r="B59" s="32"/>
      <c r="C59" s="32"/>
      <c r="D59" s="32"/>
    </row>
    <row r="60" spans="1:4" x14ac:dyDescent="0.25">
      <c r="A60" s="3" t="s">
        <v>23</v>
      </c>
      <c r="B60" s="32"/>
      <c r="C60" s="32"/>
      <c r="D60" s="32"/>
    </row>
    <row r="61" spans="1:4" x14ac:dyDescent="0.25">
      <c r="A61" s="3" t="s">
        <v>24</v>
      </c>
      <c r="B61" s="35">
        <f>((B14/B10)-1)*100</f>
        <v>33.59375</v>
      </c>
      <c r="C61" s="35">
        <f>((C14/C10)-1)*100</f>
        <v>33.59375</v>
      </c>
      <c r="D61" s="35"/>
    </row>
    <row r="62" spans="1:4" x14ac:dyDescent="0.25">
      <c r="A62" s="3" t="s">
        <v>25</v>
      </c>
      <c r="B62" s="35">
        <f>((B37/B36)-1)*100</f>
        <v>9.7158384116886154</v>
      </c>
      <c r="C62" s="35">
        <f>((C37/C36)-1)*100</f>
        <v>12.806806813770333</v>
      </c>
      <c r="D62" s="35">
        <f t="shared" ref="D62" si="6">((D37/D36)-1)*100</f>
        <v>-67.349155509849837</v>
      </c>
    </row>
    <row r="63" spans="1:4" x14ac:dyDescent="0.25">
      <c r="A63" s="3" t="s">
        <v>26</v>
      </c>
      <c r="B63" s="35">
        <f>((B39/B38)-1)*100</f>
        <v>-17.873524463765243</v>
      </c>
      <c r="C63" s="35">
        <f>((C39/C38)-1)*100</f>
        <v>-15.559817121856124</v>
      </c>
      <c r="D63" s="35"/>
    </row>
    <row r="64" spans="1:4" x14ac:dyDescent="0.25">
      <c r="B64" s="35"/>
      <c r="C64" s="35"/>
      <c r="D64" s="35"/>
    </row>
    <row r="65" spans="1:4" x14ac:dyDescent="0.25">
      <c r="A65" s="3" t="s">
        <v>27</v>
      </c>
      <c r="B65" s="32"/>
      <c r="C65" s="32"/>
      <c r="D65" s="32"/>
    </row>
    <row r="66" spans="1:4" x14ac:dyDescent="0.25">
      <c r="A66" s="3" t="s">
        <v>34</v>
      </c>
      <c r="B66" s="30">
        <f>B21/(B12*3)</f>
        <v>553550.85086419748</v>
      </c>
      <c r="C66" s="30">
        <f>C21/(C12*3)</f>
        <v>531328.62864197535</v>
      </c>
      <c r="D66" s="37"/>
    </row>
    <row r="67" spans="1:4" x14ac:dyDescent="0.25">
      <c r="A67" s="3" t="s">
        <v>35</v>
      </c>
      <c r="B67" s="30">
        <f>B22/(B14*3)</f>
        <v>285288.96625243663</v>
      </c>
      <c r="C67" s="30">
        <f>C22/(C14*3)</f>
        <v>282015.04069200781</v>
      </c>
      <c r="D67" s="37"/>
    </row>
    <row r="68" spans="1:4" x14ac:dyDescent="0.25">
      <c r="A68" s="3" t="s">
        <v>44</v>
      </c>
      <c r="B68" s="30"/>
      <c r="C68" s="30">
        <f>C22/C15</f>
        <v>448948.69162141194</v>
      </c>
      <c r="D68" s="30"/>
    </row>
    <row r="69" spans="1:4" x14ac:dyDescent="0.25">
      <c r="A69" s="3" t="s">
        <v>28</v>
      </c>
      <c r="B69" s="30">
        <f>(B67/B66)*B50</f>
        <v>79.140956672601945</v>
      </c>
      <c r="C69" s="30">
        <f>(C67/C66)*C50</f>
        <v>68.807791300941176</v>
      </c>
      <c r="D69" s="35"/>
    </row>
    <row r="70" spans="1:4" x14ac:dyDescent="0.25">
      <c r="A70" s="5" t="s">
        <v>42</v>
      </c>
      <c r="B70" s="30">
        <f>B21/B12</f>
        <v>1660652.5525925925</v>
      </c>
      <c r="C70" s="30">
        <f>C21/C12</f>
        <v>1593985.885925926</v>
      </c>
      <c r="D70" s="35"/>
    </row>
    <row r="71" spans="1:4" x14ac:dyDescent="0.25">
      <c r="A71" s="5" t="s">
        <v>43</v>
      </c>
      <c r="B71" s="30">
        <f>B22/(B14)</f>
        <v>855866.89875730989</v>
      </c>
      <c r="C71" s="30">
        <f>C22/C14</f>
        <v>846045.12207602337</v>
      </c>
      <c r="D71" s="37"/>
    </row>
    <row r="72" spans="1:4" x14ac:dyDescent="0.25">
      <c r="B72" s="30"/>
      <c r="C72" s="30"/>
      <c r="D72" s="35"/>
    </row>
    <row r="73" spans="1:4" x14ac:dyDescent="0.25">
      <c r="A73" s="3" t="s">
        <v>29</v>
      </c>
      <c r="B73" s="35"/>
      <c r="C73" s="35"/>
      <c r="D73" s="35"/>
    </row>
    <row r="74" spans="1:4" x14ac:dyDescent="0.25">
      <c r="A74" s="3" t="s">
        <v>30</v>
      </c>
      <c r="B74" s="35">
        <f>(B28/B27)*100</f>
        <v>110.01657435916314</v>
      </c>
      <c r="C74" s="35"/>
      <c r="D74" s="35"/>
    </row>
    <row r="75" spans="1:4" x14ac:dyDescent="0.25">
      <c r="A75" s="3" t="s">
        <v>31</v>
      </c>
      <c r="B75" s="35">
        <f>(B22/B28)*100</f>
        <v>94.940531627264988</v>
      </c>
      <c r="C75" s="35"/>
      <c r="D75" s="35"/>
    </row>
    <row r="76" spans="1:4" ht="15.75" thickBot="1" x14ac:dyDescent="0.3">
      <c r="A76" s="13"/>
      <c r="B76" s="13"/>
      <c r="C76" s="13"/>
      <c r="D76" s="13"/>
    </row>
    <row r="77" spans="1:4" ht="15.75" thickTop="1" x14ac:dyDescent="0.25"/>
    <row r="78" spans="1:4" x14ac:dyDescent="0.25">
      <c r="A78" s="3" t="s">
        <v>32</v>
      </c>
    </row>
    <row r="79" spans="1:4" x14ac:dyDescent="0.25">
      <c r="A79" s="3" t="s">
        <v>94</v>
      </c>
    </row>
    <row r="80" spans="1:4" x14ac:dyDescent="0.25">
      <c r="A80" s="3" t="s">
        <v>95</v>
      </c>
      <c r="B80" s="8"/>
      <c r="C80" s="8"/>
      <c r="D80" s="8"/>
    </row>
    <row r="82" spans="1:2" x14ac:dyDescent="0.25">
      <c r="A82" s="9" t="s">
        <v>96</v>
      </c>
    </row>
    <row r="84" spans="1:2" x14ac:dyDescent="0.25">
      <c r="A84" s="6"/>
    </row>
    <row r="85" spans="1:2" x14ac:dyDescent="0.25">
      <c r="A85" s="6"/>
    </row>
    <row r="86" spans="1:2" x14ac:dyDescent="0.25">
      <c r="A86" s="6"/>
    </row>
    <row r="88" spans="1:2" x14ac:dyDescent="0.25">
      <c r="B88" s="23"/>
    </row>
  </sheetData>
  <mergeCells count="4">
    <mergeCell ref="A2:D2"/>
    <mergeCell ref="A4:A5"/>
    <mergeCell ref="B4:B5"/>
    <mergeCell ref="C4:D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6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" style="3" customWidth="1"/>
    <col min="2" max="4" width="23.7109375" style="3" customWidth="1"/>
    <col min="5" max="16384" width="11.42578125" style="3"/>
  </cols>
  <sheetData>
    <row r="2" spans="1:4" ht="15.75" x14ac:dyDescent="0.25">
      <c r="A2" s="41" t="s">
        <v>152</v>
      </c>
      <c r="B2" s="41"/>
      <c r="C2" s="41"/>
      <c r="D2" s="41"/>
    </row>
    <row r="4" spans="1:4" x14ac:dyDescent="0.25">
      <c r="A4" s="45" t="s">
        <v>0</v>
      </c>
      <c r="B4" s="45" t="s">
        <v>79</v>
      </c>
      <c r="C4" s="47" t="s">
        <v>1</v>
      </c>
      <c r="D4" s="47"/>
    </row>
    <row r="5" spans="1:4" ht="15.75" thickBot="1" x14ac:dyDescent="0.3">
      <c r="A5" s="46"/>
      <c r="B5" s="46"/>
      <c r="C5" s="11" t="s">
        <v>80</v>
      </c>
      <c r="D5" s="11" t="s">
        <v>81</v>
      </c>
    </row>
    <row r="6" spans="1:4" ht="15.75" thickTop="1" x14ac:dyDescent="0.25"/>
    <row r="7" spans="1:4" x14ac:dyDescent="0.25">
      <c r="A7" s="4" t="s">
        <v>3</v>
      </c>
    </row>
    <row r="9" spans="1:4" x14ac:dyDescent="0.25">
      <c r="A9" s="3" t="s">
        <v>4</v>
      </c>
    </row>
    <row r="10" spans="1:4" x14ac:dyDescent="0.25">
      <c r="A10" s="2" t="s">
        <v>153</v>
      </c>
      <c r="B10" s="30">
        <f>C10</f>
        <v>2607</v>
      </c>
      <c r="C10" s="30">
        <v>2607</v>
      </c>
      <c r="D10" s="31"/>
    </row>
    <row r="11" spans="1:4" x14ac:dyDescent="0.25">
      <c r="A11" s="10" t="s">
        <v>2</v>
      </c>
      <c r="B11" s="30">
        <f>+'I Trimestre'!B11+'II Trimestre'!B11+'III Trimestre'!B11+'IV Trimestre'!B11</f>
        <v>5651</v>
      </c>
      <c r="C11" s="30">
        <f>+'I Trimestre'!C11+'II Trimestre'!C11+'III Trimestre'!C11+'IV Trimestre'!C11</f>
        <v>5651</v>
      </c>
      <c r="D11" s="31"/>
    </row>
    <row r="12" spans="1:4" x14ac:dyDescent="0.25">
      <c r="A12" s="2" t="s">
        <v>154</v>
      </c>
      <c r="B12" s="30">
        <f>C12</f>
        <v>1950</v>
      </c>
      <c r="C12" s="30">
        <f>+('I Trimestre'!C12+'II Trimestre'!C12+'III Trimestre'!C12+'IV Trimestre'!C12)</f>
        <v>1950</v>
      </c>
      <c r="D12" s="31"/>
    </row>
    <row r="13" spans="1:4" x14ac:dyDescent="0.25">
      <c r="A13" s="10" t="s">
        <v>2</v>
      </c>
      <c r="B13" s="30">
        <f>C13</f>
        <v>5850</v>
      </c>
      <c r="C13" s="30">
        <f>+('I Trimestre'!C13+'II Trimestre'!C13+'III Trimestre'!C13+'IV Trimestre'!C13)</f>
        <v>5850</v>
      </c>
      <c r="D13" s="31"/>
    </row>
    <row r="14" spans="1:4" s="14" customFormat="1" x14ac:dyDescent="0.25">
      <c r="A14" s="16" t="s">
        <v>155</v>
      </c>
      <c r="B14" s="24">
        <f>C14</f>
        <v>3378</v>
      </c>
      <c r="C14" s="27">
        <v>3378</v>
      </c>
      <c r="D14" s="25"/>
    </row>
    <row r="15" spans="1:4" x14ac:dyDescent="0.25">
      <c r="A15" s="10" t="s">
        <v>2</v>
      </c>
      <c r="B15" s="30">
        <f>C15</f>
        <v>6719</v>
      </c>
      <c r="C15" s="30">
        <f>+('I Trimestre'!C15+'II Trimestre'!C15+'III Trimestre'!C15+'IV Trimestre'!C15)</f>
        <v>6719</v>
      </c>
      <c r="D15" s="31"/>
    </row>
    <row r="16" spans="1:4" x14ac:dyDescent="0.25">
      <c r="A16" s="2" t="s">
        <v>84</v>
      </c>
      <c r="B16" s="30">
        <f t="shared" ref="B16:B17" si="0">C16</f>
        <v>1950</v>
      </c>
      <c r="C16" s="30">
        <f>'IV Trimestre'!C16</f>
        <v>1950</v>
      </c>
      <c r="D16" s="31"/>
    </row>
    <row r="17" spans="1:5" x14ac:dyDescent="0.25">
      <c r="A17" s="10" t="s">
        <v>2</v>
      </c>
      <c r="B17" s="30">
        <f t="shared" si="0"/>
        <v>5850</v>
      </c>
      <c r="C17" s="30">
        <f>'IV Trimestre'!C17</f>
        <v>5850</v>
      </c>
      <c r="D17" s="31"/>
    </row>
    <row r="18" spans="1:5" x14ac:dyDescent="0.25">
      <c r="B18" s="31"/>
      <c r="C18" s="31"/>
      <c r="D18" s="31"/>
    </row>
    <row r="19" spans="1:5" x14ac:dyDescent="0.25">
      <c r="A19" s="1" t="s">
        <v>5</v>
      </c>
      <c r="B19" s="31"/>
      <c r="C19" s="31"/>
      <c r="D19" s="31"/>
    </row>
    <row r="20" spans="1:5" x14ac:dyDescent="0.25">
      <c r="A20" s="2" t="s">
        <v>75</v>
      </c>
      <c r="B20" s="30">
        <f>SUM(C20:D20)</f>
        <v>2877934215.23</v>
      </c>
      <c r="C20" s="30">
        <f>+'I Trimestre'!C20+'II Trimestre'!C20+'III Trimestre'!C20+'IV Trimestre'!C20</f>
        <v>2739770516.23</v>
      </c>
      <c r="D20" s="30">
        <f>+'I Trimestre'!D20+'II Trimestre'!D20+'III Trimestre'!D20+'IV Trimestre'!D20</f>
        <v>138163699</v>
      </c>
      <c r="E20" s="7"/>
    </row>
    <row r="21" spans="1:5" x14ac:dyDescent="0.25">
      <c r="A21" s="2" t="s">
        <v>156</v>
      </c>
      <c r="B21" s="30">
        <f>SUM(C21:D21)</f>
        <v>3265775885.25</v>
      </c>
      <c r="C21" s="30">
        <f>+'I Trimestre'!C21+'II Trimestre'!C21+'III Trimestre'!C21+'IV Trimestre'!C21</f>
        <v>3145775885.25</v>
      </c>
      <c r="D21" s="30">
        <f>+'I Trimestre'!D21+'II Trimestre'!D21+'III Trimestre'!D21+'IV Trimestre'!D21</f>
        <v>120000000</v>
      </c>
    </row>
    <row r="22" spans="1:5" x14ac:dyDescent="0.25">
      <c r="A22" s="2" t="s">
        <v>157</v>
      </c>
      <c r="B22" s="30">
        <f>SUM(C22:D22)</f>
        <v>3080887785.7000003</v>
      </c>
      <c r="C22" s="30">
        <f>+'I Trimestre'!C22+'II Trimestre'!C22+'III Trimestre'!C22+'IV Trimestre'!C22</f>
        <v>3041419344.3000002</v>
      </c>
      <c r="D22" s="30">
        <f>+'I Trimestre'!D22+'II Trimestre'!D22+'III Trimestre'!D22+'IV Trimestre'!D22</f>
        <v>39468441.399999999</v>
      </c>
    </row>
    <row r="23" spans="1:5" x14ac:dyDescent="0.25">
      <c r="A23" s="2" t="s">
        <v>87</v>
      </c>
      <c r="B23" s="30">
        <f>SUM(C23:D23)</f>
        <v>3265775885.2399998</v>
      </c>
      <c r="C23" s="30">
        <f>+'IV Trimestre'!C23</f>
        <v>3145775885.2399998</v>
      </c>
      <c r="D23" s="30">
        <f>+'IV Trimestre'!D23</f>
        <v>120000000</v>
      </c>
    </row>
    <row r="24" spans="1:5" x14ac:dyDescent="0.25">
      <c r="A24" s="2" t="s">
        <v>158</v>
      </c>
      <c r="B24" s="30">
        <f>SUM(C24)</f>
        <v>3041419344.3000002</v>
      </c>
      <c r="C24" s="30">
        <f>C22</f>
        <v>3041419344.3000002</v>
      </c>
      <c r="D24" s="30"/>
    </row>
    <row r="25" spans="1:5" x14ac:dyDescent="0.25">
      <c r="B25" s="30"/>
      <c r="C25" s="30"/>
      <c r="D25" s="30"/>
    </row>
    <row r="26" spans="1:5" x14ac:dyDescent="0.25">
      <c r="A26" s="1" t="s">
        <v>6</v>
      </c>
      <c r="B26" s="30"/>
      <c r="C26" s="30"/>
      <c r="D26" s="30"/>
    </row>
    <row r="27" spans="1:5" x14ac:dyDescent="0.25">
      <c r="A27" s="2" t="s">
        <v>159</v>
      </c>
      <c r="B27" s="30">
        <f>B21</f>
        <v>3265775885.25</v>
      </c>
      <c r="C27" s="30"/>
      <c r="D27" s="30"/>
    </row>
    <row r="28" spans="1:5" x14ac:dyDescent="0.25">
      <c r="A28" s="2" t="s">
        <v>160</v>
      </c>
      <c r="B28" s="30">
        <f>'I Trimestre'!B28+'II Trimestre'!B28+'III Trimestre'!B28+'IV Trimestre'!B28</f>
        <v>3142226939.4000001</v>
      </c>
      <c r="C28" s="30"/>
      <c r="D28" s="30"/>
    </row>
    <row r="29" spans="1:5" x14ac:dyDescent="0.25">
      <c r="B29" s="32"/>
      <c r="C29" s="32"/>
      <c r="D29" s="32"/>
    </row>
    <row r="30" spans="1:5" x14ac:dyDescent="0.25">
      <c r="A30" s="3" t="s">
        <v>7</v>
      </c>
      <c r="B30" s="32"/>
      <c r="C30" s="32"/>
      <c r="D30" s="32"/>
    </row>
    <row r="31" spans="1:5" x14ac:dyDescent="0.25">
      <c r="A31" s="2" t="s">
        <v>76</v>
      </c>
      <c r="B31" s="32">
        <v>1.0245</v>
      </c>
      <c r="C31" s="32">
        <v>1.0245</v>
      </c>
      <c r="D31" s="32">
        <v>1.0245</v>
      </c>
    </row>
    <row r="32" spans="1:5" x14ac:dyDescent="0.25">
      <c r="A32" s="2" t="s">
        <v>161</v>
      </c>
      <c r="B32" s="32">
        <v>1.0451999999999999</v>
      </c>
      <c r="C32" s="32">
        <v>1.0451999999999999</v>
      </c>
      <c r="D32" s="32">
        <v>1.0451999999999999</v>
      </c>
    </row>
    <row r="33" spans="1:4" x14ac:dyDescent="0.25">
      <c r="A33" s="2" t="s">
        <v>8</v>
      </c>
      <c r="B33" s="30">
        <v>442</v>
      </c>
      <c r="C33" s="30"/>
      <c r="D33" s="30"/>
    </row>
    <row r="34" spans="1:4" x14ac:dyDescent="0.25">
      <c r="B34" s="32"/>
      <c r="C34" s="32"/>
      <c r="D34" s="32"/>
    </row>
    <row r="35" spans="1:4" x14ac:dyDescent="0.25">
      <c r="A35" s="4" t="s">
        <v>9</v>
      </c>
      <c r="B35" s="32"/>
      <c r="C35" s="32"/>
      <c r="D35" s="32"/>
    </row>
    <row r="36" spans="1:4" x14ac:dyDescent="0.25">
      <c r="A36" s="3" t="s">
        <v>77</v>
      </c>
      <c r="B36" s="30">
        <f>B20/B31</f>
        <v>2809110995.8321133</v>
      </c>
      <c r="C36" s="30">
        <f>C20/C31</f>
        <v>2674251357.9599805</v>
      </c>
      <c r="D36" s="30">
        <f>D20/D31</f>
        <v>134859637.87213275</v>
      </c>
    </row>
    <row r="37" spans="1:4" x14ac:dyDescent="0.25">
      <c r="A37" s="3" t="s">
        <v>162</v>
      </c>
      <c r="B37" s="30">
        <f>B22/B32</f>
        <v>2947653832.4722548</v>
      </c>
      <c r="C37" s="30">
        <f t="shared" ref="C37:D37" si="1">C22/C32</f>
        <v>2909892216.1308846</v>
      </c>
      <c r="D37" s="30">
        <f t="shared" si="1"/>
        <v>37761616.341370076</v>
      </c>
    </row>
    <row r="38" spans="1:4" x14ac:dyDescent="0.25">
      <c r="A38" s="3" t="s">
        <v>78</v>
      </c>
      <c r="B38" s="30">
        <f>B36/B10</f>
        <v>1077526.2738136223</v>
      </c>
      <c r="C38" s="30">
        <f t="shared" ref="C38" si="2">C36/C10</f>
        <v>1025796.4549136864</v>
      </c>
      <c r="D38" s="36">
        <f>D36/C10</f>
        <v>51729.818899935846</v>
      </c>
    </row>
    <row r="39" spans="1:4" x14ac:dyDescent="0.25">
      <c r="A39" s="3" t="s">
        <v>163</v>
      </c>
      <c r="B39" s="30">
        <f>B37/B14</f>
        <v>872603.26597757684</v>
      </c>
      <c r="C39" s="30">
        <f t="shared" ref="C39" si="3">C37/C14</f>
        <v>861424.57552720094</v>
      </c>
      <c r="D39" s="30">
        <f>D37/C14</f>
        <v>11178.690450375985</v>
      </c>
    </row>
    <row r="40" spans="1:4" x14ac:dyDescent="0.25">
      <c r="B40" s="32"/>
      <c r="C40" s="32"/>
      <c r="D40" s="32"/>
    </row>
    <row r="41" spans="1:4" x14ac:dyDescent="0.25">
      <c r="A41" s="4" t="s">
        <v>10</v>
      </c>
      <c r="B41" s="32"/>
      <c r="C41" s="32"/>
      <c r="D41" s="32"/>
    </row>
    <row r="42" spans="1:4" x14ac:dyDescent="0.25">
      <c r="B42" s="32"/>
      <c r="C42" s="32"/>
      <c r="D42" s="32"/>
    </row>
    <row r="43" spans="1:4" x14ac:dyDescent="0.25">
      <c r="A43" s="3" t="s">
        <v>11</v>
      </c>
      <c r="B43" s="32"/>
      <c r="C43" s="32"/>
      <c r="D43" s="32"/>
    </row>
    <row r="44" spans="1:4" x14ac:dyDescent="0.25">
      <c r="A44" s="3" t="s">
        <v>12</v>
      </c>
      <c r="B44" s="33">
        <f>(B12/B33)*100</f>
        <v>441.1764705882353</v>
      </c>
      <c r="C44" s="34"/>
      <c r="D44" s="35"/>
    </row>
    <row r="45" spans="1:4" x14ac:dyDescent="0.25">
      <c r="A45" s="3" t="s">
        <v>13</v>
      </c>
      <c r="B45" s="34">
        <f>(B14*100)/(B33)</f>
        <v>764.25339366515834</v>
      </c>
      <c r="C45" s="34"/>
      <c r="D45" s="35"/>
    </row>
    <row r="46" spans="1:4" x14ac:dyDescent="0.25">
      <c r="B46" s="32"/>
      <c r="C46" s="32"/>
      <c r="D46" s="32"/>
    </row>
    <row r="47" spans="1:4" x14ac:dyDescent="0.25">
      <c r="A47" s="3" t="s">
        <v>14</v>
      </c>
      <c r="B47" s="32"/>
      <c r="C47" s="32"/>
      <c r="D47" s="32"/>
    </row>
    <row r="48" spans="1:4" x14ac:dyDescent="0.25">
      <c r="A48" s="3" t="s">
        <v>15</v>
      </c>
      <c r="B48" s="35">
        <f>(B14/B12)*100</f>
        <v>173.23076923076923</v>
      </c>
      <c r="C48" s="35">
        <f>(C14/C12)*100</f>
        <v>173.23076923076923</v>
      </c>
      <c r="D48" s="35"/>
    </row>
    <row r="49" spans="1:4" x14ac:dyDescent="0.25">
      <c r="A49" s="3" t="s">
        <v>16</v>
      </c>
      <c r="B49" s="35">
        <f>B22/B21*100</f>
        <v>94.338616425424235</v>
      </c>
      <c r="C49" s="35">
        <f t="shared" ref="C49:D49" si="4">C22/C21*100</f>
        <v>96.682645402703045</v>
      </c>
      <c r="D49" s="35">
        <f t="shared" si="4"/>
        <v>32.890367833333336</v>
      </c>
    </row>
    <row r="50" spans="1:4" x14ac:dyDescent="0.25">
      <c r="A50" s="3" t="s">
        <v>17</v>
      </c>
      <c r="B50" s="35">
        <f>AVERAGE(B48:B49)</f>
        <v>133.78469282809672</v>
      </c>
      <c r="C50" s="35">
        <f t="shared" ref="C50:D50" si="5">AVERAGE(C48:C49)</f>
        <v>134.95670731673613</v>
      </c>
      <c r="D50" s="35">
        <f t="shared" si="5"/>
        <v>32.890367833333336</v>
      </c>
    </row>
    <row r="51" spans="1:4" x14ac:dyDescent="0.25">
      <c r="B51" s="35"/>
      <c r="C51" s="35"/>
      <c r="D51" s="35"/>
    </row>
    <row r="52" spans="1:4" x14ac:dyDescent="0.25">
      <c r="A52" s="3" t="s">
        <v>18</v>
      </c>
      <c r="B52" s="32"/>
      <c r="C52" s="32"/>
      <c r="D52" s="32"/>
    </row>
    <row r="53" spans="1:4" x14ac:dyDescent="0.25">
      <c r="A53" s="3" t="s">
        <v>19</v>
      </c>
      <c r="B53" s="35">
        <f>(B14/B16)*100</f>
        <v>173.23076923076923</v>
      </c>
      <c r="C53" s="35">
        <f>(C14/C16)*100</f>
        <v>173.23076923076923</v>
      </c>
      <c r="D53" s="35"/>
    </row>
    <row r="54" spans="1:4" x14ac:dyDescent="0.25">
      <c r="A54" s="3" t="s">
        <v>20</v>
      </c>
      <c r="B54" s="35">
        <f>B22/B23*100</f>
        <v>94.338616425713113</v>
      </c>
      <c r="C54" s="35">
        <f t="shared" ref="C54:D54" si="6">C22/C23*100</f>
        <v>96.682645403010397</v>
      </c>
      <c r="D54" s="35">
        <f t="shared" si="6"/>
        <v>32.890367833333336</v>
      </c>
    </row>
    <row r="55" spans="1:4" x14ac:dyDescent="0.25">
      <c r="A55" s="3" t="s">
        <v>21</v>
      </c>
      <c r="B55" s="35">
        <f>(B53+B54)/2</f>
        <v>133.78469282824116</v>
      </c>
      <c r="C55" s="35">
        <f t="shared" ref="C55:D55" si="7">(C53+C54)/2</f>
        <v>134.9567073168898</v>
      </c>
      <c r="D55" s="35">
        <f t="shared" si="7"/>
        <v>16.445183916666668</v>
      </c>
    </row>
    <row r="56" spans="1:4" x14ac:dyDescent="0.25">
      <c r="B56" s="32"/>
      <c r="C56" s="32"/>
      <c r="D56" s="32"/>
    </row>
    <row r="57" spans="1:4" x14ac:dyDescent="0.25">
      <c r="A57" s="3" t="s">
        <v>33</v>
      </c>
      <c r="B57" s="32"/>
      <c r="C57" s="32"/>
      <c r="D57" s="32"/>
    </row>
    <row r="58" spans="1:4" x14ac:dyDescent="0.25">
      <c r="A58" s="3" t="s">
        <v>22</v>
      </c>
      <c r="B58" s="34">
        <f>(B24/B22)*100</f>
        <v>98.718926356773082</v>
      </c>
      <c r="C58" s="35"/>
      <c r="D58" s="35"/>
    </row>
    <row r="59" spans="1:4" x14ac:dyDescent="0.25">
      <c r="B59" s="32"/>
      <c r="C59" s="32"/>
      <c r="D59" s="32"/>
    </row>
    <row r="60" spans="1:4" x14ac:dyDescent="0.25">
      <c r="A60" s="3" t="s">
        <v>23</v>
      </c>
      <c r="B60" s="32"/>
      <c r="C60" s="32"/>
      <c r="D60" s="32"/>
    </row>
    <row r="61" spans="1:4" x14ac:dyDescent="0.25">
      <c r="A61" s="3" t="s">
        <v>24</v>
      </c>
      <c r="B61" s="35">
        <f>((B14/B10)-1)*100</f>
        <v>29.574223245109323</v>
      </c>
      <c r="C61" s="35">
        <f>((C14/C10)-1)*100</f>
        <v>29.574223245109323</v>
      </c>
      <c r="D61" s="35"/>
    </row>
    <row r="62" spans="1:4" x14ac:dyDescent="0.25">
      <c r="A62" s="3" t="s">
        <v>25</v>
      </c>
      <c r="B62" s="35">
        <f>((B37/B36)-1)*100</f>
        <v>4.9319103746949811</v>
      </c>
      <c r="C62" s="35">
        <f t="shared" ref="C62:D62" si="8">((C37/C36)-1)*100</f>
        <v>8.8114700762706111</v>
      </c>
      <c r="D62" s="35">
        <f t="shared" si="8"/>
        <v>-71.999319487144277</v>
      </c>
    </row>
    <row r="63" spans="1:4" x14ac:dyDescent="0.25">
      <c r="A63" s="3" t="s">
        <v>26</v>
      </c>
      <c r="B63" s="35">
        <f>((B39/B38)-1)*100</f>
        <v>-19.017912863579099</v>
      </c>
      <c r="C63" s="35">
        <f t="shared" ref="C63:D63" si="9">((C39/C38)-1)*100</f>
        <v>-16.023829932256504</v>
      </c>
      <c r="D63" s="35">
        <f t="shared" si="9"/>
        <v>-78.390238574003888</v>
      </c>
    </row>
    <row r="64" spans="1:4" x14ac:dyDescent="0.25">
      <c r="B64" s="35"/>
      <c r="C64" s="35"/>
      <c r="D64" s="35"/>
    </row>
    <row r="65" spans="1:4" x14ac:dyDescent="0.25">
      <c r="A65" s="3" t="s">
        <v>27</v>
      </c>
      <c r="B65" s="32"/>
      <c r="C65" s="32"/>
      <c r="D65" s="32"/>
    </row>
    <row r="66" spans="1:4" x14ac:dyDescent="0.25">
      <c r="A66" s="3" t="s">
        <v>34</v>
      </c>
      <c r="B66" s="36">
        <f>B21/(B12*3)</f>
        <v>558252.28807692311</v>
      </c>
      <c r="C66" s="36">
        <f>C21/(C12*3)</f>
        <v>537739.46756410261</v>
      </c>
      <c r="D66" s="37"/>
    </row>
    <row r="67" spans="1:4" x14ac:dyDescent="0.25">
      <c r="A67" s="3" t="s">
        <v>35</v>
      </c>
      <c r="B67" s="36">
        <f>B22/(B14*3)</f>
        <v>304014.97786658775</v>
      </c>
      <c r="C67" s="36">
        <f>C22/(C14*3)</f>
        <v>300120.32211367675</v>
      </c>
      <c r="D67" s="30"/>
    </row>
    <row r="68" spans="1:4" x14ac:dyDescent="0.25">
      <c r="A68" s="3" t="s">
        <v>44</v>
      </c>
      <c r="B68" s="30"/>
      <c r="C68" s="30">
        <f>C22/C15</f>
        <v>452659.52437862777</v>
      </c>
      <c r="D68" s="30"/>
    </row>
    <row r="69" spans="1:4" x14ac:dyDescent="0.25">
      <c r="A69" s="3" t="s">
        <v>28</v>
      </c>
      <c r="B69" s="30">
        <f>(B67/B66)*B50</f>
        <v>72.856934575461494</v>
      </c>
      <c r="C69" s="30">
        <f>(C67/C66)*C50</f>
        <v>75.321327360952452</v>
      </c>
      <c r="D69" s="35"/>
    </row>
    <row r="70" spans="1:4" x14ac:dyDescent="0.25">
      <c r="A70" s="5" t="s">
        <v>38</v>
      </c>
      <c r="B70" s="30">
        <f>B21/B12</f>
        <v>1674756.8642307692</v>
      </c>
      <c r="C70" s="30">
        <f>C21/C12</f>
        <v>1613218.4026923077</v>
      </c>
      <c r="D70" s="35"/>
    </row>
    <row r="71" spans="1:4" x14ac:dyDescent="0.25">
      <c r="A71" s="5" t="s">
        <v>39</v>
      </c>
      <c r="B71" s="30">
        <f>B22/(B14)</f>
        <v>912044.9335997632</v>
      </c>
      <c r="C71" s="30">
        <f>C22/(C14)</f>
        <v>900360.9663410302</v>
      </c>
      <c r="D71" s="35"/>
    </row>
    <row r="72" spans="1:4" x14ac:dyDescent="0.25">
      <c r="B72" s="30"/>
      <c r="C72" s="30"/>
      <c r="D72" s="35"/>
    </row>
    <row r="73" spans="1:4" x14ac:dyDescent="0.25">
      <c r="A73" s="3" t="s">
        <v>29</v>
      </c>
      <c r="B73" s="35"/>
      <c r="C73" s="35"/>
      <c r="D73" s="35"/>
    </row>
    <row r="74" spans="1:4" x14ac:dyDescent="0.25">
      <c r="A74" s="3" t="s">
        <v>30</v>
      </c>
      <c r="B74" s="35">
        <f>(B28/B27)*100</f>
        <v>96.216857794559218</v>
      </c>
      <c r="C74" s="35"/>
      <c r="D74" s="35"/>
    </row>
    <row r="75" spans="1:4" x14ac:dyDescent="0.25">
      <c r="A75" s="3" t="s">
        <v>31</v>
      </c>
      <c r="B75" s="35">
        <f>(B22/B28)*100</f>
        <v>98.047908222958839</v>
      </c>
      <c r="C75" s="35"/>
      <c r="D75" s="35"/>
    </row>
    <row r="76" spans="1:4" ht="15.75" thickBot="1" x14ac:dyDescent="0.3">
      <c r="A76" s="13"/>
      <c r="B76" s="13"/>
      <c r="C76" s="13"/>
      <c r="D76" s="13"/>
    </row>
    <row r="77" spans="1:4" ht="15.75" thickTop="1" x14ac:dyDescent="0.25"/>
    <row r="78" spans="1:4" x14ac:dyDescent="0.25">
      <c r="A78" s="3" t="s">
        <v>32</v>
      </c>
    </row>
    <row r="79" spans="1:4" x14ac:dyDescent="0.25">
      <c r="A79" s="3" t="s">
        <v>94</v>
      </c>
    </row>
    <row r="80" spans="1:4" x14ac:dyDescent="0.25">
      <c r="A80" s="3" t="s">
        <v>95</v>
      </c>
      <c r="B80" s="8"/>
      <c r="C80" s="8"/>
      <c r="D80" s="8"/>
    </row>
    <row r="82" spans="1:1" x14ac:dyDescent="0.25">
      <c r="A82" s="9" t="s">
        <v>96</v>
      </c>
    </row>
    <row r="84" spans="1:1" x14ac:dyDescent="0.25">
      <c r="A84" s="6"/>
    </row>
    <row r="85" spans="1:1" x14ac:dyDescent="0.25">
      <c r="A85" s="6"/>
    </row>
    <row r="86" spans="1:1" x14ac:dyDescent="0.25">
      <c r="A86" s="6"/>
    </row>
  </sheetData>
  <mergeCells count="4">
    <mergeCell ref="A2:D2"/>
    <mergeCell ref="A4:A5"/>
    <mergeCell ref="B4:B5"/>
    <mergeCell ref="C4:D4"/>
  </mergeCells>
  <pageMargins left="0.7" right="0.7" top="0.75" bottom="0.75" header="0.3" footer="0.3"/>
  <pageSetup orientation="portrait" r:id="rId1"/>
  <ignoredErrors>
    <ignoredError sqref="B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3 Trimestre Acumulado</vt:lpstr>
      <vt:lpstr>Anual</vt:lpstr>
    </vt:vector>
  </TitlesOfParts>
  <Company>FAM ASTORGA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Stephanie Tatiana Salas Soto</cp:lastModifiedBy>
  <dcterms:created xsi:type="dcterms:W3CDTF">2012-04-21T15:36:23Z</dcterms:created>
  <dcterms:modified xsi:type="dcterms:W3CDTF">2019-06-14T14:45:12Z</dcterms:modified>
</cp:coreProperties>
</file>