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ágina Web\Año 2018\CCSS - ACE\"/>
    </mc:Choice>
  </mc:AlternateContent>
  <bookViews>
    <workbookView xWindow="0" yWindow="0" windowWidth="15600" windowHeight="9240" tabRatio="754"/>
  </bookViews>
  <sheets>
    <sheet name="I Trimestre" sheetId="4" r:id="rId1"/>
    <sheet name="II Trimestre" sheetId="6" r:id="rId2"/>
    <sheet name="III Trimestre" sheetId="9" r:id="rId3"/>
    <sheet name="IV Trimestre" sheetId="7" r:id="rId4"/>
    <sheet name="I Semestre" sheetId="11" r:id="rId5"/>
    <sheet name="III Trimestre Acumulado" sheetId="10" r:id="rId6"/>
    <sheet name="Anual" sheetId="8" r:id="rId7"/>
  </sheets>
  <calcPr calcId="162913"/>
</workbook>
</file>

<file path=xl/calcChain.xml><?xml version="1.0" encoding="utf-8"?>
<calcChain xmlns="http://schemas.openxmlformats.org/spreadsheetml/2006/main">
  <c r="B24" i="8" l="1"/>
  <c r="B23" i="8"/>
  <c r="B17" i="8"/>
  <c r="B18" i="8" l="1"/>
  <c r="B20" i="8" s="1"/>
  <c r="B54" i="8" s="1"/>
  <c r="B12" i="8"/>
  <c r="B41" i="8" s="1"/>
  <c r="B11" i="8"/>
  <c r="B40" i="8" s="1"/>
  <c r="B18" i="10"/>
  <c r="B20" i="10" s="1"/>
  <c r="B54" i="10" s="1"/>
  <c r="B12" i="10"/>
  <c r="B44" i="10" s="1"/>
  <c r="B17" i="10"/>
  <c r="B23" i="10" s="1"/>
  <c r="B11" i="10"/>
  <c r="B18" i="11"/>
  <c r="B50" i="11" s="1"/>
  <c r="B12" i="11"/>
  <c r="B17" i="11"/>
  <c r="B23" i="11" s="1"/>
  <c r="B11" i="11"/>
  <c r="B44" i="11" s="1"/>
  <c r="B63" i="7"/>
  <c r="B62" i="7"/>
  <c r="B44" i="7"/>
  <c r="B45" i="7"/>
  <c r="B63" i="9"/>
  <c r="B62" i="9"/>
  <c r="B44" i="9"/>
  <c r="B46" i="9" s="1"/>
  <c r="B45" i="9"/>
  <c r="B63" i="6"/>
  <c r="B62" i="6"/>
  <c r="B44" i="6"/>
  <c r="B45" i="6"/>
  <c r="B63" i="4"/>
  <c r="B62" i="4"/>
  <c r="B44" i="4"/>
  <c r="B45" i="4"/>
  <c r="B46" i="4"/>
  <c r="B19" i="8"/>
  <c r="B16" i="8"/>
  <c r="B32" i="8" s="1"/>
  <c r="B13" i="8"/>
  <c r="B10" i="8"/>
  <c r="B19" i="10"/>
  <c r="B16" i="10"/>
  <c r="B32" i="10" s="1"/>
  <c r="B13" i="10"/>
  <c r="B10" i="10"/>
  <c r="B19" i="11"/>
  <c r="B16" i="11"/>
  <c r="B32" i="11" s="1"/>
  <c r="B13" i="11"/>
  <c r="B10" i="11"/>
  <c r="B32" i="6"/>
  <c r="B70" i="6"/>
  <c r="B33" i="9"/>
  <c r="B35" i="9" s="1"/>
  <c r="B41" i="9"/>
  <c r="B40" i="9"/>
  <c r="B23" i="6"/>
  <c r="B69" i="6"/>
  <c r="B40" i="6"/>
  <c r="B49" i="4"/>
  <c r="B49" i="6"/>
  <c r="B49" i="7"/>
  <c r="B65" i="4"/>
  <c r="B65" i="6"/>
  <c r="B65" i="9"/>
  <c r="B65" i="7"/>
  <c r="B20" i="4"/>
  <c r="B66" i="4"/>
  <c r="B20" i="6"/>
  <c r="B54" i="6" s="1"/>
  <c r="B66" i="6"/>
  <c r="B20" i="9"/>
  <c r="B54" i="9" s="1"/>
  <c r="B66" i="9"/>
  <c r="B20" i="7"/>
  <c r="B66" i="7"/>
  <c r="B49" i="11"/>
  <c r="B49" i="9"/>
  <c r="B24" i="11"/>
  <c r="B24" i="10"/>
  <c r="B33" i="10"/>
  <c r="B32" i="9"/>
  <c r="B58" i="9" s="1"/>
  <c r="B23" i="9"/>
  <c r="B40" i="10"/>
  <c r="B40" i="7"/>
  <c r="B70" i="9"/>
  <c r="B70" i="7"/>
  <c r="B41" i="11"/>
  <c r="B57" i="6"/>
  <c r="B57" i="7"/>
  <c r="B32" i="7"/>
  <c r="B33" i="7"/>
  <c r="B35" i="7" s="1"/>
  <c r="B41" i="7"/>
  <c r="B50" i="7"/>
  <c r="B54" i="7"/>
  <c r="B57" i="9"/>
  <c r="B69" i="9"/>
  <c r="B50" i="9"/>
  <c r="B33" i="6"/>
  <c r="B35" i="6" s="1"/>
  <c r="B41" i="6"/>
  <c r="B50" i="6"/>
  <c r="B41" i="10"/>
  <c r="B51" i="9"/>
  <c r="B23" i="7"/>
  <c r="B69" i="7" s="1"/>
  <c r="B32" i="4"/>
  <c r="B34" i="4" s="1"/>
  <c r="B40" i="4"/>
  <c r="B57" i="4"/>
  <c r="B54" i="4"/>
  <c r="B23" i="4"/>
  <c r="B69" i="4" s="1"/>
  <c r="B33" i="4"/>
  <c r="B41" i="4"/>
  <c r="B50" i="4"/>
  <c r="B63" i="10" l="1"/>
  <c r="B33" i="11"/>
  <c r="B35" i="11" s="1"/>
  <c r="B59" i="11" s="1"/>
  <c r="B20" i="11"/>
  <c r="B54" i="11" s="1"/>
  <c r="B45" i="11"/>
  <c r="B63" i="11"/>
  <c r="B33" i="8"/>
  <c r="B58" i="8" s="1"/>
  <c r="B70" i="8"/>
  <c r="B58" i="7"/>
  <c r="B34" i="9"/>
  <c r="B50" i="8"/>
  <c r="B51" i="7"/>
  <c r="B46" i="7"/>
  <c r="B64" i="7" s="1"/>
  <c r="B34" i="7"/>
  <c r="B59" i="7" s="1"/>
  <c r="B59" i="9"/>
  <c r="B64" i="9"/>
  <c r="B57" i="10"/>
  <c r="B49" i="10"/>
  <c r="B66" i="10"/>
  <c r="B57" i="8"/>
  <c r="B69" i="8"/>
  <c r="B58" i="6"/>
  <c r="B70" i="10"/>
  <c r="B51" i="6"/>
  <c r="B45" i="10"/>
  <c r="B46" i="10" s="1"/>
  <c r="B64" i="10" s="1"/>
  <c r="B65" i="8"/>
  <c r="B46" i="6"/>
  <c r="B64" i="6" s="1"/>
  <c r="B69" i="11"/>
  <c r="B65" i="10"/>
  <c r="B51" i="11"/>
  <c r="B62" i="8"/>
  <c r="B62" i="10"/>
  <c r="B62" i="11"/>
  <c r="B34" i="6"/>
  <c r="B59" i="6" s="1"/>
  <c r="B34" i="11"/>
  <c r="B58" i="4"/>
  <c r="B58" i="10"/>
  <c r="B34" i="10"/>
  <c r="B57" i="11"/>
  <c r="B34" i="8"/>
  <c r="B69" i="10"/>
  <c r="B70" i="11"/>
  <c r="B35" i="10"/>
  <c r="B50" i="10"/>
  <c r="B51" i="10" s="1"/>
  <c r="B35" i="4"/>
  <c r="B59" i="4" s="1"/>
  <c r="B63" i="8"/>
  <c r="B46" i="11"/>
  <c r="B64" i="11" s="1"/>
  <c r="B66" i="8"/>
  <c r="B35" i="8"/>
  <c r="B66" i="11"/>
  <c r="B49" i="8"/>
  <c r="B51" i="8" s="1"/>
  <c r="B44" i="8"/>
  <c r="B51" i="4"/>
  <c r="B64" i="4"/>
  <c r="B45" i="8"/>
  <c r="B65" i="11"/>
  <c r="B40" i="11"/>
  <c r="B58" i="11" l="1"/>
  <c r="B46" i="8"/>
  <c r="B64" i="8" s="1"/>
  <c r="B59" i="10"/>
  <c r="B59" i="8"/>
</calcChain>
</file>

<file path=xl/sharedStrings.xml><?xml version="1.0" encoding="utf-8"?>
<sst xmlns="http://schemas.openxmlformats.org/spreadsheetml/2006/main" count="414" uniqueCount="123">
  <si>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</si>
  <si>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</si>
  <si>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</si>
  <si>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</si>
  <si>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</si>
  <si>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</si>
  <si>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</si>
  <si>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</si>
  <si>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</si>
  <si>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</si>
  <si>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</si>
  <si>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</si>
  <si>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</si>
  <si>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</si>
  <si>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</si>
  <si>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</si>
  <si>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</si>
  <si>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</si>
  <si>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</si>
  <si>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</si>
  <si>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</si>
  <si>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</si>
  <si>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</si>
  <si>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</si>
  <si>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</si>
  <si>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</si>
  <si>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</si>
  <si>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</si>
  <si>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</si>
  <si>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</si>
  <si>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</si>
  <si>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</si>
  <si>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</si>
  <si>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</si>
  <si>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</si>
  <si>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</si>
  <si>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</si>
  <si>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</si>
  <si>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</si>
  <si>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</si>
  <si>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</si>
  <si>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</si>
  <si>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</si>
  <si>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Aseguramiento</t>
  </si>
  <si>
    <t>Producto</t>
  </si>
  <si>
    <t>Indicadores aplicados a Asegurados por el Estado. Primer trimestre 2018</t>
  </si>
  <si>
    <t>Efectivos 1T 2017</t>
  </si>
  <si>
    <t>Programados 1T 2018</t>
  </si>
  <si>
    <t>Efectivos 1T 2018</t>
  </si>
  <si>
    <t>Programados año 2018</t>
  </si>
  <si>
    <t>En transferencias 1T 2018</t>
  </si>
  <si>
    <t>IPC (1T 2017)</t>
  </si>
  <si>
    <t>IPC (1T 2018)</t>
  </si>
  <si>
    <t>Gasto efectivo real 1T 2017</t>
  </si>
  <si>
    <t>Gasto efectivo real 1T 2018</t>
  </si>
  <si>
    <t>Gasto efectivo real por beneficiario 1T 2017</t>
  </si>
  <si>
    <t>Gasto efectivo real por beneficiario 1T 2018</t>
  </si>
  <si>
    <t>Informes trimestrales 2017 y 2018</t>
  </si>
  <si>
    <t>Metas y modificaciones 2018, DESAF</t>
  </si>
  <si>
    <t>Fecha de actualización: 20/03/2019</t>
  </si>
  <si>
    <t>Indicadores aplicados a Asegurados por el Estado. Segundo trimestre 2018</t>
  </si>
  <si>
    <t>Efectivos 2T 2017</t>
  </si>
  <si>
    <t>Programados 2T 2018</t>
  </si>
  <si>
    <t>Efectivos 2T 2018</t>
  </si>
  <si>
    <t>En transferencias 2T 2018</t>
  </si>
  <si>
    <t>IPC (2T 2017)</t>
  </si>
  <si>
    <t>IPC (2T 2018)</t>
  </si>
  <si>
    <t>Gasto efectivo real 2T 2017</t>
  </si>
  <si>
    <t>Gasto efectivo real 2T 2018</t>
  </si>
  <si>
    <t>Gasto efectivo real por beneficiario 2T 2017</t>
  </si>
  <si>
    <t>Gasto efectivo real por beneficiario 2T 2018</t>
  </si>
  <si>
    <t>Indicadores aplicados a Asegurados por el Estado. Tercer trimestre 2018</t>
  </si>
  <si>
    <t>Efectivos 3T 2017</t>
  </si>
  <si>
    <t>Programados 3T 2018</t>
  </si>
  <si>
    <t>Efectivos 3T 2018</t>
  </si>
  <si>
    <t>En transferencias 3T 2018</t>
  </si>
  <si>
    <t>IPC (3T 2017)</t>
  </si>
  <si>
    <t>IPC (3T 2018)</t>
  </si>
  <si>
    <t>Gasto efectivo real 3T 2017</t>
  </si>
  <si>
    <t>Gasto efectivo real 3T 2018</t>
  </si>
  <si>
    <t>Gasto efectivo real por beneficiario 3T 2017</t>
  </si>
  <si>
    <t>Gasto efectivo real por beneficiario 3T 2018</t>
  </si>
  <si>
    <t>Indicadores aplicados a Asegurados por el Estado. Cuarto trimestre 2018</t>
  </si>
  <si>
    <t>Efectivos 4T 2017</t>
  </si>
  <si>
    <t>Programados 4T 2018</t>
  </si>
  <si>
    <t>Efectivos 4T 2018</t>
  </si>
  <si>
    <t>En transferencias 4T 2018</t>
  </si>
  <si>
    <t>IPC (4T 2017)</t>
  </si>
  <si>
    <t>IPC (4T 2018)</t>
  </si>
  <si>
    <t>Gasto efectivo real 4T 2017</t>
  </si>
  <si>
    <t>Gasto efectivo real 4T 2018</t>
  </si>
  <si>
    <t>Gasto efectivo real por beneficiario 4T 2017</t>
  </si>
  <si>
    <t>Gasto efectivo real por beneficiario 4T 2018</t>
  </si>
  <si>
    <t>Indicadores aplicados a Asegurados por el Estado. Primer Semestre 2018</t>
  </si>
  <si>
    <t>Efectivos IS 2017</t>
  </si>
  <si>
    <t>Programados  IS 2018</t>
  </si>
  <si>
    <t>Efectivos  IS 2018</t>
  </si>
  <si>
    <t>Efectivos IS 2018</t>
  </si>
  <si>
    <t>En transferencias IS 2018</t>
  </si>
  <si>
    <t>Programados IS  2018</t>
  </si>
  <si>
    <t>IPC ( 2017)</t>
  </si>
  <si>
    <t>IPC ( 2018)</t>
  </si>
  <si>
    <t>Gasto efectivo real  2017</t>
  </si>
  <si>
    <t>Gasto efectivo real  2018</t>
  </si>
  <si>
    <t>Gasto efectivo real por beneficiario  2017</t>
  </si>
  <si>
    <t>Gasto efectivo real por beneficiario  2018</t>
  </si>
  <si>
    <t>Indicadores aplicados a Asegurados por el Estado. Tercer Trimestre Acumulado 2018</t>
  </si>
  <si>
    <t>Efectivos 3TA 2017</t>
  </si>
  <si>
    <t>Programados 3TA 2018</t>
  </si>
  <si>
    <t>Efectivos 3TA 2018</t>
  </si>
  <si>
    <t>En transferencias 3TA 2018</t>
  </si>
  <si>
    <t>IPC (3TA 2017)</t>
  </si>
  <si>
    <t>IPC (3TA 2018)</t>
  </si>
  <si>
    <t>Gasto efectivo real 3TA 2017</t>
  </si>
  <si>
    <t>Gasto efectivo real 3TA 2018</t>
  </si>
  <si>
    <t>Gasto efectivo real por beneficiario 3TA 2017</t>
  </si>
  <si>
    <t>Gasto efectivo real por beneficiario 3TA 2018</t>
  </si>
  <si>
    <t>Indicadores aplicados a Asegurados por el Estado. Año 2018</t>
  </si>
  <si>
    <t>Efectivos  2017</t>
  </si>
  <si>
    <t>Programados  2018</t>
  </si>
  <si>
    <t>Efectivos  2018</t>
  </si>
  <si>
    <t>En transferencias  2018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</si>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</sst>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#,##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">
    <xf numFmtId="0" fontId="0" fillId="0" borderId="0" xfId="0"/>
    <xf numFmtId="166" fontId="0" fillId="0" borderId="0" xfId="1" applyNumberFormat="1" applyFont="1" applyFill="1"/>
    <xf numFmtId="4" fontId="1" fillId="0" borderId="0" xfId="0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3" fontId="0" fillId="0" borderId="0" xfId="0" applyNumberFormat="1" applyFont="1" applyFill="1"/>
    <xf numFmtId="167" fontId="0" fillId="0" borderId="0" xfId="0" applyNumberFormat="1" applyFont="1" applyFill="1"/>
    <xf numFmtId="4" fontId="0" fillId="0" borderId="3" xfId="0" applyNumberFormat="1" applyFont="1" applyFill="1" applyBorder="1"/>
    <xf numFmtId="3" fontId="0" fillId="0" borderId="3" xfId="0" applyNumberFormat="1" applyFont="1" applyFill="1" applyBorder="1"/>
    <xf numFmtId="3" fontId="0" fillId="0" borderId="3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ACE: Indicadores de cobertura potencial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8050166182798417E-2"/>
          <c:y val="0.26566535786306705"/>
          <c:w val="0.93426798406561096"/>
          <c:h val="0.53013177116869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Anual!$B$5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lt1"/>
                </a:solidFill>
              </a:ln>
              <a:effectLst/>
              <a:sp3d contourW="28575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71-42A8-A548-59A7828C242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28575">
                <a:solidFill>
                  <a:schemeClr val="lt1"/>
                </a:solidFill>
              </a:ln>
              <a:effectLst/>
              <a:sp3d contourW="28575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71-42A8-A548-59A7828C242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Anual!$A$40:$A$41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Anual!$B$40:$B$41</c:f>
              <c:numCache>
                <c:formatCode>#,##0</c:formatCode>
                <c:ptCount val="2"/>
                <c:pt idx="0">
                  <c:v>132.50455556112811</c:v>
                </c:pt>
                <c:pt idx="1">
                  <c:v>138.15198856512362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7DF-A274-9D015A9C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7014648"/>
        <c:axId val="487011040"/>
      </c:barChart>
      <c:valAx>
        <c:axId val="48701104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7014648"/>
        <c:crossBetween val="between"/>
      </c:valAx>
      <c:catAx>
        <c:axId val="487014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70110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resultado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019922768364871E-2"/>
          <c:y val="0.2140217317800284"/>
          <c:w val="0.93090917477497381"/>
          <c:h val="0.576038857071340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C8E6-4100-8929-9F0489915B26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Anual!$B$44:$B$44</c:f>
              <c:numCache>
                <c:formatCode>#,##0</c:formatCode>
                <c:ptCount val="1"/>
                <c:pt idx="0">
                  <c:v>104.26206705126467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2-488B-AB3B-3F6C2F4C689C}"/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Anual!$B$45:$B$45</c:f>
              <c:numCache>
                <c:formatCode>#,##0</c:formatCode>
                <c:ptCount val="1"/>
                <c:pt idx="0">
                  <c:v>120.77190891116445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2-488B-AB3B-3F6C2F4C689C}"/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8E6-4100-8929-9F0489915B2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Anual!$B$46:$B$46</c:f>
              <c:numCache>
                <c:formatCode>#,##0</c:formatCode>
                <c:ptCount val="1"/>
                <c:pt idx="0">
                  <c:v>112.51698798121456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2-488B-AB3B-3F6C2F4C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654656"/>
        <c:axId val="55668736"/>
      </c:barChart>
      <c:catAx>
        <c:axId val="55654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68736"/>
        <c:crosses val="autoZero"/>
        <c:auto val="1"/>
        <c:lblAlgn val="ctr"/>
        <c:lblOffset val="100"/>
        <c:noMultiLvlLbl val="0"/>
      </c:catAx>
      <c:valAx>
        <c:axId val="556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6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avance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185605163114101E-2"/>
          <c:y val="0.22519908168848421"/>
          <c:w val="0.933070870660614"/>
          <c:h val="0.570233357734656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Anual!$B$49:$B$49</c:f>
              <c:numCache>
                <c:formatCode>#,##0</c:formatCode>
                <c:ptCount val="1"/>
                <c:pt idx="0">
                  <c:v>104.26239591218773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9-49BB-9110-CE6B2CEB962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>
                    <a:defRPr sz="1100">
                      <a:solidFill>
                        <a:schemeClr val="bg1"/>
                      </a:solidFill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3F5-4D7A-AC02-15C4C986E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Anual!$B$50:$B$50</c:f>
              <c:numCache>
                <c:formatCode>#,##0</c:formatCode>
                <c:ptCount val="1"/>
                <c:pt idx="0">
                  <c:v>120.77190891116445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9-49BB-9110-CE6B2CEB962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Anual!$B$51:$B$51</c:f>
              <c:numCache>
                <c:formatCode>#,##0</c:formatCode>
                <c:ptCount val="1"/>
                <c:pt idx="0">
                  <c:v>112.51715241167608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9-49BB-9110-CE6B2CEB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834304"/>
        <c:axId val="56848384"/>
      </c:barChart>
      <c:catAx>
        <c:axId val="5683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848384"/>
        <c:crosses val="autoZero"/>
        <c:auto val="1"/>
        <c:lblAlgn val="ctr"/>
        <c:lblOffset val="100"/>
        <c:noMultiLvlLbl val="0"/>
      </c:catAx>
      <c:valAx>
        <c:axId val="56848384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8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expansión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622893110546043E-2"/>
          <c:y val="0.21730887852240435"/>
          <c:w val="0.92837227079684148"/>
          <c:h val="0.47423970425025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Anual!$B$57:$B$57</c:f>
              <c:numCache>
                <c:formatCode>#,##0</c:formatCode>
                <c:ptCount val="1"/>
                <c:pt idx="0">
                  <c:v>5.9087858025096862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7C7-8738-97DF3282B5EC}"/>
            </c:ext>
          </c:extLst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Anual!$B$58:$B$58</c:f>
              <c:numCache>
                <c:formatCode>#,##0</c:formatCode>
                <c:ptCount val="1"/>
                <c:pt idx="0">
                  <c:v>14.743933988054536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5-47C7-8738-97DF3282B5EC}"/>
            </c:ext>
          </c:extLst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DE-43A3-846F-224406B716A7}"/>
              </c:ext>
            </c:extLst>
          </c:dPt>
          <c:dLbls>
            <c:dLbl>
              <c:idx val="0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DE-43A3-846F-224406B71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bg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Anual!$B$59:$B$59</c:f>
              <c:numCache>
                <c:formatCode>#,##0</c:formatCode>
                <c:ptCount val="1"/>
                <c:pt idx="0">
                  <c:v>8.3422240360869981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5-47C7-8738-97DF3282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741824"/>
        <c:axId val="55764096"/>
      </c:barChart>
      <c:catAx>
        <c:axId val="55741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764096"/>
        <c:crosses val="autoZero"/>
        <c:auto val="1"/>
        <c:lblAlgn val="ctr"/>
        <c:lblOffset val="100"/>
        <c:noMultiLvlLbl val="0"/>
      </c:catAx>
      <c:valAx>
        <c:axId val="5576409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7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958842497742492"/>
          <c:y val="0.81396628045808506"/>
          <c:w val="0.70882336803060075"/>
          <c:h val="0.174826589145736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gasto medio 2018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9887694069137749E-3"/>
                  <c:y val="-8.4588929440510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0C-482B-AE29-751FBBF5E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Anual!$B$62:$B$62</c:f>
              <c:numCache>
                <c:formatCode>#,##0</c:formatCode>
                <c:ptCount val="1"/>
                <c:pt idx="0">
                  <c:v>397736.91091183788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75D-8D2B-7DD89D5C6480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996256468971112E-3"/>
                  <c:y val="-4.2294464720255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0C-482B-AE29-751FBBF5E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65000"/>
                        <a:lumOff val="35000"/>
                      </a:schemeClr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Anual!$B$63:$B$63</c:f>
              <c:numCache>
                <c:formatCode>#,##0</c:formatCode>
                <c:ptCount val="1"/>
                <c:pt idx="0">
                  <c:v>460718.33538111078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4-475D-8D2B-7DD89D5C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903936"/>
        <c:axId val="56922112"/>
        <c:axId val="0"/>
      </c:bar3DChart>
      <c:catAx>
        <c:axId val="569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22112"/>
        <c:crossesAt val="360000"/>
        <c:auto val="1"/>
        <c:lblAlgn val="ctr"/>
        <c:lblOffset val="100"/>
        <c:noMultiLvlLbl val="0"/>
      </c:catAx>
      <c:valAx>
        <c:axId val="5692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393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ACE: Índice de eficiencia (IE) 2018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6438983302428869E-3"/>
                  <c:y val="-3.4896401308615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FE-44A9-9164-A962CADD54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Anual!$B$5:$B$5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Anual!$B$64:$B$64</c:f>
              <c:numCache>
                <c:formatCode>#,##0</c:formatCode>
                <c:ptCount val="1"/>
                <c:pt idx="0">
                  <c:v>130.33399210035131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2D6-A099-9940B98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024896"/>
        <c:axId val="57026432"/>
        <c:axId val="0"/>
      </c:bar3DChart>
      <c:catAx>
        <c:axId val="570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026432"/>
        <c:crosses val="autoZero"/>
        <c:auto val="1"/>
        <c:lblAlgn val="ctr"/>
        <c:lblOffset val="100"/>
        <c:noMultiLvlLbl val="0"/>
      </c:catAx>
      <c:valAx>
        <c:axId val="570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0248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ACE: Indicadores de giro de recursos 2018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9395432497485833E-2"/>
          <c:y val="0.25951941665454437"/>
          <c:w val="0.93111552264143382"/>
          <c:h val="0.537789034890540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565-41A8-B661-5164AF0A0A1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293-4365-8E03-CCC7EFE3D69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565-41A8-B661-5164AF0A0A1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207%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93-4365-8E03-CCC7EFE3D6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Anual!$A$69:$A$70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Anual!$B$69:$B$70</c:f>
              <c:numCache>
                <c:formatCode>#,##0</c:formatCode>
                <c:ptCount val="2"/>
                <c:pt idx="0">
                  <c:v>58.232066542140117</c:v>
                </c:pt>
                <c:pt idx="1">
                  <c:v>207.39760081117308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3-4365-8E03-CCC7EFE3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545416"/>
        <c:axId val="209544104"/>
      </c:barChart>
      <c:valAx>
        <c:axId val="20954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9545416"/>
        <c:crossBetween val="between"/>
        <c:majorUnit val="20"/>
      </c:valAx>
      <c:catAx>
        <c:axId val="209545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54410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11907</xdr:colOff>
      <xdr:row>3</xdr:row>
      <xdr:rowOff>8202</xdr:rowOff>
    </xdr:from>
    <xdr:to>
      <xdr:col>11</xdr:col>
      <xdr:colOff>690563</xdr:colOff>
      <xdr:row>18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198438</xdr:colOff>
      <xdr:row>39</xdr:row>
      <xdr:rowOff>16137</xdr:rowOff>
    </xdr:from>
    <xdr:to>
      <xdr:col>20</xdr:col>
      <xdr:colOff>619125</xdr:colOff>
      <xdr:row>55</xdr:row>
      <xdr:rowOff>154781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21167</xdr:colOff>
      <xdr:row>19</xdr:row>
      <xdr:rowOff>119062</xdr:rowOff>
    </xdr:from>
    <xdr:to>
      <xdr:col>12</xdr:col>
      <xdr:colOff>23812</xdr:colOff>
      <xdr:row>37</xdr:row>
      <xdr:rowOff>166686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142881</xdr:colOff>
      <xdr:row>19</xdr:row>
      <xdr:rowOff>100806</xdr:rowOff>
    </xdr:from>
    <xdr:to>
      <xdr:col>20</xdr:col>
      <xdr:colOff>559594</xdr:colOff>
      <xdr:row>38</xdr:row>
      <xdr:rowOff>47624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126998</xdr:colOff>
      <xdr:row>3</xdr:row>
      <xdr:rowOff>9523</xdr:rowOff>
    </xdr:from>
    <xdr:to>
      <xdr:col>20</xdr:col>
      <xdr:colOff>392906</xdr:colOff>
      <xdr:row>18</xdr:row>
      <xdr:rowOff>130967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220925</xdr:colOff>
      <xdr:row>39</xdr:row>
      <xdr:rowOff>148430</xdr:rowOff>
    </xdr:from>
    <xdr:to>
      <xdr:col>10</xdr:col>
      <xdr:colOff>452438</xdr:colOff>
      <xdr:row>55</xdr:row>
      <xdr:rowOff>11905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703792</xdr:colOff>
      <xdr:row>57</xdr:row>
      <xdr:rowOff>152401</xdr:rowOff>
    </xdr:from>
    <xdr:to>
      <xdr:col>15</xdr:col>
      <xdr:colOff>345282</xdr:colOff>
      <xdr:row>73</xdr:row>
      <xdr:rowOff>119063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0.39063</cdr:x>
      <cdr:y>0.11159</cdr:y>
    </cdr:from>
    <cdr:to>
      <cdr:x>0.62376</cdr:x>
      <cdr:y>0.2126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348706" y="336549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>
                  <a:lumMod val="65000"/>
                  <a:lumOff val="35000"/>
                </a:schemeClr>
              </a:solidFill>
            </a:rPr>
            <a:t>Aseguramiento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0.38157</cdr:x>
      <cdr:y>0.10922</cdr:y>
    </cdr:from>
    <cdr:to>
      <cdr:x>0.60012</cdr:x>
      <cdr:y>0.23968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32050" y="324644"/>
          <a:ext cx="1393031" cy="38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>
                  <a:lumMod val="65000"/>
                  <a:lumOff val="35000"/>
                </a:schemeClr>
              </a:solidFill>
            </a:rPr>
            <a:t>Aseguramiento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0.29718</cdr:x>
      <cdr:y>0.11538</cdr:y>
    </cdr:from>
    <cdr:to>
      <cdr:x>0.72473</cdr:x>
      <cdr:y>0.15769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12396" y="357187"/>
          <a:ext cx="2607469" cy="130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0.40846</cdr:x>
      <cdr:y>0.11154</cdr:y>
    </cdr:from>
    <cdr:to>
      <cdr:x>0.63688</cdr:x>
      <cdr:y>0.22308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91052" y="387777"/>
          <a:ext cx="1393031" cy="38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400">
              <a:solidFill>
                <a:schemeClr val="tx1">
                  <a:lumMod val="65000"/>
                  <a:lumOff val="35000"/>
                </a:schemeClr>
              </a:solidFill>
            </a:rPr>
            <a:t>Aseguramiento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0.41914</cdr:x>
      <cdr:y>0.10332</cdr:y>
    </cdr:from>
    <cdr:to>
      <cdr:x>0.63437</cdr:x>
      <cdr:y>0.18874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29707" y="368461"/>
          <a:ext cx="1401756" cy="304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>
                  <a:lumMod val="65000"/>
                  <a:lumOff val="35000"/>
                </a:schemeClr>
              </a:solidFill>
            </a:rPr>
            <a:t>Aseguramiento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0.38653</cdr:x>
      <cdr:y>0.1186</cdr:y>
    </cdr:from>
    <cdr:to>
      <cdr:x>0.63085</cdr:x>
      <cdr:y>0.21886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17738" y="360362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>
                  <a:lumMod val="65000"/>
                  <a:lumOff val="35000"/>
                </a:schemeClr>
              </a:solidFill>
            </a:rPr>
            <a:t>Aseguramiento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9"/>
  <sheetViews>
    <sheetView tabSelected="1" zoomScale="80" zoomScaleNormal="80" workbookViewId="0">
      <selection activeCell="A4" sqref="A4:A5"/>
    </sheetView>
  </sheetViews>
  <sheetFormatPr baseColWidth="10" defaultRowHeight="15" x14ac:dyDescent="0.25"/>
  <cols>
    <col min="1" max="1" width="61.7109375" style="4" customWidth="1"/>
    <col min="2" max="2" width="17.85546875" style="4" customWidth="1"/>
    <col min="3" max="4" width="11.42578125" style="4"/>
    <col min="5" max="5" width="12.7109375" style="4" bestFit="1" customWidth="1"/>
    <col min="6" max="16384" width="11.42578125" style="4"/>
  </cols>
  <sheetData>
    <row r="2" spans="1:3" x14ac:dyDescent="0.25">
      <c r="A2" s="15" t="s">
        <v>45</v>
      </c>
      <c r="B2" s="15"/>
    </row>
    <row r="4" spans="1:3" x14ac:dyDescent="0.25">
      <c r="A4" s="13" t="s">
        <v>0</v>
      </c>
      <c r="B4" s="5" t="s">
        <v>44</v>
      </c>
    </row>
    <row r="5" spans="1:3" ht="15.75" thickBot="1" x14ac:dyDescent="0.3">
      <c r="A5" s="14"/>
      <c r="B5" s="6" t="s">
        <v>43</v>
      </c>
      <c r="C5" s="7"/>
    </row>
    <row r="6" spans="1:3" ht="15.75" thickTop="1" x14ac:dyDescent="0.25">
      <c r="C6" s="7"/>
    </row>
    <row r="7" spans="1:3" x14ac:dyDescent="0.25">
      <c r="A7" s="2" t="s">
        <v>1</v>
      </c>
    </row>
    <row r="9" spans="1:3" x14ac:dyDescent="0.25">
      <c r="A9" s="4" t="s">
        <v>2</v>
      </c>
    </row>
    <row r="10" spans="1:3" x14ac:dyDescent="0.25">
      <c r="A10" s="4" t="s">
        <v>46</v>
      </c>
      <c r="B10" s="8">
        <v>158596</v>
      </c>
    </row>
    <row r="11" spans="1:3" x14ac:dyDescent="0.25">
      <c r="A11" s="4" t="s">
        <v>47</v>
      </c>
      <c r="B11" s="8">
        <v>158596</v>
      </c>
    </row>
    <row r="12" spans="1:3" x14ac:dyDescent="0.25">
      <c r="A12" s="4" t="s">
        <v>48</v>
      </c>
      <c r="B12" s="8">
        <v>163737</v>
      </c>
    </row>
    <row r="13" spans="1:3" x14ac:dyDescent="0.25">
      <c r="A13" s="4" t="s">
        <v>49</v>
      </c>
      <c r="B13" s="8">
        <v>158520</v>
      </c>
    </row>
    <row r="15" spans="1:3" x14ac:dyDescent="0.25">
      <c r="A15" s="4" t="s">
        <v>3</v>
      </c>
    </row>
    <row r="16" spans="1:3" x14ac:dyDescent="0.25">
      <c r="A16" s="4" t="s">
        <v>46</v>
      </c>
      <c r="B16" s="8">
        <v>15769911740</v>
      </c>
    </row>
    <row r="17" spans="1:2" x14ac:dyDescent="0.25">
      <c r="A17" s="4" t="s">
        <v>47</v>
      </c>
      <c r="B17" s="8">
        <v>15769912215.639999</v>
      </c>
    </row>
    <row r="18" spans="1:2" x14ac:dyDescent="0.25">
      <c r="A18" s="4" t="s">
        <v>48</v>
      </c>
      <c r="B18" s="8">
        <v>18155090162.599998</v>
      </c>
    </row>
    <row r="19" spans="1:2" x14ac:dyDescent="0.25">
      <c r="A19" s="4" t="s">
        <v>49</v>
      </c>
      <c r="B19" s="8">
        <v>63049453986.199997</v>
      </c>
    </row>
    <row r="20" spans="1:2" x14ac:dyDescent="0.25">
      <c r="A20" s="4" t="s">
        <v>50</v>
      </c>
      <c r="B20" s="8">
        <f>B18</f>
        <v>18155090162.599998</v>
      </c>
    </row>
    <row r="21" spans="1:2" x14ac:dyDescent="0.25">
      <c r="B21" s="8"/>
    </row>
    <row r="22" spans="1:2" x14ac:dyDescent="0.25">
      <c r="A22" s="4" t="s">
        <v>4</v>
      </c>
      <c r="B22" s="8"/>
    </row>
    <row r="23" spans="1:2" x14ac:dyDescent="0.25">
      <c r="A23" s="4" t="s">
        <v>47</v>
      </c>
      <c r="B23" s="8">
        <f>B17</f>
        <v>15769912215.639999</v>
      </c>
    </row>
    <row r="24" spans="1:2" x14ac:dyDescent="0.25">
      <c r="A24" s="4" t="s">
        <v>48</v>
      </c>
      <c r="B24" s="8">
        <v>0</v>
      </c>
    </row>
    <row r="26" spans="1:2" x14ac:dyDescent="0.25">
      <c r="A26" s="4" t="s">
        <v>5</v>
      </c>
    </row>
    <row r="27" spans="1:2" x14ac:dyDescent="0.25">
      <c r="A27" s="4" t="s">
        <v>51</v>
      </c>
      <c r="B27" s="9">
        <v>1.0042274323</v>
      </c>
    </row>
    <row r="28" spans="1:2" x14ac:dyDescent="0.25">
      <c r="A28" s="4" t="s">
        <v>52</v>
      </c>
      <c r="B28" s="9">
        <v>1.0304675706999999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53</v>
      </c>
      <c r="B32" s="8">
        <f>B16/B27</f>
        <v>15703526146.345047</v>
      </c>
    </row>
    <row r="33" spans="1:2" x14ac:dyDescent="0.25">
      <c r="A33" s="4" t="s">
        <v>54</v>
      </c>
      <c r="B33" s="8">
        <f>B18/B28</f>
        <v>17618303262.340595</v>
      </c>
    </row>
    <row r="34" spans="1:2" x14ac:dyDescent="0.25">
      <c r="A34" s="4" t="s">
        <v>55</v>
      </c>
      <c r="B34" s="8">
        <f>B32/B10</f>
        <v>99015.902963158253</v>
      </c>
    </row>
    <row r="35" spans="1:2" x14ac:dyDescent="0.25">
      <c r="A35" s="4" t="s">
        <v>56</v>
      </c>
      <c r="B35" s="8">
        <f>B33/B12</f>
        <v>107601.23406646388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132.56766471070097</v>
      </c>
    </row>
    <row r="41" spans="1:2" x14ac:dyDescent="0.25">
      <c r="A41" s="4" t="s">
        <v>11</v>
      </c>
      <c r="B41" s="8">
        <f>B12/B29*100</f>
        <v>136.86493806108629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103.24156977477364</v>
      </c>
    </row>
    <row r="45" spans="1:2" x14ac:dyDescent="0.25">
      <c r="A45" s="4" t="s">
        <v>14</v>
      </c>
      <c r="B45" s="8">
        <f>B18/B17*100</f>
        <v>115.12486508703878</v>
      </c>
    </row>
    <row r="46" spans="1:2" x14ac:dyDescent="0.25">
      <c r="A46" s="4" t="s">
        <v>15</v>
      </c>
      <c r="B46" s="8">
        <f>AVERAGE(B44:B45)</f>
        <v>109.18321743090621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103.29106737320213</v>
      </c>
    </row>
    <row r="50" spans="1:2" x14ac:dyDescent="0.25">
      <c r="A50" s="4" t="s">
        <v>18</v>
      </c>
      <c r="B50" s="8">
        <f>B18/B19*100</f>
        <v>28.794999821209728</v>
      </c>
    </row>
    <row r="51" spans="1:2" x14ac:dyDescent="0.25">
      <c r="A51" s="4" t="s">
        <v>19</v>
      </c>
      <c r="B51" s="8">
        <f>(B49+B50)/2</f>
        <v>66.04303359720592</v>
      </c>
    </row>
    <row r="52" spans="1:2" x14ac:dyDescent="0.25">
      <c r="B52" s="8"/>
    </row>
    <row r="53" spans="1:2" x14ac:dyDescent="0.25">
      <c r="A53" s="4" t="s">
        <v>31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3.2415697747736338</v>
      </c>
    </row>
    <row r="58" spans="1:2" x14ac:dyDescent="0.25">
      <c r="A58" s="4" t="s">
        <v>23</v>
      </c>
      <c r="B58" s="8">
        <f>((B33/B32)-1)*100</f>
        <v>12.193294029323521</v>
      </c>
    </row>
    <row r="59" spans="1:2" x14ac:dyDescent="0.25">
      <c r="A59" s="4" t="s">
        <v>24</v>
      </c>
      <c r="B59" s="8">
        <f>((B35/B34)-1)*100</f>
        <v>8.6706587996274074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35</v>
      </c>
      <c r="B62" s="8">
        <f t="shared" ref="B62:B63" si="0">B17/B11</f>
        <v>99434.488988625177</v>
      </c>
    </row>
    <row r="63" spans="1:2" x14ac:dyDescent="0.25">
      <c r="A63" s="4" t="s">
        <v>36</v>
      </c>
      <c r="B63" s="8">
        <f t="shared" si="0"/>
        <v>110879.58227279111</v>
      </c>
    </row>
    <row r="64" spans="1:2" x14ac:dyDescent="0.25">
      <c r="A64" s="4" t="s">
        <v>26</v>
      </c>
      <c r="B64" s="8">
        <f>(B63/B62)*B46</f>
        <v>121.75040735939312</v>
      </c>
    </row>
    <row r="65" spans="1:3" x14ac:dyDescent="0.25">
      <c r="A65" s="4" t="s">
        <v>33</v>
      </c>
      <c r="B65" s="8">
        <f>B17/(B11*3)</f>
        <v>33144.829662875061</v>
      </c>
    </row>
    <row r="66" spans="1:3" x14ac:dyDescent="0.25">
      <c r="A66" s="4" t="s">
        <v>34</v>
      </c>
      <c r="B66" s="8">
        <f>B18/(B12*3)</f>
        <v>36959.860757597038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0</v>
      </c>
    </row>
    <row r="70" spans="1:3" ht="15.75" thickBot="1" x14ac:dyDescent="0.3">
      <c r="A70" s="10" t="s">
        <v>29</v>
      </c>
      <c r="B70" s="12" t="s">
        <v>122</v>
      </c>
      <c r="C70" s="7"/>
    </row>
    <row r="71" spans="1:3" ht="15.75" thickTop="1" x14ac:dyDescent="0.25"/>
    <row r="72" spans="1:3" x14ac:dyDescent="0.25">
      <c r="A72" s="4" t="s">
        <v>30</v>
      </c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  <row r="167" spans="7:11" x14ac:dyDescent="0.25">
      <c r="G167" s="3"/>
      <c r="H167" s="3"/>
      <c r="I167" s="3"/>
      <c r="J167" s="3"/>
      <c r="K167" s="3"/>
    </row>
    <row r="168" spans="7:11" x14ac:dyDescent="0.25">
      <c r="G168" s="3"/>
      <c r="H168" s="3"/>
      <c r="I168" s="3"/>
      <c r="J168" s="3"/>
      <c r="K168" s="3"/>
    </row>
    <row r="169" spans="7:11" x14ac:dyDescent="0.25">
      <c r="G169" s="3"/>
      <c r="H169" s="3"/>
      <c r="I169" s="3"/>
      <c r="J169" s="3"/>
      <c r="K169" s="3"/>
    </row>
  </sheetData>
  <mergeCells count="2">
    <mergeCell ref="A4:A5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1" style="4" customWidth="1"/>
    <col min="2" max="2" width="19.42578125" style="4" customWidth="1"/>
    <col min="3" max="3" width="11.42578125" style="4"/>
    <col min="4" max="4" width="15.28515625" style="4" bestFit="1" customWidth="1"/>
    <col min="5" max="16384" width="11.42578125" style="4"/>
  </cols>
  <sheetData>
    <row r="2" spans="1:4" x14ac:dyDescent="0.25">
      <c r="A2" s="15" t="s">
        <v>60</v>
      </c>
      <c r="B2" s="15"/>
    </row>
    <row r="4" spans="1:4" x14ac:dyDescent="0.25">
      <c r="A4" s="13" t="s">
        <v>0</v>
      </c>
      <c r="B4" s="5" t="s">
        <v>44</v>
      </c>
    </row>
    <row r="5" spans="1:4" ht="15.75" thickBot="1" x14ac:dyDescent="0.3">
      <c r="A5" s="14"/>
      <c r="B5" s="6" t="s">
        <v>43</v>
      </c>
    </row>
    <row r="6" spans="1:4" ht="15.75" thickTop="1" x14ac:dyDescent="0.25"/>
    <row r="7" spans="1:4" x14ac:dyDescent="0.25">
      <c r="A7" s="2" t="s">
        <v>1</v>
      </c>
    </row>
    <row r="9" spans="1:4" x14ac:dyDescent="0.25">
      <c r="A9" s="4" t="s">
        <v>2</v>
      </c>
    </row>
    <row r="10" spans="1:4" x14ac:dyDescent="0.25">
      <c r="A10" s="4" t="s">
        <v>61</v>
      </c>
      <c r="B10" s="8">
        <v>152209</v>
      </c>
    </row>
    <row r="11" spans="1:4" x14ac:dyDescent="0.25">
      <c r="A11" s="4" t="s">
        <v>62</v>
      </c>
      <c r="B11" s="8">
        <v>158563</v>
      </c>
    </row>
    <row r="12" spans="1:4" x14ac:dyDescent="0.25">
      <c r="A12" s="4" t="s">
        <v>63</v>
      </c>
      <c r="B12" s="8">
        <v>167432</v>
      </c>
    </row>
    <row r="13" spans="1:4" x14ac:dyDescent="0.25">
      <c r="A13" s="4" t="s">
        <v>49</v>
      </c>
      <c r="B13" s="8">
        <v>158520</v>
      </c>
    </row>
    <row r="15" spans="1:4" x14ac:dyDescent="0.25">
      <c r="A15" s="4" t="s">
        <v>3</v>
      </c>
    </row>
    <row r="16" spans="1:4" x14ac:dyDescent="0.25">
      <c r="A16" s="4" t="s">
        <v>61</v>
      </c>
      <c r="B16" s="8">
        <v>15876893892</v>
      </c>
      <c r="D16" s="8"/>
    </row>
    <row r="17" spans="1:2" x14ac:dyDescent="0.25">
      <c r="A17" s="4" t="s">
        <v>62</v>
      </c>
      <c r="B17" s="8">
        <v>15766564594.879999</v>
      </c>
    </row>
    <row r="18" spans="1:2" x14ac:dyDescent="0.25">
      <c r="A18" s="4" t="s">
        <v>63</v>
      </c>
      <c r="B18" s="8">
        <v>12321666503.700001</v>
      </c>
    </row>
    <row r="19" spans="1:2" x14ac:dyDescent="0.25">
      <c r="A19" s="4" t="s">
        <v>49</v>
      </c>
      <c r="B19" s="8">
        <v>63049453986.199997</v>
      </c>
    </row>
    <row r="20" spans="1:2" x14ac:dyDescent="0.25">
      <c r="A20" s="4" t="s">
        <v>64</v>
      </c>
      <c r="B20" s="8">
        <f>B18</f>
        <v>12321666503.700001</v>
      </c>
    </row>
    <row r="21" spans="1:2" x14ac:dyDescent="0.25">
      <c r="B21" s="8"/>
    </row>
    <row r="22" spans="1:2" x14ac:dyDescent="0.25">
      <c r="A22" s="4" t="s">
        <v>4</v>
      </c>
      <c r="B22" s="8"/>
    </row>
    <row r="23" spans="1:2" x14ac:dyDescent="0.25">
      <c r="A23" s="4" t="s">
        <v>62</v>
      </c>
      <c r="B23" s="8">
        <f>B17</f>
        <v>15766564594.879999</v>
      </c>
    </row>
    <row r="24" spans="1:2" x14ac:dyDescent="0.25">
      <c r="A24" s="4" t="s">
        <v>63</v>
      </c>
      <c r="B24" s="8">
        <v>18155090162.599998</v>
      </c>
    </row>
    <row r="26" spans="1:2" x14ac:dyDescent="0.25">
      <c r="A26" s="4" t="s">
        <v>5</v>
      </c>
    </row>
    <row r="27" spans="1:2" x14ac:dyDescent="0.25">
      <c r="A27" s="4" t="s">
        <v>65</v>
      </c>
      <c r="B27" s="9">
        <v>1.0088033727000001</v>
      </c>
    </row>
    <row r="28" spans="1:2" x14ac:dyDescent="0.25">
      <c r="A28" s="4" t="s">
        <v>66</v>
      </c>
      <c r="B28" s="9">
        <v>1.0303325644000001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67</v>
      </c>
      <c r="B32" s="8">
        <f>B16/B27</f>
        <v>15738343389.461983</v>
      </c>
    </row>
    <row r="33" spans="1:2" x14ac:dyDescent="0.25">
      <c r="A33" s="4" t="s">
        <v>68</v>
      </c>
      <c r="B33" s="8">
        <f>B18/B28</f>
        <v>11958921739.870808</v>
      </c>
    </row>
    <row r="34" spans="1:2" x14ac:dyDescent="0.25">
      <c r="A34" s="4" t="s">
        <v>69</v>
      </c>
      <c r="B34" s="8">
        <f>B32/B10</f>
        <v>103399.558432563</v>
      </c>
    </row>
    <row r="35" spans="1:2" x14ac:dyDescent="0.25">
      <c r="A35" s="4" t="s">
        <v>70</v>
      </c>
      <c r="B35" s="8">
        <f>B33/B12</f>
        <v>71425.544339617321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132.54008057909959</v>
      </c>
    </row>
    <row r="41" spans="1:2" x14ac:dyDescent="0.25">
      <c r="A41" s="4" t="s">
        <v>11</v>
      </c>
      <c r="B41" s="8">
        <f>B12/B29*100</f>
        <v>139.95352491766556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105.59336036780334</v>
      </c>
    </row>
    <row r="45" spans="1:2" x14ac:dyDescent="0.25">
      <c r="A45" s="4" t="s">
        <v>14</v>
      </c>
      <c r="B45" s="8">
        <f>B18/B17*100</f>
        <v>78.150610613686339</v>
      </c>
    </row>
    <row r="46" spans="1:2" x14ac:dyDescent="0.25">
      <c r="A46" s="4" t="s">
        <v>15</v>
      </c>
      <c r="B46" s="8">
        <f>AVERAGE(B44:B45)</f>
        <v>91.871985490744834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105.62200353267725</v>
      </c>
    </row>
    <row r="50" spans="1:2" x14ac:dyDescent="0.25">
      <c r="A50" s="4" t="s">
        <v>18</v>
      </c>
      <c r="B50" s="8">
        <f>B18/B19*100</f>
        <v>19.542859968933143</v>
      </c>
    </row>
    <row r="51" spans="1:2" x14ac:dyDescent="0.25">
      <c r="A51" s="4" t="s">
        <v>19</v>
      </c>
      <c r="B51" s="8">
        <f>(B49+B50)/2</f>
        <v>62.582431750805199</v>
      </c>
    </row>
    <row r="52" spans="1:2" x14ac:dyDescent="0.25">
      <c r="B52" s="8"/>
    </row>
    <row r="53" spans="1:2" x14ac:dyDescent="0.25">
      <c r="A53" s="4" t="s">
        <v>32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10.001379681884771</v>
      </c>
    </row>
    <row r="58" spans="1:2" x14ac:dyDescent="0.25">
      <c r="A58" s="4" t="s">
        <v>23</v>
      </c>
      <c r="B58" s="8">
        <f>((B33/B32)-1)*100</f>
        <v>-24.014100824117136</v>
      </c>
    </row>
    <row r="59" spans="1:2" x14ac:dyDescent="0.25">
      <c r="A59" s="4" t="s">
        <v>24</v>
      </c>
      <c r="B59" s="8">
        <f>((B35/B34)-1)*100</f>
        <v>-30.922776245508899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35</v>
      </c>
      <c r="B62" s="8">
        <f t="shared" ref="B62" si="0">B17/B11</f>
        <v>99434.070967880267</v>
      </c>
    </row>
    <row r="63" spans="1:2" x14ac:dyDescent="0.25">
      <c r="A63" s="4" t="s">
        <v>36</v>
      </c>
      <c r="B63" s="8">
        <f>B18/B12</f>
        <v>73592.064263103835</v>
      </c>
    </row>
    <row r="64" spans="1:2" x14ac:dyDescent="0.25">
      <c r="A64" s="4" t="s">
        <v>26</v>
      </c>
      <c r="B64" s="8">
        <f>(B63/B62)*B46</f>
        <v>67.995295721099737</v>
      </c>
    </row>
    <row r="65" spans="1:3" x14ac:dyDescent="0.25">
      <c r="A65" s="4" t="s">
        <v>33</v>
      </c>
      <c r="B65" s="8">
        <f>B17/(B11*3)</f>
        <v>33144.690322626753</v>
      </c>
    </row>
    <row r="66" spans="1:3" x14ac:dyDescent="0.25">
      <c r="A66" s="4" t="s">
        <v>34</v>
      </c>
      <c r="B66" s="8">
        <f>B18/(B12*3)</f>
        <v>24530.688087701277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115.14930886399719</v>
      </c>
    </row>
    <row r="70" spans="1:3" ht="15.75" thickBot="1" x14ac:dyDescent="0.3">
      <c r="A70" s="10" t="s">
        <v>29</v>
      </c>
      <c r="B70" s="11">
        <f>(B18/B24)*100</f>
        <v>67.868935892607041</v>
      </c>
      <c r="C70" s="7"/>
    </row>
    <row r="71" spans="1:3" ht="15.75" thickTop="1" x14ac:dyDescent="0.25"/>
    <row r="72" spans="1:3" x14ac:dyDescent="0.25">
      <c r="A72" s="4" t="s">
        <v>30</v>
      </c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  <row r="83" spans="1:1" x14ac:dyDescent="0.25">
      <c r="A83" s="1"/>
    </row>
  </sheetData>
  <mergeCells count="2">
    <mergeCell ref="A2:B2"/>
    <mergeCell ref="A4:A5"/>
  </mergeCells>
  <pageMargins left="0.7" right="0.7" top="0.75" bottom="0.75" header="0.3" footer="0.3"/>
  <ignoredErrors>
    <ignoredError sqref="B58:B59 B70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0.42578125" style="4" customWidth="1"/>
    <col min="2" max="2" width="17.7109375" style="4" customWidth="1"/>
    <col min="3" max="3" width="11.42578125" style="4"/>
    <col min="4" max="4" width="21.140625" style="4" customWidth="1"/>
    <col min="5" max="16384" width="11.42578125" style="4"/>
  </cols>
  <sheetData>
    <row r="2" spans="1:2" x14ac:dyDescent="0.25">
      <c r="A2" s="15" t="s">
        <v>71</v>
      </c>
      <c r="B2" s="15"/>
    </row>
    <row r="4" spans="1:2" x14ac:dyDescent="0.25">
      <c r="A4" s="13" t="s">
        <v>0</v>
      </c>
      <c r="B4" s="5" t="s">
        <v>44</v>
      </c>
    </row>
    <row r="5" spans="1:2" ht="15.75" thickBot="1" x14ac:dyDescent="0.3">
      <c r="A5" s="14"/>
      <c r="B5" s="6" t="s">
        <v>43</v>
      </c>
    </row>
    <row r="6" spans="1:2" ht="15.75" thickTop="1" x14ac:dyDescent="0.25"/>
    <row r="7" spans="1:2" x14ac:dyDescent="0.25">
      <c r="A7" s="2" t="s">
        <v>1</v>
      </c>
    </row>
    <row r="9" spans="1:2" x14ac:dyDescent="0.25">
      <c r="A9" s="4" t="s">
        <v>2</v>
      </c>
    </row>
    <row r="10" spans="1:2" x14ac:dyDescent="0.25">
      <c r="A10" s="4" t="s">
        <v>72</v>
      </c>
      <c r="B10" s="8">
        <v>154628</v>
      </c>
    </row>
    <row r="11" spans="1:2" x14ac:dyDescent="0.25">
      <c r="A11" s="4" t="s">
        <v>73</v>
      </c>
      <c r="B11" s="8">
        <v>158814</v>
      </c>
    </row>
    <row r="12" spans="1:2" x14ac:dyDescent="0.25">
      <c r="A12" s="4" t="s">
        <v>74</v>
      </c>
      <c r="B12" s="8">
        <v>171148</v>
      </c>
    </row>
    <row r="13" spans="1:2" x14ac:dyDescent="0.25">
      <c r="A13" s="4" t="s">
        <v>49</v>
      </c>
      <c r="B13" s="8">
        <v>158520</v>
      </c>
    </row>
    <row r="15" spans="1:2" x14ac:dyDescent="0.25">
      <c r="A15" s="4" t="s">
        <v>3</v>
      </c>
    </row>
    <row r="16" spans="1:2" x14ac:dyDescent="0.25">
      <c r="A16" s="4" t="s">
        <v>72</v>
      </c>
      <c r="B16" s="8">
        <v>16211753728</v>
      </c>
    </row>
    <row r="17" spans="1:2" x14ac:dyDescent="0.25">
      <c r="A17" s="4" t="s">
        <v>73</v>
      </c>
      <c r="B17" s="8">
        <v>15791555743.92</v>
      </c>
    </row>
    <row r="18" spans="1:2" x14ac:dyDescent="0.25">
      <c r="A18" s="4" t="s">
        <v>74</v>
      </c>
      <c r="B18" s="8">
        <v>25220018888.900002</v>
      </c>
    </row>
    <row r="19" spans="1:2" x14ac:dyDescent="0.25">
      <c r="A19" s="4" t="s">
        <v>49</v>
      </c>
      <c r="B19" s="8">
        <v>63049453986.199997</v>
      </c>
    </row>
    <row r="20" spans="1:2" x14ac:dyDescent="0.25">
      <c r="A20" s="4" t="s">
        <v>75</v>
      </c>
      <c r="B20" s="8">
        <f>B18</f>
        <v>25220018888.900002</v>
      </c>
    </row>
    <row r="21" spans="1:2" x14ac:dyDescent="0.25">
      <c r="B21" s="8"/>
    </row>
    <row r="22" spans="1:2" x14ac:dyDescent="0.25">
      <c r="A22" s="4" t="s">
        <v>4</v>
      </c>
      <c r="B22" s="8"/>
    </row>
    <row r="23" spans="1:2" x14ac:dyDescent="0.25">
      <c r="A23" s="4" t="s">
        <v>73</v>
      </c>
      <c r="B23" s="8">
        <f>B17</f>
        <v>15791555743.92</v>
      </c>
    </row>
    <row r="24" spans="1:2" x14ac:dyDescent="0.25">
      <c r="A24" s="4" t="s">
        <v>74</v>
      </c>
      <c r="B24" s="8">
        <v>12433396390</v>
      </c>
    </row>
    <row r="26" spans="1:2" x14ac:dyDescent="0.25">
      <c r="A26" s="4" t="s">
        <v>5</v>
      </c>
    </row>
    <row r="27" spans="1:2" x14ac:dyDescent="0.25">
      <c r="A27" s="4" t="s">
        <v>76</v>
      </c>
      <c r="B27" s="9">
        <v>1.0123857379999999</v>
      </c>
    </row>
    <row r="28" spans="1:2" x14ac:dyDescent="0.25">
      <c r="A28" s="4" t="s">
        <v>77</v>
      </c>
      <c r="B28" s="9">
        <v>1.0303325644000001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78</v>
      </c>
      <c r="B32" s="8">
        <f>B16/B27</f>
        <v>16013415755.96159</v>
      </c>
    </row>
    <row r="33" spans="1:2" x14ac:dyDescent="0.25">
      <c r="A33" s="4" t="s">
        <v>79</v>
      </c>
      <c r="B33" s="8">
        <f>B18/B28</f>
        <v>24477551967.491711</v>
      </c>
    </row>
    <row r="34" spans="1:2" x14ac:dyDescent="0.25">
      <c r="A34" s="4" t="s">
        <v>80</v>
      </c>
      <c r="B34" s="8">
        <f>B32/B10</f>
        <v>103560.90589001727</v>
      </c>
    </row>
    <row r="35" spans="1:2" x14ac:dyDescent="0.25">
      <c r="A35" s="4" t="s">
        <v>81</v>
      </c>
      <c r="B35" s="8">
        <f>B33/B12</f>
        <v>143019.79554240606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132.74988715582526</v>
      </c>
    </row>
    <row r="41" spans="1:2" x14ac:dyDescent="0.25">
      <c r="A41" s="4" t="s">
        <v>11</v>
      </c>
      <c r="B41" s="8">
        <f>B12/B29*100</f>
        <v>143.05966531253657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107.76631783092169</v>
      </c>
    </row>
    <row r="45" spans="1:2" x14ac:dyDescent="0.25">
      <c r="A45" s="4" t="s">
        <v>14</v>
      </c>
      <c r="B45" s="8">
        <f>B18/B17*100</f>
        <v>159.70572689527509</v>
      </c>
    </row>
    <row r="46" spans="1:2" x14ac:dyDescent="0.25">
      <c r="A46" s="4" t="s">
        <v>15</v>
      </c>
      <c r="B46" s="8">
        <f>AVERAGE(B44:B45)</f>
        <v>133.73602236309839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107.96618723189503</v>
      </c>
    </row>
    <row r="50" spans="1:2" x14ac:dyDescent="0.25">
      <c r="A50" s="4" t="s">
        <v>18</v>
      </c>
      <c r="B50" s="8">
        <f>B18/B19*100</f>
        <v>40.000376362371121</v>
      </c>
    </row>
    <row r="51" spans="1:2" x14ac:dyDescent="0.25">
      <c r="A51" s="4" t="s">
        <v>19</v>
      </c>
      <c r="B51" s="8">
        <f>(B49+B50)/2</f>
        <v>73.983281797133074</v>
      </c>
    </row>
    <row r="52" spans="1:2" x14ac:dyDescent="0.25">
      <c r="B52" s="8"/>
    </row>
    <row r="53" spans="1:2" x14ac:dyDescent="0.25">
      <c r="A53" s="4" t="s">
        <v>32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10.6837054091109</v>
      </c>
    </row>
    <row r="58" spans="1:2" x14ac:dyDescent="0.25">
      <c r="A58" s="4" t="s">
        <v>23</v>
      </c>
      <c r="B58" s="8">
        <f>((B33/B32)-1)*100</f>
        <v>52.856531926232122</v>
      </c>
    </row>
    <row r="59" spans="1:2" x14ac:dyDescent="0.25">
      <c r="A59" s="4" t="s">
        <v>24</v>
      </c>
      <c r="B59" s="8">
        <f>((B35/B34)-1)*100</f>
        <v>38.102109394731002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35</v>
      </c>
      <c r="B62" s="8">
        <f t="shared" ref="B62:B63" si="0">B17/B11</f>
        <v>99434.28</v>
      </c>
    </row>
    <row r="63" spans="1:2" x14ac:dyDescent="0.25">
      <c r="A63" s="4" t="s">
        <v>36</v>
      </c>
      <c r="B63" s="8">
        <f t="shared" si="0"/>
        <v>147357.95270117093</v>
      </c>
    </row>
    <row r="64" spans="1:2" x14ac:dyDescent="0.25">
      <c r="A64" s="4" t="s">
        <v>26</v>
      </c>
      <c r="B64" s="8">
        <f>(B63/B62)*B46</f>
        <v>198.19187565720986</v>
      </c>
    </row>
    <row r="65" spans="1:3" x14ac:dyDescent="0.25">
      <c r="A65" s="4" t="s">
        <v>33</v>
      </c>
      <c r="B65" s="8">
        <f>B17/(B11*3)</f>
        <v>33144.76</v>
      </c>
    </row>
    <row r="66" spans="1:3" x14ac:dyDescent="0.25">
      <c r="A66" s="4" t="s">
        <v>34</v>
      </c>
      <c r="B66" s="8">
        <f>B18/(B12*3)</f>
        <v>49119.317567056976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78.734461579487231</v>
      </c>
    </row>
    <row r="70" spans="1:3" ht="15.75" thickBot="1" x14ac:dyDescent="0.3">
      <c r="A70" s="10" t="s">
        <v>29</v>
      </c>
      <c r="B70" s="11">
        <f>(B18/B24)*100</f>
        <v>202.84094625330286</v>
      </c>
      <c r="C70" s="7"/>
    </row>
    <row r="71" spans="1:3" ht="15.75" thickTop="1" x14ac:dyDescent="0.25"/>
    <row r="72" spans="1:3" x14ac:dyDescent="0.25">
      <c r="A72" s="4" t="s">
        <v>30</v>
      </c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  <row r="83" spans="1:1" x14ac:dyDescent="0.25">
      <c r="A83" s="1"/>
    </row>
  </sheetData>
  <mergeCells count="2">
    <mergeCell ref="A2:B2"/>
    <mergeCell ref="A4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6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2.42578125" style="4" customWidth="1"/>
    <col min="2" max="2" width="20.85546875" style="4" customWidth="1"/>
    <col min="3" max="3" width="11.42578125" style="4"/>
    <col min="4" max="4" width="15.28515625" style="4" bestFit="1" customWidth="1"/>
    <col min="5" max="16384" width="11.42578125" style="4"/>
  </cols>
  <sheetData>
    <row r="2" spans="1:2" x14ac:dyDescent="0.25">
      <c r="A2" s="15" t="s">
        <v>82</v>
      </c>
      <c r="B2" s="15"/>
    </row>
    <row r="4" spans="1:2" x14ac:dyDescent="0.25">
      <c r="A4" s="13" t="s">
        <v>0</v>
      </c>
      <c r="B4" s="5" t="s">
        <v>44</v>
      </c>
    </row>
    <row r="5" spans="1:2" ht="15.75" thickBot="1" x14ac:dyDescent="0.3">
      <c r="A5" s="14"/>
      <c r="B5" s="6" t="s">
        <v>43</v>
      </c>
    </row>
    <row r="6" spans="1:2" ht="15.75" thickTop="1" x14ac:dyDescent="0.25"/>
    <row r="7" spans="1:2" x14ac:dyDescent="0.25">
      <c r="A7" s="2" t="s">
        <v>1</v>
      </c>
    </row>
    <row r="9" spans="1:2" x14ac:dyDescent="0.25">
      <c r="A9" s="4" t="s">
        <v>2</v>
      </c>
    </row>
    <row r="10" spans="1:2" x14ac:dyDescent="0.25">
      <c r="A10" s="4" t="s">
        <v>83</v>
      </c>
      <c r="B10" s="8">
        <v>158790</v>
      </c>
    </row>
    <row r="11" spans="1:2" x14ac:dyDescent="0.25">
      <c r="A11" s="4" t="s">
        <v>84</v>
      </c>
      <c r="B11" s="8">
        <v>158109</v>
      </c>
    </row>
    <row r="12" spans="1:2" x14ac:dyDescent="0.25">
      <c r="A12" s="4" t="s">
        <v>85</v>
      </c>
      <c r="B12" s="8">
        <v>158790</v>
      </c>
    </row>
    <row r="13" spans="1:2" x14ac:dyDescent="0.25">
      <c r="A13" s="4" t="s">
        <v>49</v>
      </c>
      <c r="B13" s="8">
        <v>158520</v>
      </c>
    </row>
    <row r="15" spans="1:2" x14ac:dyDescent="0.25">
      <c r="A15" s="4" t="s">
        <v>3</v>
      </c>
    </row>
    <row r="16" spans="1:2" x14ac:dyDescent="0.25">
      <c r="A16" s="4" t="s">
        <v>83</v>
      </c>
      <c r="B16" s="8">
        <v>17188862309</v>
      </c>
    </row>
    <row r="17" spans="1:2" x14ac:dyDescent="0.25">
      <c r="A17" s="4" t="s">
        <v>84</v>
      </c>
      <c r="B17" s="8">
        <v>15721421431.76</v>
      </c>
    </row>
    <row r="18" spans="1:2" x14ac:dyDescent="0.25">
      <c r="A18" s="4" t="s">
        <v>85</v>
      </c>
      <c r="B18" s="8">
        <v>20449253582</v>
      </c>
    </row>
    <row r="19" spans="1:2" x14ac:dyDescent="0.25">
      <c r="A19" s="4" t="s">
        <v>49</v>
      </c>
      <c r="B19" s="8">
        <v>63049453986.199997</v>
      </c>
    </row>
    <row r="20" spans="1:2" x14ac:dyDescent="0.25">
      <c r="A20" s="4" t="s">
        <v>86</v>
      </c>
      <c r="B20" s="8">
        <f>B18</f>
        <v>20449253582</v>
      </c>
    </row>
    <row r="21" spans="1:2" x14ac:dyDescent="0.25">
      <c r="B21" s="8"/>
    </row>
    <row r="22" spans="1:2" x14ac:dyDescent="0.25">
      <c r="A22" s="4" t="s">
        <v>4</v>
      </c>
      <c r="B22" s="8"/>
    </row>
    <row r="23" spans="1:2" x14ac:dyDescent="0.25">
      <c r="A23" s="4" t="s">
        <v>84</v>
      </c>
      <c r="B23" s="8">
        <f>B17</f>
        <v>15721421431.76</v>
      </c>
    </row>
    <row r="24" spans="1:2" x14ac:dyDescent="0.25">
      <c r="A24" s="4" t="s">
        <v>85</v>
      </c>
      <c r="B24" s="8">
        <v>6126513447.1000004</v>
      </c>
    </row>
    <row r="26" spans="1:2" x14ac:dyDescent="0.25">
      <c r="A26" s="4" t="s">
        <v>5</v>
      </c>
    </row>
    <row r="27" spans="1:2" x14ac:dyDescent="0.25">
      <c r="A27" s="4" t="s">
        <v>87</v>
      </c>
      <c r="B27" s="9">
        <v>1.0245</v>
      </c>
    </row>
    <row r="28" spans="1:2" x14ac:dyDescent="0.25">
      <c r="A28" s="4" t="s">
        <v>88</v>
      </c>
      <c r="B28" s="9">
        <v>1.0451999999999999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89</v>
      </c>
      <c r="B32" s="8">
        <f>B16/B27</f>
        <v>16777806060.517326</v>
      </c>
    </row>
    <row r="33" spans="1:2" x14ac:dyDescent="0.25">
      <c r="A33" s="4" t="s">
        <v>90</v>
      </c>
      <c r="B33" s="8">
        <f>B18/B28</f>
        <v>19564919232.682743</v>
      </c>
    </row>
    <row r="34" spans="1:2" x14ac:dyDescent="0.25">
      <c r="A34" s="4" t="s">
        <v>91</v>
      </c>
      <c r="B34" s="8">
        <f>B32/B10</f>
        <v>105660.34423148389</v>
      </c>
    </row>
    <row r="35" spans="1:2" x14ac:dyDescent="0.25">
      <c r="A35" s="4" t="s">
        <v>92</v>
      </c>
      <c r="B35" s="8">
        <f>B33/B12</f>
        <v>123212.54003830683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132.1605897988866</v>
      </c>
    </row>
    <row r="41" spans="1:2" x14ac:dyDescent="0.25">
      <c r="A41" s="4" t="s">
        <v>11</v>
      </c>
      <c r="B41" s="8">
        <f>B12/B29*100</f>
        <v>132.72982596920608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100.43071551904066</v>
      </c>
    </row>
    <row r="45" spans="1:2" x14ac:dyDescent="0.25">
      <c r="A45" s="4" t="s">
        <v>14</v>
      </c>
      <c r="B45" s="8">
        <f>B18/B17*100</f>
        <v>130.07254891525878</v>
      </c>
    </row>
    <row r="46" spans="1:2" x14ac:dyDescent="0.25">
      <c r="A46" s="4" t="s">
        <v>15</v>
      </c>
      <c r="B46" s="8">
        <f>AVERAGE(B44:B45)</f>
        <v>115.25163221714972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100.17032551097654</v>
      </c>
    </row>
    <row r="50" spans="1:2" x14ac:dyDescent="0.25">
      <c r="A50" s="4" t="s">
        <v>18</v>
      </c>
      <c r="B50" s="8">
        <f>B18/B19*100</f>
        <v>32.433672758650452</v>
      </c>
    </row>
    <row r="51" spans="1:2" x14ac:dyDescent="0.25">
      <c r="A51" s="4" t="s">
        <v>19</v>
      </c>
      <c r="B51" s="8">
        <f>(B49+B50)/2</f>
        <v>66.301999134813499</v>
      </c>
    </row>
    <row r="52" spans="1:2" x14ac:dyDescent="0.25">
      <c r="B52" s="8"/>
    </row>
    <row r="53" spans="1:2" x14ac:dyDescent="0.25">
      <c r="A53" s="4" t="s">
        <v>31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0</v>
      </c>
    </row>
    <row r="58" spans="1:2" x14ac:dyDescent="0.25">
      <c r="A58" s="4" t="s">
        <v>23</v>
      </c>
      <c r="B58" s="8">
        <f>((B33/B32)-1)*100</f>
        <v>16.611904811107813</v>
      </c>
    </row>
    <row r="59" spans="1:2" x14ac:dyDescent="0.25">
      <c r="A59" s="4" t="s">
        <v>24</v>
      </c>
      <c r="B59" s="8">
        <f>((B35/B34)-1)*100</f>
        <v>16.611904811107813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35</v>
      </c>
      <c r="B62" s="8">
        <f t="shared" ref="B62:B63" si="0">B17/B11</f>
        <v>99434.070367657754</v>
      </c>
    </row>
    <row r="63" spans="1:2" x14ac:dyDescent="0.25">
      <c r="A63" s="4" t="s">
        <v>36</v>
      </c>
      <c r="B63" s="8">
        <f t="shared" si="0"/>
        <v>128781.7468480383</v>
      </c>
    </row>
    <row r="64" spans="1:2" x14ac:dyDescent="0.25">
      <c r="A64" s="4" t="s">
        <v>26</v>
      </c>
      <c r="B64" s="8">
        <f>(B63/B62)*B46</f>
        <v>149.26781604265742</v>
      </c>
    </row>
    <row r="65" spans="1:3" x14ac:dyDescent="0.25">
      <c r="A65" s="4" t="s">
        <v>33</v>
      </c>
      <c r="B65" s="8">
        <f>B17/(B11*3)</f>
        <v>33144.690122552587</v>
      </c>
    </row>
    <row r="66" spans="1:3" x14ac:dyDescent="0.25">
      <c r="A66" s="4" t="s">
        <v>34</v>
      </c>
      <c r="B66" s="8">
        <f>B18/(B12*3)</f>
        <v>42927.248949346096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38.969208183195065</v>
      </c>
    </row>
    <row r="70" spans="1:3" ht="15.75" thickBot="1" x14ac:dyDescent="0.3">
      <c r="A70" s="10" t="s">
        <v>29</v>
      </c>
      <c r="B70" s="11">
        <f>(B18/B24)*100</f>
        <v>333.78288905380111</v>
      </c>
      <c r="C70" s="7"/>
    </row>
    <row r="71" spans="1:3" ht="15.75" thickTop="1" x14ac:dyDescent="0.25">
      <c r="A71" s="7"/>
      <c r="B71" s="7"/>
      <c r="C71" s="7"/>
    </row>
    <row r="72" spans="1:3" x14ac:dyDescent="0.25">
      <c r="A72" s="4" t="s">
        <v>30</v>
      </c>
      <c r="B72" s="7"/>
      <c r="C72" s="7"/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</sheetData>
  <mergeCells count="2">
    <mergeCell ref="A2:B2"/>
    <mergeCell ref="A4:A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4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1.85546875" style="4" customWidth="1"/>
    <col min="2" max="2" width="22.42578125" style="4" customWidth="1"/>
    <col min="3" max="16384" width="11.42578125" style="4"/>
  </cols>
  <sheetData>
    <row r="2" spans="1:2" x14ac:dyDescent="0.25">
      <c r="A2" s="15" t="s">
        <v>93</v>
      </c>
      <c r="B2" s="15"/>
    </row>
    <row r="4" spans="1:2" x14ac:dyDescent="0.25">
      <c r="A4" s="13" t="s">
        <v>0</v>
      </c>
      <c r="B4" s="5" t="s">
        <v>44</v>
      </c>
    </row>
    <row r="5" spans="1:2" ht="15.75" thickBot="1" x14ac:dyDescent="0.3">
      <c r="A5" s="14"/>
      <c r="B5" s="6" t="s">
        <v>43</v>
      </c>
    </row>
    <row r="6" spans="1:2" ht="15.75" thickTop="1" x14ac:dyDescent="0.25"/>
    <row r="7" spans="1:2" x14ac:dyDescent="0.25">
      <c r="A7" s="2" t="s">
        <v>1</v>
      </c>
    </row>
    <row r="9" spans="1:2" x14ac:dyDescent="0.25">
      <c r="A9" s="4" t="s">
        <v>2</v>
      </c>
    </row>
    <row r="10" spans="1:2" x14ac:dyDescent="0.25">
      <c r="A10" s="4" t="s">
        <v>94</v>
      </c>
      <c r="B10" s="8">
        <f>AVERAGE('I Trimestre'!B10,'II Trimestre'!B10)</f>
        <v>155402.5</v>
      </c>
    </row>
    <row r="11" spans="1:2" x14ac:dyDescent="0.25">
      <c r="A11" s="4" t="s">
        <v>95</v>
      </c>
      <c r="B11" s="8">
        <f>AVERAGE('I Trimestre'!B11,'II Trimestre'!B11)</f>
        <v>158579.5</v>
      </c>
    </row>
    <row r="12" spans="1:2" x14ac:dyDescent="0.25">
      <c r="A12" s="4" t="s">
        <v>96</v>
      </c>
      <c r="B12" s="8">
        <f>AVERAGE('I Trimestre'!B12,'II Trimestre'!B12)</f>
        <v>165584.5</v>
      </c>
    </row>
    <row r="13" spans="1:2" x14ac:dyDescent="0.25">
      <c r="A13" s="4" t="s">
        <v>49</v>
      </c>
      <c r="B13" s="8">
        <f>'II Trimestre'!B13</f>
        <v>158520</v>
      </c>
    </row>
    <row r="15" spans="1:2" x14ac:dyDescent="0.25">
      <c r="A15" s="4" t="s">
        <v>3</v>
      </c>
    </row>
    <row r="16" spans="1:2" x14ac:dyDescent="0.25">
      <c r="A16" s="4" t="s">
        <v>94</v>
      </c>
      <c r="B16" s="8">
        <f>'I Trimestre'!B16+'II Trimestre'!B16</f>
        <v>31646805632</v>
      </c>
    </row>
    <row r="17" spans="1:2" x14ac:dyDescent="0.25">
      <c r="A17" s="4" t="s">
        <v>95</v>
      </c>
      <c r="B17" s="8">
        <f>'I Trimestre'!B17+'II Trimestre'!B17</f>
        <v>31536476810.519997</v>
      </c>
    </row>
    <row r="18" spans="1:2" x14ac:dyDescent="0.25">
      <c r="A18" s="4" t="s">
        <v>97</v>
      </c>
      <c r="B18" s="8">
        <f>'I Trimestre'!B18+'II Trimestre'!B18</f>
        <v>30476756666.299999</v>
      </c>
    </row>
    <row r="19" spans="1:2" x14ac:dyDescent="0.25">
      <c r="A19" s="4" t="s">
        <v>49</v>
      </c>
      <c r="B19" s="8">
        <f>'II Trimestre'!B19</f>
        <v>63049453986.199997</v>
      </c>
    </row>
    <row r="20" spans="1:2" x14ac:dyDescent="0.25">
      <c r="A20" s="4" t="s">
        <v>98</v>
      </c>
      <c r="B20" s="8">
        <f>B18</f>
        <v>30476756666.299999</v>
      </c>
    </row>
    <row r="22" spans="1:2" x14ac:dyDescent="0.25">
      <c r="A22" s="4" t="s">
        <v>4</v>
      </c>
    </row>
    <row r="23" spans="1:2" x14ac:dyDescent="0.25">
      <c r="A23" s="4" t="s">
        <v>99</v>
      </c>
      <c r="B23" s="8">
        <f>B17</f>
        <v>31536476810.519997</v>
      </c>
    </row>
    <row r="24" spans="1:2" x14ac:dyDescent="0.25">
      <c r="A24" s="4" t="s">
        <v>97</v>
      </c>
      <c r="B24" s="8">
        <f>'I Trimestre'!B24+'II Trimestre'!B24</f>
        <v>18155090162.599998</v>
      </c>
    </row>
    <row r="26" spans="1:2" x14ac:dyDescent="0.25">
      <c r="A26" s="4" t="s">
        <v>5</v>
      </c>
    </row>
    <row r="27" spans="1:2" x14ac:dyDescent="0.25">
      <c r="A27" s="4" t="s">
        <v>100</v>
      </c>
      <c r="B27" s="9">
        <v>1.0088033727000001</v>
      </c>
    </row>
    <row r="28" spans="1:2" x14ac:dyDescent="0.25">
      <c r="A28" s="4" t="s">
        <v>101</v>
      </c>
      <c r="B28" s="9">
        <v>1.0303325644000001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102</v>
      </c>
      <c r="B32" s="8">
        <f>B16/B27</f>
        <v>31370638211.983047</v>
      </c>
    </row>
    <row r="33" spans="1:2" x14ac:dyDescent="0.25">
      <c r="A33" s="4" t="s">
        <v>103</v>
      </c>
      <c r="B33" s="8">
        <f>B18/B28</f>
        <v>29579533559.67907</v>
      </c>
    </row>
    <row r="34" spans="1:2" x14ac:dyDescent="0.25">
      <c r="A34" s="4" t="s">
        <v>104</v>
      </c>
      <c r="B34" s="8">
        <f>B32/B10</f>
        <v>201867.01122557904</v>
      </c>
    </row>
    <row r="35" spans="1:2" x14ac:dyDescent="0.25">
      <c r="A35" s="4" t="s">
        <v>105</v>
      </c>
      <c r="B35" s="8">
        <f>B33/B12</f>
        <v>178637.09199640708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132.55387264490028</v>
      </c>
    </row>
    <row r="41" spans="1:2" x14ac:dyDescent="0.25">
      <c r="A41" s="4" t="s">
        <v>11</v>
      </c>
      <c r="B41" s="8">
        <f>B12/B29*100</f>
        <v>138.40923148937594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104.41734272084349</v>
      </c>
    </row>
    <row r="45" spans="1:2" x14ac:dyDescent="0.25">
      <c r="A45" s="4" t="s">
        <v>14</v>
      </c>
      <c r="B45" s="8">
        <f>B18/B17*100</f>
        <v>96.639700272839306</v>
      </c>
    </row>
    <row r="46" spans="1:2" x14ac:dyDescent="0.25">
      <c r="A46" s="4" t="s">
        <v>15</v>
      </c>
      <c r="B46" s="8">
        <f>AVERAGE(B44:B45)</f>
        <v>100.52852149684139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104.45653545293969</v>
      </c>
    </row>
    <row r="50" spans="1:2" x14ac:dyDescent="0.25">
      <c r="A50" s="4" t="s">
        <v>18</v>
      </c>
      <c r="B50" s="8">
        <f>B18/B19*100</f>
        <v>48.337859790142865</v>
      </c>
    </row>
    <row r="51" spans="1:2" x14ac:dyDescent="0.25">
      <c r="A51" s="4" t="s">
        <v>19</v>
      </c>
      <c r="B51" s="8">
        <f>(B49+B50)/2</f>
        <v>76.397197621541281</v>
      </c>
    </row>
    <row r="52" spans="1:2" x14ac:dyDescent="0.25">
      <c r="B52" s="8"/>
    </row>
    <row r="53" spans="1:2" x14ac:dyDescent="0.25">
      <c r="A53" s="4" t="s">
        <v>32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6.5520181464262084</v>
      </c>
    </row>
    <row r="58" spans="1:2" x14ac:dyDescent="0.25">
      <c r="A58" s="4" t="s">
        <v>23</v>
      </c>
      <c r="B58" s="8">
        <f>((B33/B32)-1)*100</f>
        <v>-5.7094938273197338</v>
      </c>
    </row>
    <row r="59" spans="1:2" x14ac:dyDescent="0.25">
      <c r="A59" s="4" t="s">
        <v>24</v>
      </c>
      <c r="B59" s="8">
        <f>((B35/B34)-1)*100</f>
        <v>-11.507536119021145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37</v>
      </c>
      <c r="B62" s="8">
        <f t="shared" ref="B62:B63" si="0">B17/B11</f>
        <v>198868.55999999997</v>
      </c>
    </row>
    <row r="63" spans="1:2" x14ac:dyDescent="0.25">
      <c r="A63" s="4" t="s">
        <v>38</v>
      </c>
      <c r="B63" s="8">
        <f t="shared" si="0"/>
        <v>184055.61309361685</v>
      </c>
    </row>
    <row r="64" spans="1:2" x14ac:dyDescent="0.25">
      <c r="A64" s="4" t="s">
        <v>26</v>
      </c>
      <c r="B64" s="8">
        <f>(B63/B62)*B46</f>
        <v>93.040542243057345</v>
      </c>
    </row>
    <row r="65" spans="1:3" x14ac:dyDescent="0.25">
      <c r="A65" s="4" t="s">
        <v>33</v>
      </c>
      <c r="B65" s="8">
        <f>B17/(B11*6)</f>
        <v>33144.759999999995</v>
      </c>
    </row>
    <row r="66" spans="1:3" x14ac:dyDescent="0.25">
      <c r="A66" s="4" t="s">
        <v>34</v>
      </c>
      <c r="B66" s="8">
        <f>B18/(B12*6)</f>
        <v>30675.935515602807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57.568542839077665</v>
      </c>
    </row>
    <row r="70" spans="1:3" ht="15.75" thickBot="1" x14ac:dyDescent="0.3">
      <c r="A70" s="10" t="s">
        <v>29</v>
      </c>
      <c r="B70" s="11">
        <f>(B18/B24)*100</f>
        <v>167.86893589260706</v>
      </c>
    </row>
    <row r="71" spans="1:3" ht="15.75" thickTop="1" x14ac:dyDescent="0.25">
      <c r="A71" s="7"/>
      <c r="B71" s="7"/>
      <c r="C71" s="7"/>
    </row>
    <row r="72" spans="1:3" x14ac:dyDescent="0.25">
      <c r="A72" s="4" t="s">
        <v>30</v>
      </c>
      <c r="B72" s="7"/>
      <c r="C72" s="7"/>
    </row>
    <row r="73" spans="1:3" x14ac:dyDescent="0.25">
      <c r="A73" s="4" t="s">
        <v>57</v>
      </c>
      <c r="B73" s="7"/>
      <c r="C73" s="7"/>
    </row>
    <row r="74" spans="1:3" x14ac:dyDescent="0.25">
      <c r="A74" s="4" t="s">
        <v>58</v>
      </c>
    </row>
    <row r="76" spans="1:3" x14ac:dyDescent="0.25">
      <c r="A76" s="4" t="s">
        <v>59</v>
      </c>
    </row>
    <row r="84" spans="1:1" x14ac:dyDescent="0.25">
      <c r="A84" s="1"/>
    </row>
  </sheetData>
  <mergeCells count="2">
    <mergeCell ref="A2:B2"/>
    <mergeCell ref="A4:A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3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2.28515625" style="4" customWidth="1"/>
    <col min="2" max="2" width="19.7109375" style="4" customWidth="1"/>
    <col min="3" max="16384" width="11.42578125" style="4"/>
  </cols>
  <sheetData>
    <row r="2" spans="1:2" x14ac:dyDescent="0.25">
      <c r="A2" s="15" t="s">
        <v>106</v>
      </c>
      <c r="B2" s="15"/>
    </row>
    <row r="4" spans="1:2" x14ac:dyDescent="0.25">
      <c r="A4" s="13" t="s">
        <v>0</v>
      </c>
      <c r="B4" s="5" t="s">
        <v>44</v>
      </c>
    </row>
    <row r="5" spans="1:2" ht="15.75" thickBot="1" x14ac:dyDescent="0.3">
      <c r="A5" s="14"/>
      <c r="B5" s="6" t="s">
        <v>43</v>
      </c>
    </row>
    <row r="6" spans="1:2" ht="15.75" thickTop="1" x14ac:dyDescent="0.25"/>
    <row r="7" spans="1:2" x14ac:dyDescent="0.25">
      <c r="A7" s="2" t="s">
        <v>1</v>
      </c>
    </row>
    <row r="9" spans="1:2" x14ac:dyDescent="0.25">
      <c r="A9" s="4" t="s">
        <v>2</v>
      </c>
    </row>
    <row r="10" spans="1:2" x14ac:dyDescent="0.25">
      <c r="A10" s="4" t="s">
        <v>107</v>
      </c>
      <c r="B10" s="8">
        <f>AVERAGE('I Trimestre'!B10,'II Trimestre'!B10,'III Trimestre'!B10)</f>
        <v>155144.33333333334</v>
      </c>
    </row>
    <row r="11" spans="1:2" x14ac:dyDescent="0.25">
      <c r="A11" s="4" t="s">
        <v>108</v>
      </c>
      <c r="B11" s="8">
        <f>AVERAGE('I Trimestre'!B11,'II Trimestre'!B11,'III Trimestre'!B11)</f>
        <v>158657.66666666666</v>
      </c>
    </row>
    <row r="12" spans="1:2" x14ac:dyDescent="0.25">
      <c r="A12" s="4" t="s">
        <v>109</v>
      </c>
      <c r="B12" s="8">
        <f>AVERAGE('I Trimestre'!B12,'II Trimestre'!B12,'III Trimestre'!B12)</f>
        <v>167439</v>
      </c>
    </row>
    <row r="13" spans="1:2" x14ac:dyDescent="0.25">
      <c r="A13" s="4" t="s">
        <v>49</v>
      </c>
      <c r="B13" s="8">
        <f>'III Trimestre'!B13</f>
        <v>158520</v>
      </c>
    </row>
    <row r="15" spans="1:2" x14ac:dyDescent="0.25">
      <c r="A15" s="4" t="s">
        <v>3</v>
      </c>
    </row>
    <row r="16" spans="1:2" x14ac:dyDescent="0.25">
      <c r="A16" s="4" t="s">
        <v>107</v>
      </c>
      <c r="B16" s="8">
        <f>'I Trimestre'!B16+'II Trimestre'!B16+'III Trimestre'!B16</f>
        <v>47858559360</v>
      </c>
    </row>
    <row r="17" spans="1:2" x14ac:dyDescent="0.25">
      <c r="A17" s="4" t="s">
        <v>108</v>
      </c>
      <c r="B17" s="8">
        <f>'I Trimestre'!B17+'II Trimestre'!B17+'III Trimestre'!B17</f>
        <v>47328032554.439995</v>
      </c>
    </row>
    <row r="18" spans="1:2" x14ac:dyDescent="0.25">
      <c r="A18" s="4" t="s">
        <v>109</v>
      </c>
      <c r="B18" s="8">
        <f>'I Trimestre'!B18+'II Trimestre'!B18+'III Trimestre'!B18</f>
        <v>55696775555.199997</v>
      </c>
    </row>
    <row r="19" spans="1:2" x14ac:dyDescent="0.25">
      <c r="A19" s="4" t="s">
        <v>49</v>
      </c>
      <c r="B19" s="8">
        <f>'III Trimestre'!B19</f>
        <v>63049453986.199997</v>
      </c>
    </row>
    <row r="20" spans="1:2" x14ac:dyDescent="0.25">
      <c r="A20" s="4" t="s">
        <v>110</v>
      </c>
      <c r="B20" s="8">
        <f>B18</f>
        <v>55696775555.199997</v>
      </c>
    </row>
    <row r="21" spans="1:2" x14ac:dyDescent="0.25">
      <c r="B21" s="8"/>
    </row>
    <row r="22" spans="1:2" x14ac:dyDescent="0.25">
      <c r="A22" s="4" t="s">
        <v>4</v>
      </c>
      <c r="B22" s="8"/>
    </row>
    <row r="23" spans="1:2" x14ac:dyDescent="0.25">
      <c r="A23" s="4" t="s">
        <v>108</v>
      </c>
      <c r="B23" s="8">
        <f>B17</f>
        <v>47328032554.439995</v>
      </c>
    </row>
    <row r="24" spans="1:2" x14ac:dyDescent="0.25">
      <c r="A24" s="4" t="s">
        <v>109</v>
      </c>
      <c r="B24" s="8">
        <f>'I Trimestre'!B24+'II Trimestre'!B24+'III Trimestre'!B24</f>
        <v>30588486552.599998</v>
      </c>
    </row>
    <row r="26" spans="1:2" x14ac:dyDescent="0.25">
      <c r="A26" s="4" t="s">
        <v>5</v>
      </c>
    </row>
    <row r="27" spans="1:2" x14ac:dyDescent="0.25">
      <c r="A27" s="4" t="s">
        <v>111</v>
      </c>
      <c r="B27" s="9">
        <v>1.0123857379999999</v>
      </c>
    </row>
    <row r="28" spans="1:2" x14ac:dyDescent="0.25">
      <c r="A28" s="4" t="s">
        <v>112</v>
      </c>
      <c r="B28" s="9">
        <v>1.0303325644000001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113</v>
      </c>
      <c r="B32" s="8">
        <f>B16/B27</f>
        <v>47273047775.787621</v>
      </c>
    </row>
    <row r="33" spans="1:2" x14ac:dyDescent="0.25">
      <c r="A33" s="4" t="s">
        <v>114</v>
      </c>
      <c r="B33" s="8">
        <f>B18/B28</f>
        <v>54057085527.170776</v>
      </c>
    </row>
    <row r="34" spans="1:2" x14ac:dyDescent="0.25">
      <c r="A34" s="4" t="s">
        <v>115</v>
      </c>
      <c r="B34" s="8">
        <f>B32/B10</f>
        <v>304703.67018961452</v>
      </c>
    </row>
    <row r="35" spans="1:2" x14ac:dyDescent="0.25">
      <c r="A35" s="4" t="s">
        <v>116</v>
      </c>
      <c r="B35" s="8">
        <f>B33/B12</f>
        <v>322846.44274733349</v>
      </c>
    </row>
    <row r="37" spans="1:2" x14ac:dyDescent="0.25">
      <c r="A37" s="2" t="s">
        <v>8</v>
      </c>
    </row>
    <row r="39" spans="1:2" x14ac:dyDescent="0.25">
      <c r="A39" s="4" t="s">
        <v>9</v>
      </c>
    </row>
    <row r="40" spans="1:2" x14ac:dyDescent="0.25">
      <c r="A40" s="4" t="s">
        <v>10</v>
      </c>
      <c r="B40" s="8">
        <f>B11/B29*100</f>
        <v>132.61921081520859</v>
      </c>
    </row>
    <row r="41" spans="1:2" x14ac:dyDescent="0.25">
      <c r="A41" s="4" t="s">
        <v>11</v>
      </c>
      <c r="B41" s="8">
        <f>B12/B29*100</f>
        <v>139.95937609709614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105.53476772842158</v>
      </c>
    </row>
    <row r="45" spans="1:2" x14ac:dyDescent="0.25">
      <c r="A45" s="4" t="s">
        <v>14</v>
      </c>
      <c r="B45" s="8">
        <f>B18/B17*100</f>
        <v>117.68242318362525</v>
      </c>
    </row>
    <row r="46" spans="1:2" x14ac:dyDescent="0.25">
      <c r="A46" s="4" t="s">
        <v>15</v>
      </c>
      <c r="B46" s="8">
        <f>AVERAGE(B44:B45)</f>
        <v>111.60859545602341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105.62641937925814</v>
      </c>
    </row>
    <row r="50" spans="1:2" x14ac:dyDescent="0.25">
      <c r="A50" s="4" t="s">
        <v>18</v>
      </c>
      <c r="B50" s="8">
        <f>B18/B19*100</f>
        <v>88.338236152513986</v>
      </c>
    </row>
    <row r="51" spans="1:2" x14ac:dyDescent="0.25">
      <c r="A51" s="4" t="s">
        <v>19</v>
      </c>
      <c r="B51" s="8">
        <f>(B49+B50)/2</f>
        <v>96.982327765886055</v>
      </c>
    </row>
    <row r="52" spans="1:2" x14ac:dyDescent="0.25">
      <c r="B52" s="8"/>
    </row>
    <row r="53" spans="1:2" x14ac:dyDescent="0.25">
      <c r="A53" s="4" t="s">
        <v>32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7.9246637002533094</v>
      </c>
    </row>
    <row r="58" spans="1:2" x14ac:dyDescent="0.25">
      <c r="A58" s="4" t="s">
        <v>23</v>
      </c>
      <c r="B58" s="8">
        <f>((B33/B32)-1)*100</f>
        <v>14.350751793197936</v>
      </c>
    </row>
    <row r="59" spans="1:2" x14ac:dyDescent="0.25">
      <c r="A59" s="4" t="s">
        <v>24</v>
      </c>
      <c r="B59" s="8">
        <f>((B35/B34)-1)*100</f>
        <v>5.9542349937658612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39</v>
      </c>
      <c r="B62" s="8">
        <f t="shared" ref="B62:B63" si="0">B17/B11</f>
        <v>298302.83999999997</v>
      </c>
    </row>
    <row r="63" spans="1:2" x14ac:dyDescent="0.25">
      <c r="A63" s="4" t="s">
        <v>40</v>
      </c>
      <c r="B63" s="8">
        <f t="shared" si="0"/>
        <v>332639.20326327794</v>
      </c>
    </row>
    <row r="64" spans="1:2" x14ac:dyDescent="0.25">
      <c r="A64" s="4" t="s">
        <v>26</v>
      </c>
      <c r="B64" s="8">
        <f>(B63/B62)*B46</f>
        <v>124.45538322674076</v>
      </c>
    </row>
    <row r="65" spans="1:3" x14ac:dyDescent="0.25">
      <c r="A65" s="4" t="s">
        <v>33</v>
      </c>
      <c r="B65" s="8">
        <f>B17/(B11*9)</f>
        <v>33144.759999999995</v>
      </c>
    </row>
    <row r="66" spans="1:3" x14ac:dyDescent="0.25">
      <c r="A66" s="4" t="s">
        <v>34</v>
      </c>
      <c r="B66" s="8">
        <f>B18/(B12*9)</f>
        <v>36959.911473697553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64.630801031957105</v>
      </c>
    </row>
    <row r="70" spans="1:3" ht="15.75" thickBot="1" x14ac:dyDescent="0.3">
      <c r="A70" s="10" t="s">
        <v>29</v>
      </c>
      <c r="B70" s="11">
        <f>(B18/B24)*100</f>
        <v>182.08411671307684</v>
      </c>
    </row>
    <row r="71" spans="1:3" ht="15.75" thickTop="1" x14ac:dyDescent="0.25">
      <c r="A71" s="7"/>
      <c r="B71" s="7"/>
      <c r="C71" s="7"/>
    </row>
    <row r="72" spans="1:3" x14ac:dyDescent="0.25">
      <c r="A72" s="4" t="s">
        <v>30</v>
      </c>
      <c r="B72" s="7"/>
      <c r="C72" s="7"/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  <row r="83" spans="1:1" x14ac:dyDescent="0.25">
      <c r="A83" s="1"/>
    </row>
  </sheetData>
  <mergeCells count="2">
    <mergeCell ref="A2:B2"/>
    <mergeCell ref="A4:A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76"/>
  <sheetViews>
    <sheetView zoomScale="80" zoomScaleNormal="80" workbookViewId="0">
      <selection activeCell="A4" sqref="A4:A5"/>
    </sheetView>
  </sheetViews>
  <sheetFormatPr baseColWidth="10" defaultRowHeight="15" x14ac:dyDescent="0.25"/>
  <cols>
    <col min="1" max="1" width="62.28515625" style="4" customWidth="1"/>
    <col min="2" max="2" width="19.5703125" style="4" customWidth="1"/>
    <col min="3" max="3" width="17.42578125" style="4" bestFit="1" customWidth="1"/>
    <col min="4" max="16384" width="11.42578125" style="4"/>
  </cols>
  <sheetData>
    <row r="2" spans="1:2" x14ac:dyDescent="0.25">
      <c r="A2" s="15" t="s">
        <v>117</v>
      </c>
      <c r="B2" s="15"/>
    </row>
    <row r="4" spans="1:2" x14ac:dyDescent="0.25">
      <c r="A4" s="13" t="s">
        <v>0</v>
      </c>
      <c r="B4" s="5" t="s">
        <v>44</v>
      </c>
    </row>
    <row r="5" spans="1:2" ht="15.75" thickBot="1" x14ac:dyDescent="0.3">
      <c r="A5" s="14"/>
      <c r="B5" s="6" t="s">
        <v>43</v>
      </c>
    </row>
    <row r="6" spans="1:2" ht="15.75" thickTop="1" x14ac:dyDescent="0.25"/>
    <row r="7" spans="1:2" x14ac:dyDescent="0.25">
      <c r="A7" s="2" t="s">
        <v>1</v>
      </c>
    </row>
    <row r="9" spans="1:2" x14ac:dyDescent="0.25">
      <c r="A9" s="4" t="s">
        <v>2</v>
      </c>
    </row>
    <row r="10" spans="1:2" x14ac:dyDescent="0.25">
      <c r="A10" s="4" t="s">
        <v>118</v>
      </c>
      <c r="B10" s="8">
        <f>AVERAGE('I Trimestre'!B10,'II Trimestre'!B10,'III Trimestre'!B10,'IV Trimestre'!B10)</f>
        <v>156055.75</v>
      </c>
    </row>
    <row r="11" spans="1:2" x14ac:dyDescent="0.25">
      <c r="A11" s="4" t="s">
        <v>119</v>
      </c>
      <c r="B11" s="8">
        <f>AVERAGE('I Trimestre'!B11,'II Trimestre'!B11,'III Trimestre'!B11,'IV Trimestre'!B11)</f>
        <v>158520.5</v>
      </c>
    </row>
    <row r="12" spans="1:2" x14ac:dyDescent="0.25">
      <c r="A12" s="4" t="s">
        <v>120</v>
      </c>
      <c r="B12" s="8">
        <f>AVERAGE('I Trimestre'!B12,'II Trimestre'!B12,'III Trimestre'!B12,'IV Trimestre'!B12)</f>
        <v>165276.75</v>
      </c>
    </row>
    <row r="13" spans="1:2" x14ac:dyDescent="0.25">
      <c r="A13" s="4" t="s">
        <v>49</v>
      </c>
      <c r="B13" s="8">
        <f>'IV Trimestre'!B13</f>
        <v>158520</v>
      </c>
    </row>
    <row r="15" spans="1:2" x14ac:dyDescent="0.25">
      <c r="A15" s="4" t="s">
        <v>3</v>
      </c>
    </row>
    <row r="16" spans="1:2" x14ac:dyDescent="0.25">
      <c r="A16" s="4" t="s">
        <v>118</v>
      </c>
      <c r="B16" s="4">
        <f>'I Trimestre'!B16+'II Trimestre'!B16+'III Trimestre'!B16+'IV Trimestre'!B16</f>
        <v>65047421669</v>
      </c>
    </row>
    <row r="17" spans="1:2" x14ac:dyDescent="0.25">
      <c r="A17" s="4" t="s">
        <v>119</v>
      </c>
      <c r="B17" s="4">
        <f>'I Trimestre'!B17+'II Trimestre'!B17+'III Trimestre'!B17+'IV Trimestre'!B17</f>
        <v>63049453986.199997</v>
      </c>
    </row>
    <row r="18" spans="1:2" x14ac:dyDescent="0.25">
      <c r="A18" s="4" t="s">
        <v>120</v>
      </c>
      <c r="B18" s="4">
        <f>'I Trimestre'!B18+'II Trimestre'!B18+'III Trimestre'!B18+'IV Trimestre'!B18</f>
        <v>76146029137.199997</v>
      </c>
    </row>
    <row r="19" spans="1:2" x14ac:dyDescent="0.25">
      <c r="A19" s="4" t="s">
        <v>49</v>
      </c>
      <c r="B19" s="4">
        <f>'IV Trimestre'!B19</f>
        <v>63049453986.199997</v>
      </c>
    </row>
    <row r="20" spans="1:2" x14ac:dyDescent="0.25">
      <c r="A20" s="4" t="s">
        <v>121</v>
      </c>
      <c r="B20" s="4">
        <f>B18</f>
        <v>76146029137.199997</v>
      </c>
    </row>
    <row r="22" spans="1:2" x14ac:dyDescent="0.25">
      <c r="A22" s="4" t="s">
        <v>4</v>
      </c>
    </row>
    <row r="23" spans="1:2" x14ac:dyDescent="0.25">
      <c r="A23" s="4" t="s">
        <v>119</v>
      </c>
      <c r="B23" s="4">
        <f>B17</f>
        <v>63049453986.199997</v>
      </c>
    </row>
    <row r="24" spans="1:2" x14ac:dyDescent="0.25">
      <c r="A24" s="4" t="s">
        <v>120</v>
      </c>
      <c r="B24" s="4">
        <f>'I Trimestre'!B24+'II Trimestre'!B24+'III Trimestre'!B24+'IV Trimestre'!B24</f>
        <v>36714999999.699997</v>
      </c>
    </row>
    <row r="26" spans="1:2" x14ac:dyDescent="0.25">
      <c r="A26" s="4" t="s">
        <v>5</v>
      </c>
    </row>
    <row r="27" spans="1:2" x14ac:dyDescent="0.25">
      <c r="A27" s="4" t="s">
        <v>100</v>
      </c>
      <c r="B27" s="9">
        <v>1.0245</v>
      </c>
    </row>
    <row r="28" spans="1:2" x14ac:dyDescent="0.25">
      <c r="A28" s="4" t="s">
        <v>101</v>
      </c>
      <c r="B28" s="9">
        <v>1.0451999999999999</v>
      </c>
    </row>
    <row r="29" spans="1:2" x14ac:dyDescent="0.25">
      <c r="A29" s="4" t="s">
        <v>6</v>
      </c>
      <c r="B29" s="8">
        <v>119634</v>
      </c>
    </row>
    <row r="31" spans="1:2" x14ac:dyDescent="0.25">
      <c r="A31" s="4" t="s">
        <v>7</v>
      </c>
    </row>
    <row r="32" spans="1:2" x14ac:dyDescent="0.25">
      <c r="A32" s="4" t="s">
        <v>102</v>
      </c>
      <c r="B32" s="8">
        <f>B16/B27</f>
        <v>63491870833.577354</v>
      </c>
    </row>
    <row r="33" spans="1:2" x14ac:dyDescent="0.25">
      <c r="A33" s="4" t="s">
        <v>103</v>
      </c>
      <c r="B33" s="8">
        <f>B18/B28</f>
        <v>72853070357.060852</v>
      </c>
    </row>
    <row r="34" spans="1:2" x14ac:dyDescent="0.25">
      <c r="A34" s="4" t="s">
        <v>104</v>
      </c>
      <c r="B34" s="8">
        <f>B32/B10</f>
        <v>406853.77394666558</v>
      </c>
    </row>
    <row r="35" spans="1:2" x14ac:dyDescent="0.25">
      <c r="A35" s="4" t="s">
        <v>105</v>
      </c>
      <c r="B35" s="8">
        <f>B33/B12</f>
        <v>440794.42726857134</v>
      </c>
    </row>
    <row r="36" spans="1:2" x14ac:dyDescent="0.25">
      <c r="B36" s="8"/>
    </row>
    <row r="37" spans="1:2" x14ac:dyDescent="0.25">
      <c r="A37" s="2" t="s">
        <v>8</v>
      </c>
      <c r="B37" s="8"/>
    </row>
    <row r="38" spans="1:2" x14ac:dyDescent="0.25">
      <c r="B38" s="8"/>
    </row>
    <row r="39" spans="1:2" x14ac:dyDescent="0.25">
      <c r="A39" s="4" t="s">
        <v>9</v>
      </c>
      <c r="B39" s="8"/>
    </row>
    <row r="40" spans="1:2" x14ac:dyDescent="0.25">
      <c r="A40" s="4" t="s">
        <v>10</v>
      </c>
      <c r="B40" s="8">
        <f>B11/B29*100</f>
        <v>132.50455556112811</v>
      </c>
    </row>
    <row r="41" spans="1:2" x14ac:dyDescent="0.25">
      <c r="A41" s="4" t="s">
        <v>11</v>
      </c>
      <c r="B41" s="8">
        <f>B12/B29*100</f>
        <v>138.15198856512362</v>
      </c>
    </row>
    <row r="42" spans="1:2" x14ac:dyDescent="0.25">
      <c r="B42" s="8"/>
    </row>
    <row r="43" spans="1:2" x14ac:dyDescent="0.25">
      <c r="A43" s="4" t="s">
        <v>12</v>
      </c>
      <c r="B43" s="8"/>
    </row>
    <row r="44" spans="1:2" x14ac:dyDescent="0.25">
      <c r="A44" s="4" t="s">
        <v>13</v>
      </c>
      <c r="B44" s="8">
        <f>B12/B11*100</f>
        <v>104.26206705126467</v>
      </c>
    </row>
    <row r="45" spans="1:2" x14ac:dyDescent="0.25">
      <c r="A45" s="4" t="s">
        <v>14</v>
      </c>
      <c r="B45" s="8">
        <f>B18/B17*100</f>
        <v>120.77190891116445</v>
      </c>
    </row>
    <row r="46" spans="1:2" x14ac:dyDescent="0.25">
      <c r="A46" s="4" t="s">
        <v>15</v>
      </c>
      <c r="B46" s="8">
        <f>AVERAGE(B44:B45)</f>
        <v>112.51698798121456</v>
      </c>
    </row>
    <row r="47" spans="1:2" x14ac:dyDescent="0.25">
      <c r="B47" s="8"/>
    </row>
    <row r="48" spans="1:2" x14ac:dyDescent="0.25">
      <c r="A48" s="4" t="s">
        <v>16</v>
      </c>
      <c r="B48" s="8"/>
    </row>
    <row r="49" spans="1:2" x14ac:dyDescent="0.25">
      <c r="A49" s="4" t="s">
        <v>17</v>
      </c>
      <c r="B49" s="8">
        <f>(B12/B13)*100</f>
        <v>104.26239591218773</v>
      </c>
    </row>
    <row r="50" spans="1:2" x14ac:dyDescent="0.25">
      <c r="A50" s="4" t="s">
        <v>18</v>
      </c>
      <c r="B50" s="8">
        <f>B18/B19*100</f>
        <v>120.77190891116445</v>
      </c>
    </row>
    <row r="51" spans="1:2" x14ac:dyDescent="0.25">
      <c r="A51" s="4" t="s">
        <v>19</v>
      </c>
      <c r="B51" s="8">
        <f>(B49+B50)/2</f>
        <v>112.51715241167608</v>
      </c>
    </row>
    <row r="52" spans="1:2" x14ac:dyDescent="0.25">
      <c r="B52" s="8"/>
    </row>
    <row r="53" spans="1:2" x14ac:dyDescent="0.25">
      <c r="A53" s="4" t="s">
        <v>32</v>
      </c>
      <c r="B53" s="8"/>
    </row>
    <row r="54" spans="1:2" x14ac:dyDescent="0.25">
      <c r="A54" s="4" t="s">
        <v>20</v>
      </c>
      <c r="B54" s="8">
        <f>B20/B18*100</f>
        <v>100</v>
      </c>
    </row>
    <row r="55" spans="1:2" x14ac:dyDescent="0.25">
      <c r="B55" s="8"/>
    </row>
    <row r="56" spans="1:2" x14ac:dyDescent="0.25">
      <c r="A56" s="4" t="s">
        <v>21</v>
      </c>
      <c r="B56" s="8"/>
    </row>
    <row r="57" spans="1:2" x14ac:dyDescent="0.25">
      <c r="A57" s="4" t="s">
        <v>22</v>
      </c>
      <c r="B57" s="8">
        <f>((B12/B10)-1)*100</f>
        <v>5.9087858025096862</v>
      </c>
    </row>
    <row r="58" spans="1:2" x14ac:dyDescent="0.25">
      <c r="A58" s="4" t="s">
        <v>23</v>
      </c>
      <c r="B58" s="8">
        <f>((B33/B32)-1)*100</f>
        <v>14.743933988054536</v>
      </c>
    </row>
    <row r="59" spans="1:2" x14ac:dyDescent="0.25">
      <c r="A59" s="4" t="s">
        <v>24</v>
      </c>
      <c r="B59" s="8">
        <f>((B35/B34)-1)*100</f>
        <v>8.3422240360869981</v>
      </c>
    </row>
    <row r="60" spans="1:2" x14ac:dyDescent="0.25">
      <c r="B60" s="8"/>
    </row>
    <row r="61" spans="1:2" x14ac:dyDescent="0.25">
      <c r="A61" s="4" t="s">
        <v>25</v>
      </c>
      <c r="B61" s="8"/>
    </row>
    <row r="62" spans="1:2" x14ac:dyDescent="0.25">
      <c r="A62" s="4" t="s">
        <v>41</v>
      </c>
      <c r="B62" s="8">
        <f t="shared" ref="B62:B63" si="0">B17/B11</f>
        <v>397736.91091183788</v>
      </c>
    </row>
    <row r="63" spans="1:2" x14ac:dyDescent="0.25">
      <c r="A63" s="4" t="s">
        <v>42</v>
      </c>
      <c r="B63" s="8">
        <f t="shared" si="0"/>
        <v>460718.33538111078</v>
      </c>
    </row>
    <row r="64" spans="1:2" x14ac:dyDescent="0.25">
      <c r="A64" s="4" t="s">
        <v>26</v>
      </c>
      <c r="B64" s="8">
        <f>(B63/B62)*B46</f>
        <v>130.33399210035131</v>
      </c>
    </row>
    <row r="65" spans="1:3" x14ac:dyDescent="0.25">
      <c r="A65" s="4" t="s">
        <v>33</v>
      </c>
      <c r="B65" s="8">
        <f>B17/(B11*12)</f>
        <v>33144.742575986493</v>
      </c>
    </row>
    <row r="66" spans="1:3" x14ac:dyDescent="0.25">
      <c r="A66" s="4" t="s">
        <v>34</v>
      </c>
      <c r="B66" s="8">
        <f>B18/(B12*12)</f>
        <v>38393.194615092565</v>
      </c>
    </row>
    <row r="67" spans="1:3" x14ac:dyDescent="0.25">
      <c r="B67" s="8"/>
    </row>
    <row r="68" spans="1:3" x14ac:dyDescent="0.25">
      <c r="A68" s="4" t="s">
        <v>27</v>
      </c>
      <c r="B68" s="8"/>
    </row>
    <row r="69" spans="1:3" x14ac:dyDescent="0.25">
      <c r="A69" s="4" t="s">
        <v>28</v>
      </c>
      <c r="B69" s="8">
        <f>(B24/B23)*100</f>
        <v>58.232066542140117</v>
      </c>
    </row>
    <row r="70" spans="1:3" ht="15.75" thickBot="1" x14ac:dyDescent="0.3">
      <c r="A70" s="10" t="s">
        <v>29</v>
      </c>
      <c r="B70" s="11">
        <f>(B18/B24)*100</f>
        <v>207.39760081117308</v>
      </c>
    </row>
    <row r="71" spans="1:3" ht="15.75" thickTop="1" x14ac:dyDescent="0.25">
      <c r="A71" s="7"/>
      <c r="B71" s="7"/>
      <c r="C71" s="7"/>
    </row>
    <row r="72" spans="1:3" x14ac:dyDescent="0.25">
      <c r="A72" s="4" t="s">
        <v>30</v>
      </c>
      <c r="B72" s="7"/>
    </row>
    <row r="73" spans="1:3" x14ac:dyDescent="0.25">
      <c r="A73" s="4" t="s">
        <v>57</v>
      </c>
    </row>
    <row r="74" spans="1:3" x14ac:dyDescent="0.25">
      <c r="A74" s="4" t="s">
        <v>58</v>
      </c>
    </row>
    <row r="76" spans="1:3" x14ac:dyDescent="0.25">
      <c r="A76" s="4" t="s">
        <v>59</v>
      </c>
    </row>
  </sheetData>
  <mergeCells count="2">
    <mergeCell ref="A2:B2"/>
    <mergeCell ref="A4:A5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2019-06-14T14:41:51Z</dcterms:modified>
</cp:coreProperties>
</file>