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iernes 12 de abril\Indicadores Anuales 2018\Pendientes\Sirlen Rivera\BANHVI\"/>
    </mc:Choice>
  </mc:AlternateContent>
  <bookViews>
    <workbookView xWindow="0" yWindow="0" windowWidth="9915" windowHeight="7695" tabRatio="708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C22" i="4" l="1"/>
  <c r="C22" i="7"/>
  <c r="B16" i="2" l="1"/>
  <c r="B16" i="4" l="1"/>
  <c r="B16" i="1"/>
  <c r="B16" i="3"/>
  <c r="B18" i="2"/>
  <c r="C19" i="3" l="1"/>
  <c r="H11" i="3"/>
  <c r="H18" i="2" l="1"/>
  <c r="C17" i="7" l="1"/>
  <c r="C19" i="7" s="1"/>
  <c r="D17" i="7"/>
  <c r="D19" i="7" s="1"/>
  <c r="E17" i="7"/>
  <c r="E19" i="7" s="1"/>
  <c r="F17" i="7"/>
  <c r="F19" i="7" s="1"/>
  <c r="B22" i="2"/>
  <c r="C17" i="5"/>
  <c r="C32" i="5" s="1"/>
  <c r="D17" i="5"/>
  <c r="D32" i="5" s="1"/>
  <c r="E17" i="5"/>
  <c r="F17" i="5"/>
  <c r="F32" i="5" s="1"/>
  <c r="G17" i="5"/>
  <c r="G32" i="5" s="1"/>
  <c r="C48" i="4"/>
  <c r="C49" i="4"/>
  <c r="L62" i="3"/>
  <c r="K62" i="3"/>
  <c r="J62" i="3"/>
  <c r="I62" i="3"/>
  <c r="L61" i="3"/>
  <c r="K61" i="3"/>
  <c r="J61" i="3"/>
  <c r="I61" i="3"/>
  <c r="L56" i="3"/>
  <c r="K56" i="3"/>
  <c r="J56" i="3"/>
  <c r="I56" i="3"/>
  <c r="M49" i="3"/>
  <c r="L49" i="3"/>
  <c r="K49" i="3"/>
  <c r="J49" i="3"/>
  <c r="I49" i="3"/>
  <c r="L48" i="3"/>
  <c r="K48" i="3"/>
  <c r="J48" i="3"/>
  <c r="I48" i="3"/>
  <c r="M44" i="3"/>
  <c r="L44" i="3"/>
  <c r="K44" i="3"/>
  <c r="J44" i="3"/>
  <c r="I44" i="3"/>
  <c r="L43" i="3"/>
  <c r="L45" i="3" s="1"/>
  <c r="K43" i="3"/>
  <c r="K45" i="3" s="1"/>
  <c r="J43" i="3"/>
  <c r="J45" i="3" s="1"/>
  <c r="I43" i="3"/>
  <c r="L40" i="3"/>
  <c r="K40" i="3"/>
  <c r="J40" i="3"/>
  <c r="I40" i="3"/>
  <c r="L39" i="3"/>
  <c r="K39" i="3"/>
  <c r="J39" i="3"/>
  <c r="I39" i="3"/>
  <c r="I32" i="3"/>
  <c r="I34" i="3" s="1"/>
  <c r="M32" i="3"/>
  <c r="L32" i="3"/>
  <c r="L34" i="3" s="1"/>
  <c r="K32" i="3"/>
  <c r="K34" i="3" s="1"/>
  <c r="J32" i="3"/>
  <c r="J31" i="3"/>
  <c r="J33" i="3" s="1"/>
  <c r="M31" i="3"/>
  <c r="L31" i="3"/>
  <c r="L33" i="3" s="1"/>
  <c r="K31" i="3"/>
  <c r="K33" i="3" s="1"/>
  <c r="I31" i="3"/>
  <c r="I33" i="3" s="1"/>
  <c r="H28" i="3"/>
  <c r="L19" i="3"/>
  <c r="K19" i="3"/>
  <c r="J19" i="3"/>
  <c r="I19" i="3"/>
  <c r="H17" i="3"/>
  <c r="H32" i="3" s="1"/>
  <c r="H18" i="3"/>
  <c r="H16" i="3"/>
  <c r="H22" i="3" s="1"/>
  <c r="H15" i="3"/>
  <c r="H31" i="3" s="1"/>
  <c r="H12" i="3"/>
  <c r="H10" i="3"/>
  <c r="H9" i="3"/>
  <c r="L62" i="2"/>
  <c r="K62" i="2"/>
  <c r="J62" i="2"/>
  <c r="I62" i="2"/>
  <c r="L61" i="2"/>
  <c r="K61" i="2"/>
  <c r="J61" i="2"/>
  <c r="I61" i="2"/>
  <c r="L56" i="2"/>
  <c r="K56" i="2"/>
  <c r="J56" i="2"/>
  <c r="I56" i="2"/>
  <c r="M49" i="2"/>
  <c r="L49" i="2"/>
  <c r="K49" i="2"/>
  <c r="J49" i="2"/>
  <c r="I49" i="2"/>
  <c r="L48" i="2"/>
  <c r="K48" i="2"/>
  <c r="J48" i="2"/>
  <c r="I48" i="2"/>
  <c r="M44" i="2"/>
  <c r="L44" i="2"/>
  <c r="K44" i="2"/>
  <c r="J44" i="2"/>
  <c r="I44" i="2"/>
  <c r="L43" i="2"/>
  <c r="K43" i="2"/>
  <c r="J43" i="2"/>
  <c r="I43" i="2"/>
  <c r="I45" i="2" s="1"/>
  <c r="L40" i="2"/>
  <c r="K40" i="2"/>
  <c r="J40" i="2"/>
  <c r="I40" i="2"/>
  <c r="L39" i="2"/>
  <c r="K39" i="2"/>
  <c r="J39" i="2"/>
  <c r="I39" i="2"/>
  <c r="L32" i="2"/>
  <c r="L34" i="2" s="1"/>
  <c r="L31" i="2"/>
  <c r="L33" i="2" s="1"/>
  <c r="M32" i="2"/>
  <c r="K32" i="2"/>
  <c r="K34" i="2" s="1"/>
  <c r="J32" i="2"/>
  <c r="J34" i="2" s="1"/>
  <c r="J31" i="2"/>
  <c r="J33" i="2" s="1"/>
  <c r="I32" i="2"/>
  <c r="I34" i="2" s="1"/>
  <c r="I31" i="2"/>
  <c r="I33" i="2" s="1"/>
  <c r="M31" i="2"/>
  <c r="K31" i="2"/>
  <c r="K33" i="2" s="1"/>
  <c r="H28" i="2"/>
  <c r="L19" i="2"/>
  <c r="K19" i="2"/>
  <c r="J19" i="2"/>
  <c r="I19" i="2"/>
  <c r="H17" i="2"/>
  <c r="H32" i="2" s="1"/>
  <c r="H16" i="2"/>
  <c r="H22" i="2" s="1"/>
  <c r="H15" i="2"/>
  <c r="H31" i="2" s="1"/>
  <c r="H12" i="2"/>
  <c r="H11" i="2"/>
  <c r="H10" i="2"/>
  <c r="H9" i="2"/>
  <c r="C40" i="1"/>
  <c r="D40" i="1"/>
  <c r="E40" i="1"/>
  <c r="F40" i="1"/>
  <c r="C39" i="1"/>
  <c r="D39" i="1"/>
  <c r="E39" i="1"/>
  <c r="F39" i="1"/>
  <c r="C32" i="1"/>
  <c r="C34" i="1" s="1"/>
  <c r="D32" i="1"/>
  <c r="D34" i="1" s="1"/>
  <c r="E32" i="1"/>
  <c r="E34" i="1" s="1"/>
  <c r="F32" i="1"/>
  <c r="F34" i="1" s="1"/>
  <c r="C31" i="1"/>
  <c r="D31" i="1"/>
  <c r="D33" i="1" s="1"/>
  <c r="E31" i="1"/>
  <c r="E33" i="1" s="1"/>
  <c r="F31" i="1"/>
  <c r="F33" i="1" s="1"/>
  <c r="G32" i="1"/>
  <c r="C62" i="2"/>
  <c r="D62" i="2"/>
  <c r="E62" i="2"/>
  <c r="F62" i="2"/>
  <c r="C61" i="2"/>
  <c r="C43" i="2"/>
  <c r="C44" i="2"/>
  <c r="D61" i="2"/>
  <c r="E61" i="2"/>
  <c r="E43" i="2"/>
  <c r="E44" i="2"/>
  <c r="F61" i="2"/>
  <c r="F43" i="2"/>
  <c r="F44" i="2"/>
  <c r="C32" i="2"/>
  <c r="C34" i="2" s="1"/>
  <c r="C31" i="2"/>
  <c r="C33" i="2" s="1"/>
  <c r="D32" i="2"/>
  <c r="D34" i="2" s="1"/>
  <c r="D31" i="2"/>
  <c r="D33" i="2" s="1"/>
  <c r="E32" i="2"/>
  <c r="E31" i="2"/>
  <c r="E33" i="2" s="1"/>
  <c r="F32" i="2"/>
  <c r="F31" i="2"/>
  <c r="F33" i="2" s="1"/>
  <c r="C56" i="2"/>
  <c r="D56" i="2"/>
  <c r="E56" i="2"/>
  <c r="F56" i="2"/>
  <c r="D48" i="2"/>
  <c r="D49" i="2"/>
  <c r="C49" i="2"/>
  <c r="E49" i="2"/>
  <c r="F49" i="2"/>
  <c r="G49" i="2"/>
  <c r="C48" i="2"/>
  <c r="E48" i="2"/>
  <c r="E50" i="2" s="1"/>
  <c r="F48" i="2"/>
  <c r="D44" i="2"/>
  <c r="G44" i="2"/>
  <c r="D43" i="2"/>
  <c r="C40" i="2"/>
  <c r="D40" i="2"/>
  <c r="E40" i="2"/>
  <c r="F40" i="2"/>
  <c r="C39" i="2"/>
  <c r="D39" i="2"/>
  <c r="E39" i="2"/>
  <c r="F39" i="2"/>
  <c r="G32" i="2"/>
  <c r="G31" i="2"/>
  <c r="H28" i="7"/>
  <c r="H23" i="7"/>
  <c r="M18" i="7"/>
  <c r="L18" i="7"/>
  <c r="K18" i="7"/>
  <c r="J18" i="7"/>
  <c r="I18" i="7"/>
  <c r="M17" i="7"/>
  <c r="M32" i="7" s="1"/>
  <c r="L17" i="7"/>
  <c r="L32" i="7" s="1"/>
  <c r="K17" i="7"/>
  <c r="K32" i="7" s="1"/>
  <c r="J17" i="7"/>
  <c r="J19" i="7" s="1"/>
  <c r="I17" i="7"/>
  <c r="I32" i="7" s="1"/>
  <c r="M16" i="7"/>
  <c r="L16" i="7"/>
  <c r="K16" i="7"/>
  <c r="J16" i="7"/>
  <c r="I16" i="7"/>
  <c r="M15" i="7"/>
  <c r="M31" i="7" s="1"/>
  <c r="L15" i="7"/>
  <c r="L31" i="7" s="1"/>
  <c r="K15" i="7"/>
  <c r="K31" i="7" s="1"/>
  <c r="J15" i="7"/>
  <c r="J31" i="7" s="1"/>
  <c r="I15" i="7"/>
  <c r="I31" i="7" s="1"/>
  <c r="L12" i="7"/>
  <c r="K12" i="7"/>
  <c r="J12" i="7"/>
  <c r="I12" i="7"/>
  <c r="L11" i="7"/>
  <c r="L40" i="7" s="1"/>
  <c r="K11" i="7"/>
  <c r="K48" i="7" s="1"/>
  <c r="J11" i="7"/>
  <c r="J40" i="7" s="1"/>
  <c r="I11" i="7"/>
  <c r="L10" i="7"/>
  <c r="L39" i="7" s="1"/>
  <c r="K10" i="7"/>
  <c r="J10" i="7"/>
  <c r="I10" i="7"/>
  <c r="I39" i="7" s="1"/>
  <c r="L9" i="7"/>
  <c r="K9" i="7"/>
  <c r="J9" i="7"/>
  <c r="I9" i="7"/>
  <c r="H28" i="6"/>
  <c r="H23" i="6"/>
  <c r="M18" i="6"/>
  <c r="L18" i="6"/>
  <c r="K18" i="6"/>
  <c r="J18" i="6"/>
  <c r="I18" i="6"/>
  <c r="M17" i="6"/>
  <c r="M32" i="6" s="1"/>
  <c r="L17" i="6"/>
  <c r="L32" i="6" s="1"/>
  <c r="K17" i="6"/>
  <c r="K19" i="6" s="1"/>
  <c r="J17" i="6"/>
  <c r="J19" i="6" s="1"/>
  <c r="I17" i="6"/>
  <c r="I19" i="6" s="1"/>
  <c r="M16" i="6"/>
  <c r="L16" i="6"/>
  <c r="K16" i="6"/>
  <c r="J16" i="6"/>
  <c r="I16" i="6"/>
  <c r="M15" i="6"/>
  <c r="M31" i="6" s="1"/>
  <c r="L15" i="6"/>
  <c r="L31" i="6" s="1"/>
  <c r="K15" i="6"/>
  <c r="K31" i="6" s="1"/>
  <c r="J15" i="6"/>
  <c r="J31" i="6" s="1"/>
  <c r="I15" i="6"/>
  <c r="I31" i="6" s="1"/>
  <c r="L12" i="6"/>
  <c r="K12" i="6"/>
  <c r="J12" i="6"/>
  <c r="I12" i="6"/>
  <c r="L11" i="6"/>
  <c r="L40" i="6" s="1"/>
  <c r="K11" i="6"/>
  <c r="J11" i="6"/>
  <c r="J48" i="6" s="1"/>
  <c r="I11" i="6"/>
  <c r="I48" i="6" s="1"/>
  <c r="L10" i="6"/>
  <c r="L39" i="6" s="1"/>
  <c r="K10" i="6"/>
  <c r="K39" i="6" s="1"/>
  <c r="J10" i="6"/>
  <c r="J39" i="6" s="1"/>
  <c r="I10" i="6"/>
  <c r="I39" i="6" s="1"/>
  <c r="L9" i="6"/>
  <c r="K9" i="6"/>
  <c r="J9" i="6"/>
  <c r="I9" i="6"/>
  <c r="H28" i="5"/>
  <c r="H23" i="5"/>
  <c r="M18" i="5"/>
  <c r="L18" i="5"/>
  <c r="K18" i="5"/>
  <c r="J18" i="5"/>
  <c r="I18" i="5"/>
  <c r="M17" i="5"/>
  <c r="M32" i="5" s="1"/>
  <c r="L17" i="5"/>
  <c r="L19" i="5" s="1"/>
  <c r="K17" i="5"/>
  <c r="K32" i="5" s="1"/>
  <c r="J17" i="5"/>
  <c r="J19" i="5" s="1"/>
  <c r="I17" i="5"/>
  <c r="I19" i="5" s="1"/>
  <c r="M16" i="5"/>
  <c r="L16" i="5"/>
  <c r="K16" i="5"/>
  <c r="J16" i="5"/>
  <c r="I16" i="5"/>
  <c r="M15" i="5"/>
  <c r="M31" i="5" s="1"/>
  <c r="L15" i="5"/>
  <c r="L31" i="5" s="1"/>
  <c r="K15" i="5"/>
  <c r="K31" i="5" s="1"/>
  <c r="J15" i="5"/>
  <c r="J31" i="5" s="1"/>
  <c r="I15" i="5"/>
  <c r="I31" i="5" s="1"/>
  <c r="L12" i="5"/>
  <c r="K12" i="5"/>
  <c r="J12" i="5"/>
  <c r="I12" i="5"/>
  <c r="L11" i="5"/>
  <c r="L48" i="5" s="1"/>
  <c r="K11" i="5"/>
  <c r="J11" i="5"/>
  <c r="J40" i="5" s="1"/>
  <c r="I11" i="5"/>
  <c r="I48" i="5" s="1"/>
  <c r="L10" i="5"/>
  <c r="L39" i="5" s="1"/>
  <c r="K10" i="5"/>
  <c r="J10" i="5"/>
  <c r="J39" i="5" s="1"/>
  <c r="I10" i="5"/>
  <c r="I39" i="5" s="1"/>
  <c r="L9" i="5"/>
  <c r="K9" i="5"/>
  <c r="J9" i="5"/>
  <c r="I9" i="5"/>
  <c r="L62" i="4"/>
  <c r="K62" i="4"/>
  <c r="J62" i="4"/>
  <c r="I62" i="4"/>
  <c r="L61" i="4"/>
  <c r="K61" i="4"/>
  <c r="J61" i="4"/>
  <c r="I61" i="4"/>
  <c r="L56" i="4"/>
  <c r="K56" i="4"/>
  <c r="J56" i="4"/>
  <c r="I56" i="4"/>
  <c r="M49" i="4"/>
  <c r="L49" i="4"/>
  <c r="K49" i="4"/>
  <c r="J49" i="4"/>
  <c r="I49" i="4"/>
  <c r="L48" i="4"/>
  <c r="K48" i="4"/>
  <c r="J48" i="4"/>
  <c r="I48" i="4"/>
  <c r="I50" i="4" s="1"/>
  <c r="M44" i="4"/>
  <c r="L44" i="4"/>
  <c r="K44" i="4"/>
  <c r="J44" i="4"/>
  <c r="I44" i="4"/>
  <c r="L43" i="4"/>
  <c r="L45" i="4" s="1"/>
  <c r="K43" i="4"/>
  <c r="K45" i="4" s="1"/>
  <c r="J43" i="4"/>
  <c r="I43" i="4"/>
  <c r="I45" i="4" s="1"/>
  <c r="L40" i="4"/>
  <c r="K40" i="4"/>
  <c r="J40" i="4"/>
  <c r="I40" i="4"/>
  <c r="L39" i="4"/>
  <c r="K39" i="4"/>
  <c r="J39" i="4"/>
  <c r="I39" i="4"/>
  <c r="M32" i="4"/>
  <c r="L32" i="4"/>
  <c r="L34" i="4" s="1"/>
  <c r="K32" i="4"/>
  <c r="J32" i="4"/>
  <c r="J34" i="4" s="1"/>
  <c r="I32" i="4"/>
  <c r="I34" i="4" s="1"/>
  <c r="M31" i="4"/>
  <c r="L31" i="4"/>
  <c r="L33" i="4" s="1"/>
  <c r="K31" i="4"/>
  <c r="K33" i="4" s="1"/>
  <c r="J31" i="4"/>
  <c r="J33" i="4" s="1"/>
  <c r="I31" i="4"/>
  <c r="I33" i="4" s="1"/>
  <c r="H28" i="4"/>
  <c r="L19" i="4"/>
  <c r="K19" i="4"/>
  <c r="J19" i="4"/>
  <c r="I19" i="4"/>
  <c r="H18" i="4"/>
  <c r="H17" i="4"/>
  <c r="H16" i="4"/>
  <c r="H22" i="4" s="1"/>
  <c r="H66" i="4" s="1"/>
  <c r="H15" i="4"/>
  <c r="H31" i="4" s="1"/>
  <c r="H12" i="4"/>
  <c r="H11" i="4"/>
  <c r="H10" i="4"/>
  <c r="H9" i="4"/>
  <c r="L62" i="1"/>
  <c r="K62" i="1"/>
  <c r="J62" i="1"/>
  <c r="I62" i="1"/>
  <c r="L61" i="1"/>
  <c r="K61" i="1"/>
  <c r="J61" i="1"/>
  <c r="I61" i="1"/>
  <c r="L56" i="1"/>
  <c r="K56" i="1"/>
  <c r="J56" i="1"/>
  <c r="I56" i="1"/>
  <c r="M49" i="1"/>
  <c r="L49" i="1"/>
  <c r="K49" i="1"/>
  <c r="J49" i="1"/>
  <c r="I49" i="1"/>
  <c r="L48" i="1"/>
  <c r="K48" i="1"/>
  <c r="K50" i="1" s="1"/>
  <c r="J48" i="1"/>
  <c r="I48" i="1"/>
  <c r="M44" i="1"/>
  <c r="L44" i="1"/>
  <c r="K44" i="1"/>
  <c r="J44" i="1"/>
  <c r="I44" i="1"/>
  <c r="L43" i="1"/>
  <c r="K43" i="1"/>
  <c r="K45" i="1" s="1"/>
  <c r="J43" i="1"/>
  <c r="J45" i="1" s="1"/>
  <c r="I43" i="1"/>
  <c r="I45" i="1" s="1"/>
  <c r="L40" i="1"/>
  <c r="K40" i="1"/>
  <c r="J40" i="1"/>
  <c r="I40" i="1"/>
  <c r="L39" i="1"/>
  <c r="K39" i="1"/>
  <c r="J39" i="1"/>
  <c r="I39" i="1"/>
  <c r="M32" i="1"/>
  <c r="L32" i="1"/>
  <c r="L34" i="1" s="1"/>
  <c r="K32" i="1"/>
  <c r="K34" i="1" s="1"/>
  <c r="J32" i="1"/>
  <c r="I32" i="1"/>
  <c r="I34" i="1" s="1"/>
  <c r="M31" i="1"/>
  <c r="L31" i="1"/>
  <c r="L33" i="1" s="1"/>
  <c r="K31" i="1"/>
  <c r="K33" i="1" s="1"/>
  <c r="J31" i="1"/>
  <c r="J33" i="1" s="1"/>
  <c r="I31" i="1"/>
  <c r="I33" i="1" s="1"/>
  <c r="H28" i="1"/>
  <c r="L19" i="1"/>
  <c r="K19" i="1"/>
  <c r="J19" i="1"/>
  <c r="I19" i="1"/>
  <c r="H18" i="1"/>
  <c r="H17" i="1"/>
  <c r="H32" i="1" s="1"/>
  <c r="H16" i="1"/>
  <c r="H22" i="1" s="1"/>
  <c r="H15" i="1"/>
  <c r="H31" i="1" s="1"/>
  <c r="H12" i="1"/>
  <c r="H11" i="1"/>
  <c r="H10" i="1"/>
  <c r="H9" i="1"/>
  <c r="C19" i="1"/>
  <c r="D19" i="3"/>
  <c r="E19" i="3"/>
  <c r="F19" i="3"/>
  <c r="D19" i="2"/>
  <c r="E19" i="2"/>
  <c r="F19" i="2"/>
  <c r="C19" i="2"/>
  <c r="D19" i="4"/>
  <c r="E19" i="4"/>
  <c r="F19" i="4"/>
  <c r="C19" i="4"/>
  <c r="D19" i="1"/>
  <c r="E19" i="1"/>
  <c r="F19" i="1"/>
  <c r="D18" i="7"/>
  <c r="E18" i="7"/>
  <c r="F18" i="7"/>
  <c r="G18" i="7"/>
  <c r="C18" i="7"/>
  <c r="D15" i="7"/>
  <c r="D31" i="7" s="1"/>
  <c r="E15" i="7"/>
  <c r="E31" i="7" s="1"/>
  <c r="F15" i="7"/>
  <c r="F31" i="7" s="1"/>
  <c r="G15" i="7"/>
  <c r="G31" i="7" s="1"/>
  <c r="D16" i="7"/>
  <c r="E16" i="7"/>
  <c r="F16" i="7"/>
  <c r="G16" i="7"/>
  <c r="G17" i="7"/>
  <c r="C16" i="7"/>
  <c r="D12" i="7"/>
  <c r="E12" i="7"/>
  <c r="F12" i="7"/>
  <c r="C12" i="7"/>
  <c r="D9" i="7"/>
  <c r="E9" i="7"/>
  <c r="F9" i="7"/>
  <c r="D10" i="7"/>
  <c r="E10" i="7"/>
  <c r="E39" i="7" s="1"/>
  <c r="F10" i="7"/>
  <c r="F39" i="7" s="1"/>
  <c r="D11" i="7"/>
  <c r="E11" i="7"/>
  <c r="E40" i="7" s="1"/>
  <c r="F11" i="7"/>
  <c r="C10" i="7"/>
  <c r="C39" i="7" s="1"/>
  <c r="C11" i="7"/>
  <c r="D18" i="6"/>
  <c r="E18" i="6"/>
  <c r="F18" i="6"/>
  <c r="G18" i="6"/>
  <c r="C18" i="6"/>
  <c r="D15" i="6"/>
  <c r="E15" i="6"/>
  <c r="E31" i="6" s="1"/>
  <c r="F15" i="6"/>
  <c r="F31" i="6" s="1"/>
  <c r="G15" i="6"/>
  <c r="G31" i="6" s="1"/>
  <c r="D16" i="6"/>
  <c r="E16" i="6"/>
  <c r="F16" i="6"/>
  <c r="G16" i="6"/>
  <c r="D17" i="6"/>
  <c r="E17" i="6"/>
  <c r="F17" i="6"/>
  <c r="F44" i="6" s="1"/>
  <c r="G17" i="6"/>
  <c r="G32" i="6" s="1"/>
  <c r="C16" i="6"/>
  <c r="C17" i="6"/>
  <c r="C19" i="6" s="1"/>
  <c r="D12" i="6"/>
  <c r="E12" i="6"/>
  <c r="F12" i="6"/>
  <c r="C12" i="6"/>
  <c r="D9" i="6"/>
  <c r="E9" i="6"/>
  <c r="F9" i="6"/>
  <c r="D10" i="6"/>
  <c r="E10" i="6"/>
  <c r="E39" i="6" s="1"/>
  <c r="F10" i="6"/>
  <c r="F39" i="6" s="1"/>
  <c r="D11" i="6"/>
  <c r="D40" i="6" s="1"/>
  <c r="E11" i="6"/>
  <c r="F11" i="6"/>
  <c r="C10" i="6"/>
  <c r="C39" i="6" s="1"/>
  <c r="C11" i="6"/>
  <c r="D18" i="5"/>
  <c r="E18" i="5"/>
  <c r="F18" i="5"/>
  <c r="G18" i="5"/>
  <c r="C18" i="5"/>
  <c r="D15" i="5"/>
  <c r="D31" i="5" s="1"/>
  <c r="E15" i="5"/>
  <c r="E31" i="5" s="1"/>
  <c r="F15" i="5"/>
  <c r="F31" i="5" s="1"/>
  <c r="G15" i="5"/>
  <c r="G31" i="5" s="1"/>
  <c r="D16" i="5"/>
  <c r="E16" i="5"/>
  <c r="F16" i="5"/>
  <c r="G16" i="5"/>
  <c r="C16" i="5"/>
  <c r="D12" i="5"/>
  <c r="E12" i="5"/>
  <c r="F12" i="5"/>
  <c r="C12" i="5"/>
  <c r="F11" i="5"/>
  <c r="F40" i="5" s="1"/>
  <c r="E11" i="5"/>
  <c r="E40" i="5" s="1"/>
  <c r="D11" i="5"/>
  <c r="F10" i="5"/>
  <c r="F39" i="5" s="1"/>
  <c r="E10" i="5"/>
  <c r="E39" i="5" s="1"/>
  <c r="D10" i="5"/>
  <c r="D39" i="5" s="1"/>
  <c r="F9" i="5"/>
  <c r="E9" i="5"/>
  <c r="D9" i="5"/>
  <c r="C10" i="5"/>
  <c r="C39" i="5" s="1"/>
  <c r="C11" i="5"/>
  <c r="C15" i="5"/>
  <c r="C31" i="5" s="1"/>
  <c r="C9" i="6"/>
  <c r="C9" i="7"/>
  <c r="C15" i="6"/>
  <c r="C31" i="6" s="1"/>
  <c r="C15" i="7"/>
  <c r="C31" i="7" s="1"/>
  <c r="C9" i="5"/>
  <c r="B18" i="4"/>
  <c r="B17" i="4"/>
  <c r="B32" i="4" s="1"/>
  <c r="B15" i="4"/>
  <c r="B31" i="4" s="1"/>
  <c r="B12" i="4"/>
  <c r="B11" i="4"/>
  <c r="B10" i="4"/>
  <c r="B9" i="4"/>
  <c r="B18" i="1"/>
  <c r="B17" i="1"/>
  <c r="B67" i="1" s="1"/>
  <c r="B22" i="1"/>
  <c r="B15" i="1"/>
  <c r="B31" i="1" s="1"/>
  <c r="B12" i="1"/>
  <c r="B11" i="1"/>
  <c r="B10" i="1"/>
  <c r="B9" i="1"/>
  <c r="B18" i="3"/>
  <c r="B17" i="3"/>
  <c r="B67" i="3" s="1"/>
  <c r="B22" i="3"/>
  <c r="B15" i="3"/>
  <c r="B31" i="3" s="1"/>
  <c r="B12" i="3"/>
  <c r="B11" i="3"/>
  <c r="B10" i="3"/>
  <c r="B9" i="3"/>
  <c r="B17" i="2"/>
  <c r="B15" i="2"/>
  <c r="B31" i="2" s="1"/>
  <c r="B12" i="2"/>
  <c r="B11" i="2"/>
  <c r="B10" i="2"/>
  <c r="B9" i="2"/>
  <c r="B28" i="7"/>
  <c r="B28" i="6"/>
  <c r="B28" i="5"/>
  <c r="B28" i="4"/>
  <c r="B28" i="1"/>
  <c r="B28" i="3"/>
  <c r="B28" i="2"/>
  <c r="G49" i="3"/>
  <c r="G49" i="1"/>
  <c r="G49" i="4"/>
  <c r="G44" i="3"/>
  <c r="G44" i="1"/>
  <c r="G44" i="4"/>
  <c r="C39" i="3"/>
  <c r="C39" i="4"/>
  <c r="G31" i="1"/>
  <c r="G31" i="4"/>
  <c r="G32" i="4"/>
  <c r="G31" i="3"/>
  <c r="G32" i="3"/>
  <c r="B23" i="6"/>
  <c r="B23" i="5"/>
  <c r="B23" i="7"/>
  <c r="F62" i="4"/>
  <c r="E62" i="4"/>
  <c r="D62" i="4"/>
  <c r="C62" i="4"/>
  <c r="F61" i="4"/>
  <c r="E61" i="4"/>
  <c r="D61" i="4"/>
  <c r="C61" i="4"/>
  <c r="F56" i="4"/>
  <c r="E56" i="4"/>
  <c r="D56" i="4"/>
  <c r="C56" i="4"/>
  <c r="F49" i="4"/>
  <c r="E49" i="4"/>
  <c r="D49" i="4"/>
  <c r="F48" i="4"/>
  <c r="E48" i="4"/>
  <c r="D48" i="4"/>
  <c r="F44" i="4"/>
  <c r="E44" i="4"/>
  <c r="D44" i="4"/>
  <c r="C44" i="4"/>
  <c r="F43" i="4"/>
  <c r="E43" i="4"/>
  <c r="D43" i="4"/>
  <c r="C43" i="4"/>
  <c r="F40" i="4"/>
  <c r="E40" i="4"/>
  <c r="D40" i="4"/>
  <c r="C40" i="4"/>
  <c r="F39" i="4"/>
  <c r="E39" i="4"/>
  <c r="D39" i="4"/>
  <c r="F32" i="4"/>
  <c r="F34" i="4" s="1"/>
  <c r="E32" i="4"/>
  <c r="E34" i="4" s="1"/>
  <c r="D32" i="4"/>
  <c r="D34" i="4" s="1"/>
  <c r="C32" i="4"/>
  <c r="C34" i="4" s="1"/>
  <c r="F31" i="4"/>
  <c r="F33" i="4" s="1"/>
  <c r="E31" i="4"/>
  <c r="E33" i="4" s="1"/>
  <c r="D31" i="4"/>
  <c r="D33" i="4" s="1"/>
  <c r="C31" i="4"/>
  <c r="C33" i="4" s="1"/>
  <c r="F62" i="3"/>
  <c r="E62" i="3"/>
  <c r="D62" i="3"/>
  <c r="C62" i="3"/>
  <c r="F61" i="3"/>
  <c r="E61" i="3"/>
  <c r="D61" i="3"/>
  <c r="C61" i="3"/>
  <c r="F56" i="3"/>
  <c r="E56" i="3"/>
  <c r="D56" i="3"/>
  <c r="C56" i="3"/>
  <c r="F49" i="3"/>
  <c r="E49" i="3"/>
  <c r="D49" i="3"/>
  <c r="C49" i="3"/>
  <c r="F48" i="3"/>
  <c r="F50" i="3" s="1"/>
  <c r="E48" i="3"/>
  <c r="D48" i="3"/>
  <c r="C48" i="3"/>
  <c r="C50" i="3" s="1"/>
  <c r="F44" i="3"/>
  <c r="E44" i="3"/>
  <c r="D44" i="3"/>
  <c r="C44" i="3"/>
  <c r="F43" i="3"/>
  <c r="E43" i="3"/>
  <c r="D43" i="3"/>
  <c r="D45" i="3" s="1"/>
  <c r="C43" i="3"/>
  <c r="C45" i="3" s="1"/>
  <c r="F40" i="3"/>
  <c r="E40" i="3"/>
  <c r="D40" i="3"/>
  <c r="C40" i="3"/>
  <c r="F39" i="3"/>
  <c r="E39" i="3"/>
  <c r="D39" i="3"/>
  <c r="F32" i="3"/>
  <c r="E32" i="3"/>
  <c r="E34" i="3" s="1"/>
  <c r="D32" i="3"/>
  <c r="C32" i="3"/>
  <c r="C34" i="3" s="1"/>
  <c r="D31" i="3"/>
  <c r="D33" i="3" s="1"/>
  <c r="F31" i="3"/>
  <c r="F33" i="3" s="1"/>
  <c r="C31" i="3"/>
  <c r="C33" i="3" s="1"/>
  <c r="E31" i="3"/>
  <c r="E33" i="3" s="1"/>
  <c r="F62" i="1"/>
  <c r="E62" i="1"/>
  <c r="D62" i="1"/>
  <c r="C62" i="1"/>
  <c r="F61" i="1"/>
  <c r="E61" i="1"/>
  <c r="D61" i="1"/>
  <c r="C61" i="1"/>
  <c r="F56" i="1"/>
  <c r="E56" i="1"/>
  <c r="D56" i="1"/>
  <c r="C56" i="1"/>
  <c r="F49" i="1"/>
  <c r="E49" i="1"/>
  <c r="D49" i="1"/>
  <c r="C49" i="1"/>
  <c r="F48" i="1"/>
  <c r="E48" i="1"/>
  <c r="D48" i="1"/>
  <c r="C48" i="1"/>
  <c r="F44" i="1"/>
  <c r="E44" i="1"/>
  <c r="D44" i="1"/>
  <c r="C44" i="1"/>
  <c r="F43" i="1"/>
  <c r="E43" i="1"/>
  <c r="D43" i="1"/>
  <c r="C43" i="1"/>
  <c r="F45" i="4" l="1"/>
  <c r="F63" i="4" s="1"/>
  <c r="E45" i="4"/>
  <c r="E63" i="4" s="1"/>
  <c r="D45" i="4"/>
  <c r="C45" i="4"/>
  <c r="C63" i="4" s="1"/>
  <c r="F19" i="6"/>
  <c r="H62" i="4"/>
  <c r="K50" i="2"/>
  <c r="L50" i="2"/>
  <c r="F45" i="3"/>
  <c r="F63" i="3" s="1"/>
  <c r="K63" i="4"/>
  <c r="L63" i="4"/>
  <c r="I63" i="4"/>
  <c r="D63" i="4"/>
  <c r="F57" i="1"/>
  <c r="K63" i="1"/>
  <c r="I63" i="1"/>
  <c r="J63" i="1"/>
  <c r="J63" i="3"/>
  <c r="I45" i="3"/>
  <c r="I63" i="3" s="1"/>
  <c r="K63" i="3"/>
  <c r="L63" i="3"/>
  <c r="C63" i="3"/>
  <c r="D63" i="3"/>
  <c r="H19" i="2"/>
  <c r="H53" i="2" s="1"/>
  <c r="I63" i="2"/>
  <c r="C45" i="2"/>
  <c r="C63" i="2" s="1"/>
  <c r="B33" i="4"/>
  <c r="B67" i="4"/>
  <c r="B44" i="4"/>
  <c r="B56" i="4"/>
  <c r="B12" i="7"/>
  <c r="I19" i="7"/>
  <c r="B49" i="3"/>
  <c r="C22" i="3"/>
  <c r="B66" i="3" s="1"/>
  <c r="H48" i="3"/>
  <c r="C22" i="2"/>
  <c r="B66" i="2" s="1"/>
  <c r="C22" i="1"/>
  <c r="B66" i="1" s="1"/>
  <c r="F50" i="1"/>
  <c r="E50" i="1"/>
  <c r="H39" i="1"/>
  <c r="B39" i="3"/>
  <c r="B40" i="3"/>
  <c r="H39" i="2"/>
  <c r="H34" i="1"/>
  <c r="I50" i="1"/>
  <c r="B61" i="1"/>
  <c r="H43" i="3"/>
  <c r="H44" i="3"/>
  <c r="H39" i="3"/>
  <c r="J50" i="3"/>
  <c r="B33" i="3"/>
  <c r="J45" i="2"/>
  <c r="J63" i="2" s="1"/>
  <c r="D44" i="6"/>
  <c r="G44" i="5"/>
  <c r="I62" i="7"/>
  <c r="D57" i="2"/>
  <c r="D45" i="2"/>
  <c r="D63" i="2" s="1"/>
  <c r="B19" i="4"/>
  <c r="B53" i="4" s="1"/>
  <c r="H56" i="4"/>
  <c r="H40" i="1"/>
  <c r="J57" i="1"/>
  <c r="C32" i="7"/>
  <c r="C34" i="7" s="1"/>
  <c r="H56" i="1"/>
  <c r="B33" i="1"/>
  <c r="C49" i="7"/>
  <c r="B19" i="3"/>
  <c r="B53" i="3" s="1"/>
  <c r="D48" i="5"/>
  <c r="F61" i="5"/>
  <c r="E57" i="2"/>
  <c r="F57" i="2"/>
  <c r="L49" i="5"/>
  <c r="L50" i="5" s="1"/>
  <c r="G49" i="5"/>
  <c r="F34" i="2"/>
  <c r="F58" i="2" s="1"/>
  <c r="E34" i="2"/>
  <c r="E58" i="2" s="1"/>
  <c r="F33" i="5"/>
  <c r="F56" i="6"/>
  <c r="H61" i="3"/>
  <c r="H44" i="4"/>
  <c r="H12" i="7"/>
  <c r="C50" i="1"/>
  <c r="F45" i="1"/>
  <c r="F63" i="1" s="1"/>
  <c r="D45" i="1"/>
  <c r="D63" i="1" s="1"/>
  <c r="H12" i="6"/>
  <c r="D50" i="3"/>
  <c r="E45" i="3"/>
  <c r="E63" i="3" s="1"/>
  <c r="I50" i="3"/>
  <c r="K50" i="3"/>
  <c r="H61" i="2"/>
  <c r="E44" i="6"/>
  <c r="H48" i="2"/>
  <c r="J50" i="2"/>
  <c r="L45" i="2"/>
  <c r="L63" i="2" s="1"/>
  <c r="F50" i="2"/>
  <c r="F57" i="4"/>
  <c r="L49" i="7"/>
  <c r="H19" i="4"/>
  <c r="H32" i="4"/>
  <c r="H34" i="4" s="1"/>
  <c r="H49" i="4"/>
  <c r="H67" i="4"/>
  <c r="H53" i="4"/>
  <c r="B49" i="4"/>
  <c r="J45" i="4"/>
  <c r="J63" i="4" s="1"/>
  <c r="H48" i="4"/>
  <c r="H43" i="4"/>
  <c r="H45" i="4" s="1"/>
  <c r="B40" i="4"/>
  <c r="E58" i="4"/>
  <c r="B48" i="4"/>
  <c r="B62" i="4"/>
  <c r="B34" i="4"/>
  <c r="B43" i="4"/>
  <c r="J50" i="4"/>
  <c r="H18" i="7"/>
  <c r="K50" i="4"/>
  <c r="B18" i="7"/>
  <c r="F50" i="4"/>
  <c r="B22" i="4"/>
  <c r="B66" i="4" s="1"/>
  <c r="H39" i="4"/>
  <c r="D50" i="4"/>
  <c r="F48" i="7"/>
  <c r="B61" i="4"/>
  <c r="H33" i="4"/>
  <c r="I58" i="4"/>
  <c r="J57" i="4"/>
  <c r="F58" i="4"/>
  <c r="H19" i="1"/>
  <c r="H53" i="1" s="1"/>
  <c r="B19" i="1"/>
  <c r="B53" i="1" s="1"/>
  <c r="E45" i="1"/>
  <c r="E63" i="1" s="1"/>
  <c r="D49" i="6"/>
  <c r="L45" i="1"/>
  <c r="L63" i="1" s="1"/>
  <c r="L48" i="6"/>
  <c r="J50" i="1"/>
  <c r="H48" i="1"/>
  <c r="H62" i="1"/>
  <c r="C45" i="1"/>
  <c r="C63" i="1" s="1"/>
  <c r="B40" i="1"/>
  <c r="C57" i="1"/>
  <c r="D57" i="1"/>
  <c r="H18" i="6"/>
  <c r="B18" i="6"/>
  <c r="K61" i="7"/>
  <c r="B44" i="1"/>
  <c r="L50" i="1"/>
  <c r="H61" i="1"/>
  <c r="H43" i="1"/>
  <c r="B12" i="6"/>
  <c r="K57" i="1"/>
  <c r="C33" i="1"/>
  <c r="C58" i="1" s="1"/>
  <c r="E58" i="1"/>
  <c r="H33" i="1"/>
  <c r="I58" i="1"/>
  <c r="F58" i="1"/>
  <c r="D57" i="3"/>
  <c r="K62" i="6"/>
  <c r="H19" i="3"/>
  <c r="H53" i="3" s="1"/>
  <c r="K32" i="6"/>
  <c r="K34" i="6" s="1"/>
  <c r="H67" i="3"/>
  <c r="H49" i="3"/>
  <c r="I32" i="6"/>
  <c r="I57" i="6" s="1"/>
  <c r="I49" i="5"/>
  <c r="I50" i="5" s="1"/>
  <c r="I57" i="3"/>
  <c r="E49" i="6"/>
  <c r="D34" i="3"/>
  <c r="D58" i="3" s="1"/>
  <c r="L50" i="3"/>
  <c r="J48" i="5"/>
  <c r="E50" i="3"/>
  <c r="B56" i="3"/>
  <c r="B62" i="3"/>
  <c r="B43" i="3"/>
  <c r="D43" i="6"/>
  <c r="B48" i="3"/>
  <c r="B18" i="5"/>
  <c r="C49" i="5"/>
  <c r="B61" i="3"/>
  <c r="H12" i="5"/>
  <c r="B12" i="5"/>
  <c r="L43" i="6"/>
  <c r="H57" i="3"/>
  <c r="K58" i="3"/>
  <c r="E57" i="3"/>
  <c r="L58" i="3"/>
  <c r="K61" i="5"/>
  <c r="M49" i="5"/>
  <c r="M44" i="5"/>
  <c r="L32" i="5"/>
  <c r="L34" i="5" s="1"/>
  <c r="L44" i="5"/>
  <c r="L44" i="7"/>
  <c r="K45" i="2"/>
  <c r="K63" i="2" s="1"/>
  <c r="J32" i="5"/>
  <c r="J57" i="5" s="1"/>
  <c r="J62" i="5"/>
  <c r="J49" i="5"/>
  <c r="J44" i="5"/>
  <c r="H67" i="2"/>
  <c r="H44" i="2"/>
  <c r="H49" i="2"/>
  <c r="F62" i="5"/>
  <c r="F19" i="5"/>
  <c r="E62" i="7"/>
  <c r="E49" i="7"/>
  <c r="E44" i="7"/>
  <c r="E32" i="7"/>
  <c r="E34" i="7" s="1"/>
  <c r="B62" i="2"/>
  <c r="B49" i="2"/>
  <c r="C32" i="6"/>
  <c r="C34" i="6" s="1"/>
  <c r="K43" i="5"/>
  <c r="K39" i="5"/>
  <c r="K48" i="5"/>
  <c r="K56" i="5"/>
  <c r="J40" i="6"/>
  <c r="J56" i="5"/>
  <c r="I43" i="7"/>
  <c r="I40" i="7"/>
  <c r="I50" i="2"/>
  <c r="I40" i="5"/>
  <c r="H43" i="2"/>
  <c r="F48" i="5"/>
  <c r="B56" i="2"/>
  <c r="E56" i="6"/>
  <c r="B40" i="2"/>
  <c r="D56" i="6"/>
  <c r="F45" i="2"/>
  <c r="F63" i="2" s="1"/>
  <c r="E45" i="2"/>
  <c r="E63" i="2" s="1"/>
  <c r="B10" i="5"/>
  <c r="B39" i="5" s="1"/>
  <c r="C50" i="2"/>
  <c r="B48" i="2"/>
  <c r="J57" i="2"/>
  <c r="L57" i="2"/>
  <c r="I57" i="2"/>
  <c r="H15" i="5"/>
  <c r="H31" i="5" s="1"/>
  <c r="J33" i="7"/>
  <c r="L58" i="2"/>
  <c r="L56" i="6"/>
  <c r="H9" i="6"/>
  <c r="I58" i="2"/>
  <c r="B33" i="2"/>
  <c r="F57" i="5"/>
  <c r="H40" i="4"/>
  <c r="D58" i="4"/>
  <c r="D57" i="4"/>
  <c r="B57" i="4"/>
  <c r="E57" i="4"/>
  <c r="L58" i="4"/>
  <c r="K57" i="4"/>
  <c r="I57" i="4"/>
  <c r="J58" i="4"/>
  <c r="L57" i="4"/>
  <c r="K34" i="4"/>
  <c r="K58" i="4" s="1"/>
  <c r="I49" i="7"/>
  <c r="J44" i="7"/>
  <c r="L57" i="7"/>
  <c r="L50" i="4"/>
  <c r="J62" i="7"/>
  <c r="I57" i="7"/>
  <c r="C57" i="4"/>
  <c r="G49" i="7"/>
  <c r="C58" i="4"/>
  <c r="E50" i="4"/>
  <c r="C50" i="4"/>
  <c r="H10" i="7"/>
  <c r="H39" i="7" s="1"/>
  <c r="H61" i="4"/>
  <c r="K43" i="7"/>
  <c r="L61" i="7"/>
  <c r="K39" i="7"/>
  <c r="I48" i="7"/>
  <c r="I50" i="7" s="1"/>
  <c r="J39" i="7"/>
  <c r="B10" i="7"/>
  <c r="B39" i="7" s="1"/>
  <c r="B39" i="4"/>
  <c r="C56" i="7"/>
  <c r="E43" i="7"/>
  <c r="C61" i="7"/>
  <c r="L58" i="1"/>
  <c r="E57" i="1"/>
  <c r="L57" i="1"/>
  <c r="J34" i="1"/>
  <c r="J58" i="1" s="1"/>
  <c r="H57" i="1"/>
  <c r="K58" i="1"/>
  <c r="I57" i="1"/>
  <c r="I49" i="6"/>
  <c r="I50" i="6" s="1"/>
  <c r="H49" i="1"/>
  <c r="H67" i="1"/>
  <c r="J49" i="6"/>
  <c r="J50" i="6" s="1"/>
  <c r="K49" i="6"/>
  <c r="L19" i="7"/>
  <c r="I44" i="6"/>
  <c r="M44" i="6"/>
  <c r="H44" i="1"/>
  <c r="K62" i="7"/>
  <c r="H15" i="7"/>
  <c r="H31" i="7" s="1"/>
  <c r="D44" i="7"/>
  <c r="B62" i="1"/>
  <c r="B32" i="1"/>
  <c r="E62" i="6"/>
  <c r="D58" i="1"/>
  <c r="B49" i="1"/>
  <c r="D50" i="1"/>
  <c r="E32" i="6"/>
  <c r="E57" i="6" s="1"/>
  <c r="F32" i="6"/>
  <c r="F34" i="6" s="1"/>
  <c r="E19" i="6"/>
  <c r="G49" i="6"/>
  <c r="L61" i="6"/>
  <c r="J48" i="7"/>
  <c r="J33" i="6"/>
  <c r="I43" i="6"/>
  <c r="L56" i="7"/>
  <c r="L33" i="6"/>
  <c r="J61" i="6"/>
  <c r="L43" i="7"/>
  <c r="B39" i="1"/>
  <c r="D61" i="7"/>
  <c r="E33" i="6"/>
  <c r="B48" i="1"/>
  <c r="B43" i="1"/>
  <c r="D39" i="7"/>
  <c r="C43" i="6"/>
  <c r="D43" i="7"/>
  <c r="B56" i="1"/>
  <c r="E48" i="7"/>
  <c r="F57" i="3"/>
  <c r="C58" i="3"/>
  <c r="K57" i="3"/>
  <c r="L57" i="3"/>
  <c r="J57" i="3"/>
  <c r="F34" i="3"/>
  <c r="F58" i="3" s="1"/>
  <c r="E58" i="3"/>
  <c r="I58" i="3"/>
  <c r="K33" i="5"/>
  <c r="H33" i="3"/>
  <c r="K49" i="5"/>
  <c r="K19" i="7"/>
  <c r="M49" i="6"/>
  <c r="H18" i="5"/>
  <c r="I33" i="5"/>
  <c r="I61" i="5"/>
  <c r="H16" i="5"/>
  <c r="H22" i="5" s="1"/>
  <c r="K44" i="6"/>
  <c r="J34" i="3"/>
  <c r="J58" i="3" s="1"/>
  <c r="K44" i="7"/>
  <c r="H16" i="6"/>
  <c r="H22" i="6" s="1"/>
  <c r="J61" i="7"/>
  <c r="K49" i="7"/>
  <c r="K50" i="7" s="1"/>
  <c r="I34" i="7"/>
  <c r="L62" i="7"/>
  <c r="I44" i="7"/>
  <c r="C57" i="5"/>
  <c r="D44" i="5"/>
  <c r="B17" i="6"/>
  <c r="B32" i="6" s="1"/>
  <c r="C33" i="5"/>
  <c r="B44" i="3"/>
  <c r="G32" i="7"/>
  <c r="D49" i="7"/>
  <c r="F49" i="5"/>
  <c r="C57" i="3"/>
  <c r="B32" i="3"/>
  <c r="G44" i="7"/>
  <c r="C49" i="6"/>
  <c r="D49" i="5"/>
  <c r="G44" i="6"/>
  <c r="E62" i="5"/>
  <c r="F44" i="5"/>
  <c r="F33" i="6"/>
  <c r="B15" i="6"/>
  <c r="B31" i="6" s="1"/>
  <c r="D19" i="5"/>
  <c r="H11" i="6"/>
  <c r="H40" i="6" s="1"/>
  <c r="L56" i="5"/>
  <c r="H40" i="3"/>
  <c r="H56" i="3"/>
  <c r="H11" i="5"/>
  <c r="L40" i="5"/>
  <c r="K56" i="6"/>
  <c r="K56" i="7"/>
  <c r="L61" i="5"/>
  <c r="K48" i="6"/>
  <c r="I56" i="5"/>
  <c r="J56" i="6"/>
  <c r="H10" i="6"/>
  <c r="H39" i="6" s="1"/>
  <c r="K33" i="6"/>
  <c r="H9" i="7"/>
  <c r="K33" i="7"/>
  <c r="J43" i="5"/>
  <c r="K40" i="5"/>
  <c r="J43" i="7"/>
  <c r="J61" i="5"/>
  <c r="K40" i="6"/>
  <c r="J56" i="7"/>
  <c r="K40" i="7"/>
  <c r="L33" i="7"/>
  <c r="H62" i="3"/>
  <c r="H34" i="3"/>
  <c r="D48" i="6"/>
  <c r="B11" i="5"/>
  <c r="E61" i="5"/>
  <c r="E61" i="7"/>
  <c r="C56" i="6"/>
  <c r="D33" i="7"/>
  <c r="C62" i="6"/>
  <c r="D33" i="5"/>
  <c r="D61" i="5"/>
  <c r="B9" i="6"/>
  <c r="F61" i="6"/>
  <c r="F56" i="7"/>
  <c r="F40" i="7"/>
  <c r="E48" i="5"/>
  <c r="E43" i="5"/>
  <c r="C33" i="6"/>
  <c r="F56" i="5"/>
  <c r="K57" i="2"/>
  <c r="D58" i="2"/>
  <c r="K58" i="2"/>
  <c r="H33" i="2"/>
  <c r="H57" i="2"/>
  <c r="J33" i="5"/>
  <c r="K34" i="5"/>
  <c r="K57" i="5"/>
  <c r="K57" i="7"/>
  <c r="L57" i="6"/>
  <c r="L34" i="6"/>
  <c r="L34" i="7"/>
  <c r="K44" i="5"/>
  <c r="J32" i="6"/>
  <c r="J57" i="6" s="1"/>
  <c r="J49" i="7"/>
  <c r="L44" i="6"/>
  <c r="K19" i="5"/>
  <c r="H19" i="5" s="1"/>
  <c r="H17" i="5"/>
  <c r="I32" i="5"/>
  <c r="H17" i="6"/>
  <c r="M44" i="7"/>
  <c r="K34" i="7"/>
  <c r="J32" i="7"/>
  <c r="M49" i="7"/>
  <c r="I33" i="7"/>
  <c r="I61" i="7"/>
  <c r="I44" i="5"/>
  <c r="L19" i="6"/>
  <c r="H19" i="6" s="1"/>
  <c r="J44" i="6"/>
  <c r="H17" i="7"/>
  <c r="H16" i="7"/>
  <c r="L62" i="6"/>
  <c r="K62" i="5"/>
  <c r="L49" i="6"/>
  <c r="H15" i="6"/>
  <c r="H31" i="6" s="1"/>
  <c r="L33" i="5"/>
  <c r="I33" i="6"/>
  <c r="J58" i="2"/>
  <c r="D57" i="5"/>
  <c r="D34" i="5"/>
  <c r="B15" i="7"/>
  <c r="B31" i="7" s="1"/>
  <c r="B16" i="6"/>
  <c r="C61" i="6"/>
  <c r="C44" i="6"/>
  <c r="D19" i="6"/>
  <c r="D32" i="6"/>
  <c r="D62" i="6"/>
  <c r="D50" i="2"/>
  <c r="C58" i="2"/>
  <c r="C19" i="5"/>
  <c r="B17" i="5"/>
  <c r="F49" i="7"/>
  <c r="F32" i="7"/>
  <c r="F44" i="7"/>
  <c r="B17" i="7"/>
  <c r="D62" i="7"/>
  <c r="D31" i="6"/>
  <c r="D33" i="6" s="1"/>
  <c r="C44" i="7"/>
  <c r="B16" i="7"/>
  <c r="B22" i="7" s="1"/>
  <c r="B66" i="7" s="1"/>
  <c r="B19" i="2"/>
  <c r="B53" i="2" s="1"/>
  <c r="E19" i="5"/>
  <c r="E32" i="5"/>
  <c r="E44" i="5"/>
  <c r="B19" i="7"/>
  <c r="F62" i="7"/>
  <c r="D32" i="7"/>
  <c r="D57" i="7" s="1"/>
  <c r="F34" i="5"/>
  <c r="C44" i="5"/>
  <c r="E49" i="5"/>
  <c r="B67" i="2"/>
  <c r="B32" i="2"/>
  <c r="B44" i="2"/>
  <c r="B15" i="5"/>
  <c r="B31" i="5" s="1"/>
  <c r="B16" i="5"/>
  <c r="B22" i="5" s="1"/>
  <c r="C57" i="2"/>
  <c r="E33" i="5"/>
  <c r="F49" i="6"/>
  <c r="C61" i="5"/>
  <c r="E33" i="7"/>
  <c r="H11" i="7"/>
  <c r="K61" i="6"/>
  <c r="L48" i="7"/>
  <c r="H40" i="2"/>
  <c r="I43" i="5"/>
  <c r="I62" i="5"/>
  <c r="J43" i="6"/>
  <c r="I62" i="6"/>
  <c r="I61" i="6"/>
  <c r="L62" i="5"/>
  <c r="H10" i="5"/>
  <c r="H9" i="5"/>
  <c r="H34" i="2"/>
  <c r="I56" i="6"/>
  <c r="I40" i="6"/>
  <c r="H56" i="2"/>
  <c r="L43" i="5"/>
  <c r="K43" i="6"/>
  <c r="J62" i="6"/>
  <c r="I56" i="7"/>
  <c r="H62" i="2"/>
  <c r="F62" i="6"/>
  <c r="F43" i="6"/>
  <c r="F45" i="6" s="1"/>
  <c r="C62" i="7"/>
  <c r="C43" i="7"/>
  <c r="C48" i="7"/>
  <c r="C40" i="7"/>
  <c r="D48" i="7"/>
  <c r="D40" i="7"/>
  <c r="F33" i="7"/>
  <c r="E61" i="6"/>
  <c r="F48" i="6"/>
  <c r="F43" i="5"/>
  <c r="B39" i="2"/>
  <c r="B43" i="2"/>
  <c r="B11" i="6"/>
  <c r="B11" i="7"/>
  <c r="B9" i="7"/>
  <c r="C43" i="5"/>
  <c r="C34" i="5"/>
  <c r="C56" i="5"/>
  <c r="C62" i="5"/>
  <c r="C40" i="5"/>
  <c r="C48" i="5"/>
  <c r="D62" i="5"/>
  <c r="D43" i="5"/>
  <c r="E43" i="6"/>
  <c r="E40" i="6"/>
  <c r="E48" i="6"/>
  <c r="B10" i="6"/>
  <c r="D61" i="6"/>
  <c r="D56" i="5"/>
  <c r="D56" i="7"/>
  <c r="C33" i="7"/>
  <c r="E56" i="7"/>
  <c r="B61" i="2"/>
  <c r="F61" i="7"/>
  <c r="F43" i="7"/>
  <c r="F40" i="6"/>
  <c r="D40" i="5"/>
  <c r="D39" i="6"/>
  <c r="B9" i="5"/>
  <c r="E56" i="5"/>
  <c r="C48" i="6"/>
  <c r="C40" i="6"/>
  <c r="H63" i="4" l="1"/>
  <c r="B45" i="4"/>
  <c r="B63" i="4" s="1"/>
  <c r="H50" i="3"/>
  <c r="B58" i="4"/>
  <c r="F63" i="6"/>
  <c r="C22" i="5"/>
  <c r="B66" i="5" s="1"/>
  <c r="B50" i="3"/>
  <c r="H66" i="1"/>
  <c r="H66" i="3"/>
  <c r="H66" i="2"/>
  <c r="H58" i="1"/>
  <c r="H45" i="3"/>
  <c r="H63" i="3" s="1"/>
  <c r="D45" i="6"/>
  <c r="D63" i="6" s="1"/>
  <c r="F45" i="5"/>
  <c r="F63" i="5" s="1"/>
  <c r="D50" i="5"/>
  <c r="E45" i="6"/>
  <c r="E63" i="6" s="1"/>
  <c r="C57" i="6"/>
  <c r="H50" i="2"/>
  <c r="I34" i="6"/>
  <c r="I58" i="6" s="1"/>
  <c r="C57" i="7"/>
  <c r="K57" i="6"/>
  <c r="D50" i="6"/>
  <c r="C50" i="7"/>
  <c r="J50" i="5"/>
  <c r="E50" i="5"/>
  <c r="B62" i="5"/>
  <c r="L50" i="7"/>
  <c r="H58" i="2"/>
  <c r="F58" i="5"/>
  <c r="F50" i="5"/>
  <c r="L45" i="5"/>
  <c r="L63" i="5" s="1"/>
  <c r="F50" i="7"/>
  <c r="B45" i="1"/>
  <c r="B63" i="1" s="1"/>
  <c r="E50" i="6"/>
  <c r="L50" i="6"/>
  <c r="C50" i="5"/>
  <c r="H57" i="4"/>
  <c r="H58" i="4"/>
  <c r="H50" i="4"/>
  <c r="E50" i="7"/>
  <c r="B50" i="4"/>
  <c r="J45" i="7"/>
  <c r="J63" i="7" s="1"/>
  <c r="J45" i="6"/>
  <c r="J63" i="6" s="1"/>
  <c r="E34" i="6"/>
  <c r="E58" i="6" s="1"/>
  <c r="D50" i="7"/>
  <c r="B50" i="1"/>
  <c r="H50" i="1"/>
  <c r="H45" i="1"/>
  <c r="H63" i="1" s="1"/>
  <c r="L57" i="5"/>
  <c r="K50" i="5"/>
  <c r="J34" i="5"/>
  <c r="J58" i="5" s="1"/>
  <c r="L45" i="6"/>
  <c r="L63" i="6" s="1"/>
  <c r="B45" i="3"/>
  <c r="B63" i="3" s="1"/>
  <c r="J45" i="5"/>
  <c r="J63" i="5" s="1"/>
  <c r="K45" i="5"/>
  <c r="K63" i="5" s="1"/>
  <c r="E45" i="7"/>
  <c r="E63" i="7" s="1"/>
  <c r="D45" i="5"/>
  <c r="D63" i="5" s="1"/>
  <c r="I45" i="7"/>
  <c r="I63" i="7" s="1"/>
  <c r="H58" i="3"/>
  <c r="I45" i="6"/>
  <c r="I63" i="6" s="1"/>
  <c r="K45" i="6"/>
  <c r="K63" i="6" s="1"/>
  <c r="H62" i="5"/>
  <c r="L45" i="7"/>
  <c r="L63" i="7" s="1"/>
  <c r="H45" i="2"/>
  <c r="H63" i="2" s="1"/>
  <c r="K50" i="6"/>
  <c r="I45" i="5"/>
  <c r="I63" i="5" s="1"/>
  <c r="H53" i="6"/>
  <c r="F57" i="6"/>
  <c r="B50" i="2"/>
  <c r="E57" i="7"/>
  <c r="B49" i="6"/>
  <c r="B19" i="5"/>
  <c r="B53" i="5" s="1"/>
  <c r="K45" i="7"/>
  <c r="K63" i="7" s="1"/>
  <c r="B43" i="5"/>
  <c r="B56" i="5"/>
  <c r="D45" i="7"/>
  <c r="D63" i="7" s="1"/>
  <c r="B45" i="2"/>
  <c r="B63" i="2" s="1"/>
  <c r="C45" i="7"/>
  <c r="C63" i="7" s="1"/>
  <c r="C45" i="6"/>
  <c r="C63" i="6" s="1"/>
  <c r="H33" i="5"/>
  <c r="C58" i="6"/>
  <c r="D58" i="5"/>
  <c r="B57" i="6"/>
  <c r="H33" i="6"/>
  <c r="B33" i="7"/>
  <c r="J34" i="6"/>
  <c r="J58" i="6" s="1"/>
  <c r="K58" i="6"/>
  <c r="C58" i="5"/>
  <c r="K58" i="5"/>
  <c r="H33" i="7"/>
  <c r="C58" i="7"/>
  <c r="H19" i="7"/>
  <c r="H53" i="7" s="1"/>
  <c r="J50" i="7"/>
  <c r="B57" i="1"/>
  <c r="B34" i="1"/>
  <c r="B58" i="1" s="1"/>
  <c r="B19" i="6"/>
  <c r="B53" i="6" s="1"/>
  <c r="C50" i="6"/>
  <c r="B67" i="6"/>
  <c r="H43" i="6"/>
  <c r="H56" i="6"/>
  <c r="L58" i="6"/>
  <c r="H62" i="6"/>
  <c r="H48" i="6"/>
  <c r="I58" i="7"/>
  <c r="E58" i="7"/>
  <c r="L58" i="7"/>
  <c r="H61" i="6"/>
  <c r="H53" i="5"/>
  <c r="L58" i="5"/>
  <c r="K58" i="7"/>
  <c r="D34" i="7"/>
  <c r="D58" i="7" s="1"/>
  <c r="B57" i="3"/>
  <c r="B34" i="3"/>
  <c r="B58" i="3" s="1"/>
  <c r="F58" i="6"/>
  <c r="F50" i="6"/>
  <c r="B33" i="6"/>
  <c r="H48" i="5"/>
  <c r="H40" i="5"/>
  <c r="E45" i="5"/>
  <c r="E63" i="5" s="1"/>
  <c r="B48" i="5"/>
  <c r="B40" i="5"/>
  <c r="H61" i="7"/>
  <c r="H22" i="7"/>
  <c r="H66" i="7" s="1"/>
  <c r="J57" i="7"/>
  <c r="J34" i="7"/>
  <c r="J58" i="7" s="1"/>
  <c r="H44" i="7"/>
  <c r="H49" i="7"/>
  <c r="H32" i="7"/>
  <c r="H57" i="7" s="1"/>
  <c r="H67" i="7"/>
  <c r="I34" i="5"/>
  <c r="I58" i="5" s="1"/>
  <c r="I57" i="5"/>
  <c r="H49" i="6"/>
  <c r="H32" i="6"/>
  <c r="H44" i="6"/>
  <c r="H67" i="6"/>
  <c r="H44" i="5"/>
  <c r="H67" i="5"/>
  <c r="H49" i="5"/>
  <c r="H32" i="5"/>
  <c r="B53" i="7"/>
  <c r="B61" i="5"/>
  <c r="B32" i="7"/>
  <c r="B57" i="7" s="1"/>
  <c r="B49" i="7"/>
  <c r="B44" i="7"/>
  <c r="B67" i="7"/>
  <c r="B61" i="7"/>
  <c r="B57" i="2"/>
  <c r="B34" i="2"/>
  <c r="B58" i="2" s="1"/>
  <c r="E57" i="5"/>
  <c r="E34" i="5"/>
  <c r="E58" i="5" s="1"/>
  <c r="F57" i="7"/>
  <c r="F34" i="7"/>
  <c r="F58" i="7" s="1"/>
  <c r="D57" i="6"/>
  <c r="D34" i="6"/>
  <c r="D58" i="6" s="1"/>
  <c r="B22" i="6"/>
  <c r="C22" i="6" s="1"/>
  <c r="B44" i="6"/>
  <c r="B67" i="5"/>
  <c r="B49" i="5"/>
  <c r="B44" i="5"/>
  <c r="B32" i="5"/>
  <c r="F45" i="7"/>
  <c r="F63" i="7" s="1"/>
  <c r="B33" i="5"/>
  <c r="C45" i="5"/>
  <c r="C63" i="5" s="1"/>
  <c r="H61" i="5"/>
  <c r="H39" i="5"/>
  <c r="H43" i="5"/>
  <c r="H56" i="5"/>
  <c r="H43" i="7"/>
  <c r="H62" i="7"/>
  <c r="H48" i="7"/>
  <c r="H56" i="7"/>
  <c r="H40" i="7"/>
  <c r="B40" i="7"/>
  <c r="B62" i="7"/>
  <c r="B48" i="7"/>
  <c r="B43" i="7"/>
  <c r="B56" i="7"/>
  <c r="B62" i="6"/>
  <c r="B43" i="6"/>
  <c r="B34" i="6"/>
  <c r="B56" i="6"/>
  <c r="B48" i="6"/>
  <c r="B40" i="6"/>
  <c r="B39" i="6"/>
  <c r="B61" i="6"/>
  <c r="H66" i="5" l="1"/>
  <c r="B66" i="6"/>
  <c r="H66" i="6"/>
  <c r="H50" i="5"/>
  <c r="H45" i="5"/>
  <c r="H63" i="5" s="1"/>
  <c r="H45" i="6"/>
  <c r="H63" i="6" s="1"/>
  <c r="H45" i="7"/>
  <c r="H63" i="7" s="1"/>
  <c r="H50" i="6"/>
  <c r="B50" i="6"/>
  <c r="B45" i="5"/>
  <c r="B63" i="5" s="1"/>
  <c r="B50" i="5"/>
  <c r="B58" i="6"/>
  <c r="B50" i="7"/>
  <c r="H34" i="7"/>
  <c r="H58" i="7" s="1"/>
  <c r="H57" i="6"/>
  <c r="H34" i="6"/>
  <c r="H58" i="6" s="1"/>
  <c r="H57" i="5"/>
  <c r="H34" i="5"/>
  <c r="H58" i="5" s="1"/>
  <c r="H50" i="7"/>
  <c r="B34" i="7"/>
  <c r="B58" i="7" s="1"/>
  <c r="B57" i="5"/>
  <c r="B34" i="5"/>
  <c r="B58" i="5" s="1"/>
  <c r="B45" i="7"/>
  <c r="B63" i="7" s="1"/>
  <c r="B45" i="6"/>
  <c r="B63" i="6" s="1"/>
</calcChain>
</file>

<file path=xl/sharedStrings.xml><?xml version="1.0" encoding="utf-8"?>
<sst xmlns="http://schemas.openxmlformats.org/spreadsheetml/2006/main" count="511" uniqueCount="125">
  <si>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</si>
  <si>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</si>
  <si>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</si>
  <si>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</si>
  <si>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</si>
  <si>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</si>
  <si>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</si>
  <si>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</si>
  <si>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</si>
  <si>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</si>
  <si>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</si>
  <si>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</si>
  <si>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</si>
  <si>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</si>
  <si>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</si>
  <si>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</si>
  <si>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</si>
  <si>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</si>
  <si>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</si>
  <si>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</si>
  <si>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</si>
  <si>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</si>
  <si>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</si>
  <si>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</si>
  <si>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</si>
  <si>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</si>
  <si>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</si>
  <si>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</si>
  <si>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</si>
  <si>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</si>
  <si>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</si>
  <si>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</si>
  <si>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</si>
  <si>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</si>
  <si>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</si>
  <si>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Notas:</t>
  </si>
  <si>
    <t>CLP= Subsidio para Construcción en Lote Propio</t>
  </si>
  <si>
    <t>LyC= Subsidio para Compra de Lote y Construcción de Vivienda</t>
  </si>
  <si>
    <t>CVE= Subsidio para Compra de Vivienda existente</t>
  </si>
  <si>
    <t>RAMTE= Subsidio para Reparación o Ampliación de Vivienda Propia</t>
  </si>
  <si>
    <t>Fuentes:</t>
  </si>
  <si>
    <t>Beneficiarios: familias</t>
  </si>
  <si>
    <t xml:space="preserve">Beneficiarios: familias </t>
  </si>
  <si>
    <t>RAMT</t>
  </si>
  <si>
    <t>Productos: bonos entregados</t>
  </si>
  <si>
    <t>Productos: bonos formalizados</t>
  </si>
  <si>
    <t>Efectivos 1T 2017</t>
  </si>
  <si>
    <t>IPC (1T 2017)</t>
  </si>
  <si>
    <t>Gasto efectivo real 1T 2017</t>
  </si>
  <si>
    <t>Gasto efectivo real por beneficiario 1T 2017</t>
  </si>
  <si>
    <t>Efectivos 2T 2017</t>
  </si>
  <si>
    <t>IPC (2T 2017)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</si>
  <si>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</si>
  <si>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</si>
  <si>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</si>
  <si>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</si>
  <si>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</si>
  <si>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</si>
  <si>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</si>
  <si>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</si>
  <si>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2S 2017</t>
  </si>
  <si>
    <t>IPC (2S 2017)</t>
  </si>
  <si>
    <t>Gasto efectivo real 2S 2017</t>
  </si>
  <si>
    <t>Gasto efectivo real por beneficiario 2S 2017</t>
  </si>
  <si>
    <t>Efectivos 3TA 2017</t>
  </si>
  <si>
    <t>IPC (3TA 2017)</t>
  </si>
  <si>
    <t>Gasto efectivo real 3TA 2017</t>
  </si>
  <si>
    <t>Gasto efectivo real por beneficiario 3TA 2017</t>
  </si>
  <si>
    <t>Efectivos  2017</t>
  </si>
  <si>
    <t>IPC ( 2017)</t>
  </si>
  <si>
    <t>Gasto efectivo real  2017</t>
  </si>
  <si>
    <t>Gasto efectivo real por beneficiario  2017</t>
  </si>
  <si>
    <t>Indicadores propuestos aplicados a BANHVI. Primer trimestre 2018</t>
  </si>
  <si>
    <t>Total Bonos Entregados</t>
  </si>
  <si>
    <t>Total Bonos Formalizados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</si>
  <si>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</si>
  <si>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</si>
  <si>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</si>
  <si>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</si>
  <si>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</si>
  <si>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</si>
  <si>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</si>
  <si>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Fosuvi 2017 y 2018</t>
  </si>
  <si>
    <t>Metas y Modificaciones BANHVI, Desaf 2018</t>
  </si>
  <si>
    <t>Fecha de actualización: 19/04/2019</t>
  </si>
  <si>
    <t>Indicadores propuestos aplicados a BANHVI. Segundo trimestre 2018</t>
  </si>
  <si>
    <t>Programados 2T 2018</t>
  </si>
  <si>
    <t>Efectivos 2T 2018</t>
  </si>
  <si>
    <t>En transferencias 2T 2018</t>
  </si>
  <si>
    <t>IPC (2T 2018)</t>
  </si>
  <si>
    <t>Indicadores propuestos aplicados a BANHVI. Tercer trimestre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</si>
  <si>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</si>
  <si>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</si>
  <si>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</si>
  <si>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</si>
  <si>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</si>
  <si>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</si>
  <si>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propuestos aplicados a BANHVI.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</si>
  <si>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</si>
  <si>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</si>
  <si>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</si>
  <si>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</si>
  <si>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</si>
  <si>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</si>
  <si>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Indicadores propuestos aplicados a BANHVI. Primer Semestre 2018</t>
  </si>
  <si>
    <t>Programados 2S 2018</t>
  </si>
  <si>
    <t>Efectivos 2S 2018</t>
  </si>
  <si>
    <t>En transferencias 2S 2018</t>
  </si>
  <si>
    <t>IPC (2S 2018)</t>
  </si>
  <si>
    <t>Gasto efectivo real 2S 2018</t>
  </si>
  <si>
    <t>Gasto efectivo real por beneficiario 2S 2018</t>
  </si>
  <si>
    <t>Indicadores propuestos aplicados a BANHVI. Tercer Trimestre ACUMULADO 2018</t>
  </si>
  <si>
    <t>Programados 3TA 2018</t>
  </si>
  <si>
    <t>Efectivos 3TA 2018</t>
  </si>
  <si>
    <t>En transferencias 3TA 2018</t>
  </si>
  <si>
    <t>IPC (3TA 2018)</t>
  </si>
  <si>
    <t>Gasto efectivo real 3TA 2018</t>
  </si>
  <si>
    <t>Gasto efectivo real por beneficiario 3TA 2018</t>
  </si>
  <si>
    <t>Indicadores propuestos aplicados a BANHVI. Anual 2018</t>
  </si>
  <si>
    <t>Programados  2018</t>
  </si>
  <si>
    <t>Efectivos  2018</t>
  </si>
  <si>
    <t>En transferencias  2018</t>
  </si>
  <si>
    <t>IPC ( 2018)</t>
  </si>
  <si>
    <t>Gasto efectivo real  2018</t>
  </si>
  <si>
    <t>Gasto efectivo real por beneficiario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</si>
</sst>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[$€]* #,##0.00_);_([$€]* \(#,##0.00\);_([$€]* &quot;-&quot;??_);_(@_)"/>
    <numFmt numFmtId="166" formatCode="_(* #,##0.0000_);_(* \(#,##0.0000\);_(* &quot;-&quot;??_);_(@_)"/>
    <numFmt numFmtId="167" formatCode="#,##0.0000;\-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47">
    <xf numFmtId="0" fontId="0" fillId="0" borderId="0" xfId="0"/>
    <xf numFmtId="39" fontId="0" fillId="0" borderId="0" xfId="1" applyNumberFormat="1" applyFont="1" applyFill="1"/>
    <xf numFmtId="0" fontId="0" fillId="0" borderId="3" xfId="0" applyFill="1" applyBorder="1"/>
    <xf numFmtId="0" fontId="0" fillId="0" borderId="3" xfId="0" applyFill="1" applyBorder="1" applyAlignment="1">
      <alignment horizontal="left" indent="1"/>
    </xf>
    <xf numFmtId="0" fontId="2" fillId="0" borderId="3" xfId="0" applyFont="1" applyFill="1" applyBorder="1"/>
    <xf numFmtId="39" fontId="0" fillId="0" borderId="0" xfId="1" applyNumberFormat="1" applyFont="1" applyFill="1" applyBorder="1"/>
    <xf numFmtId="0" fontId="0" fillId="0" borderId="3" xfId="0" applyFill="1" applyBorder="1" applyAlignment="1">
      <alignment horizontal="left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0" fontId="0" fillId="0" borderId="4" xfId="0" applyFill="1" applyBorder="1"/>
    <xf numFmtId="39" fontId="0" fillId="0" borderId="5" xfId="1" applyNumberFormat="1" applyFont="1" applyFill="1" applyBorder="1"/>
    <xf numFmtId="2" fontId="0" fillId="0" borderId="0" xfId="0" applyNumberFormat="1" applyFill="1"/>
    <xf numFmtId="39" fontId="0" fillId="0" borderId="0" xfId="0" applyNumberFormat="1" applyFill="1"/>
    <xf numFmtId="0" fontId="6" fillId="0" borderId="0" xfId="0" applyFont="1" applyFill="1"/>
    <xf numFmtId="37" fontId="0" fillId="0" borderId="0" xfId="1" applyNumberFormat="1" applyFont="1" applyFill="1" applyBorder="1" applyAlignment="1">
      <alignment horizontal="right"/>
    </xf>
    <xf numFmtId="37" fontId="0" fillId="0" borderId="0" xfId="1" applyNumberFormat="1" applyFont="1" applyFill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Alignment="1">
      <alignment horizontal="right"/>
    </xf>
    <xf numFmtId="2" fontId="0" fillId="0" borderId="0" xfId="1" applyNumberFormat="1" applyFont="1" applyFill="1" applyBorder="1" applyAlignment="1">
      <alignment horizontal="right"/>
    </xf>
    <xf numFmtId="4" fontId="0" fillId="0" borderId="0" xfId="1" applyNumberFormat="1" applyFont="1" applyFill="1" applyBorder="1" applyAlignment="1">
      <alignment horizontal="right"/>
    </xf>
    <xf numFmtId="4" fontId="0" fillId="0" borderId="0" xfId="1" applyNumberFormat="1" applyFont="1" applyFill="1" applyAlignment="1">
      <alignment horizontal="right"/>
    </xf>
    <xf numFmtId="39" fontId="1" fillId="0" borderId="0" xfId="1" applyNumberFormat="1" applyFont="1" applyFill="1" applyBorder="1" applyAlignment="1">
      <alignment horizontal="right"/>
    </xf>
    <xf numFmtId="37" fontId="0" fillId="0" borderId="0" xfId="1" applyNumberFormat="1" applyFont="1" applyFill="1" applyBorder="1" applyAlignment="1"/>
    <xf numFmtId="37" fontId="0" fillId="0" borderId="0" xfId="1" applyNumberFormat="1" applyFont="1" applyFill="1" applyAlignment="1"/>
    <xf numFmtId="166" fontId="0" fillId="0" borderId="0" xfId="1" applyNumberFormat="1" applyFont="1" applyFill="1" applyBorder="1" applyAlignment="1"/>
    <xf numFmtId="39" fontId="0" fillId="0" borderId="0" xfId="1" applyNumberFormat="1" applyFont="1" applyFill="1" applyBorder="1" applyAlignment="1"/>
    <xf numFmtId="39" fontId="0" fillId="0" borderId="0" xfId="1" applyNumberFormat="1" applyFont="1" applyFill="1" applyAlignment="1"/>
    <xf numFmtId="2" fontId="0" fillId="0" borderId="0" xfId="1" applyNumberFormat="1" applyFont="1" applyFill="1" applyBorder="1" applyAlignment="1"/>
    <xf numFmtId="4" fontId="0" fillId="0" borderId="0" xfId="1" applyNumberFormat="1" applyFont="1" applyFill="1" applyBorder="1" applyAlignment="1"/>
    <xf numFmtId="4" fontId="0" fillId="0" borderId="0" xfId="1" applyNumberFormat="1" applyFont="1" applyFill="1" applyAlignment="1"/>
    <xf numFmtId="39" fontId="1" fillId="0" borderId="0" xfId="1" applyNumberFormat="1" applyFont="1" applyFill="1" applyBorder="1" applyAlignment="1"/>
    <xf numFmtId="2" fontId="0" fillId="0" borderId="0" xfId="1" applyNumberFormat="1" applyFont="1" applyFill="1" applyAlignment="1">
      <alignment horizontal="right"/>
    </xf>
    <xf numFmtId="2" fontId="0" fillId="0" borderId="0" xfId="1" applyNumberFormat="1" applyFont="1" applyFill="1" applyAlignment="1"/>
    <xf numFmtId="0" fontId="4" fillId="0" borderId="0" xfId="0" applyFont="1" applyFill="1"/>
    <xf numFmtId="3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167" fontId="0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</cellXfs>
  <cellStyles count="6">
    <cellStyle name="Euro" xfId="5"/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cobertura </a:t>
            </a:r>
            <a:r>
              <a:rPr lang="es-CR" sz="1400" b="1" baseline="0"/>
              <a:t> potencial 2018</a:t>
            </a:r>
            <a:endParaRPr lang="es-CR" sz="1400"/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97954417586853E-2"/>
          <c:y val="0.25844599391720752"/>
          <c:w val="0.91291353605238423"/>
          <c:h val="0.57693691232691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Anual!$B$39:$F$39</c:f>
              <c:numCache>
                <c:formatCode>#,##0.00_);\(#,##0.00\)</c:formatCode>
                <c:ptCount val="5"/>
                <c:pt idx="0">
                  <c:v>6.9336444544893681</c:v>
                </c:pt>
                <c:pt idx="1">
                  <c:v>6.6007498533450084</c:v>
                </c:pt>
                <c:pt idx="2">
                  <c:v>1.6297832906829446</c:v>
                </c:pt>
                <c:pt idx="3">
                  <c:v>0.59087083308536603</c:v>
                </c:pt>
                <c:pt idx="4">
                  <c:v>2.1156099466215337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0-4197-BD7A-FE5C51D3B068}"/>
            </c:ext>
          </c:extLst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Anual!$B$40:$F$40</c:f>
              <c:numCache>
                <c:formatCode>#,##0.00_);\(#,##0.00\)</c:formatCode>
                <c:ptCount val="5"/>
                <c:pt idx="0">
                  <c:v>7.7692735280283918</c:v>
                </c:pt>
                <c:pt idx="1">
                  <c:v>7.2111746852231278</c:v>
                </c:pt>
                <c:pt idx="2">
                  <c:v>1.94179709750644</c:v>
                </c:pt>
                <c:pt idx="3">
                  <c:v>0.65803456806917016</c:v>
                </c:pt>
                <c:pt idx="4">
                  <c:v>2.5582606431454238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0-4197-BD7A-FE5C51D3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15552"/>
        <c:axId val="57417088"/>
        <c:axId val="0"/>
      </c:bar3DChart>
      <c:catAx>
        <c:axId val="5741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17088"/>
        <c:crosses val="autoZero"/>
        <c:auto val="1"/>
        <c:lblAlgn val="ctr"/>
        <c:lblOffset val="100"/>
        <c:noMultiLvlLbl val="0"/>
      </c:catAx>
      <c:valAx>
        <c:axId val="5741708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1555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3787677006998084"/>
          <c:y val="0.13661907357095621"/>
          <c:w val="0.47826927624372034"/>
          <c:h val="7.76418157500781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BANHVI: Índice de eficiencia 2018 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#,##0.00_);\(#,##0.00\)</c:formatCode>
                <c:ptCount val="5"/>
                <c:pt idx="0">
                  <c:v>105.84549358396754</c:v>
                </c:pt>
                <c:pt idx="1">
                  <c:v>106.68232360446726</c:v>
                </c:pt>
                <c:pt idx="2">
                  <c:v>109.60719608127432</c:v>
                </c:pt>
                <c:pt idx="3">
                  <c:v>125.76345693115222</c:v>
                </c:pt>
                <c:pt idx="4">
                  <c:v>127.59275892338458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0-4B99-8196-CFD90CA16E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026112"/>
        <c:axId val="64027648"/>
        <c:axId val="0"/>
      </c:bar3DChart>
      <c:catAx>
        <c:axId val="6402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4027648"/>
        <c:crosses val="autoZero"/>
        <c:auto val="1"/>
        <c:lblAlgn val="ctr"/>
        <c:lblOffset val="100"/>
        <c:noMultiLvlLbl val="0"/>
      </c:catAx>
      <c:valAx>
        <c:axId val="64027648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640261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giro de recursos 2018</a:t>
            </a:r>
          </a:p>
        </c:rich>
      </c:tx>
      <c:layout>
        <c:manualLayout>
          <c:xMode val="edge"/>
          <c:yMode val="edge"/>
          <c:x val="0.21305820105820106"/>
          <c:y val="4.8200320116370821E-2"/>
        </c:manualLayout>
      </c:layout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3875348914715E-2"/>
          <c:y val="0.25984561406414264"/>
          <c:w val="0.82843944506936629"/>
          <c:h val="0.5862307867210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Anual!$H$4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Anual!$H$66</c:f>
              <c:numCache>
                <c:formatCode>#,##0.00_);\(#,##0.00\)</c:formatCode>
                <c:ptCount val="1"/>
                <c:pt idx="0">
                  <c:v>99.961136317548721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F-4111-ACA0-1B6B53C182AE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Anual!$H$4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Anual!$H$67</c:f>
              <c:numCache>
                <c:formatCode>#,##0.00_);\(#,##0.00\)</c:formatCode>
                <c:ptCount val="1"/>
                <c:pt idx="0">
                  <c:v>98.017693108286636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4-4F6B-8B56-2394BA34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951616"/>
        <c:axId val="63953152"/>
        <c:axId val="0"/>
      </c:bar3DChart>
      <c:catAx>
        <c:axId val="639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953152"/>
        <c:crosses val="autoZero"/>
        <c:auto val="1"/>
        <c:lblAlgn val="ctr"/>
        <c:lblOffset val="100"/>
        <c:noMultiLvlLbl val="0"/>
      </c:catAx>
      <c:valAx>
        <c:axId val="63953152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639516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413514977294503"/>
          <c:y val="0.15814086845452938"/>
          <c:w val="0.6651688538932633"/>
          <c:h val="7.9236564893950673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BANHVI:</a:t>
            </a:r>
          </a:p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Índice transferencia efectiva del gasto (ITG)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14638563645442E-2"/>
          <c:y val="0.25083333333333335"/>
          <c:w val="0.88109546795720617"/>
          <c:h val="0.69262394284047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Anual!$B$5</c:f>
              <c:numCache>
                <c:formatCode>General</c:formatCode>
                <c:ptCount val="1"/>
              </c:numCache>
            </c:numRef>
          </c:cat>
          <c:val>
            <c:numRef>
              <c:f>Anual!$B$53</c:f>
              <c:numCache>
                <c:formatCode>#,##0.00_);\(#,##0.00\)</c:formatCode>
                <c:ptCount val="1"/>
                <c:pt idx="0">
                  <c:v>96.725027057469731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8-451F-A787-8F667687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086400"/>
        <c:axId val="64087936"/>
      </c:barChart>
      <c:catAx>
        <c:axId val="640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087936"/>
        <c:crosses val="autoZero"/>
        <c:auto val="1"/>
        <c:lblAlgn val="ctr"/>
        <c:lblOffset val="100"/>
        <c:noMultiLvlLbl val="0"/>
      </c:catAx>
      <c:valAx>
        <c:axId val="6408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08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BANHVI: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Anual!$B$61:$F$61</c:f>
              <c:numCache>
                <c:formatCode>#,##0.00_);\(#,##0.00\)</c:formatCode>
                <c:ptCount val="5"/>
                <c:pt idx="0">
                  <c:v>9713906.5038334709</c:v>
                </c:pt>
                <c:pt idx="1">
                  <c:v>7108298.1450114856</c:v>
                </c:pt>
                <c:pt idx="2">
                  <c:v>16818463.69479879</c:v>
                </c:pt>
                <c:pt idx="3">
                  <c:v>15212068.283606624</c:v>
                </c:pt>
                <c:pt idx="4">
                  <c:v>6173402.0489730109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9-422F-A93B-C87B7E050705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#,##0.00_);\(#,##0.00\)</c:formatCode>
                <c:ptCount val="5"/>
                <c:pt idx="0">
                  <c:v>9425912.8879166283</c:v>
                </c:pt>
                <c:pt idx="1">
                  <c:v>7017882.0504338602</c:v>
                </c:pt>
                <c:pt idx="2">
                  <c:v>15886892.304487739</c:v>
                </c:pt>
                <c:pt idx="3">
                  <c:v>16860278.801925063</c:v>
                </c:pt>
                <c:pt idx="4">
                  <c:v>6022635.2841391014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9-422F-A93B-C87B7E050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126336"/>
        <c:axId val="64136320"/>
      </c:barChart>
      <c:catAx>
        <c:axId val="641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36320"/>
        <c:crosses val="autoZero"/>
        <c:auto val="1"/>
        <c:lblAlgn val="ctr"/>
        <c:lblOffset val="100"/>
        <c:noMultiLvlLbl val="0"/>
      </c:catAx>
      <c:valAx>
        <c:axId val="641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2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BANHVI: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#,##0.00_);\(#,##0.00\)</c:formatCode>
                <c:ptCount val="5"/>
                <c:pt idx="0">
                  <c:v>107.1179535299154</c:v>
                </c:pt>
                <c:pt idx="1">
                  <c:v>107.17223356803871</c:v>
                </c:pt>
                <c:pt idx="2">
                  <c:v>109.42818078231572</c:v>
                </c:pt>
                <c:pt idx="3">
                  <c:v>130.12032012485389</c:v>
                </c:pt>
                <c:pt idx="4">
                  <c:v>116.52936490283545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A-41F8-8105-9B4E9828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181760"/>
        <c:axId val="64183296"/>
        <c:axId val="0"/>
      </c:bar3DChart>
      <c:catAx>
        <c:axId val="641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83296"/>
        <c:crosses val="autoZero"/>
        <c:auto val="1"/>
        <c:lblAlgn val="ctr"/>
        <c:lblOffset val="100"/>
        <c:noMultiLvlLbl val="0"/>
      </c:catAx>
      <c:valAx>
        <c:axId val="641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817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</a:t>
            </a:r>
            <a:r>
              <a:rPr lang="es-CR" sz="1400"/>
              <a:t>Indicadores de resultado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Anual!$B$43:$F$43</c:f>
              <c:numCache>
                <c:formatCode>#,##0.00_);\(#,##0.00\)</c:formatCode>
                <c:ptCount val="5"/>
                <c:pt idx="0">
                  <c:v>112.05180160338297</c:v>
                </c:pt>
                <c:pt idx="1">
                  <c:v>109.24781040700671</c:v>
                </c:pt>
                <c:pt idx="2">
                  <c:v>119.14449660928534</c:v>
                </c:pt>
                <c:pt idx="3">
                  <c:v>111.36690647482015</c:v>
                </c:pt>
                <c:pt idx="4">
                  <c:v>120.92307692307693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F-4D0A-934C-6523229FD922}"/>
            </c:ext>
          </c:extLst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Anual!$B$44:$F$44</c:f>
              <c:numCache>
                <c:formatCode>#,##0.00_);\(#,##0.00\)</c:formatCode>
                <c:ptCount val="5"/>
                <c:pt idx="0">
                  <c:v>108.72973920747458</c:v>
                </c:pt>
                <c:pt idx="1">
                  <c:v>107.85820066404868</c:v>
                </c:pt>
                <c:pt idx="2">
                  <c:v>112.54510641715103</c:v>
                </c:pt>
                <c:pt idx="3">
                  <c:v>123.43338574787171</c:v>
                </c:pt>
                <c:pt idx="4">
                  <c:v>117.9698947138464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F-4D0A-934C-6523229FD922}"/>
            </c:ext>
          </c:extLst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#,##0.00_);\(#,##0.00\)</c:formatCode>
                <c:ptCount val="5"/>
                <c:pt idx="0">
                  <c:v>110.39077040542878</c:v>
                </c:pt>
                <c:pt idx="1">
                  <c:v>108.55300553552769</c:v>
                </c:pt>
                <c:pt idx="2">
                  <c:v>115.84480151321819</c:v>
                </c:pt>
                <c:pt idx="3">
                  <c:v>117.40014611134593</c:v>
                </c:pt>
                <c:pt idx="4">
                  <c:v>119.44648581846167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F-4D0A-934C-6523229F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74048"/>
        <c:axId val="58143488"/>
        <c:axId val="0"/>
      </c:bar3DChart>
      <c:catAx>
        <c:axId val="5747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143488"/>
        <c:crosses val="autoZero"/>
        <c:auto val="1"/>
        <c:lblAlgn val="ctr"/>
        <c:lblOffset val="100"/>
        <c:noMultiLvlLbl val="0"/>
      </c:catAx>
      <c:valAx>
        <c:axId val="5814348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740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avance 2018</a:t>
            </a:r>
            <a:endParaRPr lang="es-CR" sz="1400"/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Anual!$B$48:$F$48</c:f>
              <c:numCache>
                <c:formatCode>#,##0.00_);\(#,##0.00\)</c:formatCode>
                <c:ptCount val="5"/>
                <c:pt idx="0">
                  <c:v>112.05180160338297</c:v>
                </c:pt>
                <c:pt idx="1">
                  <c:v>109.24781040700671</c:v>
                </c:pt>
                <c:pt idx="2">
                  <c:v>119.14449660928534</c:v>
                </c:pt>
                <c:pt idx="3">
                  <c:v>111.36690647482015</c:v>
                </c:pt>
                <c:pt idx="4">
                  <c:v>120.92307692307693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9-48FA-8C5D-CE5DBE923094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#,##0.00_);\(#,##0.00\)</c:formatCode>
                <c:ptCount val="5"/>
                <c:pt idx="0">
                  <c:v>108.72973920748785</c:v>
                </c:pt>
                <c:pt idx="1">
                  <c:v>107.85820066404868</c:v>
                </c:pt>
                <c:pt idx="2">
                  <c:v>112.54510641715103</c:v>
                </c:pt>
                <c:pt idx="3">
                  <c:v>123.43338574783193</c:v>
                </c:pt>
                <c:pt idx="4">
                  <c:v>117.96989471378517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9-48FA-8C5D-CE5DBE923094}"/>
            </c:ext>
          </c:extLst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#,##0.00_);\(#,##0.00\)</c:formatCode>
                <c:ptCount val="5"/>
                <c:pt idx="0">
                  <c:v>110.3907704054354</c:v>
                </c:pt>
                <c:pt idx="1">
                  <c:v>108.55300553552769</c:v>
                </c:pt>
                <c:pt idx="2">
                  <c:v>115.84480151321819</c:v>
                </c:pt>
                <c:pt idx="3">
                  <c:v>117.40014611132605</c:v>
                </c:pt>
                <c:pt idx="4">
                  <c:v>119.44648581843106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9-48FA-8C5D-CE5DBE92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96352"/>
        <c:axId val="58197888"/>
        <c:axId val="0"/>
      </c:bar3DChart>
      <c:catAx>
        <c:axId val="5819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197888"/>
        <c:crosses val="autoZero"/>
        <c:auto val="1"/>
        <c:lblAlgn val="ctr"/>
        <c:lblOffset val="100"/>
        <c:noMultiLvlLbl val="0"/>
      </c:catAx>
      <c:valAx>
        <c:axId val="5819788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1963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expansión 2018</a:t>
            </a:r>
            <a:endParaRPr lang="es-CR" sz="1400"/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0.00</c:formatCode>
                <c:ptCount val="5"/>
                <c:pt idx="0">
                  <c:v>23.222243751211003</c:v>
                </c:pt>
                <c:pt idx="1">
                  <c:v>13.244325767690256</c:v>
                </c:pt>
                <c:pt idx="2">
                  <c:v>47.736093143596371</c:v>
                </c:pt>
                <c:pt idx="3">
                  <c:v>150.48543689320391</c:v>
                </c:pt>
                <c:pt idx="4">
                  <c:v>20.675537359263039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C-432F-8AF0-CCED329F2068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37.860958080809802</c:v>
                </c:pt>
                <c:pt idx="1">
                  <c:v>15.081330299778649</c:v>
                </c:pt>
                <c:pt idx="2">
                  <c:v>67.633052075340203</c:v>
                </c:pt>
                <c:pt idx="3">
                  <c:v>241.6611399870423</c:v>
                </c:pt>
                <c:pt idx="4">
                  <c:v>20.044771839223131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C-432F-8AF0-CCED329F2068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Anual!$B$58:$F$58</c:f>
              <c:numCache>
                <c:formatCode>#,##0.00_);\(#,##0.00\)</c:formatCode>
                <c:ptCount val="5"/>
                <c:pt idx="0">
                  <c:v>11.879928399254581</c:v>
                </c:pt>
                <c:pt idx="1">
                  <c:v>1.6221603330985657</c:v>
                </c:pt>
                <c:pt idx="2">
                  <c:v>13.467906527353746</c:v>
                </c:pt>
                <c:pt idx="3">
                  <c:v>36.399602397927744</c:v>
                </c:pt>
                <c:pt idx="4">
                  <c:v>-0.52269543094062287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C-432F-8AF0-CCED329F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230272"/>
        <c:axId val="58231808"/>
        <c:axId val="0"/>
      </c:bar3DChart>
      <c:catAx>
        <c:axId val="5823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231808"/>
        <c:crosses val="autoZero"/>
        <c:auto val="1"/>
        <c:lblAlgn val="ctr"/>
        <c:lblOffset val="100"/>
        <c:noMultiLvlLbl val="0"/>
      </c:catAx>
      <c:valAx>
        <c:axId val="5823180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2302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BANHVI: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66491688538932"/>
          <c:y val="0.29560164437543884"/>
          <c:w val="0.85912344290297049"/>
          <c:h val="0.58252232370240165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Anual!$B$66</c:f>
              <c:numCache>
                <c:formatCode>#,##0.00_);\(#,##0.00\)</c:formatCode>
                <c:ptCount val="1"/>
                <c:pt idx="0">
                  <c:v>99.961136317548721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C-437E-9ADB-EB08FAF108DC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Anual!$B$4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Anual!$B$67</c:f>
              <c:numCache>
                <c:formatCode>#,##0.00_);\(#,##0.00\)</c:formatCode>
                <c:ptCount val="1"/>
                <c:pt idx="0">
                  <c:v>108.77201201682067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C-437E-9ADB-EB08FAF1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274944"/>
        <c:axId val="5827648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Anual!$A$63</c15:sqref>
                        </c15:formulaRef>
                      </c:ext>
                    </c:extLst>
                    <c:strCache>
                      <c:ptCount val="1"/>
                      <c:pt idx="0">
                        <c:v>Índice de eficiencia (IE)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5400">
                    <a:solidFill>
                      <a:schemeClr val="lt1"/>
                    </a:solidFill>
                  </a:ln>
                  <a:effectLst/>
                  <a:sp3d contourW="25400">
                    <a:contourClr>
                      <a:schemeClr val="lt1"/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Anual!$B$4</c15:sqref>
                        </c15:formulaRef>
                      </c:ext>
                    </c:extLst>
                    <c:strCache>
                      <c:ptCount val="1"/>
                      <c:pt idx="0">
                        <c:v>Total Bonos Entregados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Anual!$B$63:$F$63</c15:sqref>
                        </c15:formulaRef>
                      </c:ext>
                    </c:extLst>
                    <c:numCache>
                      <c:formatCode>#,##0.00_);\(#,##0.00\)</c:formatCode>
                      <c:ptCount val="5"/>
                      <c:pt idx="0">
                        <c:v>107.1179535299154</c:v>
                      </c:pt>
                      <c:pt idx="1">
                        <c:v>107.17223356803871</c:v>
                      </c:pt>
                      <c:pt idx="2">
                        <c:v>109.42818078231572</c:v>
                      </c:pt>
                      <c:pt idx="3">
                        <c:v>130.12032012485389</c:v>
                      </c:pt>
                      <c:pt idx="4">
                        <c:v>116.52936490283545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BAC-437E-9ADB-EB08FAF108DC}"/>
                  </c:ext>
                </c:extLst>
              </c15:ser>
            </c15:filteredBarSeries>
          </c:ext>
        </c:extLst>
      </c:bar3DChart>
      <c:catAx>
        <c:axId val="5827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8276480"/>
        <c:crosses val="autoZero"/>
        <c:auto val="1"/>
        <c:lblAlgn val="ctr"/>
        <c:lblOffset val="100"/>
        <c:noMultiLvlLbl val="0"/>
      </c:catAx>
      <c:valAx>
        <c:axId val="582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827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061059034287382"/>
          <c:y val="0.1713467648150693"/>
          <c:w val="0.6651688538932633"/>
          <c:h val="7.850402308634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s-CR" sz="1400">
                <a:solidFill>
                  <a:schemeClr val="tx1"/>
                </a:solidFill>
              </a:rPr>
              <a:t>BANHVI:</a:t>
            </a:r>
            <a:r>
              <a:rPr lang="es-CR" sz="1400" baseline="0">
                <a:solidFill>
                  <a:schemeClr val="tx1"/>
                </a:solidFill>
              </a:rPr>
              <a:t> Indicadores de cobertura potencial 2018</a:t>
            </a:r>
            <a:endParaRPr lang="es-CR" sz="14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Anual!$H$39:$L$39</c:f>
              <c:numCache>
                <c:formatCode>#,##0.00_);\(#,##0.00\)</c:formatCode>
                <c:ptCount val="5"/>
                <c:pt idx="0">
                  <c:v>6.9336444544893681</c:v>
                </c:pt>
                <c:pt idx="1">
                  <c:v>6.6007498533450084</c:v>
                </c:pt>
                <c:pt idx="2">
                  <c:v>1.6297832906829446</c:v>
                </c:pt>
                <c:pt idx="3">
                  <c:v>0.59087083308536603</c:v>
                </c:pt>
                <c:pt idx="4">
                  <c:v>2.1156099466215337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4E8-8617-ED5BA3BD6404}"/>
            </c:ext>
          </c:extLst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Anual!$H$40:$L$40</c:f>
              <c:numCache>
                <c:formatCode>#,##0.00_);\(#,##0.00\)</c:formatCode>
                <c:ptCount val="5"/>
                <c:pt idx="0">
                  <c:v>5.8536793945354253</c:v>
                </c:pt>
                <c:pt idx="1">
                  <c:v>5.4555656631781195</c:v>
                </c:pt>
                <c:pt idx="2">
                  <c:v>1.4937554729942273</c:v>
                </c:pt>
                <c:pt idx="3">
                  <c:v>0.36387441231731887</c:v>
                </c:pt>
                <c:pt idx="4">
                  <c:v>2.1286290847545892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4-44E8-8617-ED5BA3BD64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312576"/>
        <c:axId val="58314112"/>
        <c:axId val="0"/>
      </c:bar3DChart>
      <c:catAx>
        <c:axId val="5831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314112"/>
        <c:crosses val="autoZero"/>
        <c:auto val="1"/>
        <c:lblAlgn val="ctr"/>
        <c:lblOffset val="100"/>
        <c:noMultiLvlLbl val="0"/>
      </c:catAx>
      <c:valAx>
        <c:axId val="58314112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5831257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resultado 2018</a:t>
            </a:r>
          </a:p>
        </c:rich>
      </c:tx>
      <c:layout>
        <c:manualLayout>
          <c:xMode val="edge"/>
          <c:yMode val="edge"/>
          <c:x val="0.20207629768605379"/>
          <c:y val="2.7777777777777811E-2"/>
        </c:manualLayout>
      </c:layout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Anual!$H$43:$L$43</c:f>
              <c:numCache>
                <c:formatCode>#,##0.00_);\(#,##0.00\)</c:formatCode>
                <c:ptCount val="5"/>
                <c:pt idx="0">
                  <c:v>84.424279799136642</c:v>
                </c:pt>
                <c:pt idx="1">
                  <c:v>82.650695517774338</c:v>
                </c:pt>
                <c:pt idx="2">
                  <c:v>91.653625456442356</c:v>
                </c:pt>
                <c:pt idx="3">
                  <c:v>61.582733812949641</c:v>
                </c:pt>
                <c:pt idx="4">
                  <c:v>100.61538461538461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0-421B-8A35-6ED6A0916B0E}"/>
            </c:ext>
          </c:extLst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Anual!$H$44:$M$44</c:f>
              <c:numCache>
                <c:formatCode>#,##0.00_);\(#,##0.00\)</c:formatCode>
                <c:ptCount val="6"/>
                <c:pt idx="0">
                  <c:v>97.979599823290954</c:v>
                </c:pt>
                <c:pt idx="1">
                  <c:v>97.752043854976321</c:v>
                </c:pt>
                <c:pt idx="2">
                  <c:v>103.14261554065338</c:v>
                </c:pt>
                <c:pt idx="3">
                  <c:v>97.418707811326357</c:v>
                </c:pt>
                <c:pt idx="4">
                  <c:v>117.64007615546474</c:v>
                </c:pt>
                <c:pt idx="5">
                  <c:v>55.310448709015439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0-421B-8A35-6ED6A0916B0E}"/>
            </c:ext>
          </c:extLst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#,##0.00_);\(#,##0.00\)</c:formatCode>
                <c:ptCount val="5"/>
                <c:pt idx="0">
                  <c:v>91.201939811213805</c:v>
                </c:pt>
                <c:pt idx="1">
                  <c:v>90.20136968637533</c:v>
                </c:pt>
                <c:pt idx="2">
                  <c:v>97.398120498547868</c:v>
                </c:pt>
                <c:pt idx="3">
                  <c:v>79.500720812137999</c:v>
                </c:pt>
                <c:pt idx="4">
                  <c:v>109.12773038542468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0-421B-8A35-6ED6A091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444800"/>
        <c:axId val="58454784"/>
        <c:axId val="0"/>
      </c:bar3DChart>
      <c:catAx>
        <c:axId val="5844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454784"/>
        <c:crosses val="autoZero"/>
        <c:auto val="1"/>
        <c:lblAlgn val="ctr"/>
        <c:lblOffset val="100"/>
        <c:noMultiLvlLbl val="0"/>
      </c:catAx>
      <c:valAx>
        <c:axId val="58454784"/>
        <c:scaling>
          <c:orientation val="minMax"/>
          <c:max val="150"/>
          <c:min val="0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44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653972570488258E-3"/>
          <c:y val="0.85041714445888439"/>
          <c:w val="0.99216946830025121"/>
          <c:h val="0.12369288790357516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expansión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Anual!$H$56:$L$56</c:f>
              <c:numCache>
                <c:formatCode>0.00</c:formatCode>
                <c:ptCount val="5"/>
                <c:pt idx="0">
                  <c:v>-13.479595521849042</c:v>
                </c:pt>
                <c:pt idx="1">
                  <c:v>-16.781221631435617</c:v>
                </c:pt>
                <c:pt idx="2">
                  <c:v>-9.7586029789419655</c:v>
                </c:pt>
                <c:pt idx="3">
                  <c:v>9.1836734693877542</c:v>
                </c:pt>
                <c:pt idx="4">
                  <c:v>-4.3859649122807038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0-473C-B47A-9D14804A4E4B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Anual!$H$57:$L$57</c:f>
              <c:numCache>
                <c:formatCode>#,##0.00</c:formatCode>
                <c:ptCount val="5"/>
                <c:pt idx="0">
                  <c:v>7.7129231507418572</c:v>
                </c:pt>
                <c:pt idx="1">
                  <c:v>1.411646315799886</c:v>
                </c:pt>
                <c:pt idx="2">
                  <c:v>7.141357779439117</c:v>
                </c:pt>
                <c:pt idx="3">
                  <c:v>87.921392536846056</c:v>
                </c:pt>
                <c:pt idx="4">
                  <c:v>13.569633565149818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0-473C-B47A-9D14804A4E4B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Anual!$H$58:$L$58</c:f>
              <c:numCache>
                <c:formatCode>#,##0.00_);\(#,##0.00\)</c:formatCode>
                <c:ptCount val="5"/>
                <c:pt idx="0">
                  <c:v>24.494243641617118</c:v>
                </c:pt>
                <c:pt idx="1">
                  <c:v>21.861493648298747</c:v>
                </c:pt>
                <c:pt idx="2">
                  <c:v>18.727503469873596</c:v>
                </c:pt>
                <c:pt idx="3">
                  <c:v>72.114920267391696</c:v>
                </c:pt>
                <c:pt idx="4">
                  <c:v>18.779249783734684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0-473C-B47A-9D14804A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3873408"/>
        <c:axId val="63874944"/>
        <c:axId val="0"/>
      </c:bar3DChart>
      <c:catAx>
        <c:axId val="6387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874944"/>
        <c:crosses val="autoZero"/>
        <c:auto val="1"/>
        <c:lblAlgn val="ctr"/>
        <c:lblOffset val="100"/>
        <c:noMultiLvlLbl val="0"/>
      </c:catAx>
      <c:valAx>
        <c:axId val="6387494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8734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gasto medio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Anual!$H$61:$L$61</c:f>
              <c:numCache>
                <c:formatCode>#,##0.00_);\(#,##0.00\)</c:formatCode>
                <c:ptCount val="5"/>
                <c:pt idx="0">
                  <c:v>9713906.5038334709</c:v>
                </c:pt>
                <c:pt idx="1">
                  <c:v>7108298.1450114856</c:v>
                </c:pt>
                <c:pt idx="2">
                  <c:v>16818463.69479879</c:v>
                </c:pt>
                <c:pt idx="3">
                  <c:v>15212068.283606624</c:v>
                </c:pt>
                <c:pt idx="4">
                  <c:v>6173402.0489730109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9-4FB0-BFF6-22E3DF90773E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(Anual!$H$4,Anual!$I$5,Anual!$J$5,Anual!$K$5,Anual!$L$5)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#,##0.00_);\(#,##0.00\)</c:formatCode>
                <c:ptCount val="5"/>
                <c:pt idx="0">
                  <c:v>11273589.472494381</c:v>
                </c:pt>
                <c:pt idx="1">
                  <c:v>8407075.9193548393</c:v>
                </c:pt>
                <c:pt idx="2">
                  <c:v>18926696.311445646</c:v>
                </c:pt>
                <c:pt idx="3">
                  <c:v>24064213.190467287</c:v>
                </c:pt>
                <c:pt idx="4">
                  <c:v>7217976.554536188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9-4FB0-BFF6-22E3DF90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3892864"/>
        <c:axId val="63988864"/>
        <c:axId val="0"/>
      </c:bar3DChart>
      <c:catAx>
        <c:axId val="6389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988864"/>
        <c:crosses val="autoZero"/>
        <c:auto val="1"/>
        <c:lblAlgn val="ctr"/>
        <c:lblOffset val="100"/>
        <c:noMultiLvlLbl val="0"/>
      </c:catAx>
      <c:valAx>
        <c:axId val="63988864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8928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42863</xdr:colOff>
      <xdr:row>1</xdr:row>
      <xdr:rowOff>138114</xdr:rowOff>
    </xdr:from>
    <xdr:to>
      <xdr:col>31</xdr:col>
      <xdr:colOff>23812</xdr:colOff>
      <xdr:row>17</xdr:row>
      <xdr:rowOff>7145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476251</xdr:colOff>
      <xdr:row>68</xdr:row>
      <xdr:rowOff>23812</xdr:rowOff>
    </xdr:from>
    <xdr:to>
      <xdr:col>22</xdr:col>
      <xdr:colOff>476250</xdr:colOff>
      <xdr:row>84</xdr:row>
      <xdr:rowOff>32146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66676</xdr:colOff>
      <xdr:row>17</xdr:row>
      <xdr:rowOff>140494</xdr:rowOff>
    </xdr:from>
    <xdr:to>
      <xdr:col>31</xdr:col>
      <xdr:colOff>0</xdr:colOff>
      <xdr:row>33</xdr:row>
      <xdr:rowOff>-1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42863</xdr:colOff>
      <xdr:row>34</xdr:row>
      <xdr:rowOff>8332</xdr:rowOff>
    </xdr:from>
    <xdr:to>
      <xdr:col>31</xdr:col>
      <xdr:colOff>0</xdr:colOff>
      <xdr:row>49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285750</xdr:colOff>
      <xdr:row>33</xdr:row>
      <xdr:rowOff>170259</xdr:rowOff>
    </xdr:from>
    <xdr:to>
      <xdr:col>39</xdr:col>
      <xdr:colOff>190500</xdr:colOff>
      <xdr:row>49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457200</xdr:colOff>
      <xdr:row>1</xdr:row>
      <xdr:rowOff>133350</xdr:rowOff>
    </xdr:from>
    <xdr:to>
      <xdr:col>22</xdr:col>
      <xdr:colOff>381000</xdr:colOff>
      <xdr:row>17</xdr:row>
      <xdr:rowOff>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476249</xdr:colOff>
      <xdr:row>17</xdr:row>
      <xdr:rowOff>152399</xdr:rowOff>
    </xdr:from>
    <xdr:to>
      <xdr:col>22</xdr:col>
      <xdr:colOff>428625</xdr:colOff>
      <xdr:row>33</xdr:row>
      <xdr:rowOff>47624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485775</xdr:colOff>
      <xdr:row>34</xdr:row>
      <xdr:rowOff>28575</xdr:rowOff>
    </xdr:from>
    <xdr:to>
      <xdr:col>22</xdr:col>
      <xdr:colOff>428625</xdr:colOff>
      <xdr:row>49</xdr:row>
      <xdr:rowOff>142875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533399</xdr:colOff>
      <xdr:row>50</xdr:row>
      <xdr:rowOff>152400</xdr:rowOff>
    </xdr:from>
    <xdr:to>
      <xdr:col>22</xdr:col>
      <xdr:colOff>428624</xdr:colOff>
      <xdr:row>66</xdr:row>
      <xdr:rowOff>95250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72118</xdr:colOff>
      <xdr:row>67</xdr:row>
      <xdr:rowOff>201385</xdr:rowOff>
    </xdr:from>
    <xdr:to>
      <xdr:col>30</xdr:col>
      <xdr:colOff>748394</xdr:colOff>
      <xdr:row>84</xdr:row>
      <xdr:rowOff>115660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238125</xdr:colOff>
      <xdr:row>1</xdr:row>
      <xdr:rowOff>183696</xdr:rowOff>
    </xdr:from>
    <xdr:to>
      <xdr:col>39</xdr:col>
      <xdr:colOff>142875</xdr:colOff>
      <xdr:row>16</xdr:row>
      <xdr:rowOff>183696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248715</xdr:colOff>
      <xdr:row>17</xdr:row>
      <xdr:rowOff>162982</xdr:rowOff>
    </xdr:from>
    <xdr:to>
      <xdr:col>39</xdr:col>
      <xdr:colOff>190500</xdr:colOff>
      <xdr:row>32</xdr:row>
      <xdr:rowOff>48682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68797</xdr:colOff>
      <xdr:row>50</xdr:row>
      <xdr:rowOff>157691</xdr:rowOff>
    </xdr:from>
    <xdr:to>
      <xdr:col>30</xdr:col>
      <xdr:colOff>714375</xdr:colOff>
      <xdr:row>66</xdr:row>
      <xdr:rowOff>95250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256651</xdr:colOff>
      <xdr:row>50</xdr:row>
      <xdr:rowOff>98159</xdr:rowOff>
    </xdr:from>
    <xdr:to>
      <xdr:col>39</xdr:col>
      <xdr:colOff>238124</xdr:colOff>
      <xdr:row>66</xdr:row>
      <xdr:rowOff>47624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4"/>
  <sheetViews>
    <sheetView tabSelected="1" zoomScale="70" zoomScaleNormal="70" workbookViewId="0">
      <selection activeCell="A4" sqref="A4:A5"/>
    </sheetView>
  </sheetViews>
  <sheetFormatPr baseColWidth="10" defaultColWidth="11.42578125" defaultRowHeight="15" x14ac:dyDescent="0.25"/>
  <cols>
    <col min="1" max="1" width="57.140625" style="7" customWidth="1"/>
    <col min="2" max="13" width="18.85546875" style="7" customWidth="1"/>
    <col min="14" max="16384" width="11.42578125" style="7"/>
  </cols>
  <sheetData>
    <row r="2" spans="1:13" ht="15.75" x14ac:dyDescent="0.25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 x14ac:dyDescent="0.25">
      <c r="A4" s="44"/>
      <c r="B4" s="40" t="s">
        <v>73</v>
      </c>
      <c r="C4" s="46" t="s">
        <v>44</v>
      </c>
      <c r="D4" s="46"/>
      <c r="E4" s="46"/>
      <c r="F4" s="46"/>
      <c r="G4" s="42" t="s">
        <v>3</v>
      </c>
      <c r="H4" s="40" t="s">
        <v>74</v>
      </c>
      <c r="I4" s="46" t="s">
        <v>45</v>
      </c>
      <c r="J4" s="46"/>
      <c r="K4" s="46"/>
      <c r="L4" s="46"/>
      <c r="M4" s="42" t="s">
        <v>3</v>
      </c>
    </row>
    <row r="5" spans="1:13" ht="15.75" thickBot="1" x14ac:dyDescent="0.3">
      <c r="A5" s="45"/>
      <c r="B5" s="41"/>
      <c r="C5" s="8" t="s">
        <v>0</v>
      </c>
      <c r="D5" s="8" t="s">
        <v>1</v>
      </c>
      <c r="E5" s="8" t="s">
        <v>2</v>
      </c>
      <c r="F5" s="8" t="s">
        <v>43</v>
      </c>
      <c r="G5" s="43"/>
      <c r="H5" s="41"/>
      <c r="I5" s="8" t="s">
        <v>0</v>
      </c>
      <c r="J5" s="8" t="s">
        <v>1</v>
      </c>
      <c r="K5" s="8" t="s">
        <v>2</v>
      </c>
      <c r="L5" s="8" t="s">
        <v>43</v>
      </c>
      <c r="M5" s="43"/>
    </row>
    <row r="6" spans="1:13" ht="15.75" thickTop="1" x14ac:dyDescent="0.25">
      <c r="A6" s="4" t="s">
        <v>4</v>
      </c>
      <c r="B6" s="9"/>
      <c r="H6" s="9"/>
      <c r="I6" s="9"/>
      <c r="J6" s="9"/>
      <c r="K6" s="9"/>
      <c r="L6" s="9"/>
      <c r="M6" s="9"/>
    </row>
    <row r="7" spans="1:13" x14ac:dyDescent="0.25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 x14ac:dyDescent="0.25">
      <c r="A8" s="2" t="s">
        <v>41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 x14ac:dyDescent="0.25">
      <c r="A9" s="3" t="s">
        <v>46</v>
      </c>
      <c r="B9" s="15">
        <f>SUM(C9:F9)</f>
        <v>2923</v>
      </c>
      <c r="C9" s="16">
        <v>2174</v>
      </c>
      <c r="D9" s="16">
        <v>373</v>
      </c>
      <c r="E9" s="16">
        <v>93</v>
      </c>
      <c r="F9" s="16">
        <v>283</v>
      </c>
      <c r="G9" s="16">
        <v>0</v>
      </c>
      <c r="H9" s="15">
        <f>SUM(I9:L9)</f>
        <v>2767</v>
      </c>
      <c r="I9" s="15">
        <v>1987</v>
      </c>
      <c r="J9" s="15">
        <v>441</v>
      </c>
      <c r="K9" s="15">
        <v>68</v>
      </c>
      <c r="L9" s="15">
        <v>271</v>
      </c>
      <c r="M9" s="15">
        <v>0</v>
      </c>
    </row>
    <row r="10" spans="1:13" x14ac:dyDescent="0.25">
      <c r="A10" s="3" t="s">
        <v>75</v>
      </c>
      <c r="B10" s="15">
        <f t="shared" ref="B10:B12" si="0">SUM(C10:F10)</f>
        <v>2483</v>
      </c>
      <c r="C10" s="16">
        <v>1667</v>
      </c>
      <c r="D10" s="16">
        <v>387</v>
      </c>
      <c r="E10" s="16">
        <v>205</v>
      </c>
      <c r="F10" s="15">
        <v>224</v>
      </c>
      <c r="G10" s="16">
        <v>0</v>
      </c>
      <c r="H10" s="15">
        <f t="shared" ref="H10" si="1">SUM(I10:L10)</f>
        <v>2483</v>
      </c>
      <c r="I10" s="16">
        <v>1667</v>
      </c>
      <c r="J10" s="16">
        <v>387</v>
      </c>
      <c r="K10" s="16">
        <v>205</v>
      </c>
      <c r="L10" s="15">
        <v>224</v>
      </c>
      <c r="M10" s="16">
        <v>0</v>
      </c>
    </row>
    <row r="11" spans="1:13" x14ac:dyDescent="0.25">
      <c r="A11" s="3" t="s">
        <v>76</v>
      </c>
      <c r="B11" s="15">
        <f t="shared" si="0"/>
        <v>4016</v>
      </c>
      <c r="C11" s="16">
        <v>2771</v>
      </c>
      <c r="D11" s="16">
        <v>732</v>
      </c>
      <c r="E11" s="16">
        <v>158</v>
      </c>
      <c r="F11" s="16">
        <v>355</v>
      </c>
      <c r="G11" s="16">
        <v>0</v>
      </c>
      <c r="H11" s="15">
        <f>SUM(I11:L11)</f>
        <v>929</v>
      </c>
      <c r="I11" s="15">
        <v>527</v>
      </c>
      <c r="J11" s="15">
        <v>303</v>
      </c>
      <c r="K11" s="15">
        <v>13</v>
      </c>
      <c r="L11" s="15">
        <v>86</v>
      </c>
      <c r="M11" s="15">
        <v>0</v>
      </c>
    </row>
    <row r="12" spans="1:13" x14ac:dyDescent="0.25">
      <c r="A12" s="3" t="s">
        <v>77</v>
      </c>
      <c r="B12" s="15">
        <f t="shared" si="0"/>
        <v>11351</v>
      </c>
      <c r="C12" s="16">
        <v>7764</v>
      </c>
      <c r="D12" s="16">
        <v>1917</v>
      </c>
      <c r="E12" s="16">
        <v>695</v>
      </c>
      <c r="F12" s="15">
        <v>975</v>
      </c>
      <c r="G12" s="16">
        <v>0</v>
      </c>
      <c r="H12" s="15">
        <f>SUM(I12:L12)</f>
        <v>11351</v>
      </c>
      <c r="I12" s="16">
        <v>7764</v>
      </c>
      <c r="J12" s="16">
        <v>1917</v>
      </c>
      <c r="K12" s="16">
        <v>695</v>
      </c>
      <c r="L12" s="15">
        <v>975</v>
      </c>
      <c r="M12" s="16">
        <v>0</v>
      </c>
    </row>
    <row r="13" spans="1:13" x14ac:dyDescent="0.25">
      <c r="A13" s="2"/>
      <c r="B13" s="15"/>
      <c r="C13" s="16"/>
      <c r="D13" s="16"/>
      <c r="E13" s="16"/>
      <c r="F13" s="16"/>
      <c r="G13" s="16"/>
      <c r="H13" s="15"/>
      <c r="I13" s="15"/>
      <c r="J13" s="15"/>
      <c r="K13" s="15"/>
      <c r="L13" s="15"/>
      <c r="M13" s="15"/>
    </row>
    <row r="14" spans="1:13" x14ac:dyDescent="0.25">
      <c r="A14" s="6" t="s">
        <v>5</v>
      </c>
      <c r="B14" s="15"/>
      <c r="C14" s="16"/>
      <c r="D14" s="16"/>
      <c r="E14" s="16"/>
      <c r="F14" s="16"/>
      <c r="G14" s="16"/>
      <c r="H14" s="15"/>
      <c r="I14" s="15"/>
      <c r="J14" s="15"/>
      <c r="K14" s="15"/>
      <c r="L14" s="15"/>
      <c r="M14" s="15"/>
    </row>
    <row r="15" spans="1:13" x14ac:dyDescent="0.25">
      <c r="A15" s="3" t="s">
        <v>46</v>
      </c>
      <c r="B15" s="16">
        <f>SUM(C15:G15)</f>
        <v>22138915670.70937</v>
      </c>
      <c r="C15" s="15">
        <v>14607536091.73</v>
      </c>
      <c r="D15" s="15">
        <v>3815359923.6199999</v>
      </c>
      <c r="E15" s="15">
        <v>1197657344.4400001</v>
      </c>
      <c r="F15" s="15">
        <v>1677819996.1500001</v>
      </c>
      <c r="G15" s="15">
        <v>840542314.76937199</v>
      </c>
      <c r="H15" s="15">
        <f>SUM(I15:M15)</f>
        <v>23721422291.805866</v>
      </c>
      <c r="I15" s="15">
        <v>13244567177.139999</v>
      </c>
      <c r="J15" s="15">
        <v>7248047416.7399998</v>
      </c>
      <c r="K15" s="15">
        <v>779789980.16999996</v>
      </c>
      <c r="L15" s="15">
        <v>1633409000</v>
      </c>
      <c r="M15" s="15">
        <v>815608717.75586951</v>
      </c>
    </row>
    <row r="16" spans="1:13" x14ac:dyDescent="0.25">
      <c r="A16" s="3" t="s">
        <v>75</v>
      </c>
      <c r="B16" s="16">
        <f>SUM(C16:G16)</f>
        <v>25486066487.862747</v>
      </c>
      <c r="C16" s="16">
        <v>12419376209.381538</v>
      </c>
      <c r="D16" s="16">
        <v>6899774730.7912045</v>
      </c>
      <c r="E16" s="16">
        <v>3248885791.8600001</v>
      </c>
      <c r="F16" s="15">
        <v>1475422218.77</v>
      </c>
      <c r="G16" s="15">
        <v>1442607537.0599999</v>
      </c>
      <c r="H16" s="15">
        <f>SUM(I16:M16)</f>
        <v>25486066487.862747</v>
      </c>
      <c r="I16" s="16">
        <v>12419376209.381538</v>
      </c>
      <c r="J16" s="16">
        <v>6899774730.7912045</v>
      </c>
      <c r="K16" s="16">
        <v>3248885791.8600001</v>
      </c>
      <c r="L16" s="15">
        <v>1475422218.77</v>
      </c>
      <c r="M16" s="15">
        <v>1442607537.0599999</v>
      </c>
    </row>
    <row r="17" spans="1:13" x14ac:dyDescent="0.25">
      <c r="A17" s="3" t="s">
        <v>76</v>
      </c>
      <c r="B17" s="16">
        <f t="shared" ref="B17" si="2">SUM(C17:G17)</f>
        <v>35919054059.600006</v>
      </c>
      <c r="C17" s="15">
        <v>18951936336.02</v>
      </c>
      <c r="D17" s="15">
        <v>11374136433.309999</v>
      </c>
      <c r="E17" s="15">
        <v>1933313477.4100001</v>
      </c>
      <c r="F17" s="15">
        <v>2132397000</v>
      </c>
      <c r="G17" s="15">
        <v>1527270812.8599999</v>
      </c>
      <c r="H17" s="15">
        <f t="shared" ref="H17:H18" si="3">SUM(I17:M17)</f>
        <v>28372067082.239998</v>
      </c>
      <c r="I17" s="15">
        <v>11465517722.65</v>
      </c>
      <c r="J17" s="15">
        <v>11176412292.4</v>
      </c>
      <c r="K17" s="15">
        <v>3087785300</v>
      </c>
      <c r="L17" s="15">
        <v>1596234000</v>
      </c>
      <c r="M17" s="15">
        <v>1046117767.1900001</v>
      </c>
    </row>
    <row r="18" spans="1:13" x14ac:dyDescent="0.25">
      <c r="A18" s="3" t="s">
        <v>77</v>
      </c>
      <c r="B18" s="16">
        <f>SUM(C18:G18)</f>
        <v>110262552725.00027</v>
      </c>
      <c r="C18" s="16">
        <v>55188826797.869171</v>
      </c>
      <c r="D18" s="16">
        <v>32240994902.929279</v>
      </c>
      <c r="E18" s="16">
        <v>10572387457.11001</v>
      </c>
      <c r="F18" s="15">
        <v>6019066997.7518101</v>
      </c>
      <c r="G18" s="15">
        <v>6241276569.3400002</v>
      </c>
      <c r="H18" s="15">
        <f t="shared" si="3"/>
        <v>110262552725.00027</v>
      </c>
      <c r="I18" s="16">
        <v>55188826797.869171</v>
      </c>
      <c r="J18" s="16">
        <v>32240994902.929279</v>
      </c>
      <c r="K18" s="16">
        <v>10572387457.11001</v>
      </c>
      <c r="L18" s="15">
        <v>6019066997.7518101</v>
      </c>
      <c r="M18" s="15">
        <v>6241276569.3400002</v>
      </c>
    </row>
    <row r="19" spans="1:13" x14ac:dyDescent="0.25">
      <c r="A19" s="3" t="s">
        <v>78</v>
      </c>
      <c r="B19" s="16">
        <f>SUM(C19:F19)</f>
        <v>34391783246.740005</v>
      </c>
      <c r="C19" s="16">
        <f>C17</f>
        <v>18951936336.02</v>
      </c>
      <c r="D19" s="16">
        <f t="shared" ref="D19:F19" si="4">D17</f>
        <v>11374136433.309999</v>
      </c>
      <c r="E19" s="16">
        <f t="shared" si="4"/>
        <v>1933313477.4100001</v>
      </c>
      <c r="F19" s="16">
        <f t="shared" si="4"/>
        <v>2132397000</v>
      </c>
      <c r="G19" s="16"/>
      <c r="H19" s="15">
        <f>SUM(I19:L19)</f>
        <v>27325949315.049999</v>
      </c>
      <c r="I19" s="15">
        <f>I17</f>
        <v>11465517722.65</v>
      </c>
      <c r="J19" s="15">
        <f t="shared" ref="J19:L19" si="5">J17</f>
        <v>11176412292.4</v>
      </c>
      <c r="K19" s="15">
        <f t="shared" si="5"/>
        <v>3087785300</v>
      </c>
      <c r="L19" s="15">
        <f t="shared" si="5"/>
        <v>1596234000</v>
      </c>
      <c r="M19" s="15"/>
    </row>
    <row r="20" spans="1:13" x14ac:dyDescent="0.25">
      <c r="A20" s="2"/>
      <c r="B20" s="15"/>
      <c r="C20" s="16"/>
      <c r="D20" s="16"/>
      <c r="E20" s="16"/>
      <c r="F20" s="16"/>
      <c r="G20" s="16"/>
      <c r="H20" s="15"/>
      <c r="I20" s="15"/>
      <c r="J20" s="15"/>
      <c r="K20" s="15"/>
      <c r="L20" s="15"/>
      <c r="M20" s="15"/>
    </row>
    <row r="21" spans="1:13" x14ac:dyDescent="0.25">
      <c r="A21" s="6" t="s">
        <v>6</v>
      </c>
      <c r="B21" s="15"/>
      <c r="C21" s="16"/>
      <c r="D21" s="16"/>
      <c r="E21" s="16"/>
      <c r="F21" s="16"/>
      <c r="G21" s="16"/>
      <c r="H21" s="15"/>
      <c r="I21" s="15"/>
      <c r="J21" s="15"/>
      <c r="K21" s="15"/>
      <c r="L21" s="15"/>
      <c r="M21" s="15"/>
    </row>
    <row r="22" spans="1:13" x14ac:dyDescent="0.25">
      <c r="A22" s="3" t="s">
        <v>75</v>
      </c>
      <c r="B22" s="16">
        <f>B16</f>
        <v>25486066487.862747</v>
      </c>
      <c r="C22" s="16">
        <f>B22+H22</f>
        <v>50972132975.725494</v>
      </c>
      <c r="D22" s="16"/>
      <c r="E22" s="16"/>
      <c r="F22" s="15"/>
      <c r="G22" s="15"/>
      <c r="H22" s="15">
        <f t="shared" ref="H22" si="6">H16</f>
        <v>25486066487.862747</v>
      </c>
      <c r="I22" s="15"/>
      <c r="J22" s="15"/>
      <c r="K22" s="15"/>
      <c r="L22" s="15"/>
      <c r="M22" s="15"/>
    </row>
    <row r="23" spans="1:13" x14ac:dyDescent="0.25">
      <c r="A23" s="3" t="s">
        <v>76</v>
      </c>
      <c r="B23" s="16">
        <v>23822843399.600002</v>
      </c>
      <c r="C23" s="16"/>
      <c r="D23" s="16"/>
      <c r="E23" s="16"/>
      <c r="F23" s="15"/>
      <c r="G23" s="15"/>
      <c r="H23" s="16">
        <v>23822843399.600002</v>
      </c>
      <c r="I23" s="15"/>
      <c r="J23" s="15"/>
      <c r="K23" s="15"/>
      <c r="L23" s="15"/>
      <c r="M23" s="15"/>
    </row>
    <row r="24" spans="1:13" x14ac:dyDescent="0.25">
      <c r="A24" s="2"/>
      <c r="B24" s="15"/>
      <c r="C24" s="16"/>
      <c r="D24" s="16"/>
      <c r="E24" s="16"/>
      <c r="F24" s="16"/>
      <c r="G24" s="16"/>
      <c r="H24" s="15"/>
      <c r="I24" s="15"/>
      <c r="J24" s="15"/>
      <c r="K24" s="15"/>
      <c r="L24" s="15"/>
      <c r="M24" s="15"/>
    </row>
    <row r="25" spans="1:13" x14ac:dyDescent="0.25">
      <c r="A25" s="2" t="s">
        <v>7</v>
      </c>
      <c r="B25" s="15"/>
      <c r="C25" s="16"/>
      <c r="D25" s="16"/>
      <c r="E25" s="16"/>
      <c r="F25" s="16"/>
      <c r="G25" s="16"/>
      <c r="H25" s="15"/>
      <c r="I25" s="15"/>
      <c r="J25" s="15"/>
      <c r="K25" s="15"/>
      <c r="L25" s="15"/>
      <c r="M25" s="15"/>
    </row>
    <row r="26" spans="1:13" x14ac:dyDescent="0.25">
      <c r="A26" s="3" t="s">
        <v>47</v>
      </c>
      <c r="B26" s="17">
        <v>1.0042274323</v>
      </c>
      <c r="C26" s="17">
        <v>1.0042274323</v>
      </c>
      <c r="D26" s="17">
        <v>1.0042274323</v>
      </c>
      <c r="E26" s="17">
        <v>1.0042274323</v>
      </c>
      <c r="F26" s="17">
        <v>1.0042274323</v>
      </c>
      <c r="G26" s="17">
        <v>1.0042274323</v>
      </c>
      <c r="H26" s="17">
        <v>1.0042274323</v>
      </c>
      <c r="I26" s="17">
        <v>1.0042274323</v>
      </c>
      <c r="J26" s="17">
        <v>1.0042274323</v>
      </c>
      <c r="K26" s="17">
        <v>1.0042274323</v>
      </c>
      <c r="L26" s="17">
        <v>1.0042274323</v>
      </c>
      <c r="M26" s="17">
        <v>1.0042274323</v>
      </c>
    </row>
    <row r="27" spans="1:13" x14ac:dyDescent="0.25">
      <c r="A27" s="3" t="s">
        <v>79</v>
      </c>
      <c r="B27" s="17">
        <v>1.0304675706999999</v>
      </c>
      <c r="C27" s="17">
        <v>1.0304675706999999</v>
      </c>
      <c r="D27" s="17">
        <v>1.0304675706999999</v>
      </c>
      <c r="E27" s="17">
        <v>1.0304675706999999</v>
      </c>
      <c r="F27" s="17">
        <v>1.0304675706999999</v>
      </c>
      <c r="G27" s="17">
        <v>1.0304675706999999</v>
      </c>
      <c r="H27" s="17">
        <v>1.0304675706999999</v>
      </c>
      <c r="I27" s="17">
        <v>1.0304675706999999</v>
      </c>
      <c r="J27" s="17">
        <v>1.0304675706999999</v>
      </c>
      <c r="K27" s="17">
        <v>1.0304675706999999</v>
      </c>
      <c r="L27" s="17">
        <v>1.0304675706999999</v>
      </c>
      <c r="M27" s="17">
        <v>1.0304675706999999</v>
      </c>
    </row>
    <row r="28" spans="1:13" x14ac:dyDescent="0.25">
      <c r="A28" s="3" t="s">
        <v>8</v>
      </c>
      <c r="B28" s="15">
        <f>+C28+F28</f>
        <v>163709</v>
      </c>
      <c r="C28" s="16">
        <v>117623</v>
      </c>
      <c r="D28" s="16">
        <v>117623</v>
      </c>
      <c r="E28" s="16">
        <v>117623</v>
      </c>
      <c r="F28" s="16">
        <v>46086</v>
      </c>
      <c r="G28" s="16"/>
      <c r="H28" s="15">
        <f>+I28+L28</f>
        <v>163709</v>
      </c>
      <c r="I28" s="16">
        <v>117623</v>
      </c>
      <c r="J28" s="16">
        <v>117623</v>
      </c>
      <c r="K28" s="16">
        <v>117623</v>
      </c>
      <c r="L28" s="16">
        <v>46086</v>
      </c>
      <c r="M28" s="15"/>
    </row>
    <row r="29" spans="1:13" x14ac:dyDescent="0.25">
      <c r="A29" s="2"/>
      <c r="B29" s="15"/>
      <c r="C29" s="16"/>
      <c r="D29" s="16"/>
      <c r="E29" s="16"/>
      <c r="F29" s="16"/>
      <c r="G29" s="16"/>
      <c r="H29" s="15"/>
      <c r="I29" s="15"/>
      <c r="J29" s="15"/>
      <c r="K29" s="15"/>
      <c r="L29" s="15"/>
      <c r="M29" s="15"/>
    </row>
    <row r="30" spans="1:13" x14ac:dyDescent="0.25">
      <c r="A30" s="4" t="s">
        <v>9</v>
      </c>
      <c r="B30" s="15"/>
      <c r="C30" s="16"/>
      <c r="D30" s="16"/>
      <c r="E30" s="16"/>
      <c r="F30" s="16"/>
      <c r="G30" s="16"/>
      <c r="H30" s="15"/>
      <c r="I30" s="15"/>
      <c r="J30" s="15"/>
      <c r="K30" s="15"/>
      <c r="L30" s="15"/>
      <c r="M30" s="15"/>
    </row>
    <row r="31" spans="1:13" x14ac:dyDescent="0.25">
      <c r="A31" s="2" t="s">
        <v>48</v>
      </c>
      <c r="B31" s="15">
        <f t="shared" ref="B31:M31" si="7">B15/B26</f>
        <v>22045718886.611389</v>
      </c>
      <c r="C31" s="15">
        <f t="shared" si="7"/>
        <v>14546043676.85326</v>
      </c>
      <c r="D31" s="15">
        <f t="shared" si="7"/>
        <v>3799298645.8073673</v>
      </c>
      <c r="E31" s="15">
        <f t="shared" si="7"/>
        <v>1192615642.551194</v>
      </c>
      <c r="F31" s="15">
        <f t="shared" si="7"/>
        <v>1670756984.1099231</v>
      </c>
      <c r="G31" s="15">
        <f t="shared" si="7"/>
        <v>837003937.28964651</v>
      </c>
      <c r="H31" s="15">
        <f t="shared" si="7"/>
        <v>23621563730.315819</v>
      </c>
      <c r="I31" s="15">
        <f t="shared" si="7"/>
        <v>13188812365.746403</v>
      </c>
      <c r="J31" s="15">
        <f t="shared" si="7"/>
        <v>7217535772.887291</v>
      </c>
      <c r="K31" s="15">
        <f t="shared" si="7"/>
        <v>776507347.92618942</v>
      </c>
      <c r="L31" s="15">
        <f t="shared" si="7"/>
        <v>1626532942.1035376</v>
      </c>
      <c r="M31" s="15">
        <f t="shared" si="7"/>
        <v>812175301.65240192</v>
      </c>
    </row>
    <row r="32" spans="1:13" x14ac:dyDescent="0.25">
      <c r="A32" s="2" t="s">
        <v>80</v>
      </c>
      <c r="B32" s="15">
        <f t="shared" ref="B32:H32" si="8">B17/B27</f>
        <v>34857044589.185936</v>
      </c>
      <c r="C32" s="15">
        <f t="shared" si="8"/>
        <v>18391589289.069901</v>
      </c>
      <c r="D32" s="15">
        <f t="shared" si="8"/>
        <v>11037840254.966501</v>
      </c>
      <c r="E32" s="15">
        <f t="shared" si="8"/>
        <v>1876151693.0578358</v>
      </c>
      <c r="F32" s="15">
        <f t="shared" si="8"/>
        <v>2069348964.1323266</v>
      </c>
      <c r="G32" s="15">
        <f t="shared" si="8"/>
        <v>1482114387.9593608</v>
      </c>
      <c r="H32" s="15">
        <f t="shared" si="8"/>
        <v>27533197442.561691</v>
      </c>
      <c r="I32" s="15">
        <f>I17/I27</f>
        <v>11126519697.132668</v>
      </c>
      <c r="J32" s="15">
        <f t="shared" ref="J32:M32" si="9">J17/J27</f>
        <v>10845962173.082096</v>
      </c>
      <c r="K32" s="15">
        <f t="shared" si="9"/>
        <v>2996489542.9969306</v>
      </c>
      <c r="L32" s="15">
        <f t="shared" si="9"/>
        <v>1549038558.2106898</v>
      </c>
      <c r="M32" s="15">
        <f t="shared" si="9"/>
        <v>1015187471.139309</v>
      </c>
    </row>
    <row r="33" spans="1:13" x14ac:dyDescent="0.25">
      <c r="A33" s="2" t="s">
        <v>49</v>
      </c>
      <c r="B33" s="15">
        <f t="shared" ref="B33:F33" si="10">B31/B9</f>
        <v>7542154.9389707111</v>
      </c>
      <c r="C33" s="15">
        <f t="shared" si="10"/>
        <v>6690912.4548543058</v>
      </c>
      <c r="D33" s="15">
        <f t="shared" si="10"/>
        <v>10185787.254175248</v>
      </c>
      <c r="E33" s="15">
        <f t="shared" si="10"/>
        <v>12823824.113453699</v>
      </c>
      <c r="F33" s="15">
        <f t="shared" si="10"/>
        <v>5903734.9261834743</v>
      </c>
      <c r="G33" s="15"/>
      <c r="H33" s="15">
        <f t="shared" ref="H33:L33" si="11">H31/H9</f>
        <v>8536886.0608297139</v>
      </c>
      <c r="I33" s="15">
        <f t="shared" si="11"/>
        <v>6637550.2595603438</v>
      </c>
      <c r="J33" s="15">
        <f t="shared" si="11"/>
        <v>16366294.269585693</v>
      </c>
      <c r="K33" s="15">
        <f t="shared" si="11"/>
        <v>11419225.704796903</v>
      </c>
      <c r="L33" s="15">
        <f t="shared" si="11"/>
        <v>6001966.5760278143</v>
      </c>
      <c r="M33" s="15"/>
    </row>
    <row r="34" spans="1:13" x14ac:dyDescent="0.25">
      <c r="A34" s="2" t="s">
        <v>81</v>
      </c>
      <c r="B34" s="15">
        <f>B32/B11</f>
        <v>8679542.9753949046</v>
      </c>
      <c r="C34" s="15">
        <f t="shared" ref="C34:F34" si="12">C32/C11</f>
        <v>6637166.8311331291</v>
      </c>
      <c r="D34" s="15">
        <f t="shared" si="12"/>
        <v>15079016.741757516</v>
      </c>
      <c r="E34" s="15">
        <f t="shared" si="12"/>
        <v>11874377.804163517</v>
      </c>
      <c r="F34" s="15">
        <f t="shared" si="12"/>
        <v>5829152.0116403569</v>
      </c>
      <c r="G34" s="16"/>
      <c r="H34" s="15">
        <f t="shared" ref="H34:L34" si="13">H32/H11</f>
        <v>29637456.881121304</v>
      </c>
      <c r="I34" s="15">
        <f t="shared" si="13"/>
        <v>21112940.601769768</v>
      </c>
      <c r="J34" s="15">
        <f t="shared" si="13"/>
        <v>35795254.696640581</v>
      </c>
      <c r="K34" s="15">
        <f t="shared" si="13"/>
        <v>230499195.61514851</v>
      </c>
      <c r="L34" s="15">
        <f t="shared" si="13"/>
        <v>18012076.258263834</v>
      </c>
      <c r="M34" s="15"/>
    </row>
    <row r="35" spans="1:13" x14ac:dyDescent="0.25">
      <c r="A35" s="2"/>
      <c r="B35" s="18"/>
      <c r="C35" s="19"/>
      <c r="D35" s="19"/>
      <c r="E35" s="19"/>
      <c r="F35" s="19"/>
      <c r="G35" s="19"/>
      <c r="H35" s="18"/>
      <c r="I35" s="18"/>
      <c r="J35" s="18"/>
      <c r="K35" s="18"/>
      <c r="L35" s="18"/>
      <c r="M35" s="18"/>
    </row>
    <row r="36" spans="1:13" x14ac:dyDescent="0.25">
      <c r="A36" s="4" t="s">
        <v>10</v>
      </c>
      <c r="B36" s="18"/>
      <c r="C36" s="19"/>
      <c r="D36" s="19"/>
      <c r="E36" s="19"/>
      <c r="F36" s="19"/>
      <c r="G36" s="19"/>
      <c r="H36" s="18"/>
      <c r="I36" s="18"/>
      <c r="J36" s="18"/>
      <c r="K36" s="18"/>
      <c r="L36" s="18"/>
      <c r="M36" s="18"/>
    </row>
    <row r="37" spans="1:13" x14ac:dyDescent="0.25">
      <c r="A37" s="2"/>
      <c r="B37" s="18"/>
      <c r="C37" s="19"/>
      <c r="D37" s="19"/>
      <c r="E37" s="19"/>
      <c r="F37" s="19"/>
      <c r="G37" s="19"/>
      <c r="H37" s="18"/>
      <c r="I37" s="18"/>
      <c r="J37" s="18"/>
      <c r="K37" s="18"/>
      <c r="L37" s="18"/>
      <c r="M37" s="18"/>
    </row>
    <row r="38" spans="1:13" x14ac:dyDescent="0.25">
      <c r="A38" s="2" t="s">
        <v>11</v>
      </c>
      <c r="B38" s="18"/>
      <c r="C38" s="19"/>
      <c r="D38" s="19"/>
      <c r="E38" s="19"/>
      <c r="F38" s="19"/>
      <c r="G38" s="19"/>
      <c r="H38" s="18"/>
      <c r="I38" s="18"/>
      <c r="J38" s="18"/>
      <c r="K38" s="18"/>
      <c r="L38" s="18"/>
      <c r="M38" s="18"/>
    </row>
    <row r="39" spans="1:13" x14ac:dyDescent="0.25">
      <c r="A39" s="2" t="s">
        <v>12</v>
      </c>
      <c r="B39" s="18">
        <f>B10/B28*100</f>
        <v>1.5167156356706106</v>
      </c>
      <c r="C39" s="18">
        <f t="shared" ref="C39:F39" si="14">C10/C28*100</f>
        <v>1.4172398255443239</v>
      </c>
      <c r="D39" s="18">
        <f t="shared" si="14"/>
        <v>0.32901728403458508</v>
      </c>
      <c r="E39" s="18">
        <f t="shared" si="14"/>
        <v>0.17428564141366909</v>
      </c>
      <c r="F39" s="18">
        <f t="shared" si="14"/>
        <v>0.48604782363407539</v>
      </c>
      <c r="G39" s="19"/>
      <c r="H39" s="18">
        <f t="shared" ref="H39" si="15">H10/H28*100</f>
        <v>1.5167156356706106</v>
      </c>
      <c r="I39" s="18">
        <f>I10/I28*100</f>
        <v>1.4172398255443239</v>
      </c>
      <c r="J39" s="18">
        <f t="shared" ref="J39:L39" si="16">J10/J28*100</f>
        <v>0.32901728403458508</v>
      </c>
      <c r="K39" s="18">
        <f t="shared" si="16"/>
        <v>0.17428564141366909</v>
      </c>
      <c r="L39" s="18">
        <f t="shared" si="16"/>
        <v>0.48604782363407539</v>
      </c>
      <c r="M39" s="18"/>
    </row>
    <row r="40" spans="1:13" x14ac:dyDescent="0.25">
      <c r="A40" s="2" t="s">
        <v>13</v>
      </c>
      <c r="B40" s="18">
        <f>B11/B28*100</f>
        <v>2.4531333036057883</v>
      </c>
      <c r="C40" s="18">
        <f t="shared" ref="C40:F40" si="17">C11/C28*100</f>
        <v>2.3558317675964733</v>
      </c>
      <c r="D40" s="18">
        <f t="shared" si="17"/>
        <v>0.62232726592588183</v>
      </c>
      <c r="E40" s="18">
        <f t="shared" si="17"/>
        <v>0.13432746996760839</v>
      </c>
      <c r="F40" s="18">
        <f t="shared" si="17"/>
        <v>0.77029900620578917</v>
      </c>
      <c r="G40" s="19"/>
      <c r="H40" s="18">
        <f t="shared" ref="H40:L40" si="18">H11/H28*100</f>
        <v>0.56747032844864975</v>
      </c>
      <c r="I40" s="18">
        <f t="shared" si="18"/>
        <v>0.44804162451221274</v>
      </c>
      <c r="J40" s="18">
        <f t="shared" si="18"/>
        <v>0.25760267974800843</v>
      </c>
      <c r="K40" s="18">
        <f t="shared" si="18"/>
        <v>1.1052260187208283E-2</v>
      </c>
      <c r="L40" s="18">
        <f t="shared" si="18"/>
        <v>0.1866076465737968</v>
      </c>
      <c r="M40" s="18"/>
    </row>
    <row r="41" spans="1:13" x14ac:dyDescent="0.25">
      <c r="A41" s="2"/>
      <c r="B41" s="18"/>
      <c r="C41" s="19"/>
      <c r="D41" s="19"/>
      <c r="E41" s="19"/>
      <c r="F41" s="19"/>
      <c r="G41" s="19"/>
      <c r="H41" s="18"/>
      <c r="I41" s="18"/>
      <c r="J41" s="18"/>
      <c r="K41" s="18"/>
      <c r="L41" s="18"/>
      <c r="M41" s="18"/>
    </row>
    <row r="42" spans="1:13" x14ac:dyDescent="0.25">
      <c r="A42" s="2" t="s">
        <v>14</v>
      </c>
      <c r="B42" s="18"/>
      <c r="C42" s="19"/>
      <c r="D42" s="19"/>
      <c r="E42" s="19"/>
      <c r="F42" s="19"/>
      <c r="G42" s="19"/>
      <c r="H42" s="18"/>
      <c r="I42" s="18"/>
      <c r="J42" s="18"/>
      <c r="K42" s="18"/>
      <c r="L42" s="18"/>
      <c r="M42" s="18"/>
    </row>
    <row r="43" spans="1:13" x14ac:dyDescent="0.25">
      <c r="A43" s="2" t="s">
        <v>15</v>
      </c>
      <c r="B43" s="18">
        <f>B11/B10*100</f>
        <v>161.73983084977849</v>
      </c>
      <c r="C43" s="18">
        <f t="shared" ref="C43:F43" si="19">C11/C10*100</f>
        <v>166.22675464907019</v>
      </c>
      <c r="D43" s="18">
        <f t="shared" si="19"/>
        <v>189.14728682170542</v>
      </c>
      <c r="E43" s="18">
        <f t="shared" si="19"/>
        <v>77.073170731707322</v>
      </c>
      <c r="F43" s="18">
        <f t="shared" si="19"/>
        <v>158.48214285714286</v>
      </c>
      <c r="G43" s="19"/>
      <c r="H43" s="18">
        <f t="shared" ref="H43:L43" si="20">H11/H10*100</f>
        <v>37.414418042690293</v>
      </c>
      <c r="I43" s="18">
        <f t="shared" si="20"/>
        <v>31.613677264547093</v>
      </c>
      <c r="J43" s="18">
        <f t="shared" si="20"/>
        <v>78.294573643410843</v>
      </c>
      <c r="K43" s="18">
        <f t="shared" si="20"/>
        <v>6.3414634146341466</v>
      </c>
      <c r="L43" s="18">
        <f t="shared" si="20"/>
        <v>38.392857142857146</v>
      </c>
      <c r="M43" s="18"/>
    </row>
    <row r="44" spans="1:13" x14ac:dyDescent="0.25">
      <c r="A44" s="2" t="s">
        <v>16</v>
      </c>
      <c r="B44" s="18">
        <f>B17/B16*100</f>
        <v>140.93604470782407</v>
      </c>
      <c r="C44" s="18">
        <f t="shared" ref="C44:G44" si="21">C17/C16*100</f>
        <v>152.59974427462626</v>
      </c>
      <c r="D44" s="18">
        <f t="shared" si="21"/>
        <v>164.84793891243049</v>
      </c>
      <c r="E44" s="18">
        <f t="shared" si="21"/>
        <v>59.50696950486433</v>
      </c>
      <c r="F44" s="18">
        <f t="shared" si="21"/>
        <v>144.5279170173873</v>
      </c>
      <c r="G44" s="18">
        <f t="shared" si="21"/>
        <v>105.86876705029155</v>
      </c>
      <c r="H44" s="18">
        <f>H17/H16*100</f>
        <v>111.32383687279344</v>
      </c>
      <c r="I44" s="18">
        <f>I17/I16*100</f>
        <v>92.319594232027541</v>
      </c>
      <c r="J44" s="18">
        <f t="shared" ref="J44:M44" si="22">J17/J16*100</f>
        <v>161.98227809559788</v>
      </c>
      <c r="K44" s="18">
        <f t="shared" si="22"/>
        <v>95.0413618027561</v>
      </c>
      <c r="L44" s="18">
        <f t="shared" si="22"/>
        <v>108.18828533914284</v>
      </c>
      <c r="M44" s="18">
        <f t="shared" si="22"/>
        <v>72.515756386658239</v>
      </c>
    </row>
    <row r="45" spans="1:13" x14ac:dyDescent="0.25">
      <c r="A45" s="2" t="s">
        <v>17</v>
      </c>
      <c r="B45" s="18">
        <f t="shared" ref="B45:F45" si="23">AVERAGE(B43:B44)</f>
        <v>151.33793777880129</v>
      </c>
      <c r="C45" s="18">
        <f t="shared" si="23"/>
        <v>159.41324946184824</v>
      </c>
      <c r="D45" s="18">
        <f t="shared" si="23"/>
        <v>176.99761286706797</v>
      </c>
      <c r="E45" s="18">
        <f t="shared" si="23"/>
        <v>68.290070118285826</v>
      </c>
      <c r="F45" s="18">
        <f t="shared" si="23"/>
        <v>151.50502993726508</v>
      </c>
      <c r="G45" s="19"/>
      <c r="H45" s="18">
        <f t="shared" ref="H45:L45" si="24">AVERAGE(H43:H44)</f>
        <v>74.369127457741868</v>
      </c>
      <c r="I45" s="18">
        <f t="shared" si="24"/>
        <v>61.966635748287317</v>
      </c>
      <c r="J45" s="18">
        <f t="shared" si="24"/>
        <v>120.13842586950436</v>
      </c>
      <c r="K45" s="18">
        <f t="shared" si="24"/>
        <v>50.691412608695124</v>
      </c>
      <c r="L45" s="18">
        <f t="shared" si="24"/>
        <v>73.290571240999995</v>
      </c>
      <c r="M45" s="18"/>
    </row>
    <row r="46" spans="1:13" x14ac:dyDescent="0.25">
      <c r="A46" s="2"/>
      <c r="B46" s="18"/>
      <c r="C46" s="19"/>
      <c r="D46" s="19"/>
      <c r="E46" s="19"/>
      <c r="F46" s="19"/>
      <c r="G46" s="19"/>
      <c r="H46" s="18"/>
      <c r="I46" s="18"/>
      <c r="J46" s="18"/>
      <c r="K46" s="18"/>
      <c r="L46" s="18"/>
      <c r="M46" s="18"/>
    </row>
    <row r="47" spans="1:13" x14ac:dyDescent="0.25">
      <c r="A47" s="2" t="s">
        <v>18</v>
      </c>
      <c r="B47" s="18"/>
      <c r="C47" s="19"/>
      <c r="D47" s="19"/>
      <c r="E47" s="19"/>
      <c r="F47" s="19"/>
      <c r="G47" s="19"/>
      <c r="H47" s="18"/>
      <c r="I47" s="18"/>
      <c r="J47" s="18"/>
      <c r="K47" s="18"/>
      <c r="L47" s="18"/>
      <c r="M47" s="18"/>
    </row>
    <row r="48" spans="1:13" x14ac:dyDescent="0.25">
      <c r="A48" s="2" t="s">
        <v>19</v>
      </c>
      <c r="B48" s="18">
        <f t="shared" ref="B48:F48" si="25">B11/B12*100</f>
        <v>35.380142718703198</v>
      </c>
      <c r="C48" s="18">
        <f t="shared" si="25"/>
        <v>35.690365790829468</v>
      </c>
      <c r="D48" s="18">
        <f t="shared" si="25"/>
        <v>38.184663536776213</v>
      </c>
      <c r="E48" s="18">
        <f t="shared" si="25"/>
        <v>22.733812949640289</v>
      </c>
      <c r="F48" s="18">
        <f t="shared" si="25"/>
        <v>36.410256410256409</v>
      </c>
      <c r="G48" s="19"/>
      <c r="H48" s="18">
        <f t="shared" ref="H48:L48" si="26">H11/H12*100</f>
        <v>8.1843009426482247</v>
      </c>
      <c r="I48" s="18">
        <f t="shared" si="26"/>
        <v>6.7877382792375069</v>
      </c>
      <c r="J48" s="18">
        <f t="shared" si="26"/>
        <v>15.805946791862285</v>
      </c>
      <c r="K48" s="18">
        <f t="shared" si="26"/>
        <v>1.8705035971223021</v>
      </c>
      <c r="L48" s="18">
        <f t="shared" si="26"/>
        <v>8.8205128205128194</v>
      </c>
      <c r="M48" s="18"/>
    </row>
    <row r="49" spans="1:13" x14ac:dyDescent="0.25">
      <c r="A49" s="2" t="s">
        <v>20</v>
      </c>
      <c r="B49" s="18">
        <f t="shared" ref="B49:G49" si="27">B17/B18*100</f>
        <v>32.575931875243022</v>
      </c>
      <c r="C49" s="18">
        <f t="shared" si="27"/>
        <v>34.340168899462334</v>
      </c>
      <c r="D49" s="18">
        <f t="shared" si="27"/>
        <v>35.278490839240803</v>
      </c>
      <c r="E49" s="18">
        <f t="shared" si="27"/>
        <v>18.286441782927962</v>
      </c>
      <c r="F49" s="18">
        <f t="shared" si="27"/>
        <v>35.427367743148139</v>
      </c>
      <c r="G49" s="18">
        <f t="shared" si="27"/>
        <v>24.47048766213392</v>
      </c>
      <c r="H49" s="18">
        <f>H17/H18*100</f>
        <v>25.731371513773311</v>
      </c>
      <c r="I49" s="18">
        <f t="shared" ref="I49:M49" si="28">I17/I18*100</f>
        <v>20.775070585651008</v>
      </c>
      <c r="J49" s="18">
        <f t="shared" si="28"/>
        <v>34.665221486029758</v>
      </c>
      <c r="K49" s="18">
        <f t="shared" si="28"/>
        <v>29.206130711029143</v>
      </c>
      <c r="L49" s="18">
        <f t="shared" si="28"/>
        <v>26.519625061429146</v>
      </c>
      <c r="M49" s="18">
        <f t="shared" si="28"/>
        <v>16.761278811597744</v>
      </c>
    </row>
    <row r="50" spans="1:13" x14ac:dyDescent="0.25">
      <c r="A50" s="2" t="s">
        <v>21</v>
      </c>
      <c r="B50" s="18">
        <f t="shared" ref="B50:F50" si="29">(B48+B49)/2</f>
        <v>33.978037296973113</v>
      </c>
      <c r="C50" s="18">
        <f t="shared" si="29"/>
        <v>35.015267345145901</v>
      </c>
      <c r="D50" s="18">
        <f t="shared" si="29"/>
        <v>36.731577188008508</v>
      </c>
      <c r="E50" s="18">
        <f t="shared" si="29"/>
        <v>20.510127366284124</v>
      </c>
      <c r="F50" s="18">
        <f t="shared" si="29"/>
        <v>35.918812076702274</v>
      </c>
      <c r="G50" s="19"/>
      <c r="H50" s="18">
        <f t="shared" ref="H50:L50" si="30">(H48+H49)/2</f>
        <v>16.957836228210766</v>
      </c>
      <c r="I50" s="18">
        <f t="shared" si="30"/>
        <v>13.781404432444258</v>
      </c>
      <c r="J50" s="18">
        <f t="shared" si="30"/>
        <v>25.23558413894602</v>
      </c>
      <c r="K50" s="18">
        <f t="shared" si="30"/>
        <v>15.538317154075722</v>
      </c>
      <c r="L50" s="18">
        <f t="shared" si="30"/>
        <v>17.670068940970982</v>
      </c>
      <c r="M50" s="18"/>
    </row>
    <row r="51" spans="1:13" x14ac:dyDescent="0.25">
      <c r="A51" s="2"/>
      <c r="B51" s="18"/>
      <c r="C51" s="19"/>
      <c r="D51" s="19"/>
      <c r="E51" s="19"/>
      <c r="F51" s="19"/>
      <c r="G51" s="19"/>
      <c r="H51" s="18"/>
      <c r="I51" s="18"/>
      <c r="J51" s="18"/>
      <c r="K51" s="18"/>
      <c r="L51" s="18"/>
      <c r="M51" s="18"/>
    </row>
    <row r="52" spans="1:13" x14ac:dyDescent="0.25">
      <c r="A52" s="2" t="s">
        <v>34</v>
      </c>
      <c r="B52" s="18"/>
      <c r="C52" s="19"/>
      <c r="D52" s="19"/>
      <c r="E52" s="19"/>
      <c r="F52" s="19"/>
      <c r="G52" s="19"/>
      <c r="H52" s="18"/>
      <c r="I52" s="18"/>
      <c r="J52" s="18"/>
      <c r="K52" s="18"/>
      <c r="L52" s="18"/>
      <c r="M52" s="18"/>
    </row>
    <row r="53" spans="1:13" x14ac:dyDescent="0.25">
      <c r="A53" s="2" t="s">
        <v>22</v>
      </c>
      <c r="B53" s="18">
        <f>B19/B17*100</f>
        <v>95.74802050653723</v>
      </c>
      <c r="C53" s="18"/>
      <c r="D53" s="18"/>
      <c r="E53" s="18"/>
      <c r="F53" s="18"/>
      <c r="G53" s="18"/>
      <c r="H53" s="18">
        <f>H19/H17*100</f>
        <v>96.312860236239771</v>
      </c>
      <c r="I53" s="18"/>
      <c r="J53" s="18"/>
      <c r="K53" s="18"/>
      <c r="L53" s="18"/>
      <c r="M53" s="18"/>
    </row>
    <row r="54" spans="1:13" x14ac:dyDescent="0.25">
      <c r="A54" s="2"/>
      <c r="B54" s="18"/>
      <c r="C54" s="19"/>
      <c r="D54" s="19"/>
      <c r="E54" s="19"/>
      <c r="F54" s="19"/>
      <c r="G54" s="19"/>
      <c r="H54" s="18"/>
      <c r="I54" s="18"/>
      <c r="J54" s="18"/>
      <c r="K54" s="18"/>
      <c r="L54" s="18"/>
      <c r="M54" s="18"/>
    </row>
    <row r="55" spans="1:13" x14ac:dyDescent="0.25">
      <c r="A55" s="2" t="s">
        <v>23</v>
      </c>
      <c r="B55" s="18"/>
      <c r="C55" s="19"/>
      <c r="D55" s="19"/>
      <c r="E55" s="19"/>
      <c r="F55" s="19"/>
      <c r="G55" s="19"/>
      <c r="H55" s="18"/>
      <c r="I55" s="18"/>
      <c r="J55" s="18"/>
      <c r="K55" s="18"/>
      <c r="L55" s="18"/>
      <c r="M55" s="18"/>
    </row>
    <row r="56" spans="1:13" x14ac:dyDescent="0.25">
      <c r="A56" s="2" t="s">
        <v>24</v>
      </c>
      <c r="B56" s="20">
        <f>((B11/B9)-1)*100</f>
        <v>37.393089291823479</v>
      </c>
      <c r="C56" s="20">
        <f t="shared" ref="C56:F56" si="31">((C11/C9)-1)*100</f>
        <v>27.460901563937433</v>
      </c>
      <c r="D56" s="20">
        <f t="shared" si="31"/>
        <v>96.246648793565683</v>
      </c>
      <c r="E56" s="20">
        <f t="shared" si="31"/>
        <v>69.892473118279568</v>
      </c>
      <c r="F56" s="20">
        <f t="shared" si="31"/>
        <v>25.441696113074208</v>
      </c>
      <c r="G56" s="19"/>
      <c r="H56" s="20">
        <f>((H11/H9)-1)*100</f>
        <v>-66.425731839537406</v>
      </c>
      <c r="I56" s="20">
        <f t="shared" ref="I56:L56" si="32">((I11/I9)-1)*100</f>
        <v>-73.477604428787117</v>
      </c>
      <c r="J56" s="20">
        <f t="shared" si="32"/>
        <v>-31.292517006802722</v>
      </c>
      <c r="K56" s="20">
        <f t="shared" si="32"/>
        <v>-80.882352941176478</v>
      </c>
      <c r="L56" s="20">
        <f t="shared" si="32"/>
        <v>-68.26568265682657</v>
      </c>
      <c r="M56" s="18"/>
    </row>
    <row r="57" spans="1:13" x14ac:dyDescent="0.25">
      <c r="A57" s="2" t="s">
        <v>25</v>
      </c>
      <c r="B57" s="21">
        <f>((B32/B31)-1)*100</f>
        <v>58.112533179197023</v>
      </c>
      <c r="C57" s="21">
        <f t="shared" ref="C57:F57" si="33">((C32/C31)-1)*100</f>
        <v>26.437055309657541</v>
      </c>
      <c r="D57" s="21">
        <f t="shared" si="33"/>
        <v>190.52310133995567</v>
      </c>
      <c r="E57" s="21">
        <f t="shared" si="33"/>
        <v>57.314026926935988</v>
      </c>
      <c r="F57" s="21">
        <f t="shared" si="33"/>
        <v>23.856969254852388</v>
      </c>
      <c r="G57" s="22"/>
      <c r="H57" s="21">
        <f>((H32/H31)-1)*100</f>
        <v>16.559588335914</v>
      </c>
      <c r="I57" s="21">
        <f t="shared" ref="I57:L57" si="34">((I32/I31)-1)*100</f>
        <v>-15.636682147134506</v>
      </c>
      <c r="J57" s="21">
        <f t="shared" si="34"/>
        <v>50.272371545770596</v>
      </c>
      <c r="K57" s="21">
        <f t="shared" si="34"/>
        <v>285.8932630836818</v>
      </c>
      <c r="L57" s="21">
        <f t="shared" si="34"/>
        <v>-4.764390679516584</v>
      </c>
      <c r="M57" s="21"/>
    </row>
    <row r="58" spans="1:13" x14ac:dyDescent="0.25">
      <c r="A58" s="2" t="s">
        <v>26</v>
      </c>
      <c r="B58" s="18">
        <f>((B34/B33)-1)*100</f>
        <v>15.080411972807006</v>
      </c>
      <c r="C58" s="18">
        <f t="shared" ref="C58:F58" si="35">((C34/C33)-1)*100</f>
        <v>-0.80326299415536262</v>
      </c>
      <c r="D58" s="18">
        <f t="shared" si="35"/>
        <v>48.039777048911844</v>
      </c>
      <c r="E58" s="18">
        <f t="shared" si="35"/>
        <v>-7.4037689607275636</v>
      </c>
      <c r="F58" s="18">
        <f t="shared" si="35"/>
        <v>-1.2633174672585179</v>
      </c>
      <c r="G58" s="19"/>
      <c r="H58" s="18">
        <f>((H34/H33)-1)*100</f>
        <v>247.16940896175896</v>
      </c>
      <c r="I58" s="18">
        <f t="shared" ref="I58:L58" si="36">((I34/I33)-1)*100</f>
        <v>218.08332556668643</v>
      </c>
      <c r="J58" s="18">
        <f t="shared" si="36"/>
        <v>118.71325363592358</v>
      </c>
      <c r="K58" s="18">
        <f t="shared" si="36"/>
        <v>1918.5186068992589</v>
      </c>
      <c r="L58" s="18">
        <f t="shared" si="36"/>
        <v>200.10290844012792</v>
      </c>
      <c r="M58" s="18"/>
    </row>
    <row r="59" spans="1:13" x14ac:dyDescent="0.25">
      <c r="A59" s="2"/>
      <c r="B59" s="18"/>
      <c r="C59" s="19"/>
      <c r="D59" s="19"/>
      <c r="E59" s="19"/>
      <c r="F59" s="19"/>
      <c r="G59" s="19"/>
      <c r="H59" s="18"/>
      <c r="I59" s="18"/>
      <c r="J59" s="18"/>
      <c r="K59" s="18"/>
      <c r="L59" s="18"/>
      <c r="M59" s="18"/>
    </row>
    <row r="60" spans="1:13" x14ac:dyDescent="0.25">
      <c r="A60" s="2" t="s">
        <v>27</v>
      </c>
      <c r="B60" s="18"/>
      <c r="C60" s="19"/>
      <c r="D60" s="19"/>
      <c r="E60" s="19"/>
      <c r="F60" s="19"/>
      <c r="G60" s="19"/>
      <c r="H60" s="18"/>
      <c r="I60" s="18"/>
      <c r="J60" s="18"/>
      <c r="K60" s="18"/>
      <c r="L60" s="18"/>
      <c r="M60" s="18"/>
    </row>
    <row r="61" spans="1:13" x14ac:dyDescent="0.25">
      <c r="A61" s="2" t="s">
        <v>28</v>
      </c>
      <c r="B61" s="18">
        <f t="shared" ref="B61:F62" si="37">B16/B10</f>
        <v>10264223.31367811</v>
      </c>
      <c r="C61" s="18">
        <f t="shared" si="37"/>
        <v>7450135.6984892255</v>
      </c>
      <c r="D61" s="18">
        <f t="shared" si="37"/>
        <v>17828875.273362286</v>
      </c>
      <c r="E61" s="18">
        <f t="shared" si="37"/>
        <v>15848223.37492683</v>
      </c>
      <c r="F61" s="18">
        <f t="shared" si="37"/>
        <v>6586706.3337946432</v>
      </c>
      <c r="G61" s="19"/>
      <c r="H61" s="18">
        <f t="shared" ref="H61:L62" si="38">H16/H10</f>
        <v>10264223.31367811</v>
      </c>
      <c r="I61" s="18">
        <f t="shared" si="38"/>
        <v>7450135.6984892255</v>
      </c>
      <c r="J61" s="18">
        <f t="shared" si="38"/>
        <v>17828875.273362286</v>
      </c>
      <c r="K61" s="18">
        <f t="shared" si="38"/>
        <v>15848223.37492683</v>
      </c>
      <c r="L61" s="18">
        <f t="shared" si="38"/>
        <v>6586706.3337946432</v>
      </c>
      <c r="M61" s="18"/>
    </row>
    <row r="62" spans="1:13" x14ac:dyDescent="0.25">
      <c r="A62" s="2" t="s">
        <v>29</v>
      </c>
      <c r="B62" s="18">
        <f t="shared" si="37"/>
        <v>8943987.5646414366</v>
      </c>
      <c r="C62" s="18">
        <f t="shared" si="37"/>
        <v>6839385.1808083728</v>
      </c>
      <c r="D62" s="18">
        <f t="shared" si="37"/>
        <v>15538437.750423497</v>
      </c>
      <c r="E62" s="18">
        <f t="shared" si="37"/>
        <v>12236161.249430381</v>
      </c>
      <c r="F62" s="18">
        <f t="shared" si="37"/>
        <v>6006752.1126760561</v>
      </c>
      <c r="G62" s="19"/>
      <c r="H62" s="18">
        <f t="shared" si="38"/>
        <v>30540438.194015067</v>
      </c>
      <c r="I62" s="18">
        <f t="shared" si="38"/>
        <v>21756200.612239089</v>
      </c>
      <c r="J62" s="18">
        <f t="shared" si="38"/>
        <v>36885849.149834983</v>
      </c>
      <c r="K62" s="18">
        <f t="shared" si="38"/>
        <v>237521946.15384614</v>
      </c>
      <c r="L62" s="18">
        <f t="shared" si="38"/>
        <v>18560860.465116277</v>
      </c>
      <c r="M62" s="18"/>
    </row>
    <row r="63" spans="1:13" x14ac:dyDescent="0.25">
      <c r="A63" s="2" t="s">
        <v>30</v>
      </c>
      <c r="B63" s="18">
        <f>(B62/B61)*B45</f>
        <v>131.87209515875568</v>
      </c>
      <c r="C63" s="18">
        <f t="shared" ref="C63:F63" si="39">(C62/C61)*C45</f>
        <v>146.34479962760506</v>
      </c>
      <c r="D63" s="18">
        <f t="shared" si="39"/>
        <v>154.25910761839265</v>
      </c>
      <c r="E63" s="18">
        <f t="shared" si="39"/>
        <v>52.725677190053524</v>
      </c>
      <c r="F63" s="18">
        <f t="shared" si="39"/>
        <v>138.16513330607663</v>
      </c>
      <c r="G63" s="18"/>
      <c r="H63" s="18">
        <f t="shared" ref="H63:L63" si="40">(H62/H61)*H45</f>
        <v>221.27984468530653</v>
      </c>
      <c r="I63" s="18">
        <f t="shared" si="40"/>
        <v>180.95758428650785</v>
      </c>
      <c r="J63" s="18">
        <f t="shared" si="40"/>
        <v>248.55229428532908</v>
      </c>
      <c r="K63" s="18">
        <f t="shared" si="40"/>
        <v>759.72698587487389</v>
      </c>
      <c r="L63" s="18">
        <f t="shared" si="40"/>
        <v>206.52751121350914</v>
      </c>
      <c r="M63" s="18"/>
    </row>
    <row r="64" spans="1:13" x14ac:dyDescent="0.25">
      <c r="A64" s="2"/>
      <c r="B64" s="18"/>
      <c r="C64" s="19"/>
      <c r="D64" s="19"/>
      <c r="E64" s="19"/>
      <c r="F64" s="19"/>
      <c r="G64" s="19"/>
      <c r="H64" s="18"/>
      <c r="I64" s="18"/>
      <c r="J64" s="18"/>
      <c r="K64" s="18"/>
      <c r="L64" s="18"/>
      <c r="M64" s="18"/>
    </row>
    <row r="65" spans="1:13" x14ac:dyDescent="0.25">
      <c r="A65" s="2" t="s">
        <v>31</v>
      </c>
      <c r="B65" s="18"/>
      <c r="C65" s="19"/>
      <c r="D65" s="19"/>
      <c r="E65" s="19"/>
      <c r="F65" s="19"/>
      <c r="G65" s="19"/>
      <c r="H65" s="18"/>
      <c r="I65" s="18"/>
      <c r="J65" s="18"/>
      <c r="K65" s="18"/>
      <c r="L65" s="18"/>
      <c r="M65" s="18"/>
    </row>
    <row r="66" spans="1:13" x14ac:dyDescent="0.25">
      <c r="A66" s="2" t="s">
        <v>32</v>
      </c>
      <c r="B66" s="23">
        <f>(B23/C22)*100</f>
        <v>46.736995312605764</v>
      </c>
      <c r="C66" s="19"/>
      <c r="D66" s="19"/>
      <c r="E66" s="19"/>
      <c r="F66" s="19"/>
      <c r="G66" s="19"/>
      <c r="H66" s="23">
        <f>(H23/C22)*100</f>
        <v>46.736995312605764</v>
      </c>
      <c r="I66" s="18"/>
      <c r="J66" s="18"/>
      <c r="K66" s="18"/>
      <c r="L66" s="18"/>
      <c r="M66" s="18"/>
    </row>
    <row r="67" spans="1:13" x14ac:dyDescent="0.25">
      <c r="A67" s="2" t="s">
        <v>33</v>
      </c>
      <c r="B67" s="23">
        <f t="shared" ref="B67" si="41">(B17/B23)*100</f>
        <v>150.7756796999434</v>
      </c>
      <c r="C67" s="19"/>
      <c r="D67" s="19"/>
      <c r="E67" s="19"/>
      <c r="F67" s="19"/>
      <c r="G67" s="19"/>
      <c r="H67" s="23">
        <f t="shared" ref="H67" si="42">(H17/H23)*100</f>
        <v>119.09605669790189</v>
      </c>
      <c r="I67" s="18"/>
      <c r="J67" s="18"/>
      <c r="K67" s="18"/>
      <c r="L67" s="18"/>
      <c r="M67" s="18"/>
    </row>
    <row r="68" spans="1:13" ht="15.75" thickBot="1" x14ac:dyDescent="0.3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thickTop="1" x14ac:dyDescent="0.25"/>
    <row r="70" spans="1:13" x14ac:dyDescent="0.25">
      <c r="A70" s="9" t="s">
        <v>40</v>
      </c>
    </row>
    <row r="71" spans="1:13" x14ac:dyDescent="0.25">
      <c r="A71" s="9" t="s">
        <v>82</v>
      </c>
    </row>
    <row r="72" spans="1:13" x14ac:dyDescent="0.25">
      <c r="A72" s="9" t="s">
        <v>83</v>
      </c>
    </row>
    <row r="73" spans="1:13" x14ac:dyDescent="0.25">
      <c r="A73" s="9"/>
    </row>
    <row r="74" spans="1:13" x14ac:dyDescent="0.25">
      <c r="A74" s="7" t="s">
        <v>35</v>
      </c>
    </row>
    <row r="75" spans="1:13" x14ac:dyDescent="0.25">
      <c r="A75" s="7" t="s">
        <v>36</v>
      </c>
    </row>
    <row r="76" spans="1:13" x14ac:dyDescent="0.25">
      <c r="A76" s="7" t="s">
        <v>37</v>
      </c>
    </row>
    <row r="77" spans="1:13" x14ac:dyDescent="0.25">
      <c r="A77" s="7" t="s">
        <v>38</v>
      </c>
    </row>
    <row r="78" spans="1:13" x14ac:dyDescent="0.25">
      <c r="A78" s="7" t="s">
        <v>39</v>
      </c>
    </row>
    <row r="80" spans="1:13" x14ac:dyDescent="0.25">
      <c r="A80" s="7" t="s">
        <v>84</v>
      </c>
    </row>
    <row r="81" spans="1:1" x14ac:dyDescent="0.25">
      <c r="A81" s="14"/>
    </row>
    <row r="131" spans="15:19" x14ac:dyDescent="0.25">
      <c r="O131" s="2"/>
      <c r="P131" s="13"/>
      <c r="Q131" s="13"/>
      <c r="R131" s="13"/>
      <c r="S131" s="13"/>
    </row>
    <row r="132" spans="15:19" x14ac:dyDescent="0.25">
      <c r="O132" s="2"/>
      <c r="P132" s="13"/>
      <c r="Q132" s="13"/>
      <c r="R132" s="13"/>
      <c r="S132" s="13"/>
    </row>
    <row r="163" spans="3:13" x14ac:dyDescent="0.25">
      <c r="C163" s="2"/>
      <c r="D163" s="12"/>
      <c r="E163" s="12"/>
      <c r="F163" s="12"/>
      <c r="G163" s="12"/>
      <c r="I163" s="2"/>
      <c r="J163" s="12"/>
      <c r="K163" s="12"/>
      <c r="L163" s="12"/>
      <c r="M163" s="12"/>
    </row>
    <row r="164" spans="3:13" x14ac:dyDescent="0.25">
      <c r="C164" s="2"/>
      <c r="D164" s="12"/>
      <c r="E164" s="12"/>
      <c r="F164" s="12"/>
      <c r="G164" s="12"/>
      <c r="I164" s="2"/>
      <c r="J164" s="12"/>
      <c r="K164" s="12"/>
      <c r="L164" s="12"/>
      <c r="M164" s="12"/>
    </row>
  </sheetData>
  <mergeCells count="8">
    <mergeCell ref="A2:M2"/>
    <mergeCell ref="B4:B5"/>
    <mergeCell ref="H4:H5"/>
    <mergeCell ref="M4:M5"/>
    <mergeCell ref="A4:A5"/>
    <mergeCell ref="C4:F4"/>
    <mergeCell ref="G4:G5"/>
    <mergeCell ref="I4:L4"/>
  </mergeCells>
  <pageMargins left="0.7" right="0.7" top="0.75" bottom="0.75" header="0.3" footer="0.3"/>
  <pageSetup orientation="portrait" r:id="rId1"/>
  <ignoredErrors>
    <ignoredError sqref="B9:B12 H9:H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1"/>
  <sheetViews>
    <sheetView zoomScale="70" zoomScaleNormal="70" workbookViewId="0">
      <selection activeCell="A4" sqref="A4:A5"/>
    </sheetView>
  </sheetViews>
  <sheetFormatPr baseColWidth="10" defaultColWidth="11.42578125" defaultRowHeight="15" x14ac:dyDescent="0.25"/>
  <cols>
    <col min="1" max="1" width="57.5703125" style="7" customWidth="1"/>
    <col min="2" max="13" width="18.7109375" style="7" customWidth="1"/>
    <col min="14" max="16384" width="11.42578125" style="7"/>
  </cols>
  <sheetData>
    <row r="2" spans="1:13" ht="15.75" x14ac:dyDescent="0.25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 x14ac:dyDescent="0.25">
      <c r="A4" s="44"/>
      <c r="B4" s="40" t="s">
        <v>73</v>
      </c>
      <c r="C4" s="46" t="s">
        <v>44</v>
      </c>
      <c r="D4" s="46"/>
      <c r="E4" s="46"/>
      <c r="F4" s="46"/>
      <c r="G4" s="42" t="s">
        <v>3</v>
      </c>
      <c r="H4" s="40" t="s">
        <v>74</v>
      </c>
      <c r="I4" s="46" t="s">
        <v>45</v>
      </c>
      <c r="J4" s="46"/>
      <c r="K4" s="46"/>
      <c r="L4" s="46"/>
      <c r="M4" s="42" t="s">
        <v>3</v>
      </c>
    </row>
    <row r="5" spans="1:13" ht="15.75" thickBot="1" x14ac:dyDescent="0.3">
      <c r="A5" s="45"/>
      <c r="B5" s="41"/>
      <c r="C5" s="8" t="s">
        <v>0</v>
      </c>
      <c r="D5" s="8" t="s">
        <v>1</v>
      </c>
      <c r="E5" s="8" t="s">
        <v>2</v>
      </c>
      <c r="F5" s="8" t="s">
        <v>43</v>
      </c>
      <c r="G5" s="43"/>
      <c r="H5" s="41"/>
      <c r="I5" s="8" t="s">
        <v>0</v>
      </c>
      <c r="J5" s="8" t="s">
        <v>1</v>
      </c>
      <c r="K5" s="8" t="s">
        <v>2</v>
      </c>
      <c r="L5" s="8" t="s">
        <v>43</v>
      </c>
      <c r="M5" s="43"/>
    </row>
    <row r="6" spans="1:13" ht="15.75" thickTop="1" x14ac:dyDescent="0.25">
      <c r="A6" s="4" t="s">
        <v>4</v>
      </c>
      <c r="B6" s="9"/>
      <c r="H6" s="9"/>
      <c r="I6" s="9"/>
      <c r="J6" s="9"/>
      <c r="K6" s="9"/>
      <c r="L6" s="9"/>
      <c r="M6" s="9"/>
    </row>
    <row r="7" spans="1:13" x14ac:dyDescent="0.25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 x14ac:dyDescent="0.25">
      <c r="A9" s="3" t="s">
        <v>50</v>
      </c>
      <c r="B9" s="15">
        <f>SUM(C9:F9)</f>
        <v>2966</v>
      </c>
      <c r="C9" s="16">
        <v>2064</v>
      </c>
      <c r="D9" s="16">
        <v>592</v>
      </c>
      <c r="E9" s="16">
        <v>56</v>
      </c>
      <c r="F9" s="16">
        <v>254</v>
      </c>
      <c r="G9" s="16">
        <v>0</v>
      </c>
      <c r="H9" s="15">
        <f>SUM(I9:L9)</f>
        <v>2744</v>
      </c>
      <c r="I9" s="15">
        <v>1805</v>
      </c>
      <c r="J9" s="15">
        <v>574</v>
      </c>
      <c r="K9" s="15">
        <v>130</v>
      </c>
      <c r="L9" s="15">
        <v>235</v>
      </c>
      <c r="M9" s="15">
        <v>0</v>
      </c>
    </row>
    <row r="10" spans="1:13" x14ac:dyDescent="0.25">
      <c r="A10" s="3" t="s">
        <v>86</v>
      </c>
      <c r="B10" s="15">
        <f t="shared" ref="B10:B12" si="0">SUM(C10:F10)</f>
        <v>2761</v>
      </c>
      <c r="C10" s="16">
        <v>2070</v>
      </c>
      <c r="D10" s="16">
        <v>335</v>
      </c>
      <c r="E10" s="16">
        <v>135</v>
      </c>
      <c r="F10" s="15">
        <v>221</v>
      </c>
      <c r="G10" s="16">
        <v>0</v>
      </c>
      <c r="H10" s="15">
        <f t="shared" ref="H10" si="1">SUM(I10:L10)</f>
        <v>2761</v>
      </c>
      <c r="I10" s="16">
        <v>2070</v>
      </c>
      <c r="J10" s="16">
        <v>335</v>
      </c>
      <c r="K10" s="16">
        <v>135</v>
      </c>
      <c r="L10" s="15">
        <v>221</v>
      </c>
      <c r="M10" s="16">
        <v>0</v>
      </c>
    </row>
    <row r="11" spans="1:13" x14ac:dyDescent="0.25">
      <c r="A11" s="3" t="s">
        <v>87</v>
      </c>
      <c r="B11" s="15">
        <f t="shared" si="0"/>
        <v>3207</v>
      </c>
      <c r="C11" s="16">
        <v>2023</v>
      </c>
      <c r="D11" s="16">
        <v>713</v>
      </c>
      <c r="E11" s="16">
        <v>200</v>
      </c>
      <c r="F11" s="16">
        <v>271</v>
      </c>
      <c r="G11" s="16">
        <v>0</v>
      </c>
      <c r="H11" s="15">
        <f>SUM(I11:L11)</f>
        <v>2767</v>
      </c>
      <c r="I11" s="15">
        <v>2048</v>
      </c>
      <c r="J11" s="15">
        <v>310</v>
      </c>
      <c r="K11" s="15">
        <v>115</v>
      </c>
      <c r="L11" s="15">
        <v>294</v>
      </c>
      <c r="M11" s="15">
        <v>0</v>
      </c>
    </row>
    <row r="12" spans="1:13" x14ac:dyDescent="0.25">
      <c r="A12" s="3" t="s">
        <v>77</v>
      </c>
      <c r="B12" s="15">
        <f t="shared" si="0"/>
        <v>11351</v>
      </c>
      <c r="C12" s="16">
        <v>7764</v>
      </c>
      <c r="D12" s="16">
        <v>1917</v>
      </c>
      <c r="E12" s="16">
        <v>695</v>
      </c>
      <c r="F12" s="15">
        <v>975</v>
      </c>
      <c r="G12" s="16">
        <v>0</v>
      </c>
      <c r="H12" s="15">
        <f>SUM(I12:L12)</f>
        <v>11351</v>
      </c>
      <c r="I12" s="16">
        <v>7764</v>
      </c>
      <c r="J12" s="16">
        <v>1917</v>
      </c>
      <c r="K12" s="16">
        <v>695</v>
      </c>
      <c r="L12" s="15">
        <v>975</v>
      </c>
      <c r="M12" s="16">
        <v>0</v>
      </c>
    </row>
    <row r="13" spans="1:13" x14ac:dyDescent="0.25">
      <c r="A13" s="2"/>
      <c r="B13" s="15"/>
      <c r="C13" s="16"/>
      <c r="D13" s="16"/>
      <c r="E13" s="16"/>
      <c r="F13" s="16"/>
      <c r="G13" s="16"/>
      <c r="H13" s="15"/>
      <c r="I13" s="15"/>
      <c r="J13" s="15"/>
      <c r="K13" s="15"/>
      <c r="L13" s="15"/>
      <c r="M13" s="15"/>
    </row>
    <row r="14" spans="1:13" x14ac:dyDescent="0.25">
      <c r="A14" s="6" t="s">
        <v>5</v>
      </c>
      <c r="B14" s="15"/>
      <c r="C14" s="16"/>
      <c r="D14" s="16"/>
      <c r="E14" s="16"/>
      <c r="F14" s="16"/>
      <c r="G14" s="16"/>
      <c r="H14" s="15"/>
      <c r="I14" s="15"/>
      <c r="J14" s="15"/>
      <c r="K14" s="15"/>
      <c r="L14" s="15"/>
      <c r="M14" s="15"/>
    </row>
    <row r="15" spans="1:13" x14ac:dyDescent="0.25">
      <c r="A15" s="3" t="s">
        <v>50</v>
      </c>
      <c r="B15" s="16">
        <f>SUM(C15:G15)</f>
        <v>27166829211.15749</v>
      </c>
      <c r="C15" s="15">
        <v>14210028170.100002</v>
      </c>
      <c r="D15" s="15">
        <v>9909911946.6399994</v>
      </c>
      <c r="E15" s="15">
        <v>518335381.05999994</v>
      </c>
      <c r="F15" s="15">
        <v>1540927118.29</v>
      </c>
      <c r="G15" s="15">
        <v>987626595.06748426</v>
      </c>
      <c r="H15" s="15">
        <f>SUM(I15:M15)</f>
        <v>26379740132.539253</v>
      </c>
      <c r="I15" s="15">
        <v>12531596781.300001</v>
      </c>
      <c r="J15" s="15">
        <v>9629749814.5699997</v>
      </c>
      <c r="K15" s="15">
        <v>1930504611.72</v>
      </c>
      <c r="L15" s="15">
        <v>1392277000</v>
      </c>
      <c r="M15" s="15">
        <v>895611924.94925046</v>
      </c>
    </row>
    <row r="16" spans="1:13" x14ac:dyDescent="0.25">
      <c r="A16" s="3" t="s">
        <v>86</v>
      </c>
      <c r="B16" s="16">
        <f>SUM(C16:G16)</f>
        <v>25599519929.835526</v>
      </c>
      <c r="C16" s="16">
        <v>14932467960.130573</v>
      </c>
      <c r="D16" s="16">
        <v>5776385448.2971182</v>
      </c>
      <c r="E16" s="16">
        <v>2068418729.1188452</v>
      </c>
      <c r="F16" s="15">
        <v>1373218362.2889843</v>
      </c>
      <c r="G16" s="15">
        <v>1449029430</v>
      </c>
      <c r="H16" s="15">
        <f>SUM(I16:M16)</f>
        <v>25599519929.835526</v>
      </c>
      <c r="I16" s="16">
        <v>14932467960.130573</v>
      </c>
      <c r="J16" s="16">
        <v>5776385448.2971182</v>
      </c>
      <c r="K16" s="16">
        <v>2068418729.1188452</v>
      </c>
      <c r="L16" s="15">
        <v>1373218362.2889843</v>
      </c>
      <c r="M16" s="15">
        <v>1449029430</v>
      </c>
    </row>
    <row r="17" spans="1:13" x14ac:dyDescent="0.25">
      <c r="A17" s="3" t="s">
        <v>87</v>
      </c>
      <c r="B17" s="16">
        <f t="shared" ref="B17:B18" si="2">SUM(C17:G17)</f>
        <v>32246177420.144253</v>
      </c>
      <c r="C17" s="15">
        <v>13926421803.9</v>
      </c>
      <c r="D17" s="15">
        <v>12722126321.709999</v>
      </c>
      <c r="E17" s="15">
        <v>3215388343.5799999</v>
      </c>
      <c r="F17" s="15">
        <v>1615595000</v>
      </c>
      <c r="G17" s="15">
        <v>766645950.95425034</v>
      </c>
      <c r="H17" s="15">
        <f t="shared" ref="H17:H18" si="3">SUM(I17:M17)</f>
        <v>22777134873.073933</v>
      </c>
      <c r="I17" s="15">
        <v>14543815323.370001</v>
      </c>
      <c r="J17" s="15">
        <v>4152851946.21</v>
      </c>
      <c r="K17" s="15">
        <v>1645266492.9100001</v>
      </c>
      <c r="L17" s="15">
        <v>1774517000</v>
      </c>
      <c r="M17" s="15">
        <v>660684110.58392966</v>
      </c>
    </row>
    <row r="18" spans="1:13" x14ac:dyDescent="0.25">
      <c r="A18" s="3" t="s">
        <v>77</v>
      </c>
      <c r="B18" s="16">
        <f t="shared" si="2"/>
        <v>110262552725.00027</v>
      </c>
      <c r="C18" s="16">
        <v>55188826797.869171</v>
      </c>
      <c r="D18" s="16">
        <v>32240994902.929279</v>
      </c>
      <c r="E18" s="16">
        <v>10572387457.11001</v>
      </c>
      <c r="F18" s="15">
        <v>6019066997.7518101</v>
      </c>
      <c r="G18" s="15">
        <v>6241276569.3400002</v>
      </c>
      <c r="H18" s="15">
        <f t="shared" si="3"/>
        <v>110262552725.00027</v>
      </c>
      <c r="I18" s="16">
        <v>55188826797.869171</v>
      </c>
      <c r="J18" s="16">
        <v>32240994902.929279</v>
      </c>
      <c r="K18" s="16">
        <v>10572387457.11001</v>
      </c>
      <c r="L18" s="15">
        <v>6019066997.7518101</v>
      </c>
      <c r="M18" s="15">
        <v>6241276569.3400002</v>
      </c>
    </row>
    <row r="19" spans="1:13" x14ac:dyDescent="0.25">
      <c r="A19" s="3" t="s">
        <v>88</v>
      </c>
      <c r="B19" s="16">
        <f>SUM(C19:F19)</f>
        <v>31479531469.190002</v>
      </c>
      <c r="C19" s="16">
        <f>C17</f>
        <v>13926421803.9</v>
      </c>
      <c r="D19" s="16">
        <f t="shared" ref="D19:F19" si="4">D17</f>
        <v>12722126321.709999</v>
      </c>
      <c r="E19" s="16">
        <f t="shared" si="4"/>
        <v>3215388343.5799999</v>
      </c>
      <c r="F19" s="16">
        <f t="shared" si="4"/>
        <v>1615595000</v>
      </c>
      <c r="G19" s="16"/>
      <c r="H19" s="15">
        <f>SUM(I19:L19)</f>
        <v>22116450762.490002</v>
      </c>
      <c r="I19" s="15">
        <f>I17</f>
        <v>14543815323.370001</v>
      </c>
      <c r="J19" s="15">
        <f t="shared" ref="J19:L19" si="5">J17</f>
        <v>4152851946.21</v>
      </c>
      <c r="K19" s="15">
        <f t="shared" si="5"/>
        <v>1645266492.9100001</v>
      </c>
      <c r="L19" s="15">
        <f t="shared" si="5"/>
        <v>1774517000</v>
      </c>
      <c r="M19" s="15"/>
    </row>
    <row r="20" spans="1:13" x14ac:dyDescent="0.25">
      <c r="A20" s="2"/>
      <c r="B20" s="15"/>
      <c r="C20" s="16"/>
      <c r="D20" s="16"/>
      <c r="E20" s="16"/>
      <c r="F20" s="16"/>
      <c r="G20" s="16"/>
      <c r="H20" s="15"/>
      <c r="I20" s="15"/>
      <c r="J20" s="15"/>
      <c r="K20" s="15"/>
      <c r="L20" s="15"/>
      <c r="M20" s="15"/>
    </row>
    <row r="21" spans="1:13" x14ac:dyDescent="0.25">
      <c r="A21" s="6" t="s">
        <v>6</v>
      </c>
      <c r="B21" s="15"/>
      <c r="C21" s="16"/>
      <c r="D21" s="16"/>
      <c r="E21" s="16"/>
      <c r="F21" s="16"/>
      <c r="G21" s="16"/>
      <c r="H21" s="15"/>
      <c r="I21" s="15"/>
      <c r="J21" s="15"/>
      <c r="K21" s="15"/>
      <c r="L21" s="15"/>
      <c r="M21" s="15"/>
    </row>
    <row r="22" spans="1:13" x14ac:dyDescent="0.25">
      <c r="A22" s="3" t="s">
        <v>86</v>
      </c>
      <c r="B22" s="16">
        <f>B16</f>
        <v>25599519929.835526</v>
      </c>
      <c r="C22" s="16">
        <f>B22+H22</f>
        <v>51199039859.671051</v>
      </c>
      <c r="D22" s="16"/>
      <c r="E22" s="16"/>
      <c r="F22" s="15"/>
      <c r="G22" s="15"/>
      <c r="H22" s="15">
        <f t="shared" ref="H22" si="6">H16</f>
        <v>25599519929.835526</v>
      </c>
      <c r="I22" s="15"/>
      <c r="J22" s="15"/>
      <c r="K22" s="15"/>
      <c r="L22" s="15"/>
      <c r="M22" s="15"/>
    </row>
    <row r="23" spans="1:13" x14ac:dyDescent="0.25">
      <c r="A23" s="3" t="s">
        <v>87</v>
      </c>
      <c r="B23" s="16">
        <v>34470996975.5</v>
      </c>
      <c r="C23" s="16"/>
      <c r="D23" s="16"/>
      <c r="E23" s="16"/>
      <c r="F23" s="15"/>
      <c r="G23" s="15"/>
      <c r="H23" s="15">
        <v>34470996975.5</v>
      </c>
      <c r="I23" s="15"/>
      <c r="J23" s="15"/>
      <c r="K23" s="15"/>
      <c r="L23" s="15"/>
      <c r="M23" s="15"/>
    </row>
    <row r="24" spans="1:13" x14ac:dyDescent="0.25">
      <c r="A24" s="2"/>
      <c r="B24" s="15"/>
      <c r="C24" s="16"/>
      <c r="D24" s="16"/>
      <c r="E24" s="16"/>
      <c r="F24" s="16"/>
      <c r="G24" s="16"/>
      <c r="H24" s="15"/>
      <c r="I24" s="15"/>
      <c r="J24" s="15"/>
      <c r="K24" s="15"/>
      <c r="L24" s="15"/>
      <c r="M24" s="15"/>
    </row>
    <row r="25" spans="1:13" x14ac:dyDescent="0.25">
      <c r="A25" s="2" t="s">
        <v>7</v>
      </c>
      <c r="B25" s="15"/>
      <c r="C25" s="16"/>
      <c r="D25" s="16"/>
      <c r="E25" s="16"/>
      <c r="F25" s="16"/>
      <c r="G25" s="16"/>
      <c r="H25" s="15"/>
      <c r="I25" s="15"/>
      <c r="J25" s="15"/>
      <c r="K25" s="15"/>
      <c r="L25" s="15"/>
      <c r="M25" s="15"/>
    </row>
    <row r="26" spans="1:13" x14ac:dyDescent="0.25">
      <c r="A26" s="3" t="s">
        <v>51</v>
      </c>
      <c r="B26" s="17">
        <v>1.0088033727000001</v>
      </c>
      <c r="C26" s="17">
        <v>1.0088033727000001</v>
      </c>
      <c r="D26" s="17">
        <v>1.0088033727000001</v>
      </c>
      <c r="E26" s="17">
        <v>1.0088033727000001</v>
      </c>
      <c r="F26" s="17">
        <v>1.0088033727000001</v>
      </c>
      <c r="G26" s="17">
        <v>1.0088033727000001</v>
      </c>
      <c r="H26" s="17">
        <v>1.0088033727000001</v>
      </c>
      <c r="I26" s="17">
        <v>1.0088033727000001</v>
      </c>
      <c r="J26" s="17">
        <v>1.0088033727000001</v>
      </c>
      <c r="K26" s="17">
        <v>1.0088033727000001</v>
      </c>
      <c r="L26" s="17">
        <v>1.0088033727000001</v>
      </c>
      <c r="M26" s="17">
        <v>1.0088033727000001</v>
      </c>
    </row>
    <row r="27" spans="1:13" x14ac:dyDescent="0.25">
      <c r="A27" s="3" t="s">
        <v>89</v>
      </c>
      <c r="B27" s="17">
        <v>1.0303325644000001</v>
      </c>
      <c r="C27" s="17">
        <v>1.0303325644000001</v>
      </c>
      <c r="D27" s="17">
        <v>1.0303325644000001</v>
      </c>
      <c r="E27" s="17">
        <v>1.0303325644000001</v>
      </c>
      <c r="F27" s="17">
        <v>1.0303325644000001</v>
      </c>
      <c r="G27" s="17">
        <v>1.0303325644000001</v>
      </c>
      <c r="H27" s="17">
        <v>1.0303325644000001</v>
      </c>
      <c r="I27" s="17">
        <v>1.0303325644000001</v>
      </c>
      <c r="J27" s="17">
        <v>1.0303325644000001</v>
      </c>
      <c r="K27" s="17">
        <v>1.0303325644000001</v>
      </c>
      <c r="L27" s="17">
        <v>1.0303325644000001</v>
      </c>
      <c r="M27" s="17">
        <v>1.0303325644000001</v>
      </c>
    </row>
    <row r="28" spans="1:13" x14ac:dyDescent="0.25">
      <c r="A28" s="3" t="s">
        <v>8</v>
      </c>
      <c r="B28" s="15">
        <f>+C28+F28</f>
        <v>163709</v>
      </c>
      <c r="C28" s="16">
        <v>117623</v>
      </c>
      <c r="D28" s="16">
        <v>117623</v>
      </c>
      <c r="E28" s="16">
        <v>117623</v>
      </c>
      <c r="F28" s="16">
        <v>46086</v>
      </c>
      <c r="G28" s="16"/>
      <c r="H28" s="15">
        <f>+I28+L28</f>
        <v>163709</v>
      </c>
      <c r="I28" s="16">
        <v>117623</v>
      </c>
      <c r="J28" s="16">
        <v>117623</v>
      </c>
      <c r="K28" s="16">
        <v>117623</v>
      </c>
      <c r="L28" s="16">
        <v>46086</v>
      </c>
      <c r="M28" s="15"/>
    </row>
    <row r="29" spans="1:13" x14ac:dyDescent="0.25">
      <c r="A29" s="2"/>
      <c r="B29" s="15"/>
      <c r="C29" s="16"/>
      <c r="D29" s="16"/>
      <c r="E29" s="16"/>
      <c r="F29" s="16"/>
      <c r="G29" s="16"/>
      <c r="H29" s="15"/>
      <c r="I29" s="15"/>
      <c r="J29" s="15"/>
      <c r="K29" s="15"/>
      <c r="L29" s="15"/>
      <c r="M29" s="15"/>
    </row>
    <row r="30" spans="1:13" x14ac:dyDescent="0.25">
      <c r="A30" s="4" t="s">
        <v>9</v>
      </c>
      <c r="B30" s="15"/>
      <c r="C30" s="16"/>
      <c r="D30" s="16"/>
      <c r="E30" s="16"/>
      <c r="F30" s="16"/>
      <c r="G30" s="16"/>
      <c r="H30" s="15"/>
      <c r="I30" s="15"/>
      <c r="J30" s="15"/>
      <c r="K30" s="15"/>
      <c r="L30" s="15"/>
      <c r="M30" s="15"/>
    </row>
    <row r="31" spans="1:13" x14ac:dyDescent="0.25">
      <c r="A31" s="2" t="s">
        <v>48</v>
      </c>
      <c r="B31" s="15">
        <f t="shared" ref="B31:F31" si="7">B15/B26</f>
        <v>26929756527.723679</v>
      </c>
      <c r="C31" s="16">
        <f t="shared" si="7"/>
        <v>14086023654.012711</v>
      </c>
      <c r="D31" s="16">
        <f t="shared" si="7"/>
        <v>9823432608.1967106</v>
      </c>
      <c r="E31" s="16">
        <f t="shared" si="7"/>
        <v>513812101.63156694</v>
      </c>
      <c r="F31" s="16">
        <f t="shared" si="7"/>
        <v>1527480141.3141625</v>
      </c>
      <c r="G31" s="16">
        <f t="shared" ref="G31:M31" si="8">G15/G26</f>
        <v>979008022.56852341</v>
      </c>
      <c r="H31" s="15">
        <f t="shared" si="8"/>
        <v>26149536021.014187</v>
      </c>
      <c r="I31" s="15">
        <f t="shared" si="8"/>
        <v>12422239180.029657</v>
      </c>
      <c r="J31" s="15">
        <f t="shared" si="8"/>
        <v>9545715324.8770046</v>
      </c>
      <c r="K31" s="15">
        <f t="shared" si="8"/>
        <v>1913657967.4125428</v>
      </c>
      <c r="L31" s="15">
        <f t="shared" si="8"/>
        <v>1380127225.6591058</v>
      </c>
      <c r="M31" s="15">
        <f t="shared" si="8"/>
        <v>887796323.03587592</v>
      </c>
    </row>
    <row r="32" spans="1:13" x14ac:dyDescent="0.25">
      <c r="A32" s="2" t="s">
        <v>80</v>
      </c>
      <c r="B32" s="15">
        <f t="shared" ref="B32:F32" si="9">B17/B27</f>
        <v>31296863298.620838</v>
      </c>
      <c r="C32" s="16">
        <f t="shared" si="9"/>
        <v>13516433707.993942</v>
      </c>
      <c r="D32" s="16">
        <f t="shared" si="9"/>
        <v>12347592186.527224</v>
      </c>
      <c r="E32" s="16">
        <f t="shared" si="9"/>
        <v>3120728641.0989413</v>
      </c>
      <c r="F32" s="16">
        <f t="shared" si="9"/>
        <v>1568032551.6459041</v>
      </c>
      <c r="G32" s="16">
        <f t="shared" ref="G32:H32" si="10">G17/G27</f>
        <v>744076211.35482216</v>
      </c>
      <c r="H32" s="15">
        <f t="shared" si="10"/>
        <v>22106585446.35817</v>
      </c>
      <c r="I32" s="15">
        <f>I17/I27</f>
        <v>14115651417.69482</v>
      </c>
      <c r="J32" s="15">
        <f t="shared" ref="J32:M32" si="11">J17/J27</f>
        <v>4030593703.1392927</v>
      </c>
      <c r="K32" s="15">
        <f t="shared" si="11"/>
        <v>1596830528.081094</v>
      </c>
      <c r="L32" s="15">
        <f t="shared" si="11"/>
        <v>1722275953.7192395</v>
      </c>
      <c r="M32" s="15">
        <f t="shared" si="11"/>
        <v>641233843.72372031</v>
      </c>
    </row>
    <row r="33" spans="1:13" x14ac:dyDescent="0.25">
      <c r="A33" s="2" t="s">
        <v>49</v>
      </c>
      <c r="B33" s="15">
        <f>B31/B9</f>
        <v>9079486.3545932826</v>
      </c>
      <c r="C33" s="16">
        <f>C31/C9</f>
        <v>6824623.863378251</v>
      </c>
      <c r="D33" s="16">
        <f>D31/D9</f>
        <v>16593636.162494443</v>
      </c>
      <c r="E33" s="16">
        <f>E31/E9</f>
        <v>9175216.1005636957</v>
      </c>
      <c r="F33" s="16">
        <f>F31/F9</f>
        <v>6013701.3437565453</v>
      </c>
      <c r="G33" s="16"/>
      <c r="H33" s="15">
        <f t="shared" ref="H33:L33" si="12">H31/H9</f>
        <v>9529714.2933725175</v>
      </c>
      <c r="I33" s="15">
        <f t="shared" si="12"/>
        <v>6882126.9695455162</v>
      </c>
      <c r="J33" s="15">
        <f t="shared" si="12"/>
        <v>16630166.071214294</v>
      </c>
      <c r="K33" s="15">
        <f t="shared" si="12"/>
        <v>14720445.903173406</v>
      </c>
      <c r="L33" s="15">
        <f t="shared" si="12"/>
        <v>5872881.8113153437</v>
      </c>
      <c r="M33" s="15"/>
    </row>
    <row r="34" spans="1:13" x14ac:dyDescent="0.25">
      <c r="A34" s="2" t="s">
        <v>81</v>
      </c>
      <c r="B34" s="15">
        <f>B32/B11</f>
        <v>9758922.1386407353</v>
      </c>
      <c r="C34" s="16">
        <f t="shared" ref="C34:F34" si="13">C32/C11</f>
        <v>6681380.9728096602</v>
      </c>
      <c r="D34" s="16">
        <f t="shared" si="13"/>
        <v>17317801.103123736</v>
      </c>
      <c r="E34" s="16">
        <f t="shared" si="13"/>
        <v>15603643.205494707</v>
      </c>
      <c r="F34" s="16">
        <f t="shared" si="13"/>
        <v>5786097.9765531514</v>
      </c>
      <c r="G34" s="16"/>
      <c r="H34" s="15">
        <f t="shared" ref="H34:L34" si="14">H32/H11</f>
        <v>7989369.5144048315</v>
      </c>
      <c r="I34" s="15">
        <f t="shared" si="14"/>
        <v>6892407.918796299</v>
      </c>
      <c r="J34" s="15">
        <f t="shared" si="14"/>
        <v>13001915.171417072</v>
      </c>
      <c r="K34" s="15">
        <f t="shared" si="14"/>
        <v>13885482.852879079</v>
      </c>
      <c r="L34" s="15">
        <f t="shared" si="14"/>
        <v>5858081.4752355088</v>
      </c>
      <c r="M34" s="15"/>
    </row>
    <row r="35" spans="1:13" x14ac:dyDescent="0.25">
      <c r="A35" s="2"/>
      <c r="B35" s="18"/>
      <c r="C35" s="19"/>
      <c r="D35" s="19"/>
      <c r="E35" s="19"/>
      <c r="F35" s="19"/>
      <c r="G35" s="19"/>
      <c r="H35" s="18"/>
      <c r="I35" s="18"/>
      <c r="J35" s="18"/>
      <c r="K35" s="18"/>
      <c r="L35" s="18"/>
      <c r="M35" s="18"/>
    </row>
    <row r="36" spans="1:13" x14ac:dyDescent="0.25">
      <c r="A36" s="4" t="s">
        <v>10</v>
      </c>
      <c r="B36" s="18"/>
      <c r="C36" s="19"/>
      <c r="D36" s="19"/>
      <c r="E36" s="19"/>
      <c r="F36" s="19"/>
      <c r="G36" s="19"/>
      <c r="H36" s="18"/>
      <c r="I36" s="18"/>
      <c r="J36" s="18"/>
      <c r="K36" s="18"/>
      <c r="L36" s="18"/>
      <c r="M36" s="18"/>
    </row>
    <row r="37" spans="1:13" x14ac:dyDescent="0.25">
      <c r="A37" s="2"/>
      <c r="B37" s="18"/>
      <c r="C37" s="19"/>
      <c r="D37" s="19"/>
      <c r="E37" s="19"/>
      <c r="F37" s="19"/>
      <c r="G37" s="19"/>
      <c r="H37" s="18"/>
      <c r="I37" s="18"/>
      <c r="J37" s="18"/>
      <c r="K37" s="18"/>
      <c r="L37" s="18"/>
      <c r="M37" s="18"/>
    </row>
    <row r="38" spans="1:13" x14ac:dyDescent="0.25">
      <c r="A38" s="2" t="s">
        <v>11</v>
      </c>
      <c r="B38" s="18"/>
      <c r="C38" s="19"/>
      <c r="D38" s="19"/>
      <c r="E38" s="19"/>
      <c r="F38" s="19"/>
      <c r="G38" s="19"/>
      <c r="H38" s="18"/>
      <c r="I38" s="18"/>
      <c r="J38" s="18"/>
      <c r="K38" s="18"/>
      <c r="L38" s="18"/>
      <c r="M38" s="18"/>
    </row>
    <row r="39" spans="1:13" x14ac:dyDescent="0.25">
      <c r="A39" s="2" t="s">
        <v>12</v>
      </c>
      <c r="B39" s="18">
        <f>B10/B28*100</f>
        <v>1.6865291462289793</v>
      </c>
      <c r="C39" s="19">
        <f>C10/C28*100</f>
        <v>1.7598598913477808</v>
      </c>
      <c r="D39" s="19">
        <f t="shared" ref="D39:F39" si="15">D10/D28*100</f>
        <v>0.28480824328575194</v>
      </c>
      <c r="E39" s="19">
        <f t="shared" si="15"/>
        <v>0.11477347117485526</v>
      </c>
      <c r="F39" s="19">
        <f t="shared" si="15"/>
        <v>0.47953825456754762</v>
      </c>
      <c r="G39" s="19"/>
      <c r="H39" s="18">
        <f t="shared" ref="H39" si="16">H10/H28*100</f>
        <v>1.6865291462289793</v>
      </c>
      <c r="I39" s="18">
        <f>I10/I28*100</f>
        <v>1.7598598913477808</v>
      </c>
      <c r="J39" s="18">
        <f t="shared" ref="J39:L39" si="17">J10/J28*100</f>
        <v>0.28480824328575194</v>
      </c>
      <c r="K39" s="18">
        <f t="shared" si="17"/>
        <v>0.11477347117485526</v>
      </c>
      <c r="L39" s="18">
        <f t="shared" si="17"/>
        <v>0.47953825456754762</v>
      </c>
      <c r="M39" s="18"/>
    </row>
    <row r="40" spans="1:13" x14ac:dyDescent="0.25">
      <c r="A40" s="2" t="s">
        <v>13</v>
      </c>
      <c r="B40" s="18">
        <f t="shared" ref="B40:F40" si="18">B11/B28*100</f>
        <v>1.9589637710816141</v>
      </c>
      <c r="C40" s="19">
        <f t="shared" si="18"/>
        <v>1.7199017199017199</v>
      </c>
      <c r="D40" s="19">
        <f t="shared" si="18"/>
        <v>0.60617396257534661</v>
      </c>
      <c r="E40" s="19">
        <f t="shared" si="18"/>
        <v>0.17003477211089668</v>
      </c>
      <c r="F40" s="19">
        <f t="shared" si="18"/>
        <v>0.58803107234301089</v>
      </c>
      <c r="G40" s="19"/>
      <c r="H40" s="18">
        <f t="shared" ref="H40:L40" si="19">H11/H28*100</f>
        <v>1.6901941860252032</v>
      </c>
      <c r="I40" s="18">
        <f t="shared" si="19"/>
        <v>1.7411560664155821</v>
      </c>
      <c r="J40" s="18">
        <f t="shared" si="19"/>
        <v>0.2635538967718899</v>
      </c>
      <c r="K40" s="18">
        <f t="shared" si="19"/>
        <v>9.7769993963765595E-2</v>
      </c>
      <c r="L40" s="18">
        <f t="shared" si="19"/>
        <v>0.63793776851972395</v>
      </c>
      <c r="M40" s="18"/>
    </row>
    <row r="41" spans="1:13" x14ac:dyDescent="0.25">
      <c r="A41" s="2"/>
      <c r="B41" s="18"/>
      <c r="C41" s="19"/>
      <c r="D41" s="19"/>
      <c r="E41" s="19"/>
      <c r="F41" s="19"/>
      <c r="G41" s="19"/>
      <c r="H41" s="18"/>
      <c r="I41" s="18"/>
      <c r="J41" s="18"/>
      <c r="K41" s="18"/>
      <c r="L41" s="18"/>
      <c r="M41" s="18"/>
    </row>
    <row r="42" spans="1:13" x14ac:dyDescent="0.25">
      <c r="A42" s="2" t="s">
        <v>14</v>
      </c>
      <c r="B42" s="18"/>
      <c r="C42" s="19"/>
      <c r="D42" s="19"/>
      <c r="E42" s="19"/>
      <c r="F42" s="19"/>
      <c r="G42" s="19"/>
      <c r="H42" s="18"/>
      <c r="I42" s="18"/>
      <c r="J42" s="18"/>
      <c r="K42" s="18"/>
      <c r="L42" s="18"/>
      <c r="M42" s="18"/>
    </row>
    <row r="43" spans="1:13" x14ac:dyDescent="0.25">
      <c r="A43" s="2" t="s">
        <v>15</v>
      </c>
      <c r="B43" s="18">
        <f t="shared" ref="B43:F43" si="20">B11/B10*100</f>
        <v>116.15356754798987</v>
      </c>
      <c r="C43" s="19">
        <f t="shared" si="20"/>
        <v>97.729468599033822</v>
      </c>
      <c r="D43" s="19">
        <f t="shared" si="20"/>
        <v>212.83582089552237</v>
      </c>
      <c r="E43" s="19">
        <f t="shared" si="20"/>
        <v>148.14814814814815</v>
      </c>
      <c r="F43" s="19">
        <f t="shared" si="20"/>
        <v>122.62443438914028</v>
      </c>
      <c r="G43" s="19"/>
      <c r="H43" s="18">
        <f t="shared" ref="H43:L43" si="21">H11/H10*100</f>
        <v>100.21731256791017</v>
      </c>
      <c r="I43" s="18">
        <f t="shared" si="21"/>
        <v>98.937198067632849</v>
      </c>
      <c r="J43" s="18">
        <f t="shared" si="21"/>
        <v>92.537313432835816</v>
      </c>
      <c r="K43" s="18">
        <f t="shared" si="21"/>
        <v>85.18518518518519</v>
      </c>
      <c r="L43" s="18">
        <f t="shared" si="21"/>
        <v>133.03167420814478</v>
      </c>
      <c r="M43" s="18"/>
    </row>
    <row r="44" spans="1:13" x14ac:dyDescent="0.25">
      <c r="A44" s="2" t="s">
        <v>16</v>
      </c>
      <c r="B44" s="18">
        <f t="shared" ref="B44:G44" si="22">B17/B16*100</f>
        <v>125.96399271754402</v>
      </c>
      <c r="C44" s="18">
        <f t="shared" si="22"/>
        <v>93.262693354395935</v>
      </c>
      <c r="D44" s="18">
        <f t="shared" si="22"/>
        <v>220.24372223049085</v>
      </c>
      <c r="E44" s="18">
        <f t="shared" si="22"/>
        <v>155.4515194778655</v>
      </c>
      <c r="F44" s="18">
        <f t="shared" si="22"/>
        <v>117.65026192243775</v>
      </c>
      <c r="G44" s="18">
        <f t="shared" si="22"/>
        <v>52.907548672372393</v>
      </c>
      <c r="H44" s="18">
        <f>H17/H16*100</f>
        <v>88.974851620275189</v>
      </c>
      <c r="I44" s="18">
        <f>I17/I16*100</f>
        <v>97.397264552662904</v>
      </c>
      <c r="J44" s="18">
        <f t="shared" ref="J44:M44" si="23">J17/J16*100</f>
        <v>71.893608613571018</v>
      </c>
      <c r="K44" s="18">
        <f t="shared" si="23"/>
        <v>79.542235319581081</v>
      </c>
      <c r="L44" s="18">
        <f t="shared" si="23"/>
        <v>129.22322106457278</v>
      </c>
      <c r="M44" s="18">
        <f t="shared" si="23"/>
        <v>45.594940786256473</v>
      </c>
    </row>
    <row r="45" spans="1:13" x14ac:dyDescent="0.25">
      <c r="A45" s="2" t="s">
        <v>17</v>
      </c>
      <c r="B45" s="18">
        <f t="shared" ref="B45:F45" si="24">AVERAGE(B43:B44)</f>
        <v>121.05878013276694</v>
      </c>
      <c r="C45" s="19">
        <f t="shared" si="24"/>
        <v>95.496080976714879</v>
      </c>
      <c r="D45" s="19">
        <f t="shared" si="24"/>
        <v>216.53977156300661</v>
      </c>
      <c r="E45" s="19">
        <f t="shared" si="24"/>
        <v>151.79983381300684</v>
      </c>
      <c r="F45" s="19">
        <f t="shared" si="24"/>
        <v>120.13734815578901</v>
      </c>
      <c r="G45" s="19"/>
      <c r="H45" s="18">
        <f t="shared" ref="H45:L45" si="25">AVERAGE(H43:H44)</f>
        <v>94.596082094092679</v>
      </c>
      <c r="I45" s="18">
        <f t="shared" si="25"/>
        <v>98.167231310147884</v>
      </c>
      <c r="J45" s="18">
        <f t="shared" si="25"/>
        <v>82.215461023203417</v>
      </c>
      <c r="K45" s="18">
        <f t="shared" si="25"/>
        <v>82.363710252383129</v>
      </c>
      <c r="L45" s="18">
        <f t="shared" si="25"/>
        <v>131.1274476363588</v>
      </c>
      <c r="M45" s="18"/>
    </row>
    <row r="46" spans="1:13" x14ac:dyDescent="0.25">
      <c r="A46" s="2"/>
      <c r="B46" s="18"/>
      <c r="C46" s="19"/>
      <c r="D46" s="19"/>
      <c r="E46" s="19"/>
      <c r="F46" s="19"/>
      <c r="G46" s="19"/>
      <c r="H46" s="18"/>
      <c r="I46" s="18"/>
      <c r="J46" s="18"/>
      <c r="K46" s="18"/>
      <c r="L46" s="18"/>
      <c r="M46" s="18"/>
    </row>
    <row r="47" spans="1:13" x14ac:dyDescent="0.25">
      <c r="A47" s="2" t="s">
        <v>18</v>
      </c>
      <c r="B47" s="18"/>
      <c r="C47" s="19"/>
      <c r="D47" s="19"/>
      <c r="E47" s="19"/>
      <c r="F47" s="19"/>
      <c r="G47" s="19"/>
      <c r="H47" s="18"/>
      <c r="I47" s="18"/>
      <c r="J47" s="18"/>
      <c r="K47" s="18"/>
      <c r="L47" s="18"/>
      <c r="M47" s="18"/>
    </row>
    <row r="48" spans="1:13" x14ac:dyDescent="0.25">
      <c r="A48" s="2" t="s">
        <v>19</v>
      </c>
      <c r="B48" s="18">
        <f t="shared" ref="B48:F48" si="26">B11/B12*100</f>
        <v>28.253017355299093</v>
      </c>
      <c r="C48" s="19">
        <f t="shared" si="26"/>
        <v>26.056156620298815</v>
      </c>
      <c r="D48" s="19">
        <f t="shared" si="26"/>
        <v>37.19353155972874</v>
      </c>
      <c r="E48" s="19">
        <f t="shared" si="26"/>
        <v>28.776978417266186</v>
      </c>
      <c r="F48" s="19">
        <f t="shared" si="26"/>
        <v>27.794871794871796</v>
      </c>
      <c r="G48" s="19"/>
      <c r="H48" s="18">
        <f t="shared" ref="H48:L48" si="27">H11/H12*100</f>
        <v>24.376706898070655</v>
      </c>
      <c r="I48" s="18">
        <f t="shared" si="27"/>
        <v>26.378155589902114</v>
      </c>
      <c r="J48" s="18">
        <f t="shared" si="27"/>
        <v>16.171100678142931</v>
      </c>
      <c r="K48" s="18">
        <f t="shared" si="27"/>
        <v>16.546762589928058</v>
      </c>
      <c r="L48" s="18">
        <f t="shared" si="27"/>
        <v>30.153846153846153</v>
      </c>
      <c r="M48" s="18"/>
    </row>
    <row r="49" spans="1:13" x14ac:dyDescent="0.25">
      <c r="A49" s="2" t="s">
        <v>20</v>
      </c>
      <c r="B49" s="18">
        <f t="shared" ref="B49:G49" si="28">B17/B18*100</f>
        <v>29.244903753106151</v>
      </c>
      <c r="C49" s="18">
        <f t="shared" si="28"/>
        <v>25.234132725643839</v>
      </c>
      <c r="D49" s="18">
        <f t="shared" si="28"/>
        <v>39.459471892891621</v>
      </c>
      <c r="E49" s="18">
        <f t="shared" si="28"/>
        <v>30.413077052124372</v>
      </c>
      <c r="F49" s="18">
        <f t="shared" si="28"/>
        <v>26.841286209365055</v>
      </c>
      <c r="G49" s="18">
        <f t="shared" si="28"/>
        <v>12.283479868851915</v>
      </c>
      <c r="H49" s="18">
        <f>H17/H18*100</f>
        <v>20.657180801791451</v>
      </c>
      <c r="I49" s="18">
        <f t="shared" ref="I49:M49" si="29">I17/I18*100</f>
        <v>26.352825684512531</v>
      </c>
      <c r="J49" s="18">
        <f t="shared" si="29"/>
        <v>12.880656936032361</v>
      </c>
      <c r="K49" s="18">
        <f t="shared" si="29"/>
        <v>15.561920139462407</v>
      </c>
      <c r="L49" s="18">
        <f t="shared" si="29"/>
        <v>29.481595746696325</v>
      </c>
      <c r="M49" s="18">
        <f t="shared" si="29"/>
        <v>10.585720777533103</v>
      </c>
    </row>
    <row r="50" spans="1:13" x14ac:dyDescent="0.25">
      <c r="A50" s="2" t="s">
        <v>21</v>
      </c>
      <c r="B50" s="18">
        <f t="shared" ref="B50:F50" si="30">(B48+B49)/2</f>
        <v>28.748960554202622</v>
      </c>
      <c r="C50" s="19">
        <f t="shared" si="30"/>
        <v>25.645144672971327</v>
      </c>
      <c r="D50" s="19">
        <f t="shared" si="30"/>
        <v>38.326501726310184</v>
      </c>
      <c r="E50" s="19">
        <f t="shared" si="30"/>
        <v>29.595027734695279</v>
      </c>
      <c r="F50" s="19">
        <f t="shared" si="30"/>
        <v>27.318079002118424</v>
      </c>
      <c r="G50" s="19"/>
      <c r="H50" s="18">
        <f t="shared" ref="H50:L50" si="31">(H48+H49)/2</f>
        <v>22.516943849931053</v>
      </c>
      <c r="I50" s="18">
        <f t="shared" si="31"/>
        <v>26.365490637207323</v>
      </c>
      <c r="J50" s="18">
        <f t="shared" si="31"/>
        <v>14.525878807087647</v>
      </c>
      <c r="K50" s="18">
        <f t="shared" si="31"/>
        <v>16.054341364695233</v>
      </c>
      <c r="L50" s="18">
        <f t="shared" si="31"/>
        <v>29.817720950271237</v>
      </c>
      <c r="M50" s="18"/>
    </row>
    <row r="51" spans="1:13" x14ac:dyDescent="0.25">
      <c r="A51" s="2"/>
      <c r="B51" s="18"/>
      <c r="C51" s="19"/>
      <c r="D51" s="19"/>
      <c r="E51" s="19"/>
      <c r="F51" s="19"/>
      <c r="G51" s="19"/>
      <c r="H51" s="18"/>
      <c r="I51" s="18"/>
      <c r="J51" s="18"/>
      <c r="K51" s="18"/>
      <c r="L51" s="18"/>
      <c r="M51" s="18"/>
    </row>
    <row r="52" spans="1:13" x14ac:dyDescent="0.25">
      <c r="A52" s="2" t="s">
        <v>34</v>
      </c>
      <c r="B52" s="18"/>
      <c r="C52" s="19"/>
      <c r="D52" s="19"/>
      <c r="E52" s="19"/>
      <c r="F52" s="19"/>
      <c r="G52" s="19"/>
      <c r="H52" s="18"/>
      <c r="I52" s="18"/>
      <c r="J52" s="18"/>
      <c r="K52" s="18"/>
      <c r="L52" s="18"/>
      <c r="M52" s="18"/>
    </row>
    <row r="53" spans="1:13" x14ac:dyDescent="0.25">
      <c r="A53" s="2" t="s">
        <v>22</v>
      </c>
      <c r="B53" s="18">
        <f t="shared" ref="B53" si="32">B19/B17*100</f>
        <v>97.622521451254798</v>
      </c>
      <c r="C53" s="18"/>
      <c r="D53" s="18"/>
      <c r="E53" s="18"/>
      <c r="F53" s="18"/>
      <c r="G53" s="18"/>
      <c r="H53" s="18">
        <f>H19/H17*100</f>
        <v>97.099353741084613</v>
      </c>
      <c r="I53" s="18"/>
      <c r="J53" s="18"/>
      <c r="K53" s="18"/>
      <c r="L53" s="18"/>
      <c r="M53" s="18"/>
    </row>
    <row r="54" spans="1:13" x14ac:dyDescent="0.25">
      <c r="A54" s="2"/>
      <c r="B54" s="18"/>
      <c r="C54" s="19"/>
      <c r="D54" s="19"/>
      <c r="E54" s="19"/>
      <c r="F54" s="19"/>
      <c r="G54" s="19"/>
      <c r="H54" s="18"/>
      <c r="I54" s="18"/>
      <c r="J54" s="18"/>
      <c r="K54" s="18"/>
      <c r="L54" s="18"/>
      <c r="M54" s="18"/>
    </row>
    <row r="55" spans="1:13" x14ac:dyDescent="0.25">
      <c r="A55" s="2" t="s">
        <v>23</v>
      </c>
      <c r="B55" s="18"/>
      <c r="C55" s="19"/>
      <c r="D55" s="19"/>
      <c r="E55" s="19"/>
      <c r="F55" s="19"/>
      <c r="G55" s="19"/>
      <c r="H55" s="18"/>
      <c r="I55" s="18"/>
      <c r="J55" s="18"/>
      <c r="K55" s="18"/>
      <c r="L55" s="18"/>
      <c r="M55" s="18"/>
    </row>
    <row r="56" spans="1:13" x14ac:dyDescent="0.25">
      <c r="A56" s="2" t="s">
        <v>24</v>
      </c>
      <c r="B56" s="20">
        <f t="shared" ref="B56:F56" si="33">((B11/B9)-1)*100</f>
        <v>8.1254214430209082</v>
      </c>
      <c r="C56" s="33">
        <f t="shared" si="33"/>
        <v>-1.9864341085271353</v>
      </c>
      <c r="D56" s="33">
        <f t="shared" si="33"/>
        <v>20.439189189189189</v>
      </c>
      <c r="E56" s="33">
        <f t="shared" si="33"/>
        <v>257.14285714285717</v>
      </c>
      <c r="F56" s="33">
        <f t="shared" si="33"/>
        <v>6.692913385826782</v>
      </c>
      <c r="G56" s="19"/>
      <c r="H56" s="20">
        <f>((H11/H9)-1)*100</f>
        <v>0.83819241982507897</v>
      </c>
      <c r="I56" s="20">
        <f t="shared" ref="I56:L56" si="34">((I11/I9)-1)*100</f>
        <v>13.462603878116353</v>
      </c>
      <c r="J56" s="20">
        <f t="shared" si="34"/>
        <v>-45.99303135888502</v>
      </c>
      <c r="K56" s="20">
        <f t="shared" si="34"/>
        <v>-11.538461538461542</v>
      </c>
      <c r="L56" s="20">
        <f t="shared" si="34"/>
        <v>25.106382978723406</v>
      </c>
      <c r="M56" s="18"/>
    </row>
    <row r="57" spans="1:13" x14ac:dyDescent="0.25">
      <c r="A57" s="2" t="s">
        <v>25</v>
      </c>
      <c r="B57" s="21">
        <f>((B32/B31)-1)*100</f>
        <v>16.216658945287186</v>
      </c>
      <c r="C57" s="21">
        <f t="shared" ref="C57:F57" si="35">((C32/C31)-1)*100</f>
        <v>-4.04365319844191</v>
      </c>
      <c r="D57" s="21">
        <f t="shared" si="35"/>
        <v>25.695290831682847</v>
      </c>
      <c r="E57" s="21">
        <f t="shared" si="35"/>
        <v>507.36767997276263</v>
      </c>
      <c r="F57" s="21">
        <f t="shared" si="35"/>
        <v>2.6548567955097857</v>
      </c>
      <c r="G57" s="22"/>
      <c r="H57" s="21">
        <f>((H32/H31)-1)*100</f>
        <v>-15.460888374489844</v>
      </c>
      <c r="I57" s="21">
        <f t="shared" ref="I57:L57" si="36">((I32/I31)-1)*100</f>
        <v>13.632101371768313</v>
      </c>
      <c r="J57" s="21">
        <f t="shared" si="36"/>
        <v>-57.775886185970805</v>
      </c>
      <c r="K57" s="21">
        <f t="shared" si="36"/>
        <v>-16.556116334614966</v>
      </c>
      <c r="L57" s="21">
        <f t="shared" si="36"/>
        <v>24.791100537614131</v>
      </c>
      <c r="M57" s="21"/>
    </row>
    <row r="58" spans="1:13" x14ac:dyDescent="0.25">
      <c r="A58" s="2" t="s">
        <v>26</v>
      </c>
      <c r="B58" s="18">
        <f>((B34/B33)-1)*100</f>
        <v>7.4831962680766528</v>
      </c>
      <c r="C58" s="19">
        <f t="shared" ref="C58:F58" si="37">((C34/C33)-1)*100</f>
        <v>-2.098912605825054</v>
      </c>
      <c r="D58" s="19">
        <f t="shared" si="37"/>
        <v>4.3641124436974099</v>
      </c>
      <c r="E58" s="19">
        <f t="shared" si="37"/>
        <v>70.062950392373537</v>
      </c>
      <c r="F58" s="19">
        <f t="shared" si="37"/>
        <v>-3.7847467673081669</v>
      </c>
      <c r="G58" s="19"/>
      <c r="H58" s="18">
        <f>((H34/H33)-1)*100</f>
        <v>-16.163598734947659</v>
      </c>
      <c r="I58" s="18">
        <f t="shared" ref="I58:L58" si="38">((I34/I33)-1)*100</f>
        <v>0.1493862187704087</v>
      </c>
      <c r="J58" s="18">
        <f t="shared" si="38"/>
        <v>-21.817286034668538</v>
      </c>
      <c r="K58" s="18">
        <f t="shared" si="38"/>
        <v>-5.6721315086951769</v>
      </c>
      <c r="L58" s="18">
        <f t="shared" si="38"/>
        <v>-0.25201147503630672</v>
      </c>
      <c r="M58" s="18"/>
    </row>
    <row r="59" spans="1:13" x14ac:dyDescent="0.25">
      <c r="A59" s="2"/>
      <c r="B59" s="18"/>
      <c r="C59" s="19"/>
      <c r="D59" s="19"/>
      <c r="E59" s="19"/>
      <c r="F59" s="19"/>
      <c r="G59" s="19"/>
      <c r="H59" s="18"/>
      <c r="I59" s="18"/>
      <c r="J59" s="18"/>
      <c r="K59" s="18"/>
      <c r="L59" s="18"/>
      <c r="M59" s="18"/>
    </row>
    <row r="60" spans="1:13" x14ac:dyDescent="0.25">
      <c r="A60" s="2" t="s">
        <v>27</v>
      </c>
      <c r="B60" s="18"/>
      <c r="C60" s="19"/>
      <c r="D60" s="19"/>
      <c r="E60" s="19"/>
      <c r="F60" s="19"/>
      <c r="G60" s="19"/>
      <c r="H60" s="18"/>
      <c r="I60" s="18"/>
      <c r="J60" s="18"/>
      <c r="K60" s="18"/>
      <c r="L60" s="18"/>
      <c r="M60" s="18"/>
    </row>
    <row r="61" spans="1:13" x14ac:dyDescent="0.25">
      <c r="A61" s="2" t="s">
        <v>28</v>
      </c>
      <c r="B61" s="18">
        <f t="shared" ref="B61:F62" si="39">B16/B10</f>
        <v>9271829.0220338739</v>
      </c>
      <c r="C61" s="19">
        <f t="shared" si="39"/>
        <v>7213752.6377442386</v>
      </c>
      <c r="D61" s="19">
        <f t="shared" si="39"/>
        <v>17242941.636707816</v>
      </c>
      <c r="E61" s="19">
        <f t="shared" si="39"/>
        <v>15321620.21569515</v>
      </c>
      <c r="F61" s="19">
        <f t="shared" si="39"/>
        <v>6213657.7479139557</v>
      </c>
      <c r="G61" s="19"/>
      <c r="H61" s="18">
        <f t="shared" ref="H61:L62" si="40">H16/H10</f>
        <v>9271829.0220338739</v>
      </c>
      <c r="I61" s="18">
        <f t="shared" si="40"/>
        <v>7213752.6377442386</v>
      </c>
      <c r="J61" s="18">
        <f t="shared" si="40"/>
        <v>17242941.636707816</v>
      </c>
      <c r="K61" s="18">
        <f t="shared" si="40"/>
        <v>15321620.21569515</v>
      </c>
      <c r="L61" s="18">
        <f t="shared" si="40"/>
        <v>6213657.7479139557</v>
      </c>
      <c r="M61" s="18"/>
    </row>
    <row r="62" spans="1:13" x14ac:dyDescent="0.25">
      <c r="A62" s="2" t="s">
        <v>29</v>
      </c>
      <c r="B62" s="18">
        <f t="shared" si="39"/>
        <v>10054935.272885641</v>
      </c>
      <c r="C62" s="18">
        <f t="shared" si="39"/>
        <v>6884044.3914483441</v>
      </c>
      <c r="D62" s="18">
        <f t="shared" si="39"/>
        <v>17843094.42035063</v>
      </c>
      <c r="E62" s="18">
        <f t="shared" si="39"/>
        <v>16076941.717900001</v>
      </c>
      <c r="F62" s="18">
        <f t="shared" si="39"/>
        <v>5961605.1660516607</v>
      </c>
      <c r="G62" s="19"/>
      <c r="H62" s="18">
        <f t="shared" si="40"/>
        <v>8231707.5797159132</v>
      </c>
      <c r="I62" s="18">
        <f t="shared" si="40"/>
        <v>7101472.3258642582</v>
      </c>
      <c r="J62" s="18">
        <f t="shared" si="40"/>
        <v>13396296.600677419</v>
      </c>
      <c r="K62" s="18">
        <f t="shared" si="40"/>
        <v>14306665.15573913</v>
      </c>
      <c r="L62" s="18">
        <f t="shared" si="40"/>
        <v>6035772.108843537</v>
      </c>
      <c r="M62" s="18"/>
    </row>
    <row r="63" spans="1:13" x14ac:dyDescent="0.25">
      <c r="A63" s="2" t="s">
        <v>30</v>
      </c>
      <c r="B63" s="18">
        <f>(B62/B61)*B45</f>
        <v>131.28350356297358</v>
      </c>
      <c r="C63" s="18">
        <f t="shared" ref="C63:L63" si="41">(C62/C61)*C45</f>
        <v>91.131383853303518</v>
      </c>
      <c r="D63" s="18">
        <f t="shared" si="41"/>
        <v>224.07659152162998</v>
      </c>
      <c r="E63" s="18">
        <f t="shared" si="41"/>
        <v>159.28322505335584</v>
      </c>
      <c r="F63" s="18">
        <f t="shared" si="41"/>
        <v>115.2640625631086</v>
      </c>
      <c r="G63" s="18"/>
      <c r="H63" s="18">
        <f t="shared" si="41"/>
        <v>83.984215426629831</v>
      </c>
      <c r="I63" s="18">
        <f t="shared" si="41"/>
        <v>96.639282141191586</v>
      </c>
      <c r="J63" s="18">
        <f t="shared" si="41"/>
        <v>63.8744086846282</v>
      </c>
      <c r="K63" s="18">
        <f t="shared" si="41"/>
        <v>76.907664266347382</v>
      </c>
      <c r="L63" s="18">
        <f t="shared" si="41"/>
        <v>127.37350901135206</v>
      </c>
      <c r="M63" s="18"/>
    </row>
    <row r="64" spans="1:13" x14ac:dyDescent="0.25">
      <c r="A64" s="2"/>
      <c r="B64" s="18"/>
      <c r="C64" s="19"/>
      <c r="D64" s="19"/>
      <c r="E64" s="19"/>
      <c r="F64" s="19"/>
      <c r="G64" s="19"/>
      <c r="H64" s="18"/>
      <c r="I64" s="18"/>
      <c r="J64" s="18"/>
      <c r="K64" s="18"/>
      <c r="L64" s="18"/>
      <c r="M64" s="18"/>
    </row>
    <row r="65" spans="1:13" x14ac:dyDescent="0.25">
      <c r="A65" s="2" t="s">
        <v>31</v>
      </c>
      <c r="B65" s="18"/>
      <c r="C65" s="19"/>
      <c r="D65" s="19"/>
      <c r="E65" s="19"/>
      <c r="F65" s="19"/>
      <c r="G65" s="19"/>
      <c r="H65" s="18"/>
      <c r="I65" s="18"/>
      <c r="J65" s="18"/>
      <c r="K65" s="18"/>
      <c r="L65" s="18"/>
      <c r="M65" s="18"/>
    </row>
    <row r="66" spans="1:13" x14ac:dyDescent="0.25">
      <c r="A66" s="2" t="s">
        <v>32</v>
      </c>
      <c r="B66" s="23">
        <f>(B23/C22)*100</f>
        <v>67.327428541589597</v>
      </c>
      <c r="C66" s="19"/>
      <c r="D66" s="19"/>
      <c r="E66" s="19"/>
      <c r="F66" s="19"/>
      <c r="G66" s="19"/>
      <c r="H66" s="23">
        <f>(H23/C22)*100</f>
        <v>67.327428541589597</v>
      </c>
      <c r="I66" s="18"/>
      <c r="J66" s="18"/>
      <c r="K66" s="18"/>
      <c r="L66" s="18"/>
      <c r="M66" s="18"/>
    </row>
    <row r="67" spans="1:13" x14ac:dyDescent="0.25">
      <c r="A67" s="2" t="s">
        <v>33</v>
      </c>
      <c r="B67" s="23">
        <f t="shared" ref="B67" si="42">(B17/B23)*100</f>
        <v>93.545821848619511</v>
      </c>
      <c r="C67" s="19"/>
      <c r="D67" s="19"/>
      <c r="E67" s="19"/>
      <c r="F67" s="19"/>
      <c r="G67" s="19"/>
      <c r="H67" s="23">
        <f t="shared" ref="H67" si="43">(H17/H23)*100</f>
        <v>66.076228921555739</v>
      </c>
      <c r="I67" s="18"/>
      <c r="J67" s="18"/>
      <c r="K67" s="18"/>
      <c r="L67" s="18"/>
      <c r="M67" s="18"/>
    </row>
    <row r="68" spans="1:13" ht="15.75" thickBot="1" x14ac:dyDescent="0.3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thickTop="1" x14ac:dyDescent="0.25"/>
    <row r="70" spans="1:13" x14ac:dyDescent="0.25">
      <c r="A70" s="9" t="s">
        <v>40</v>
      </c>
    </row>
    <row r="71" spans="1:13" x14ac:dyDescent="0.25">
      <c r="A71" s="9" t="s">
        <v>82</v>
      </c>
    </row>
    <row r="72" spans="1:13" x14ac:dyDescent="0.25">
      <c r="A72" s="9" t="s">
        <v>83</v>
      </c>
    </row>
    <row r="73" spans="1:13" x14ac:dyDescent="0.25">
      <c r="A73" s="9"/>
    </row>
    <row r="74" spans="1:13" x14ac:dyDescent="0.25">
      <c r="A74" s="7" t="s">
        <v>35</v>
      </c>
    </row>
    <row r="75" spans="1:13" x14ac:dyDescent="0.25">
      <c r="A75" s="7" t="s">
        <v>36</v>
      </c>
    </row>
    <row r="76" spans="1:13" x14ac:dyDescent="0.25">
      <c r="A76" s="7" t="s">
        <v>37</v>
      </c>
    </row>
    <row r="77" spans="1:13" x14ac:dyDescent="0.25">
      <c r="A77" s="7" t="s">
        <v>38</v>
      </c>
    </row>
    <row r="78" spans="1:13" x14ac:dyDescent="0.25">
      <c r="A78" s="7" t="s">
        <v>39</v>
      </c>
    </row>
    <row r="80" spans="1:13" x14ac:dyDescent="0.25">
      <c r="A80" s="7" t="s">
        <v>84</v>
      </c>
    </row>
    <row r="81" spans="1:1" x14ac:dyDescent="0.25">
      <c r="A81" s="14"/>
    </row>
  </sheetData>
  <mergeCells count="8">
    <mergeCell ref="A2:M2"/>
    <mergeCell ref="B4:B5"/>
    <mergeCell ref="H4:H5"/>
    <mergeCell ref="M4:M5"/>
    <mergeCell ref="A4:A5"/>
    <mergeCell ref="C4:F4"/>
    <mergeCell ref="G4:G5"/>
    <mergeCell ref="I4:L4"/>
  </mergeCells>
  <pageMargins left="0.7" right="0.7" top="0.75" bottom="0.75" header="0.3" footer="0.3"/>
  <ignoredErrors>
    <ignoredError sqref="B9:B12 H9: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zoomScale="70" zoomScaleNormal="70" workbookViewId="0">
      <selection activeCell="A4" sqref="A4:A5"/>
    </sheetView>
  </sheetViews>
  <sheetFormatPr baseColWidth="10" defaultColWidth="11.42578125" defaultRowHeight="15" x14ac:dyDescent="0.25"/>
  <cols>
    <col min="1" max="1" width="57.28515625" style="7" customWidth="1"/>
    <col min="2" max="13" width="19" style="7" customWidth="1"/>
    <col min="14" max="16384" width="11.42578125" style="7"/>
  </cols>
  <sheetData>
    <row r="2" spans="1:14" ht="15.75" x14ac:dyDescent="0.25">
      <c r="A2" s="39" t="s">
        <v>90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4" x14ac:dyDescent="0.25">
      <c r="A4" s="44"/>
      <c r="B4" s="40" t="s">
        <v>73</v>
      </c>
      <c r="C4" s="46" t="s">
        <v>44</v>
      </c>
      <c r="D4" s="46"/>
      <c r="E4" s="46"/>
      <c r="F4" s="46"/>
      <c r="G4" s="42" t="s">
        <v>3</v>
      </c>
      <c r="H4" s="40" t="s">
        <v>74</v>
      </c>
      <c r="I4" s="46" t="s">
        <v>45</v>
      </c>
      <c r="J4" s="46"/>
      <c r="K4" s="46"/>
      <c r="L4" s="46"/>
      <c r="M4" s="42" t="s">
        <v>3</v>
      </c>
    </row>
    <row r="5" spans="1:14" ht="15.75" thickBot="1" x14ac:dyDescent="0.3">
      <c r="A5" s="45"/>
      <c r="B5" s="41"/>
      <c r="C5" s="8" t="s">
        <v>0</v>
      </c>
      <c r="D5" s="8" t="s">
        <v>1</v>
      </c>
      <c r="E5" s="8" t="s">
        <v>2</v>
      </c>
      <c r="F5" s="8" t="s">
        <v>43</v>
      </c>
      <c r="G5" s="43"/>
      <c r="H5" s="41"/>
      <c r="I5" s="8" t="s">
        <v>0</v>
      </c>
      <c r="J5" s="8" t="s">
        <v>1</v>
      </c>
      <c r="K5" s="8" t="s">
        <v>2</v>
      </c>
      <c r="L5" s="8" t="s">
        <v>43</v>
      </c>
      <c r="M5" s="43"/>
    </row>
    <row r="6" spans="1:14" ht="15.75" thickTop="1" x14ac:dyDescent="0.25">
      <c r="A6" s="4" t="s">
        <v>4</v>
      </c>
      <c r="B6" s="9"/>
      <c r="H6" s="9"/>
    </row>
    <row r="7" spans="1:14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4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4" x14ac:dyDescent="0.25">
      <c r="A9" s="3" t="s">
        <v>52</v>
      </c>
      <c r="B9" s="15">
        <f>SUM(C9:F9)</f>
        <v>2465</v>
      </c>
      <c r="C9" s="16">
        <v>1783</v>
      </c>
      <c r="D9" s="16">
        <v>339</v>
      </c>
      <c r="E9" s="16">
        <v>113</v>
      </c>
      <c r="F9" s="16">
        <v>230</v>
      </c>
      <c r="G9" s="16">
        <v>0</v>
      </c>
      <c r="H9" s="36">
        <f>SUM(I9:L9)</f>
        <v>2366</v>
      </c>
      <c r="I9" s="16">
        <v>1567</v>
      </c>
      <c r="J9" s="16">
        <v>473</v>
      </c>
      <c r="K9" s="16">
        <v>123</v>
      </c>
      <c r="L9" s="16">
        <v>203</v>
      </c>
      <c r="M9" s="16">
        <v>0</v>
      </c>
      <c r="N9" s="35"/>
    </row>
    <row r="10" spans="1:14" x14ac:dyDescent="0.25">
      <c r="A10" s="3" t="s">
        <v>91</v>
      </c>
      <c r="B10" s="15">
        <f t="shared" ref="B10" si="0">SUM(C10:F10)</f>
        <v>2830</v>
      </c>
      <c r="C10" s="16">
        <v>1845</v>
      </c>
      <c r="D10" s="16">
        <v>459</v>
      </c>
      <c r="E10" s="16">
        <v>237</v>
      </c>
      <c r="F10" s="15">
        <v>289</v>
      </c>
      <c r="G10" s="16">
        <v>0</v>
      </c>
      <c r="H10" s="15">
        <f t="shared" ref="H10" si="1">SUM(I10:L10)</f>
        <v>2830</v>
      </c>
      <c r="I10" s="16">
        <v>1845</v>
      </c>
      <c r="J10" s="16">
        <v>459</v>
      </c>
      <c r="K10" s="16">
        <v>237</v>
      </c>
      <c r="L10" s="15">
        <v>289</v>
      </c>
      <c r="M10" s="16">
        <v>0</v>
      </c>
    </row>
    <row r="11" spans="1:14" x14ac:dyDescent="0.25">
      <c r="A11" s="3" t="s">
        <v>92</v>
      </c>
      <c r="B11" s="15">
        <f>SUM(C11:F11)</f>
        <v>2773</v>
      </c>
      <c r="C11" s="16">
        <v>1991</v>
      </c>
      <c r="D11" s="16">
        <v>346</v>
      </c>
      <c r="E11" s="16">
        <v>119</v>
      </c>
      <c r="F11" s="16">
        <v>317</v>
      </c>
      <c r="G11" s="16">
        <v>0</v>
      </c>
      <c r="H11" s="15">
        <f>SUM(I11:L11)</f>
        <v>2715</v>
      </c>
      <c r="I11" s="16">
        <v>1710</v>
      </c>
      <c r="J11" s="16">
        <v>557</v>
      </c>
      <c r="K11" s="16">
        <v>154</v>
      </c>
      <c r="L11" s="16">
        <v>294</v>
      </c>
      <c r="M11" s="16">
        <v>0</v>
      </c>
    </row>
    <row r="12" spans="1:14" x14ac:dyDescent="0.25">
      <c r="A12" s="3" t="s">
        <v>77</v>
      </c>
      <c r="B12" s="15">
        <f>SUM(C12:F12)</f>
        <v>11351</v>
      </c>
      <c r="C12" s="16">
        <v>7764</v>
      </c>
      <c r="D12" s="16">
        <v>1917</v>
      </c>
      <c r="E12" s="16">
        <v>695</v>
      </c>
      <c r="F12" s="15">
        <v>975</v>
      </c>
      <c r="G12" s="16">
        <v>0</v>
      </c>
      <c r="H12" s="15">
        <f>SUM(I12:L12)</f>
        <v>11351</v>
      </c>
      <c r="I12" s="16">
        <v>7764</v>
      </c>
      <c r="J12" s="16">
        <v>1917</v>
      </c>
      <c r="K12" s="16">
        <v>695</v>
      </c>
      <c r="L12" s="15">
        <v>975</v>
      </c>
      <c r="M12" s="16">
        <v>0</v>
      </c>
    </row>
    <row r="13" spans="1:14" x14ac:dyDescent="0.25">
      <c r="A13" s="2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</row>
    <row r="14" spans="1:14" x14ac:dyDescent="0.25">
      <c r="A14" s="6" t="s">
        <v>5</v>
      </c>
      <c r="B14" s="15"/>
      <c r="C14" s="16"/>
      <c r="D14" s="16"/>
      <c r="E14" s="16"/>
      <c r="F14" s="16"/>
      <c r="G14" s="16"/>
      <c r="H14" s="36"/>
      <c r="I14" s="37"/>
      <c r="J14" s="37"/>
      <c r="K14" s="37"/>
      <c r="L14" s="37"/>
      <c r="M14" s="37"/>
    </row>
    <row r="15" spans="1:14" x14ac:dyDescent="0.25">
      <c r="A15" s="3" t="s">
        <v>52</v>
      </c>
      <c r="B15" s="16">
        <f>SUM(C15:G15)</f>
        <v>20808138971.051609</v>
      </c>
      <c r="C15" s="15">
        <v>12233502447.93</v>
      </c>
      <c r="D15" s="15">
        <v>4680575203.3000002</v>
      </c>
      <c r="E15" s="15">
        <v>1617966105.1100001</v>
      </c>
      <c r="F15" s="15">
        <v>1328725000</v>
      </c>
      <c r="G15" s="15">
        <v>947370214.71160853</v>
      </c>
      <c r="H15" s="37">
        <f>SUM(I15:M15)</f>
        <v>22232451639.132469</v>
      </c>
      <c r="I15" s="15">
        <v>10777565213.59</v>
      </c>
      <c r="J15" s="15">
        <v>7317517615.3500004</v>
      </c>
      <c r="K15" s="15">
        <v>2020832579.9100001</v>
      </c>
      <c r="L15" s="15">
        <v>1195413000</v>
      </c>
      <c r="M15" s="15">
        <v>921123230.28246713</v>
      </c>
      <c r="N15" s="35"/>
    </row>
    <row r="16" spans="1:14" x14ac:dyDescent="0.25">
      <c r="A16" s="3" t="s">
        <v>91</v>
      </c>
      <c r="B16" s="16">
        <f>SUM(C16:G16)</f>
        <v>27419324003.580139</v>
      </c>
      <c r="C16" s="16">
        <v>12928057087.495142</v>
      </c>
      <c r="D16" s="16">
        <v>7662071597.7579575</v>
      </c>
      <c r="E16" s="16">
        <v>3535126210.0666981</v>
      </c>
      <c r="F16" s="15">
        <v>1742031900.5003474</v>
      </c>
      <c r="G16" s="15">
        <v>1552037207.76</v>
      </c>
      <c r="H16" s="16">
        <f>SUM(I16:M16)</f>
        <v>27419324003.580139</v>
      </c>
      <c r="I16" s="16">
        <v>12928057087.495142</v>
      </c>
      <c r="J16" s="16">
        <v>7662071597.7579575</v>
      </c>
      <c r="K16" s="16">
        <v>3535126210.0666981</v>
      </c>
      <c r="L16" s="15">
        <v>1742031900.5003474</v>
      </c>
      <c r="M16" s="15">
        <v>1552037207.76</v>
      </c>
    </row>
    <row r="17" spans="1:13" x14ac:dyDescent="0.25">
      <c r="A17" s="3" t="s">
        <v>92</v>
      </c>
      <c r="B17" s="16">
        <f t="shared" ref="B17:B18" si="2">SUM(C17:G17)</f>
        <v>22029718376.028893</v>
      </c>
      <c r="C17" s="15">
        <v>13352597806.65</v>
      </c>
      <c r="D17" s="15">
        <v>4272426774.77</v>
      </c>
      <c r="E17" s="15">
        <v>1646235360.23</v>
      </c>
      <c r="F17" s="15">
        <v>1916157000</v>
      </c>
      <c r="G17" s="15">
        <v>842301434.37889528</v>
      </c>
      <c r="H17" s="16">
        <f t="shared" ref="H17:H18" si="3">SUM(I17:M17)</f>
        <v>26138890562.208927</v>
      </c>
      <c r="I17" s="15">
        <v>11709092674.079998</v>
      </c>
      <c r="J17" s="15">
        <v>9142423908.4899998</v>
      </c>
      <c r="K17" s="15">
        <v>2686373264.8999996</v>
      </c>
      <c r="L17" s="15">
        <v>1772530000</v>
      </c>
      <c r="M17" s="15">
        <v>828470714.73892534</v>
      </c>
    </row>
    <row r="18" spans="1:13" x14ac:dyDescent="0.25">
      <c r="A18" s="3" t="s">
        <v>77</v>
      </c>
      <c r="B18" s="16">
        <f t="shared" si="2"/>
        <v>110262552725.00027</v>
      </c>
      <c r="C18" s="16">
        <v>55188826797.869171</v>
      </c>
      <c r="D18" s="16">
        <v>32240994902.929279</v>
      </c>
      <c r="E18" s="16">
        <v>10572387457.11001</v>
      </c>
      <c r="F18" s="15">
        <v>6019066997.7518101</v>
      </c>
      <c r="G18" s="15">
        <v>6241276569.3400002</v>
      </c>
      <c r="H18" s="16">
        <f t="shared" si="3"/>
        <v>110262552725.00027</v>
      </c>
      <c r="I18" s="16">
        <v>55188826797.869171</v>
      </c>
      <c r="J18" s="16">
        <v>32240994902.929279</v>
      </c>
      <c r="K18" s="16">
        <v>10572387457.11001</v>
      </c>
      <c r="L18" s="15">
        <v>6019066997.7518101</v>
      </c>
      <c r="M18" s="15">
        <v>6241276569.3400002</v>
      </c>
    </row>
    <row r="19" spans="1:13" x14ac:dyDescent="0.25">
      <c r="A19" s="3" t="s">
        <v>93</v>
      </c>
      <c r="B19" s="16">
        <f>SUM(C19:F19)</f>
        <v>21187416941.649998</v>
      </c>
      <c r="C19" s="16">
        <f>C17</f>
        <v>13352597806.65</v>
      </c>
      <c r="D19" s="16">
        <f t="shared" ref="D19:F19" si="4">D17</f>
        <v>4272426774.77</v>
      </c>
      <c r="E19" s="16">
        <f t="shared" si="4"/>
        <v>1646235360.23</v>
      </c>
      <c r="F19" s="16">
        <f t="shared" si="4"/>
        <v>1916157000</v>
      </c>
      <c r="G19" s="16"/>
      <c r="H19" s="16">
        <f>SUM(I19:L19)</f>
        <v>25310419847.470001</v>
      </c>
      <c r="I19" s="16">
        <f>I17</f>
        <v>11709092674.079998</v>
      </c>
      <c r="J19" s="16">
        <f t="shared" ref="J19:L19" si="5">J17</f>
        <v>9142423908.4899998</v>
      </c>
      <c r="K19" s="16">
        <f t="shared" si="5"/>
        <v>2686373264.8999996</v>
      </c>
      <c r="L19" s="16">
        <f t="shared" si="5"/>
        <v>1772530000</v>
      </c>
      <c r="M19" s="16"/>
    </row>
    <row r="20" spans="1:13" x14ac:dyDescent="0.25">
      <c r="A20" s="2"/>
      <c r="B20" s="15"/>
      <c r="C20" s="16"/>
      <c r="D20" s="16"/>
      <c r="E20" s="16"/>
      <c r="F20" s="16"/>
      <c r="G20" s="16"/>
      <c r="H20" s="15"/>
      <c r="I20" s="16"/>
      <c r="J20" s="16"/>
      <c r="K20" s="16"/>
      <c r="L20" s="16"/>
      <c r="M20" s="16"/>
    </row>
    <row r="21" spans="1:13" x14ac:dyDescent="0.25">
      <c r="A21" s="6" t="s">
        <v>6</v>
      </c>
      <c r="B21" s="15"/>
      <c r="C21" s="16"/>
      <c r="D21" s="16"/>
      <c r="E21" s="16"/>
      <c r="F21" s="16"/>
      <c r="G21" s="16"/>
      <c r="H21" s="15"/>
      <c r="I21" s="16"/>
      <c r="J21" s="16"/>
      <c r="K21" s="16"/>
      <c r="L21" s="16"/>
      <c r="M21" s="16"/>
    </row>
    <row r="22" spans="1:13" x14ac:dyDescent="0.25">
      <c r="A22" s="3" t="s">
        <v>91</v>
      </c>
      <c r="B22" s="16">
        <f t="shared" ref="B22" si="6">B16</f>
        <v>27419324003.580139</v>
      </c>
      <c r="C22" s="16">
        <f>B22+H22</f>
        <v>54838648007.160278</v>
      </c>
      <c r="D22" s="16"/>
      <c r="E22" s="16"/>
      <c r="F22" s="15"/>
      <c r="G22" s="15"/>
      <c r="H22" s="16">
        <f t="shared" ref="H22" si="7">H16</f>
        <v>27419324003.580139</v>
      </c>
      <c r="I22" s="16"/>
      <c r="J22" s="16"/>
      <c r="K22" s="16"/>
      <c r="L22" s="15"/>
      <c r="M22" s="15"/>
    </row>
    <row r="23" spans="1:13" x14ac:dyDescent="0.25">
      <c r="A23" s="3" t="s">
        <v>92</v>
      </c>
      <c r="B23" s="16">
        <v>27657829189.02</v>
      </c>
      <c r="C23" s="16"/>
      <c r="D23" s="16"/>
      <c r="E23" s="16"/>
      <c r="F23" s="15"/>
      <c r="G23" s="15"/>
      <c r="H23" s="16">
        <v>27657829189.02</v>
      </c>
      <c r="I23" s="16"/>
      <c r="J23" s="16"/>
      <c r="K23" s="16"/>
      <c r="L23" s="15"/>
      <c r="M23" s="15"/>
    </row>
    <row r="24" spans="1:13" x14ac:dyDescent="0.25">
      <c r="A24" s="2"/>
      <c r="B24" s="15"/>
      <c r="C24" s="16"/>
      <c r="D24" s="16"/>
      <c r="E24" s="16"/>
      <c r="F24" s="16"/>
      <c r="G24" s="16"/>
      <c r="H24" s="15"/>
      <c r="I24" s="16"/>
      <c r="J24" s="16"/>
      <c r="K24" s="16"/>
      <c r="L24" s="16"/>
      <c r="M24" s="16"/>
    </row>
    <row r="25" spans="1:13" x14ac:dyDescent="0.25">
      <c r="A25" s="2" t="s">
        <v>7</v>
      </c>
      <c r="B25" s="15"/>
      <c r="C25" s="16"/>
      <c r="D25" s="16"/>
      <c r="E25" s="16"/>
      <c r="F25" s="16"/>
      <c r="G25" s="16"/>
      <c r="H25" s="15"/>
      <c r="I25" s="16"/>
      <c r="J25" s="16"/>
      <c r="K25" s="16"/>
      <c r="L25" s="16"/>
      <c r="M25" s="16"/>
    </row>
    <row r="26" spans="1:13" x14ac:dyDescent="0.25">
      <c r="A26" s="3" t="s">
        <v>53</v>
      </c>
      <c r="B26" s="17">
        <v>1.0123857379999999</v>
      </c>
      <c r="C26" s="17">
        <v>1.0123857379999999</v>
      </c>
      <c r="D26" s="17">
        <v>1.0123857379999999</v>
      </c>
      <c r="E26" s="17">
        <v>1.0123857379999999</v>
      </c>
      <c r="F26" s="17">
        <v>1.0123857379999999</v>
      </c>
      <c r="G26" s="17">
        <v>1.0123857379999999</v>
      </c>
      <c r="H26" s="17">
        <v>1.0123857379999999</v>
      </c>
      <c r="I26" s="17">
        <v>1.0123857379999999</v>
      </c>
      <c r="J26" s="17">
        <v>1.0123857379999999</v>
      </c>
      <c r="K26" s="17">
        <v>1.0123857379999999</v>
      </c>
      <c r="L26" s="17">
        <v>1.0123857379999999</v>
      </c>
      <c r="M26" s="17">
        <v>1.0123857379999999</v>
      </c>
    </row>
    <row r="27" spans="1:13" x14ac:dyDescent="0.25">
      <c r="A27" s="3" t="s">
        <v>94</v>
      </c>
      <c r="B27" s="17">
        <v>1.0303325644000001</v>
      </c>
      <c r="C27" s="17">
        <v>1.0303325644000001</v>
      </c>
      <c r="D27" s="17">
        <v>1.0303325644000001</v>
      </c>
      <c r="E27" s="17">
        <v>1.0303325644000001</v>
      </c>
      <c r="F27" s="17">
        <v>1.0303325644000001</v>
      </c>
      <c r="G27" s="17">
        <v>1.0303325644000001</v>
      </c>
      <c r="H27" s="17">
        <v>1.0303325644000001</v>
      </c>
      <c r="I27" s="17">
        <v>1.0303325644000001</v>
      </c>
      <c r="J27" s="17">
        <v>1.0303325644000001</v>
      </c>
      <c r="K27" s="17">
        <v>1.0303325644000001</v>
      </c>
      <c r="L27" s="17">
        <v>1.0303325644000001</v>
      </c>
      <c r="M27" s="17">
        <v>1.0303325644000001</v>
      </c>
    </row>
    <row r="28" spans="1:13" x14ac:dyDescent="0.25">
      <c r="A28" s="3" t="s">
        <v>8</v>
      </c>
      <c r="B28" s="15">
        <f>+C28+F28</f>
        <v>163709</v>
      </c>
      <c r="C28" s="16">
        <v>117623</v>
      </c>
      <c r="D28" s="16">
        <v>117623</v>
      </c>
      <c r="E28" s="16">
        <v>117623</v>
      </c>
      <c r="F28" s="16">
        <v>46086</v>
      </c>
      <c r="G28" s="16"/>
      <c r="H28" s="15">
        <f>+I28+L28</f>
        <v>163709</v>
      </c>
      <c r="I28" s="16">
        <v>117623</v>
      </c>
      <c r="J28" s="16">
        <v>117623</v>
      </c>
      <c r="K28" s="16">
        <v>117623</v>
      </c>
      <c r="L28" s="16">
        <v>46086</v>
      </c>
      <c r="M28" s="16"/>
    </row>
    <row r="29" spans="1:13" x14ac:dyDescent="0.25">
      <c r="A29" s="2"/>
      <c r="B29" s="15"/>
      <c r="C29" s="16"/>
      <c r="D29" s="16"/>
      <c r="E29" s="16"/>
      <c r="F29" s="16"/>
      <c r="G29" s="16"/>
      <c r="H29" s="15"/>
      <c r="I29" s="16"/>
      <c r="J29" s="16"/>
      <c r="K29" s="16"/>
      <c r="L29" s="16"/>
      <c r="M29" s="16"/>
    </row>
    <row r="30" spans="1:13" x14ac:dyDescent="0.25">
      <c r="A30" s="4" t="s">
        <v>9</v>
      </c>
      <c r="B30" s="15"/>
      <c r="C30" s="16"/>
      <c r="D30" s="16"/>
      <c r="E30" s="16"/>
      <c r="F30" s="16"/>
      <c r="G30" s="16"/>
      <c r="H30" s="15"/>
      <c r="I30" s="16"/>
      <c r="J30" s="16"/>
      <c r="K30" s="16"/>
      <c r="L30" s="16"/>
      <c r="M30" s="16"/>
    </row>
    <row r="31" spans="1:13" x14ac:dyDescent="0.25">
      <c r="A31" s="2" t="s">
        <v>54</v>
      </c>
      <c r="B31" s="15">
        <f t="shared" ref="B31:F31" si="8">B15/B26</f>
        <v>20553567864.516491</v>
      </c>
      <c r="C31" s="15">
        <f t="shared" si="8"/>
        <v>12083835230.727047</v>
      </c>
      <c r="D31" s="15">
        <f t="shared" si="8"/>
        <v>4623312071.2927313</v>
      </c>
      <c r="E31" s="15">
        <f t="shared" si="8"/>
        <v>1598171570.7555733</v>
      </c>
      <c r="F31" s="15">
        <f t="shared" si="8"/>
        <v>1312469101.5747993</v>
      </c>
      <c r="G31" s="16">
        <f t="shared" ref="G31:L31" si="9">G15/G26</f>
        <v>935779890.16633964</v>
      </c>
      <c r="H31" s="15">
        <f t="shared" si="9"/>
        <v>21960455194.729809</v>
      </c>
      <c r="I31" s="16">
        <f t="shared" si="9"/>
        <v>10645710235.785643</v>
      </c>
      <c r="J31" s="16">
        <f t="shared" si="9"/>
        <v>7227993580.5950689</v>
      </c>
      <c r="K31" s="16">
        <f t="shared" si="9"/>
        <v>1996109293.1852427</v>
      </c>
      <c r="L31" s="16">
        <f t="shared" si="9"/>
        <v>1180788068.3518679</v>
      </c>
      <c r="M31" s="16">
        <f t="shared" ref="M31" si="10">M15/M26</f>
        <v>909854016.81198645</v>
      </c>
    </row>
    <row r="32" spans="1:13" x14ac:dyDescent="0.25">
      <c r="A32" s="2" t="s">
        <v>95</v>
      </c>
      <c r="B32" s="15">
        <f t="shared" ref="B32:G32" si="11">B17/B27</f>
        <v>21381172581.745579</v>
      </c>
      <c r="C32" s="15">
        <f t="shared" si="11"/>
        <v>12959502851.80562</v>
      </c>
      <c r="D32" s="15">
        <f t="shared" si="11"/>
        <v>4146648298.2200885</v>
      </c>
      <c r="E32" s="15">
        <f t="shared" si="11"/>
        <v>1597770872.3480582</v>
      </c>
      <c r="F32" s="15">
        <f t="shared" si="11"/>
        <v>1859746130.7222173</v>
      </c>
      <c r="G32" s="15">
        <f t="shared" si="11"/>
        <v>817504428.6495961</v>
      </c>
      <c r="H32" s="15">
        <f t="shared" ref="H32" si="12">H17/H27</f>
        <v>25369372438.917862</v>
      </c>
      <c r="I32" s="16">
        <f>I17/I27</f>
        <v>11364381830.344872</v>
      </c>
      <c r="J32" s="16">
        <f t="shared" ref="J32:M32" si="13">J17/J27</f>
        <v>8873274731.2650108</v>
      </c>
      <c r="K32" s="16">
        <f t="shared" si="13"/>
        <v>2607287547.4574289</v>
      </c>
      <c r="L32" s="16">
        <f t="shared" si="13"/>
        <v>1720347450.1771264</v>
      </c>
      <c r="M32" s="16">
        <f t="shared" si="13"/>
        <v>804080879.67342257</v>
      </c>
    </row>
    <row r="33" spans="1:13" x14ac:dyDescent="0.25">
      <c r="A33" s="2" t="s">
        <v>55</v>
      </c>
      <c r="B33" s="15">
        <f t="shared" ref="B33:F33" si="14">B31/B9</f>
        <v>8338161.4054833632</v>
      </c>
      <c r="C33" s="15">
        <f t="shared" si="14"/>
        <v>6777249.1479119724</v>
      </c>
      <c r="D33" s="15">
        <f t="shared" si="14"/>
        <v>13638088.705878263</v>
      </c>
      <c r="E33" s="15">
        <f t="shared" si="14"/>
        <v>14143111.245624542</v>
      </c>
      <c r="F33" s="15">
        <f t="shared" si="14"/>
        <v>5706387.3981513008</v>
      </c>
      <c r="G33" s="16"/>
      <c r="H33" s="15">
        <f t="shared" ref="H33:L33" si="15">H31/H9</f>
        <v>9281680.1330218967</v>
      </c>
      <c r="I33" s="16">
        <f t="shared" si="15"/>
        <v>6793688.7273679916</v>
      </c>
      <c r="J33" s="16">
        <f t="shared" si="15"/>
        <v>15281170.360666107</v>
      </c>
      <c r="K33" s="16">
        <f t="shared" si="15"/>
        <v>16228530.838904412</v>
      </c>
      <c r="L33" s="16">
        <f t="shared" si="15"/>
        <v>5816689.9918811228</v>
      </c>
      <c r="M33" s="16"/>
    </row>
    <row r="34" spans="1:13" x14ac:dyDescent="0.25">
      <c r="A34" s="2" t="s">
        <v>96</v>
      </c>
      <c r="B34" s="15">
        <f t="shared" ref="B34:F34" si="16">B32/B11</f>
        <v>7710484.1621873705</v>
      </c>
      <c r="C34" s="15">
        <f t="shared" si="16"/>
        <v>6509042.1154222097</v>
      </c>
      <c r="D34" s="15">
        <f t="shared" si="16"/>
        <v>11984532.653815284</v>
      </c>
      <c r="E34" s="15">
        <f t="shared" si="16"/>
        <v>13426645.986118136</v>
      </c>
      <c r="F34" s="15">
        <f t="shared" si="16"/>
        <v>5866707.0369786033</v>
      </c>
      <c r="G34" s="16"/>
      <c r="H34" s="15">
        <f t="shared" ref="H34:L34" si="17">H32/H11</f>
        <v>9344151.9112036321</v>
      </c>
      <c r="I34" s="16">
        <f t="shared" si="17"/>
        <v>6645837.3276870595</v>
      </c>
      <c r="J34" s="16">
        <f t="shared" si="17"/>
        <v>15930475.280547597</v>
      </c>
      <c r="K34" s="16">
        <f t="shared" si="17"/>
        <v>16930438.619853433</v>
      </c>
      <c r="L34" s="16">
        <f t="shared" si="17"/>
        <v>5851521.9393779812</v>
      </c>
      <c r="M34" s="16"/>
    </row>
    <row r="35" spans="1:13" x14ac:dyDescent="0.25">
      <c r="A35" s="2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</row>
    <row r="36" spans="1:13" x14ac:dyDescent="0.25">
      <c r="A36" s="4" t="s">
        <v>10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</row>
    <row r="37" spans="1:13" x14ac:dyDescent="0.25">
      <c r="A37" s="2"/>
      <c r="B37" s="18"/>
      <c r="C37" s="19"/>
      <c r="D37" s="19"/>
      <c r="E37" s="19"/>
      <c r="F37" s="19"/>
      <c r="G37" s="19"/>
      <c r="H37" s="18"/>
      <c r="I37" s="19"/>
      <c r="J37" s="19"/>
      <c r="K37" s="19"/>
      <c r="L37" s="19"/>
      <c r="M37" s="19"/>
    </row>
    <row r="38" spans="1:13" x14ac:dyDescent="0.25">
      <c r="A38" s="2" t="s">
        <v>11</v>
      </c>
      <c r="B38" s="18"/>
      <c r="C38" s="19"/>
      <c r="D38" s="19"/>
      <c r="E38" s="19"/>
      <c r="F38" s="19"/>
      <c r="G38" s="19"/>
      <c r="H38" s="18"/>
      <c r="I38" s="19"/>
      <c r="J38" s="19"/>
      <c r="K38" s="19"/>
      <c r="L38" s="19"/>
      <c r="M38" s="19"/>
    </row>
    <row r="39" spans="1:13" x14ac:dyDescent="0.25">
      <c r="A39" s="2" t="s">
        <v>12</v>
      </c>
      <c r="B39" s="18">
        <f t="shared" ref="B39:F39" si="18">B10/B28*100</f>
        <v>1.7286771038855528</v>
      </c>
      <c r="C39" s="18">
        <f t="shared" si="18"/>
        <v>1.5685707727230218</v>
      </c>
      <c r="D39" s="18">
        <f t="shared" si="18"/>
        <v>0.39022980199450785</v>
      </c>
      <c r="E39" s="18">
        <f t="shared" si="18"/>
        <v>0.20149120495141257</v>
      </c>
      <c r="F39" s="18">
        <f t="shared" si="18"/>
        <v>0.62708848674217765</v>
      </c>
      <c r="G39" s="19"/>
      <c r="H39" s="18">
        <f t="shared" ref="H39" si="19">H10/H28*100</f>
        <v>1.7286771038855528</v>
      </c>
      <c r="I39" s="19">
        <f>I10/I28*100</f>
        <v>1.5685707727230218</v>
      </c>
      <c r="J39" s="19">
        <f t="shared" ref="J39:L39" si="20">J10/J28*100</f>
        <v>0.39022980199450785</v>
      </c>
      <c r="K39" s="19">
        <f t="shared" si="20"/>
        <v>0.20149120495141257</v>
      </c>
      <c r="L39" s="19">
        <f t="shared" si="20"/>
        <v>0.62708848674217765</v>
      </c>
      <c r="M39" s="19"/>
    </row>
    <row r="40" spans="1:13" x14ac:dyDescent="0.25">
      <c r="A40" s="2" t="s">
        <v>13</v>
      </c>
      <c r="B40" s="19">
        <f t="shared" ref="B40:F40" si="21">B11/B28*100</f>
        <v>1.6938592258214271</v>
      </c>
      <c r="C40" s="19">
        <f t="shared" si="21"/>
        <v>1.6926961563639764</v>
      </c>
      <c r="D40" s="19">
        <f t="shared" si="21"/>
        <v>0.29416015575185128</v>
      </c>
      <c r="E40" s="19">
        <f t="shared" si="21"/>
        <v>0.10117068940598353</v>
      </c>
      <c r="F40" s="19">
        <f t="shared" si="21"/>
        <v>0.68784446469643712</v>
      </c>
      <c r="G40" s="19"/>
      <c r="H40" s="19">
        <f t="shared" ref="H40:L40" si="22">H11/H28*100</f>
        <v>1.6584305077912638</v>
      </c>
      <c r="I40" s="19">
        <f t="shared" si="22"/>
        <v>1.4537973015481664</v>
      </c>
      <c r="J40" s="19">
        <f t="shared" si="22"/>
        <v>0.47354684032884725</v>
      </c>
      <c r="K40" s="19">
        <f t="shared" si="22"/>
        <v>0.13092677452539045</v>
      </c>
      <c r="L40" s="19">
        <f t="shared" si="22"/>
        <v>0.63793776851972395</v>
      </c>
      <c r="M40" s="19"/>
    </row>
    <row r="41" spans="1:13" x14ac:dyDescent="0.25">
      <c r="A41" s="2"/>
      <c r="B41" s="18"/>
      <c r="C41" s="19"/>
      <c r="D41" s="19"/>
      <c r="E41" s="19"/>
      <c r="F41" s="19"/>
      <c r="G41" s="19"/>
      <c r="H41" s="18"/>
      <c r="I41" s="19"/>
      <c r="J41" s="19"/>
      <c r="K41" s="19"/>
      <c r="L41" s="19"/>
      <c r="M41" s="19"/>
    </row>
    <row r="42" spans="1:13" x14ac:dyDescent="0.25">
      <c r="A42" s="2" t="s">
        <v>14</v>
      </c>
      <c r="B42" s="18"/>
      <c r="C42" s="19"/>
      <c r="D42" s="19"/>
      <c r="E42" s="19"/>
      <c r="F42" s="19"/>
      <c r="G42" s="19"/>
      <c r="H42" s="18"/>
      <c r="I42" s="19"/>
      <c r="J42" s="19"/>
      <c r="K42" s="19"/>
      <c r="L42" s="19"/>
      <c r="M42" s="19"/>
    </row>
    <row r="43" spans="1:13" x14ac:dyDescent="0.25">
      <c r="A43" s="2" t="s">
        <v>15</v>
      </c>
      <c r="B43" s="18">
        <f t="shared" ref="B43:F43" si="23">B11/B10*100</f>
        <v>97.985865724381625</v>
      </c>
      <c r="C43" s="19">
        <f t="shared" si="23"/>
        <v>107.91327913279132</v>
      </c>
      <c r="D43" s="19">
        <f t="shared" si="23"/>
        <v>75.381263616557732</v>
      </c>
      <c r="E43" s="19">
        <f t="shared" si="23"/>
        <v>50.210970464135016</v>
      </c>
      <c r="F43" s="19">
        <f t="shared" si="23"/>
        <v>109.68858131487889</v>
      </c>
      <c r="G43" s="19"/>
      <c r="H43" s="18">
        <f t="shared" ref="H43:L43" si="24">H11/H10*100</f>
        <v>95.936395759717314</v>
      </c>
      <c r="I43" s="19">
        <f t="shared" si="24"/>
        <v>92.682926829268297</v>
      </c>
      <c r="J43" s="19">
        <f t="shared" si="24"/>
        <v>121.35076252723312</v>
      </c>
      <c r="K43" s="19">
        <f t="shared" si="24"/>
        <v>64.978902953586498</v>
      </c>
      <c r="L43" s="19">
        <f t="shared" si="24"/>
        <v>101.73010380622839</v>
      </c>
      <c r="M43" s="19"/>
    </row>
    <row r="44" spans="1:13" x14ac:dyDescent="0.25">
      <c r="A44" s="2" t="s">
        <v>16</v>
      </c>
      <c r="B44" s="18">
        <f>B17/B16*100</f>
        <v>80.343769135783489</v>
      </c>
      <c r="C44" s="18">
        <f>C17/C16*100</f>
        <v>103.28387101233874</v>
      </c>
      <c r="D44" s="18">
        <f t="shared" ref="D44:G44" si="25">D17/D16*100</f>
        <v>55.760726329158537</v>
      </c>
      <c r="E44" s="18">
        <f t="shared" si="25"/>
        <v>46.567937391942223</v>
      </c>
      <c r="F44" s="18">
        <f t="shared" si="25"/>
        <v>109.99551727207981</v>
      </c>
      <c r="G44" s="18">
        <f t="shared" si="25"/>
        <v>54.270698548171978</v>
      </c>
      <c r="H44" s="18">
        <f>H17/H16*100</f>
        <v>95.330178668139212</v>
      </c>
      <c r="I44" s="18">
        <f>I17/I16*100</f>
        <v>90.571170863762617</v>
      </c>
      <c r="J44" s="18">
        <f t="shared" ref="J44:M44" si="26">J17/J16*100</f>
        <v>119.32052307061731</v>
      </c>
      <c r="K44" s="18">
        <f t="shared" si="26"/>
        <v>75.99087289303074</v>
      </c>
      <c r="L44" s="18">
        <f t="shared" si="26"/>
        <v>101.75071992027776</v>
      </c>
      <c r="M44" s="18">
        <f t="shared" si="26"/>
        <v>53.379565296287424</v>
      </c>
    </row>
    <row r="45" spans="1:13" x14ac:dyDescent="0.25">
      <c r="A45" s="2" t="s">
        <v>17</v>
      </c>
      <c r="B45" s="18">
        <f t="shared" ref="B45:F45" si="27">AVERAGE(B43:B44)</f>
        <v>89.164817430082564</v>
      </c>
      <c r="C45" s="19">
        <f t="shared" si="27"/>
        <v>105.59857507256503</v>
      </c>
      <c r="D45" s="19">
        <f t="shared" si="27"/>
        <v>65.570994972858131</v>
      </c>
      <c r="E45" s="19">
        <f t="shared" si="27"/>
        <v>48.38945392803862</v>
      </c>
      <c r="F45" s="19">
        <f t="shared" si="27"/>
        <v>109.84204929347935</v>
      </c>
      <c r="G45" s="19"/>
      <c r="H45" s="18">
        <f t="shared" ref="H45:L45" si="28">AVERAGE(H43:H44)</f>
        <v>95.63328721392827</v>
      </c>
      <c r="I45" s="19">
        <f t="shared" si="28"/>
        <v>91.627048846515464</v>
      </c>
      <c r="J45" s="19">
        <f t="shared" si="28"/>
        <v>120.33564279892522</v>
      </c>
      <c r="K45" s="19">
        <f t="shared" si="28"/>
        <v>70.484887923308619</v>
      </c>
      <c r="L45" s="19">
        <f t="shared" si="28"/>
        <v>101.74041186325307</v>
      </c>
      <c r="M45" s="19"/>
    </row>
    <row r="46" spans="1:13" x14ac:dyDescent="0.25">
      <c r="A46" s="2"/>
      <c r="B46" s="18"/>
      <c r="C46" s="19"/>
      <c r="D46" s="19"/>
      <c r="E46" s="19"/>
      <c r="F46" s="19"/>
      <c r="G46" s="19"/>
      <c r="H46" s="18"/>
      <c r="I46" s="19"/>
      <c r="J46" s="19"/>
      <c r="K46" s="19"/>
      <c r="L46" s="19"/>
      <c r="M46" s="19"/>
    </row>
    <row r="47" spans="1:13" x14ac:dyDescent="0.25">
      <c r="A47" s="2" t="s">
        <v>18</v>
      </c>
      <c r="B47" s="18"/>
      <c r="C47" s="19"/>
      <c r="D47" s="19"/>
      <c r="E47" s="19"/>
      <c r="F47" s="19"/>
      <c r="G47" s="19"/>
      <c r="H47" s="18"/>
      <c r="I47" s="19"/>
      <c r="J47" s="19"/>
      <c r="K47" s="19"/>
      <c r="L47" s="19"/>
      <c r="M47" s="19"/>
    </row>
    <row r="48" spans="1:13" x14ac:dyDescent="0.25">
      <c r="A48" s="2" t="s">
        <v>19</v>
      </c>
      <c r="B48" s="18">
        <f t="shared" ref="B48:F48" si="29">B11/B12*100</f>
        <v>24.429565677032862</v>
      </c>
      <c r="C48" s="19">
        <f t="shared" si="29"/>
        <v>25.643997939206592</v>
      </c>
      <c r="D48" s="19">
        <f t="shared" si="29"/>
        <v>18.049034950443403</v>
      </c>
      <c r="E48" s="19">
        <f t="shared" si="29"/>
        <v>17.122302158273381</v>
      </c>
      <c r="F48" s="19">
        <f t="shared" si="29"/>
        <v>32.512820512820511</v>
      </c>
      <c r="G48" s="19"/>
      <c r="H48" s="18">
        <f t="shared" ref="H48:L48" si="30">H11/H12*100</f>
        <v>23.918597480398201</v>
      </c>
      <c r="I48" s="19">
        <f t="shared" si="30"/>
        <v>22.024729520865531</v>
      </c>
      <c r="J48" s="19">
        <f t="shared" si="30"/>
        <v>29.055816379760042</v>
      </c>
      <c r="K48" s="19">
        <f t="shared" si="30"/>
        <v>22.158273381294961</v>
      </c>
      <c r="L48" s="19">
        <f t="shared" si="30"/>
        <v>30.153846153846153</v>
      </c>
      <c r="M48" s="19"/>
    </row>
    <row r="49" spans="1:13" x14ac:dyDescent="0.25">
      <c r="A49" s="2" t="s">
        <v>20</v>
      </c>
      <c r="B49" s="18">
        <f>B17/B18*100</f>
        <v>19.979329184380479</v>
      </c>
      <c r="C49" s="18">
        <f t="shared" ref="C49:G49" si="31">C17/C18*100</f>
        <v>24.194386040410521</v>
      </c>
      <c r="D49" s="18">
        <f t="shared" si="31"/>
        <v>13.251535157749817</v>
      </c>
      <c r="E49" s="18">
        <f t="shared" si="31"/>
        <v>15.571084269361451</v>
      </c>
      <c r="F49" s="18">
        <f t="shared" si="31"/>
        <v>31.83478437298848</v>
      </c>
      <c r="G49" s="18">
        <f t="shared" si="31"/>
        <v>13.495659502042651</v>
      </c>
      <c r="H49" s="18">
        <f>H17/H18*100</f>
        <v>23.70604517691558</v>
      </c>
      <c r="I49" s="18">
        <f t="shared" ref="I49:M49" si="32">I17/I18*100</f>
        <v>21.216418890303508</v>
      </c>
      <c r="J49" s="18">
        <f t="shared" si="32"/>
        <v>28.35651919556415</v>
      </c>
      <c r="K49" s="18">
        <f t="shared" si="32"/>
        <v>25.409334228413975</v>
      </c>
      <c r="L49" s="18">
        <f t="shared" si="32"/>
        <v>29.448583985891169</v>
      </c>
      <c r="M49" s="18">
        <f t="shared" si="32"/>
        <v>13.274058688710443</v>
      </c>
    </row>
    <row r="50" spans="1:13" x14ac:dyDescent="0.25">
      <c r="A50" s="2" t="s">
        <v>21</v>
      </c>
      <c r="B50" s="18">
        <f t="shared" ref="B50:F50" si="33">(B48+B49)/2</f>
        <v>22.204447430706672</v>
      </c>
      <c r="C50" s="19">
        <f t="shared" si="33"/>
        <v>24.919191989808557</v>
      </c>
      <c r="D50" s="19">
        <f t="shared" si="33"/>
        <v>15.65028505409661</v>
      </c>
      <c r="E50" s="19">
        <f t="shared" si="33"/>
        <v>16.346693213817417</v>
      </c>
      <c r="F50" s="19">
        <f t="shared" si="33"/>
        <v>32.173802442904496</v>
      </c>
      <c r="G50" s="19"/>
      <c r="H50" s="18">
        <f t="shared" ref="H50:L50" si="34">(H48+H49)/2</f>
        <v>23.812321328656893</v>
      </c>
      <c r="I50" s="19">
        <f t="shared" si="34"/>
        <v>21.620574205584518</v>
      </c>
      <c r="J50" s="19">
        <f t="shared" si="34"/>
        <v>28.706167787662096</v>
      </c>
      <c r="K50" s="19">
        <f t="shared" si="34"/>
        <v>23.783803804854468</v>
      </c>
      <c r="L50" s="19">
        <f t="shared" si="34"/>
        <v>29.801215069868661</v>
      </c>
      <c r="M50" s="19"/>
    </row>
    <row r="51" spans="1:13" x14ac:dyDescent="0.25">
      <c r="A51" s="2"/>
      <c r="B51" s="18"/>
      <c r="C51" s="19"/>
      <c r="D51" s="19"/>
      <c r="E51" s="19"/>
      <c r="F51" s="19"/>
      <c r="G51" s="19"/>
      <c r="H51" s="18"/>
      <c r="I51" s="19"/>
      <c r="J51" s="19"/>
      <c r="K51" s="19"/>
      <c r="L51" s="19"/>
      <c r="M51" s="19"/>
    </row>
    <row r="52" spans="1:13" x14ac:dyDescent="0.25">
      <c r="A52" s="2" t="s">
        <v>34</v>
      </c>
      <c r="B52" s="18"/>
      <c r="C52" s="19"/>
      <c r="D52" s="19"/>
      <c r="E52" s="19"/>
      <c r="F52" s="19"/>
      <c r="G52" s="19"/>
      <c r="H52" s="18"/>
      <c r="I52" s="19"/>
      <c r="J52" s="19"/>
      <c r="K52" s="19"/>
      <c r="L52" s="19"/>
      <c r="M52" s="19"/>
    </row>
    <row r="53" spans="1:13" x14ac:dyDescent="0.25">
      <c r="A53" s="2" t="s">
        <v>22</v>
      </c>
      <c r="B53" s="18">
        <f>B19/B17*100</f>
        <v>96.176522005404181</v>
      </c>
      <c r="C53" s="18"/>
      <c r="D53" s="18"/>
      <c r="E53" s="18"/>
      <c r="F53" s="18"/>
      <c r="G53" s="18"/>
      <c r="H53" s="18">
        <f>H19/H17*100</f>
        <v>96.830505438755267</v>
      </c>
      <c r="I53" s="18"/>
      <c r="J53" s="18"/>
      <c r="K53" s="18"/>
      <c r="L53" s="18"/>
      <c r="M53" s="18"/>
    </row>
    <row r="54" spans="1:13" x14ac:dyDescent="0.25">
      <c r="A54" s="2"/>
      <c r="B54" s="18"/>
      <c r="C54" s="19"/>
      <c r="D54" s="19"/>
      <c r="E54" s="19"/>
      <c r="F54" s="19"/>
      <c r="G54" s="19"/>
      <c r="H54" s="18"/>
      <c r="I54" s="19"/>
      <c r="J54" s="19"/>
      <c r="K54" s="19"/>
      <c r="L54" s="19"/>
      <c r="M54" s="19"/>
    </row>
    <row r="55" spans="1:13" x14ac:dyDescent="0.25">
      <c r="A55" s="2" t="s">
        <v>23</v>
      </c>
      <c r="B55" s="18"/>
      <c r="C55" s="19"/>
      <c r="D55" s="19"/>
      <c r="E55" s="19"/>
      <c r="F55" s="19"/>
      <c r="G55" s="19"/>
      <c r="H55" s="18"/>
      <c r="I55" s="19"/>
      <c r="J55" s="19"/>
      <c r="K55" s="19"/>
      <c r="L55" s="19"/>
      <c r="M55" s="19"/>
    </row>
    <row r="56" spans="1:13" x14ac:dyDescent="0.25">
      <c r="A56" s="2" t="s">
        <v>24</v>
      </c>
      <c r="B56" s="20">
        <f>((B11/B9)-1)*100</f>
        <v>12.494929006085197</v>
      </c>
      <c r="C56" s="33">
        <f t="shared" ref="C56:F56" si="35">((C11/C9)-1)*100</f>
        <v>11.665731912507017</v>
      </c>
      <c r="D56" s="33">
        <f t="shared" si="35"/>
        <v>2.0648967551622377</v>
      </c>
      <c r="E56" s="33">
        <f t="shared" si="35"/>
        <v>5.3097345132743445</v>
      </c>
      <c r="F56" s="33">
        <f t="shared" si="35"/>
        <v>37.826086956521742</v>
      </c>
      <c r="G56" s="19"/>
      <c r="H56" s="20">
        <f>((H11/H9)-1)*100</f>
        <v>14.750633981403215</v>
      </c>
      <c r="I56" s="33">
        <f t="shared" ref="I56:L56" si="36">((I11/I9)-1)*100</f>
        <v>9.1257179323548154</v>
      </c>
      <c r="J56" s="33">
        <f t="shared" si="36"/>
        <v>17.758985200845668</v>
      </c>
      <c r="K56" s="33">
        <f t="shared" si="36"/>
        <v>25.203252032520318</v>
      </c>
      <c r="L56" s="33">
        <f t="shared" si="36"/>
        <v>44.827586206896555</v>
      </c>
      <c r="M56" s="19"/>
    </row>
    <row r="57" spans="1:13" x14ac:dyDescent="0.25">
      <c r="A57" s="2" t="s">
        <v>25</v>
      </c>
      <c r="B57" s="21">
        <f>((B32/B31)-1)*100</f>
        <v>4.0265744744875098</v>
      </c>
      <c r="C57" s="21">
        <f t="shared" ref="C57:F57" si="37">((C32/C31)-1)*100</f>
        <v>7.2466034529493184</v>
      </c>
      <c r="D57" s="21">
        <f t="shared" si="37"/>
        <v>-10.310006456894049</v>
      </c>
      <c r="E57" s="21">
        <f t="shared" si="37"/>
        <v>-2.5072302301409888E-2</v>
      </c>
      <c r="F57" s="21">
        <f t="shared" si="37"/>
        <v>41.698279105447412</v>
      </c>
      <c r="G57" s="22"/>
      <c r="H57" s="21">
        <f>((H32/H31)-1)*100</f>
        <v>15.522980803267439</v>
      </c>
      <c r="I57" s="21">
        <f t="shared" ref="I57:L57" si="38">((I32/I31)-1)*100</f>
        <v>6.7508092803748143</v>
      </c>
      <c r="J57" s="21">
        <f t="shared" si="38"/>
        <v>22.762626063850043</v>
      </c>
      <c r="K57" s="21">
        <f t="shared" si="38"/>
        <v>30.6184764711412</v>
      </c>
      <c r="L57" s="21">
        <f t="shared" si="38"/>
        <v>45.694853825747913</v>
      </c>
      <c r="M57" s="22"/>
    </row>
    <row r="58" spans="1:13" x14ac:dyDescent="0.25">
      <c r="A58" s="2" t="s">
        <v>26</v>
      </c>
      <c r="B58" s="18">
        <f>((B34/B33)-1)*100</f>
        <v>-7.5277655681169513</v>
      </c>
      <c r="C58" s="19">
        <f t="shared" ref="C58:F58" si="39">((C34/C33)-1)*100</f>
        <v>-3.957461598890688</v>
      </c>
      <c r="D58" s="19">
        <f t="shared" si="39"/>
        <v>-12.124543898517581</v>
      </c>
      <c r="E58" s="19">
        <f t="shared" si="39"/>
        <v>-5.0658249593282356</v>
      </c>
      <c r="F58" s="19">
        <f t="shared" si="39"/>
        <v>2.8094769534791952</v>
      </c>
      <c r="G58" s="19"/>
      <c r="H58" s="18">
        <f>((H34/H33)-1)*100</f>
        <v>0.67306540719365149</v>
      </c>
      <c r="I58" s="19">
        <f t="shared" ref="I58:L58" si="40">((I34/I33)-1)*100</f>
        <v>-2.17630517991384</v>
      </c>
      <c r="J58" s="19">
        <f t="shared" si="40"/>
        <v>4.2490522947954634</v>
      </c>
      <c r="K58" s="19">
        <f t="shared" si="40"/>
        <v>4.3251467918854924</v>
      </c>
      <c r="L58" s="19">
        <f t="shared" si="40"/>
        <v>0.59882764158785129</v>
      </c>
      <c r="M58" s="19"/>
    </row>
    <row r="59" spans="1:13" x14ac:dyDescent="0.25">
      <c r="A59" s="2"/>
      <c r="B59" s="18"/>
      <c r="C59" s="19"/>
      <c r="D59" s="19"/>
      <c r="E59" s="19"/>
      <c r="F59" s="19"/>
      <c r="G59" s="19"/>
      <c r="H59" s="18"/>
      <c r="I59" s="19"/>
      <c r="J59" s="19"/>
      <c r="K59" s="19"/>
      <c r="L59" s="19"/>
      <c r="M59" s="19"/>
    </row>
    <row r="60" spans="1:13" x14ac:dyDescent="0.25">
      <c r="A60" s="2" t="s">
        <v>27</v>
      </c>
      <c r="B60" s="18"/>
      <c r="C60" s="19"/>
      <c r="D60" s="19"/>
      <c r="E60" s="19"/>
      <c r="F60" s="19"/>
      <c r="G60" s="19"/>
      <c r="H60" s="18"/>
      <c r="I60" s="19"/>
      <c r="J60" s="19"/>
      <c r="K60" s="19"/>
      <c r="L60" s="19"/>
      <c r="M60" s="19"/>
    </row>
    <row r="61" spans="1:13" x14ac:dyDescent="0.25">
      <c r="A61" s="2" t="s">
        <v>28</v>
      </c>
      <c r="B61" s="18">
        <f t="shared" ref="B61:F62" si="41">B16/B10</f>
        <v>9688807.0684028752</v>
      </c>
      <c r="C61" s="19">
        <f t="shared" si="41"/>
        <v>7007077.0121924886</v>
      </c>
      <c r="D61" s="19">
        <f t="shared" si="41"/>
        <v>16692966.443917118</v>
      </c>
      <c r="E61" s="19">
        <f t="shared" si="41"/>
        <v>14916144.346272988</v>
      </c>
      <c r="F61" s="19">
        <f t="shared" si="41"/>
        <v>6027792.0432537971</v>
      </c>
      <c r="G61" s="19"/>
      <c r="H61" s="18">
        <f t="shared" ref="H61:L61" si="42">H16/H10</f>
        <v>9688807.0684028752</v>
      </c>
      <c r="I61" s="19">
        <f t="shared" si="42"/>
        <v>7007077.0121924886</v>
      </c>
      <c r="J61" s="19">
        <f t="shared" si="42"/>
        <v>16692966.443917118</v>
      </c>
      <c r="K61" s="19">
        <f t="shared" si="42"/>
        <v>14916144.346272988</v>
      </c>
      <c r="L61" s="19">
        <f t="shared" si="42"/>
        <v>6027792.0432537971</v>
      </c>
      <c r="M61" s="19"/>
    </row>
    <row r="62" spans="1:13" x14ac:dyDescent="0.25">
      <c r="A62" s="2" t="s">
        <v>29</v>
      </c>
      <c r="B62" s="18">
        <f t="shared" si="41"/>
        <v>7944362.9195920993</v>
      </c>
      <c r="C62" s="18">
        <f t="shared" si="41"/>
        <v>6706478.0545705678</v>
      </c>
      <c r="D62" s="18">
        <f t="shared" si="41"/>
        <v>12348054.262341041</v>
      </c>
      <c r="E62" s="18">
        <f t="shared" si="41"/>
        <v>13833910.590168068</v>
      </c>
      <c r="F62" s="18">
        <f t="shared" si="41"/>
        <v>6044659.3059936911</v>
      </c>
      <c r="G62" s="19"/>
      <c r="H62" s="18">
        <f t="shared" ref="H62:L62" si="43">H17/H11</f>
        <v>9627584.0008136015</v>
      </c>
      <c r="I62" s="18">
        <f t="shared" si="43"/>
        <v>6847422.6164210513</v>
      </c>
      <c r="J62" s="18">
        <f t="shared" si="43"/>
        <v>16413687.447917415</v>
      </c>
      <c r="K62" s="18">
        <f t="shared" si="43"/>
        <v>17443982.239610389</v>
      </c>
      <c r="L62" s="18">
        <f t="shared" si="43"/>
        <v>6029013.6054421766</v>
      </c>
      <c r="M62" s="19"/>
    </row>
    <row r="63" spans="1:13" x14ac:dyDescent="0.25">
      <c r="A63" s="2" t="s">
        <v>30</v>
      </c>
      <c r="B63" s="18">
        <f>(B62/B61)*B45</f>
        <v>73.110927312593759</v>
      </c>
      <c r="C63" s="18">
        <f t="shared" ref="C63:L63" si="44">(C62/C61)*C45</f>
        <v>101.0684662214792</v>
      </c>
      <c r="D63" s="18">
        <f t="shared" si="44"/>
        <v>48.503913710051663</v>
      </c>
      <c r="E63" s="18">
        <f t="shared" si="44"/>
        <v>44.878580121464587</v>
      </c>
      <c r="F63" s="18">
        <f t="shared" si="44"/>
        <v>110.14941469228985</v>
      </c>
      <c r="G63" s="18"/>
      <c r="H63" s="18">
        <f t="shared" si="44"/>
        <v>95.028985449475044</v>
      </c>
      <c r="I63" s="18">
        <f t="shared" si="44"/>
        <v>89.539350781479769</v>
      </c>
      <c r="J63" s="18">
        <f t="shared" si="44"/>
        <v>118.32238664000512</v>
      </c>
      <c r="K63" s="18">
        <f t="shared" si="44"/>
        <v>82.429956733580525</v>
      </c>
      <c r="L63" s="18">
        <f t="shared" si="44"/>
        <v>101.76103006628172</v>
      </c>
      <c r="M63" s="19"/>
    </row>
    <row r="64" spans="1:13" x14ac:dyDescent="0.25">
      <c r="A64" s="2"/>
      <c r="B64" s="18"/>
      <c r="C64" s="19"/>
      <c r="D64" s="19"/>
      <c r="E64" s="19"/>
      <c r="F64" s="19"/>
      <c r="G64" s="19"/>
      <c r="H64" s="18"/>
      <c r="I64" s="19"/>
      <c r="J64" s="19"/>
      <c r="K64" s="19"/>
      <c r="L64" s="19"/>
      <c r="M64" s="19"/>
    </row>
    <row r="65" spans="1:13" x14ac:dyDescent="0.25">
      <c r="A65" s="2" t="s">
        <v>31</v>
      </c>
      <c r="B65" s="18"/>
      <c r="C65" s="19"/>
      <c r="D65" s="19"/>
      <c r="E65" s="19"/>
      <c r="F65" s="19"/>
      <c r="G65" s="19"/>
      <c r="H65" s="18"/>
      <c r="I65" s="19"/>
      <c r="J65" s="19"/>
      <c r="K65" s="19"/>
      <c r="L65" s="19"/>
      <c r="M65" s="19"/>
    </row>
    <row r="66" spans="1:13" x14ac:dyDescent="0.25">
      <c r="A66" s="2" t="s">
        <v>32</v>
      </c>
      <c r="B66" s="23">
        <f>(B23/C22)*100</f>
        <v>50.434921709610201</v>
      </c>
      <c r="C66" s="19"/>
      <c r="D66" s="19"/>
      <c r="E66" s="19"/>
      <c r="F66" s="19"/>
      <c r="G66" s="19"/>
      <c r="H66" s="23">
        <f>(H23/C22)*100</f>
        <v>50.434921709610201</v>
      </c>
      <c r="I66" s="19"/>
      <c r="J66" s="19"/>
      <c r="K66" s="19"/>
      <c r="L66" s="19"/>
      <c r="M66" s="19"/>
    </row>
    <row r="67" spans="1:13" x14ac:dyDescent="0.25">
      <c r="A67" s="2" t="s">
        <v>33</v>
      </c>
      <c r="B67" s="23">
        <f t="shared" ref="B67" si="45">(B17/B23)*100</f>
        <v>79.650930756252421</v>
      </c>
      <c r="C67" s="19"/>
      <c r="D67" s="19"/>
      <c r="E67" s="19"/>
      <c r="F67" s="19"/>
      <c r="G67" s="19"/>
      <c r="H67" s="23">
        <f t="shared" ref="H67" si="46">(H17/H23)*100</f>
        <v>94.508106126369157</v>
      </c>
      <c r="I67" s="19"/>
      <c r="J67" s="19"/>
      <c r="K67" s="19"/>
      <c r="L67" s="19"/>
      <c r="M67" s="19"/>
    </row>
    <row r="68" spans="1:13" ht="15.75" thickBot="1" x14ac:dyDescent="0.3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thickTop="1" x14ac:dyDescent="0.25"/>
    <row r="70" spans="1:13" x14ac:dyDescent="0.25">
      <c r="A70" s="9" t="s">
        <v>40</v>
      </c>
    </row>
    <row r="71" spans="1:13" x14ac:dyDescent="0.25">
      <c r="A71" s="9" t="s">
        <v>82</v>
      </c>
    </row>
    <row r="72" spans="1:13" x14ac:dyDescent="0.25">
      <c r="A72" s="9" t="s">
        <v>83</v>
      </c>
    </row>
    <row r="73" spans="1:13" x14ac:dyDescent="0.25">
      <c r="A73" s="9"/>
    </row>
    <row r="74" spans="1:13" x14ac:dyDescent="0.25">
      <c r="A74" s="7" t="s">
        <v>35</v>
      </c>
    </row>
    <row r="75" spans="1:13" x14ac:dyDescent="0.25">
      <c r="A75" s="7" t="s">
        <v>36</v>
      </c>
    </row>
    <row r="76" spans="1:13" x14ac:dyDescent="0.25">
      <c r="A76" s="7" t="s">
        <v>37</v>
      </c>
    </row>
    <row r="77" spans="1:13" x14ac:dyDescent="0.25">
      <c r="A77" s="7" t="s">
        <v>38</v>
      </c>
    </row>
    <row r="78" spans="1:13" x14ac:dyDescent="0.25">
      <c r="A78" s="7" t="s">
        <v>39</v>
      </c>
    </row>
    <row r="80" spans="1:13" x14ac:dyDescent="0.25">
      <c r="A80" s="7" t="s">
        <v>84</v>
      </c>
    </row>
    <row r="81" spans="1:1" x14ac:dyDescent="0.25">
      <c r="A81" s="14"/>
    </row>
  </sheetData>
  <mergeCells count="8">
    <mergeCell ref="A2:M2"/>
    <mergeCell ref="B4:B5"/>
    <mergeCell ref="H4:H5"/>
    <mergeCell ref="M4:M5"/>
    <mergeCell ref="A4:A5"/>
    <mergeCell ref="C4:F4"/>
    <mergeCell ref="G4:G5"/>
    <mergeCell ref="I4:L4"/>
  </mergeCells>
  <pageMargins left="0.7" right="0.7" top="0.75" bottom="0.75" header="0.3" footer="0.3"/>
  <pageSetup orientation="portrait" r:id="rId1"/>
  <ignoredErrors>
    <ignoredError sqref="B9:B12 H9:H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1"/>
  <sheetViews>
    <sheetView zoomScale="70" zoomScaleNormal="70" workbookViewId="0">
      <selection activeCell="A4" sqref="A4:A5"/>
    </sheetView>
  </sheetViews>
  <sheetFormatPr baseColWidth="10" defaultColWidth="11.42578125" defaultRowHeight="15" x14ac:dyDescent="0.25"/>
  <cols>
    <col min="1" max="1" width="58" style="7" customWidth="1"/>
    <col min="2" max="13" width="18.7109375" style="7" customWidth="1"/>
    <col min="14" max="16384" width="11.42578125" style="7"/>
  </cols>
  <sheetData>
    <row r="2" spans="1:13" ht="15.75" x14ac:dyDescent="0.25">
      <c r="A2" s="39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 x14ac:dyDescent="0.25">
      <c r="A4" s="44"/>
      <c r="B4" s="40" t="s">
        <v>73</v>
      </c>
      <c r="C4" s="46" t="s">
        <v>44</v>
      </c>
      <c r="D4" s="46"/>
      <c r="E4" s="46"/>
      <c r="F4" s="46"/>
      <c r="G4" s="42" t="s">
        <v>3</v>
      </c>
      <c r="H4" s="40" t="s">
        <v>74</v>
      </c>
      <c r="I4" s="46" t="s">
        <v>45</v>
      </c>
      <c r="J4" s="46"/>
      <c r="K4" s="46"/>
      <c r="L4" s="46"/>
      <c r="M4" s="42" t="s">
        <v>3</v>
      </c>
    </row>
    <row r="5" spans="1:13" ht="15.75" thickBot="1" x14ac:dyDescent="0.3">
      <c r="A5" s="45"/>
      <c r="B5" s="41"/>
      <c r="C5" s="8" t="s">
        <v>0</v>
      </c>
      <c r="D5" s="8" t="s">
        <v>1</v>
      </c>
      <c r="E5" s="8" t="s">
        <v>2</v>
      </c>
      <c r="F5" s="8" t="s">
        <v>43</v>
      </c>
      <c r="G5" s="43"/>
      <c r="H5" s="41"/>
      <c r="I5" s="8" t="s">
        <v>0</v>
      </c>
      <c r="J5" s="8" t="s">
        <v>1</v>
      </c>
      <c r="K5" s="8" t="s">
        <v>2</v>
      </c>
      <c r="L5" s="8" t="s">
        <v>43</v>
      </c>
      <c r="M5" s="43"/>
    </row>
    <row r="6" spans="1:13" ht="15.75" thickTop="1" x14ac:dyDescent="0.25">
      <c r="A6" s="4" t="s">
        <v>4</v>
      </c>
      <c r="B6" s="9"/>
      <c r="H6" s="9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56</v>
      </c>
      <c r="B9" s="15">
        <f>SUM(C9:F9)</f>
        <v>1968</v>
      </c>
      <c r="C9" s="16">
        <v>1469</v>
      </c>
      <c r="D9" s="16">
        <v>242</v>
      </c>
      <c r="E9" s="16">
        <v>47</v>
      </c>
      <c r="F9" s="16">
        <v>210</v>
      </c>
      <c r="G9" s="16">
        <v>0</v>
      </c>
      <c r="H9" s="15">
        <f>SUM(I9:L9)</f>
        <v>3199</v>
      </c>
      <c r="I9" s="16">
        <v>2352</v>
      </c>
      <c r="J9" s="16">
        <v>459</v>
      </c>
      <c r="K9" s="16">
        <v>71</v>
      </c>
      <c r="L9" s="16">
        <v>317</v>
      </c>
      <c r="M9" s="16">
        <v>0</v>
      </c>
    </row>
    <row r="10" spans="1:13" x14ac:dyDescent="0.25">
      <c r="A10" s="3" t="s">
        <v>98</v>
      </c>
      <c r="B10" s="15">
        <f t="shared" ref="B10" si="0">SUM(C10:F10)</f>
        <v>3277</v>
      </c>
      <c r="C10" s="16">
        <v>2182</v>
      </c>
      <c r="D10" s="16">
        <v>736</v>
      </c>
      <c r="E10" s="16">
        <v>118</v>
      </c>
      <c r="F10" s="15">
        <v>241</v>
      </c>
      <c r="G10" s="16">
        <v>0</v>
      </c>
      <c r="H10" s="15">
        <f t="shared" ref="H10" si="1">SUM(I10:L10)</f>
        <v>3277</v>
      </c>
      <c r="I10" s="16">
        <v>2182</v>
      </c>
      <c r="J10" s="16">
        <v>736</v>
      </c>
      <c r="K10" s="16">
        <v>118</v>
      </c>
      <c r="L10" s="15">
        <v>241</v>
      </c>
      <c r="M10" s="16">
        <v>0</v>
      </c>
    </row>
    <row r="11" spans="1:13" x14ac:dyDescent="0.25">
      <c r="A11" s="3" t="s">
        <v>99</v>
      </c>
      <c r="B11" s="15">
        <f>SUM(C11:F11)</f>
        <v>2723</v>
      </c>
      <c r="C11" s="16">
        <v>1697</v>
      </c>
      <c r="D11" s="16">
        <v>493</v>
      </c>
      <c r="E11" s="16">
        <v>297</v>
      </c>
      <c r="F11" s="16">
        <v>236</v>
      </c>
      <c r="G11" s="16">
        <v>0</v>
      </c>
      <c r="H11" s="15">
        <f>SUM(I11:L11)</f>
        <v>3172</v>
      </c>
      <c r="I11" s="16">
        <v>2132</v>
      </c>
      <c r="J11" s="16">
        <v>587</v>
      </c>
      <c r="K11" s="16">
        <v>146</v>
      </c>
      <c r="L11" s="16">
        <v>307</v>
      </c>
      <c r="M11" s="16">
        <v>0</v>
      </c>
    </row>
    <row r="12" spans="1:13" x14ac:dyDescent="0.25">
      <c r="A12" s="3" t="s">
        <v>77</v>
      </c>
      <c r="B12" s="15">
        <f>SUM(C12:F12)</f>
        <v>11351</v>
      </c>
      <c r="C12" s="16">
        <v>7764</v>
      </c>
      <c r="D12" s="16">
        <v>1917</v>
      </c>
      <c r="E12" s="16">
        <v>695</v>
      </c>
      <c r="F12" s="15">
        <v>975</v>
      </c>
      <c r="G12" s="16">
        <v>0</v>
      </c>
      <c r="H12" s="15">
        <f>SUM(I12:L12)</f>
        <v>11351</v>
      </c>
      <c r="I12" s="16">
        <v>7764</v>
      </c>
      <c r="J12" s="16">
        <v>1917</v>
      </c>
      <c r="K12" s="16">
        <v>695</v>
      </c>
      <c r="L12" s="15">
        <v>975</v>
      </c>
      <c r="M12" s="16">
        <v>0</v>
      </c>
    </row>
    <row r="13" spans="1:13" x14ac:dyDescent="0.25">
      <c r="A13" s="2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</row>
    <row r="14" spans="1:13" x14ac:dyDescent="0.25">
      <c r="A14" s="6" t="s">
        <v>5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</row>
    <row r="15" spans="1:13" x14ac:dyDescent="0.25">
      <c r="A15" s="3" t="s">
        <v>56</v>
      </c>
      <c r="B15" s="16">
        <f>SUM(C15:G15)</f>
        <v>15126943911.56089</v>
      </c>
      <c r="C15" s="15">
        <v>9649407457.9099998</v>
      </c>
      <c r="D15" s="15">
        <v>2811347569.1500001</v>
      </c>
      <c r="E15" s="15">
        <v>409927793.87</v>
      </c>
      <c r="F15" s="15">
        <v>1250414000</v>
      </c>
      <c r="G15" s="15">
        <v>1005847090.6308906</v>
      </c>
      <c r="H15" s="16">
        <f>SUM(I15:M15)</f>
        <v>25978821131.919769</v>
      </c>
      <c r="I15" s="15">
        <v>15589957941.549999</v>
      </c>
      <c r="J15" s="15">
        <v>6227681906.6399994</v>
      </c>
      <c r="K15" s="15">
        <v>641067912.75999999</v>
      </c>
      <c r="L15" s="15">
        <v>1890218000</v>
      </c>
      <c r="M15" s="15">
        <v>1629895370.9697742</v>
      </c>
    </row>
    <row r="16" spans="1:13" x14ac:dyDescent="0.25">
      <c r="A16" s="3" t="s">
        <v>98</v>
      </c>
      <c r="B16" s="16">
        <f>SUM(C16:G16)</f>
        <v>31757642303.735336</v>
      </c>
      <c r="C16" s="16">
        <v>14908925540.861919</v>
      </c>
      <c r="D16" s="16">
        <v>11902763126.083</v>
      </c>
      <c r="E16" s="16">
        <v>1719956726.0610607</v>
      </c>
      <c r="F16" s="15">
        <v>1428394516.1893537</v>
      </c>
      <c r="G16" s="15">
        <v>1797602394.54</v>
      </c>
      <c r="H16" s="16">
        <f>SUM(I16:M16)</f>
        <v>31757642303.735336</v>
      </c>
      <c r="I16" s="16">
        <v>14908925540.861919</v>
      </c>
      <c r="J16" s="16">
        <v>11902763126.083</v>
      </c>
      <c r="K16" s="16">
        <v>1719956726.0610607</v>
      </c>
      <c r="L16" s="15">
        <v>1428394516.1893537</v>
      </c>
      <c r="M16" s="15">
        <v>1797602394.54</v>
      </c>
    </row>
    <row r="17" spans="1:13" x14ac:dyDescent="0.25">
      <c r="A17" s="3" t="s">
        <v>99</v>
      </c>
      <c r="B17" s="16">
        <f t="shared" ref="B17:B18" si="2">SUM(C17:G17)</f>
        <v>29693236165.638454</v>
      </c>
      <c r="C17" s="15">
        <v>13294719605.210001</v>
      </c>
      <c r="D17" s="15">
        <v>7916972493.6599998</v>
      </c>
      <c r="E17" s="15">
        <v>6254918611.4699993</v>
      </c>
      <c r="F17" s="15">
        <v>1436538000</v>
      </c>
      <c r="G17" s="15">
        <v>790087455.29845214</v>
      </c>
      <c r="H17" s="16">
        <f t="shared" ref="H17:H18" si="3">SUM(I17:M17)</f>
        <v>30746715397.390808</v>
      </c>
      <c r="I17" s="15">
        <v>16229780454.4</v>
      </c>
      <c r="J17" s="15">
        <v>8782517272.1100006</v>
      </c>
      <c r="K17" s="15">
        <v>2880058187.7099996</v>
      </c>
      <c r="L17" s="15">
        <v>1937554000</v>
      </c>
      <c r="M17" s="15">
        <v>916805483.17080605</v>
      </c>
    </row>
    <row r="18" spans="1:13" x14ac:dyDescent="0.25">
      <c r="A18" s="3" t="s">
        <v>77</v>
      </c>
      <c r="B18" s="16">
        <f t="shared" si="2"/>
        <v>110262552725.00027</v>
      </c>
      <c r="C18" s="16">
        <v>55188826797.869171</v>
      </c>
      <c r="D18" s="16">
        <v>32240994902.929279</v>
      </c>
      <c r="E18" s="16">
        <v>10572387457.11001</v>
      </c>
      <c r="F18" s="15">
        <v>6019066997.7518101</v>
      </c>
      <c r="G18" s="15">
        <v>6241276569.3400002</v>
      </c>
      <c r="H18" s="16">
        <f t="shared" si="3"/>
        <v>110262552725.00027</v>
      </c>
      <c r="I18" s="16">
        <v>55188826797.869171</v>
      </c>
      <c r="J18" s="16">
        <v>32240994902.929279</v>
      </c>
      <c r="K18" s="16">
        <v>10572387457.11001</v>
      </c>
      <c r="L18" s="15">
        <v>6019066997.7518101</v>
      </c>
      <c r="M18" s="15">
        <v>6241276569.3400002</v>
      </c>
    </row>
    <row r="19" spans="1:13" x14ac:dyDescent="0.25">
      <c r="A19" s="3" t="s">
        <v>100</v>
      </c>
      <c r="B19" s="16">
        <f>SUM(C19:F19)</f>
        <v>28903148710.340004</v>
      </c>
      <c r="C19" s="16">
        <f>C17</f>
        <v>13294719605.210001</v>
      </c>
      <c r="D19" s="16">
        <f t="shared" ref="D19:F19" si="4">D17</f>
        <v>7916972493.6599998</v>
      </c>
      <c r="E19" s="16">
        <f t="shared" si="4"/>
        <v>6254918611.4699993</v>
      </c>
      <c r="F19" s="16">
        <f t="shared" si="4"/>
        <v>1436538000</v>
      </c>
      <c r="G19" s="16"/>
      <c r="H19" s="16">
        <f>SUM(I19:L19)</f>
        <v>29829909914.220001</v>
      </c>
      <c r="I19" s="16">
        <f>I17</f>
        <v>16229780454.4</v>
      </c>
      <c r="J19" s="16">
        <f t="shared" ref="J19:L19" si="5">J17</f>
        <v>8782517272.1100006</v>
      </c>
      <c r="K19" s="16">
        <f t="shared" si="5"/>
        <v>2880058187.7099996</v>
      </c>
      <c r="L19" s="16">
        <f t="shared" si="5"/>
        <v>1937554000</v>
      </c>
      <c r="M19" s="16"/>
    </row>
    <row r="20" spans="1:13" x14ac:dyDescent="0.25">
      <c r="A20" s="2"/>
      <c r="B20" s="15"/>
      <c r="C20" s="16"/>
      <c r="D20" s="16"/>
      <c r="E20" s="16"/>
      <c r="F20" s="16"/>
      <c r="G20" s="16"/>
      <c r="H20" s="15"/>
      <c r="I20" s="16"/>
      <c r="J20" s="16"/>
      <c r="K20" s="16"/>
      <c r="L20" s="16"/>
      <c r="M20" s="16"/>
    </row>
    <row r="21" spans="1:13" x14ac:dyDescent="0.25">
      <c r="A21" s="6" t="s">
        <v>6</v>
      </c>
      <c r="B21" s="15"/>
      <c r="C21" s="16"/>
      <c r="D21" s="16"/>
      <c r="E21" s="16"/>
      <c r="F21" s="16"/>
      <c r="G21" s="16"/>
      <c r="H21" s="15"/>
      <c r="I21" s="16"/>
      <c r="J21" s="16"/>
      <c r="K21" s="16"/>
      <c r="L21" s="16"/>
      <c r="M21" s="16"/>
    </row>
    <row r="22" spans="1:13" x14ac:dyDescent="0.25">
      <c r="A22" s="3" t="s">
        <v>98</v>
      </c>
      <c r="B22" s="16">
        <f t="shared" ref="B22" si="6">B16</f>
        <v>31757642303.735336</v>
      </c>
      <c r="C22" s="16">
        <f>B22+H22</f>
        <v>63515284607.470673</v>
      </c>
      <c r="D22" s="16"/>
      <c r="E22" s="16"/>
      <c r="F22" s="15"/>
      <c r="G22" s="15"/>
      <c r="H22" s="16">
        <f t="shared" ref="H22" si="7">H16</f>
        <v>31757642303.735336</v>
      </c>
      <c r="I22" s="16"/>
      <c r="J22" s="16"/>
      <c r="K22" s="16"/>
      <c r="L22" s="15"/>
      <c r="M22" s="15"/>
    </row>
    <row r="23" spans="1:13" x14ac:dyDescent="0.25">
      <c r="A23" s="3" t="s">
        <v>99</v>
      </c>
      <c r="B23" s="16">
        <v>24268031072.540001</v>
      </c>
      <c r="C23" s="16"/>
      <c r="D23" s="16"/>
      <c r="E23" s="16"/>
      <c r="F23" s="15"/>
      <c r="G23" s="15"/>
      <c r="H23" s="16">
        <v>24268031072.540001</v>
      </c>
      <c r="I23" s="16"/>
      <c r="J23" s="16"/>
      <c r="K23" s="16"/>
      <c r="L23" s="15"/>
      <c r="M23" s="15"/>
    </row>
    <row r="24" spans="1:13" x14ac:dyDescent="0.25">
      <c r="A24" s="2"/>
      <c r="B24" s="15"/>
      <c r="C24" s="16"/>
      <c r="D24" s="16"/>
      <c r="E24" s="16"/>
      <c r="F24" s="16"/>
      <c r="G24" s="16"/>
      <c r="H24" s="15"/>
      <c r="I24" s="16"/>
      <c r="J24" s="16"/>
      <c r="K24" s="16"/>
      <c r="L24" s="16"/>
      <c r="M24" s="16"/>
    </row>
    <row r="25" spans="1:13" x14ac:dyDescent="0.25">
      <c r="A25" s="2" t="s">
        <v>7</v>
      </c>
      <c r="B25" s="15"/>
      <c r="C25" s="16"/>
      <c r="D25" s="16"/>
      <c r="E25" s="16"/>
      <c r="F25" s="16"/>
      <c r="G25" s="16"/>
      <c r="H25" s="15"/>
      <c r="I25" s="16"/>
      <c r="J25" s="16"/>
      <c r="K25" s="16"/>
      <c r="L25" s="16"/>
      <c r="M25" s="16"/>
    </row>
    <row r="26" spans="1:13" x14ac:dyDescent="0.25">
      <c r="A26" s="3" t="s">
        <v>57</v>
      </c>
      <c r="B26" s="38">
        <v>1.0245</v>
      </c>
      <c r="C26" s="38">
        <v>1.0245</v>
      </c>
      <c r="D26" s="38">
        <v>1.0245</v>
      </c>
      <c r="E26" s="38">
        <v>1.0245</v>
      </c>
      <c r="F26" s="38">
        <v>1.0245</v>
      </c>
      <c r="G26" s="38">
        <v>1.0245</v>
      </c>
      <c r="H26" s="38">
        <v>1.0245</v>
      </c>
      <c r="I26" s="38">
        <v>1.0245</v>
      </c>
      <c r="J26" s="38">
        <v>1.0245</v>
      </c>
      <c r="K26" s="38">
        <v>1.0245</v>
      </c>
      <c r="L26" s="38">
        <v>1.0245</v>
      </c>
      <c r="M26" s="38">
        <v>1.0245</v>
      </c>
    </row>
    <row r="27" spans="1:13" x14ac:dyDescent="0.25">
      <c r="A27" s="3" t="s">
        <v>101</v>
      </c>
      <c r="B27" s="38">
        <v>1.0451999999999999</v>
      </c>
      <c r="C27" s="38">
        <v>1.0451999999999999</v>
      </c>
      <c r="D27" s="38">
        <v>1.0451999999999999</v>
      </c>
      <c r="E27" s="38">
        <v>1.0451999999999999</v>
      </c>
      <c r="F27" s="38">
        <v>1.0451999999999999</v>
      </c>
      <c r="G27" s="38">
        <v>1.0451999999999999</v>
      </c>
      <c r="H27" s="38">
        <v>1.0451999999999999</v>
      </c>
      <c r="I27" s="38">
        <v>1.0451999999999999</v>
      </c>
      <c r="J27" s="38">
        <v>1.0451999999999999</v>
      </c>
      <c r="K27" s="38">
        <v>1.0451999999999999</v>
      </c>
      <c r="L27" s="38">
        <v>1.0451999999999999</v>
      </c>
      <c r="M27" s="38">
        <v>1.0451999999999999</v>
      </c>
    </row>
    <row r="28" spans="1:13" x14ac:dyDescent="0.25">
      <c r="A28" s="3" t="s">
        <v>8</v>
      </c>
      <c r="B28" s="15">
        <f>+C28+F28</f>
        <v>163709</v>
      </c>
      <c r="C28" s="16">
        <v>117623</v>
      </c>
      <c r="D28" s="16">
        <v>117623</v>
      </c>
      <c r="E28" s="16">
        <v>117623</v>
      </c>
      <c r="F28" s="16">
        <v>46086</v>
      </c>
      <c r="G28" s="16"/>
      <c r="H28" s="15">
        <f>+I28+L28</f>
        <v>163709</v>
      </c>
      <c r="I28" s="16">
        <v>117623</v>
      </c>
      <c r="J28" s="16">
        <v>117623</v>
      </c>
      <c r="K28" s="16">
        <v>117623</v>
      </c>
      <c r="L28" s="16">
        <v>46086</v>
      </c>
      <c r="M28" s="16"/>
    </row>
    <row r="29" spans="1:13" x14ac:dyDescent="0.25">
      <c r="A29" s="2"/>
      <c r="B29" s="15"/>
      <c r="C29" s="16"/>
      <c r="D29" s="16"/>
      <c r="E29" s="16"/>
      <c r="F29" s="16"/>
      <c r="G29" s="16"/>
      <c r="H29" s="15"/>
      <c r="I29" s="16"/>
      <c r="J29" s="16"/>
      <c r="K29" s="16"/>
      <c r="L29" s="16"/>
      <c r="M29" s="16"/>
    </row>
    <row r="30" spans="1:13" x14ac:dyDescent="0.25">
      <c r="A30" s="4" t="s">
        <v>9</v>
      </c>
      <c r="B30" s="15"/>
      <c r="C30" s="16"/>
      <c r="D30" s="16"/>
      <c r="E30" s="16"/>
      <c r="F30" s="16"/>
      <c r="G30" s="16"/>
      <c r="H30" s="15"/>
      <c r="I30" s="16"/>
      <c r="J30" s="16"/>
      <c r="K30" s="16"/>
      <c r="L30" s="16"/>
      <c r="M30" s="16"/>
    </row>
    <row r="31" spans="1:13" x14ac:dyDescent="0.25">
      <c r="A31" s="2" t="s">
        <v>58</v>
      </c>
      <c r="B31" s="15">
        <f t="shared" ref="B31:F31" si="8">B15/B26</f>
        <v>14765196594.983788</v>
      </c>
      <c r="C31" s="16">
        <f t="shared" si="8"/>
        <v>9418650520.1659355</v>
      </c>
      <c r="D31" s="16">
        <f t="shared" si="8"/>
        <v>2744116709.760859</v>
      </c>
      <c r="E31" s="16">
        <f t="shared" si="8"/>
        <v>400124737.79404587</v>
      </c>
      <c r="F31" s="16">
        <f t="shared" si="8"/>
        <v>1220511469.0092728</v>
      </c>
      <c r="G31" s="16">
        <f t="shared" ref="G31:L31" si="9">G15/G26</f>
        <v>981793158.25367558</v>
      </c>
      <c r="H31" s="15">
        <f t="shared" si="9"/>
        <v>25357560890.112026</v>
      </c>
      <c r="I31" s="16">
        <f t="shared" si="9"/>
        <v>15217138059.102001</v>
      </c>
      <c r="J31" s="16">
        <f t="shared" si="9"/>
        <v>6078752471.0980959</v>
      </c>
      <c r="K31" s="16">
        <f t="shared" si="9"/>
        <v>625737347.74036121</v>
      </c>
      <c r="L31" s="16">
        <f t="shared" si="9"/>
        <v>1845015129.3313813</v>
      </c>
      <c r="M31" s="16">
        <f t="shared" ref="M31" si="10">M15/M26</f>
        <v>1590917882.8401897</v>
      </c>
    </row>
    <row r="32" spans="1:13" x14ac:dyDescent="0.25">
      <c r="A32" s="2" t="s">
        <v>102</v>
      </c>
      <c r="B32" s="15">
        <f t="shared" ref="B32" si="11">B17/B27</f>
        <v>28409142906.274834</v>
      </c>
      <c r="C32" s="16">
        <f>C17/C27</f>
        <v>12719785309.232685</v>
      </c>
      <c r="D32" s="16">
        <f t="shared" ref="D32:F32" si="12">D17/D27</f>
        <v>7574600548.8518953</v>
      </c>
      <c r="E32" s="16">
        <f t="shared" si="12"/>
        <v>5984422705.195178</v>
      </c>
      <c r="F32" s="16">
        <f t="shared" si="12"/>
        <v>1374414466.1308842</v>
      </c>
      <c r="G32" s="16">
        <f t="shared" ref="G32:H32" si="13">G17/G27</f>
        <v>755919876.86419082</v>
      </c>
      <c r="H32" s="15">
        <f t="shared" si="13"/>
        <v>29417064100.067749</v>
      </c>
      <c r="I32" s="16">
        <f>I17/I27</f>
        <v>15527918536.548031</v>
      </c>
      <c r="J32" s="16">
        <f t="shared" ref="J32:M32" si="14">J17/J27</f>
        <v>8402714573.3926535</v>
      </c>
      <c r="K32" s="16">
        <f t="shared" si="14"/>
        <v>2755509173.0864906</v>
      </c>
      <c r="L32" s="16">
        <f t="shared" si="14"/>
        <v>1853763872.9429777</v>
      </c>
      <c r="M32" s="16">
        <f t="shared" si="14"/>
        <v>877157944.09759486</v>
      </c>
    </row>
    <row r="33" spans="1:13" x14ac:dyDescent="0.25">
      <c r="A33" s="2" t="s">
        <v>59</v>
      </c>
      <c r="B33" s="15">
        <f t="shared" ref="B33:F33" si="15">B31/B9</f>
        <v>7502640.5462315995</v>
      </c>
      <c r="C33" s="16">
        <f t="shared" si="15"/>
        <v>6411606.889153122</v>
      </c>
      <c r="D33" s="16">
        <f t="shared" si="15"/>
        <v>11339325.246945698</v>
      </c>
      <c r="E33" s="16">
        <f t="shared" si="15"/>
        <v>8513292.2934903372</v>
      </c>
      <c r="F33" s="16">
        <f t="shared" si="15"/>
        <v>5811959.376234632</v>
      </c>
      <c r="G33" s="16"/>
      <c r="H33" s="15">
        <f t="shared" ref="H33:L33" si="16">H31/H9</f>
        <v>7926714.8765589325</v>
      </c>
      <c r="I33" s="16">
        <f t="shared" si="16"/>
        <v>6469871.6237678574</v>
      </c>
      <c r="J33" s="16">
        <f t="shared" si="16"/>
        <v>13243469.435943564</v>
      </c>
      <c r="K33" s="16">
        <f t="shared" si="16"/>
        <v>8813202.0808501579</v>
      </c>
      <c r="L33" s="16">
        <f t="shared" si="16"/>
        <v>5820237.0010453667</v>
      </c>
      <c r="M33" s="16"/>
    </row>
    <row r="34" spans="1:13" x14ac:dyDescent="0.25">
      <c r="A34" s="2" t="s">
        <v>103</v>
      </c>
      <c r="B34" s="15">
        <f t="shared" ref="B34:F34" si="17">B32/B11</f>
        <v>10433030.813909231</v>
      </c>
      <c r="C34" s="16">
        <f t="shared" si="17"/>
        <v>7495453.9241206162</v>
      </c>
      <c r="D34" s="16">
        <f t="shared" si="17"/>
        <v>15364301.316129604</v>
      </c>
      <c r="E34" s="16">
        <f t="shared" si="17"/>
        <v>20149571.397963561</v>
      </c>
      <c r="F34" s="16">
        <f t="shared" si="17"/>
        <v>5823790.110724085</v>
      </c>
      <c r="G34" s="16"/>
      <c r="H34" s="15">
        <f t="shared" ref="H34:L34" si="18">H32/H11</f>
        <v>9273979.8550024424</v>
      </c>
      <c r="I34" s="16">
        <f t="shared" si="18"/>
        <v>7283263.8539155871</v>
      </c>
      <c r="J34" s="16">
        <f t="shared" si="18"/>
        <v>14314675.593513889</v>
      </c>
      <c r="K34" s="16">
        <f t="shared" si="18"/>
        <v>18873350.500592403</v>
      </c>
      <c r="L34" s="16">
        <f t="shared" si="18"/>
        <v>6038318.8043745197</v>
      </c>
      <c r="M34" s="16"/>
    </row>
    <row r="35" spans="1:13" x14ac:dyDescent="0.25">
      <c r="A35" s="2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</row>
    <row r="36" spans="1:13" x14ac:dyDescent="0.25">
      <c r="A36" s="4" t="s">
        <v>10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</row>
    <row r="37" spans="1:13" x14ac:dyDescent="0.25">
      <c r="A37" s="2"/>
      <c r="B37" s="18"/>
      <c r="C37" s="19"/>
      <c r="D37" s="19"/>
      <c r="E37" s="19"/>
      <c r="F37" s="19"/>
      <c r="G37" s="19"/>
      <c r="H37" s="18"/>
      <c r="I37" s="19"/>
      <c r="J37" s="19"/>
      <c r="K37" s="19"/>
      <c r="L37" s="19"/>
      <c r="M37" s="19"/>
    </row>
    <row r="38" spans="1:13" x14ac:dyDescent="0.25">
      <c r="A38" s="2" t="s">
        <v>11</v>
      </c>
      <c r="B38" s="18"/>
      <c r="C38" s="19"/>
      <c r="D38" s="19"/>
      <c r="E38" s="19"/>
      <c r="F38" s="19"/>
      <c r="G38" s="19"/>
      <c r="H38" s="18"/>
      <c r="I38" s="19"/>
      <c r="J38" s="19"/>
      <c r="K38" s="19"/>
      <c r="L38" s="19"/>
      <c r="M38" s="19"/>
    </row>
    <row r="39" spans="1:13" x14ac:dyDescent="0.25">
      <c r="A39" s="2" t="s">
        <v>12</v>
      </c>
      <c r="B39" s="18">
        <f t="shared" ref="B39:F39" si="19">B10/B28*100</f>
        <v>2.001722568704225</v>
      </c>
      <c r="C39" s="19">
        <f>C10/C28*100</f>
        <v>1.8550793637298828</v>
      </c>
      <c r="D39" s="19">
        <f t="shared" si="19"/>
        <v>0.62572796136809972</v>
      </c>
      <c r="E39" s="19">
        <f t="shared" si="19"/>
        <v>0.10032051554542903</v>
      </c>
      <c r="F39" s="19">
        <f t="shared" si="19"/>
        <v>0.52293538167773301</v>
      </c>
      <c r="G39" s="19"/>
      <c r="H39" s="18">
        <f t="shared" ref="H39" si="20">H10/H28*100</f>
        <v>2.001722568704225</v>
      </c>
      <c r="I39" s="19">
        <f>I10/I28*100</f>
        <v>1.8550793637298828</v>
      </c>
      <c r="J39" s="19">
        <f t="shared" ref="J39:L39" si="21">J10/J28*100</f>
        <v>0.62572796136809972</v>
      </c>
      <c r="K39" s="19">
        <f t="shared" si="21"/>
        <v>0.10032051554542903</v>
      </c>
      <c r="L39" s="19">
        <f t="shared" si="21"/>
        <v>0.52293538167773301</v>
      </c>
      <c r="M39" s="19"/>
    </row>
    <row r="40" spans="1:13" x14ac:dyDescent="0.25">
      <c r="A40" s="2" t="s">
        <v>13</v>
      </c>
      <c r="B40" s="18">
        <f t="shared" ref="B40:F40" si="22">B11/B28*100</f>
        <v>1.6633172275195622</v>
      </c>
      <c r="C40" s="19">
        <f t="shared" si="22"/>
        <v>1.4427450413609584</v>
      </c>
      <c r="D40" s="19">
        <f t="shared" si="22"/>
        <v>0.4191357132533603</v>
      </c>
      <c r="E40" s="19">
        <f t="shared" si="22"/>
        <v>0.25250163658468155</v>
      </c>
      <c r="F40" s="19">
        <f t="shared" si="22"/>
        <v>0.51208609990018661</v>
      </c>
      <c r="G40" s="19"/>
      <c r="H40" s="18">
        <f t="shared" ref="H40:L40" si="23">H11/H28*100</f>
        <v>1.9375843722703088</v>
      </c>
      <c r="I40" s="19">
        <f t="shared" si="23"/>
        <v>1.8125706707021585</v>
      </c>
      <c r="J40" s="19">
        <f t="shared" si="23"/>
        <v>0.49905205614548176</v>
      </c>
      <c r="K40" s="19">
        <f t="shared" si="23"/>
        <v>0.12412538364095457</v>
      </c>
      <c r="L40" s="19">
        <f t="shared" si="23"/>
        <v>0.66614590114134442</v>
      </c>
      <c r="M40" s="19"/>
    </row>
    <row r="41" spans="1:13" x14ac:dyDescent="0.25">
      <c r="A41" s="2"/>
      <c r="B41" s="18"/>
      <c r="C41" s="19"/>
      <c r="D41" s="19"/>
      <c r="E41" s="19"/>
      <c r="F41" s="19"/>
      <c r="G41" s="19"/>
      <c r="H41" s="18"/>
      <c r="I41" s="19"/>
      <c r="J41" s="19"/>
      <c r="K41" s="19"/>
      <c r="L41" s="19"/>
      <c r="M41" s="19"/>
    </row>
    <row r="42" spans="1:13" x14ac:dyDescent="0.25">
      <c r="A42" s="2" t="s">
        <v>14</v>
      </c>
      <c r="B42" s="18"/>
      <c r="C42" s="19"/>
      <c r="D42" s="19"/>
      <c r="E42" s="19"/>
      <c r="F42" s="19"/>
      <c r="G42" s="19"/>
      <c r="H42" s="18"/>
      <c r="I42" s="19"/>
      <c r="J42" s="19"/>
      <c r="K42" s="19"/>
      <c r="L42" s="19"/>
      <c r="M42" s="19"/>
    </row>
    <row r="43" spans="1:13" x14ac:dyDescent="0.25">
      <c r="A43" s="2" t="s">
        <v>15</v>
      </c>
      <c r="B43" s="18">
        <f t="shared" ref="B43:F43" si="24">B11/B10*100</f>
        <v>83.094293561184003</v>
      </c>
      <c r="C43" s="19">
        <f t="shared" si="24"/>
        <v>77.772685609532545</v>
      </c>
      <c r="D43" s="19">
        <f t="shared" si="24"/>
        <v>66.983695652173907</v>
      </c>
      <c r="E43" s="19">
        <f t="shared" si="24"/>
        <v>251.69491525423729</v>
      </c>
      <c r="F43" s="19">
        <f t="shared" si="24"/>
        <v>97.925311203319495</v>
      </c>
      <c r="G43" s="19"/>
      <c r="H43" s="18">
        <f t="shared" ref="H43:L43" si="25">H11/H10*100</f>
        <v>96.79584986267929</v>
      </c>
      <c r="I43" s="19">
        <f t="shared" si="25"/>
        <v>97.708524289642526</v>
      </c>
      <c r="J43" s="19">
        <f t="shared" si="25"/>
        <v>79.755434782608688</v>
      </c>
      <c r="K43" s="19">
        <f t="shared" si="25"/>
        <v>123.72881355932203</v>
      </c>
      <c r="L43" s="19">
        <f t="shared" si="25"/>
        <v>127.38589211618256</v>
      </c>
      <c r="M43" s="19"/>
    </row>
    <row r="44" spans="1:13" x14ac:dyDescent="0.25">
      <c r="A44" s="2" t="s">
        <v>16</v>
      </c>
      <c r="B44" s="18">
        <f>B17/B16*100</f>
        <v>93.499498110242058</v>
      </c>
      <c r="C44" s="18">
        <f>C17/C16*100</f>
        <v>89.172888876346235</v>
      </c>
      <c r="D44" s="18">
        <f t="shared" ref="D44:G44" si="26">D17/D16*100</f>
        <v>66.513736430755486</v>
      </c>
      <c r="E44" s="18">
        <f t="shared" si="26"/>
        <v>363.66720840672718</v>
      </c>
      <c r="F44" s="18">
        <f t="shared" si="26"/>
        <v>100.57011446896138</v>
      </c>
      <c r="G44" s="18">
        <f t="shared" si="26"/>
        <v>43.952292102983805</v>
      </c>
      <c r="H44" s="18">
        <f>H17/H16*100</f>
        <v>96.81674446523499</v>
      </c>
      <c r="I44" s="18">
        <f>I17/I16*100</f>
        <v>108.8594909802046</v>
      </c>
      <c r="J44" s="18">
        <f t="shared" ref="J44:M44" si="27">J17/J16*100</f>
        <v>73.785533485619993</v>
      </c>
      <c r="K44" s="18">
        <f t="shared" si="27"/>
        <v>167.44945637706431</v>
      </c>
      <c r="L44" s="18">
        <f t="shared" si="27"/>
        <v>135.64557816764608</v>
      </c>
      <c r="M44" s="18">
        <f t="shared" si="27"/>
        <v>51.001572202812582</v>
      </c>
    </row>
    <row r="45" spans="1:13" x14ac:dyDescent="0.25">
      <c r="A45" s="2" t="s">
        <v>17</v>
      </c>
      <c r="B45" s="18">
        <f t="shared" ref="B45:F45" si="28">AVERAGE(B43:B44)</f>
        <v>88.29689583571303</v>
      </c>
      <c r="C45" s="19">
        <f t="shared" si="28"/>
        <v>83.47278724293939</v>
      </c>
      <c r="D45" s="19">
        <f t="shared" si="28"/>
        <v>66.748716041464689</v>
      </c>
      <c r="E45" s="19">
        <f t="shared" si="28"/>
        <v>307.68106183048224</v>
      </c>
      <c r="F45" s="19">
        <f t="shared" si="28"/>
        <v>99.247712836140437</v>
      </c>
      <c r="G45" s="19"/>
      <c r="H45" s="18">
        <f t="shared" ref="H45:L45" si="29">AVERAGE(H43:H44)</f>
        <v>96.80629716395714</v>
      </c>
      <c r="I45" s="19">
        <f t="shared" si="29"/>
        <v>103.28400763492357</v>
      </c>
      <c r="J45" s="19">
        <f t="shared" si="29"/>
        <v>76.770484134114341</v>
      </c>
      <c r="K45" s="19">
        <f t="shared" si="29"/>
        <v>145.58913496819318</v>
      </c>
      <c r="L45" s="19">
        <f t="shared" si="29"/>
        <v>131.51573514191432</v>
      </c>
      <c r="M45" s="19"/>
    </row>
    <row r="46" spans="1:13" x14ac:dyDescent="0.25">
      <c r="A46" s="2"/>
      <c r="B46" s="18"/>
      <c r="C46" s="19"/>
      <c r="D46" s="19"/>
      <c r="E46" s="19"/>
      <c r="F46" s="19"/>
      <c r="G46" s="19"/>
      <c r="H46" s="18"/>
      <c r="I46" s="19"/>
      <c r="J46" s="19"/>
      <c r="K46" s="19"/>
      <c r="L46" s="19"/>
      <c r="M46" s="19"/>
    </row>
    <row r="47" spans="1:13" x14ac:dyDescent="0.25">
      <c r="A47" s="2" t="s">
        <v>18</v>
      </c>
      <c r="B47" s="18"/>
      <c r="C47" s="19"/>
      <c r="D47" s="19"/>
      <c r="E47" s="19"/>
      <c r="F47" s="19"/>
      <c r="G47" s="19"/>
      <c r="H47" s="18"/>
      <c r="I47" s="19"/>
      <c r="J47" s="19"/>
      <c r="K47" s="19"/>
      <c r="L47" s="19"/>
      <c r="M47" s="19"/>
    </row>
    <row r="48" spans="1:13" x14ac:dyDescent="0.25">
      <c r="A48" s="2" t="s">
        <v>19</v>
      </c>
      <c r="B48" s="18">
        <f t="shared" ref="B48:F48" si="30">B11/B12*100</f>
        <v>23.98907585234781</v>
      </c>
      <c r="C48" s="19">
        <f t="shared" si="30"/>
        <v>21.857290056671818</v>
      </c>
      <c r="D48" s="19">
        <f t="shared" si="30"/>
        <v>25.717266562336981</v>
      </c>
      <c r="E48" s="19">
        <f t="shared" si="30"/>
        <v>42.733812949640289</v>
      </c>
      <c r="F48" s="19">
        <f t="shared" si="30"/>
        <v>24.205128205128204</v>
      </c>
      <c r="G48" s="19"/>
      <c r="H48" s="18">
        <f t="shared" ref="H48:L48" si="31">H11/H12*100</f>
        <v>27.944674478019561</v>
      </c>
      <c r="I48" s="19">
        <f t="shared" si="31"/>
        <v>27.460072127769191</v>
      </c>
      <c r="J48" s="19">
        <f t="shared" si="31"/>
        <v>30.6207616066771</v>
      </c>
      <c r="K48" s="19">
        <f t="shared" si="31"/>
        <v>21.007194244604317</v>
      </c>
      <c r="L48" s="19">
        <f t="shared" si="31"/>
        <v>31.487179487179489</v>
      </c>
      <c r="M48" s="19"/>
    </row>
    <row r="49" spans="1:13" x14ac:dyDescent="0.25">
      <c r="A49" s="2" t="s">
        <v>20</v>
      </c>
      <c r="B49" s="18">
        <f>B17/B18*100</f>
        <v>26.92957439475822</v>
      </c>
      <c r="C49" s="18">
        <f t="shared" ref="C49:G49" si="32">C17/C18*100</f>
        <v>24.089512998531994</v>
      </c>
      <c r="D49" s="18">
        <f t="shared" si="32"/>
        <v>24.555608527268795</v>
      </c>
      <c r="E49" s="18">
        <f t="shared" si="32"/>
        <v>59.162782643418154</v>
      </c>
      <c r="F49" s="18">
        <f t="shared" si="32"/>
        <v>23.866456388283488</v>
      </c>
      <c r="G49" s="18">
        <f t="shared" si="32"/>
        <v>12.659068165312885</v>
      </c>
      <c r="H49" s="18">
        <f>H17/H18*100</f>
        <v>27.885002330822584</v>
      </c>
      <c r="I49" s="18">
        <f t="shared" ref="I49:M49" si="33">I17/I18*100</f>
        <v>29.407728694509284</v>
      </c>
      <c r="J49" s="18">
        <f t="shared" si="33"/>
        <v>27.240217923027117</v>
      </c>
      <c r="K49" s="18">
        <f t="shared" si="33"/>
        <v>27.241322732389445</v>
      </c>
      <c r="L49" s="18">
        <f t="shared" si="33"/>
        <v>32.190271361387047</v>
      </c>
      <c r="M49" s="18">
        <f t="shared" si="33"/>
        <v>14.689390431351388</v>
      </c>
    </row>
    <row r="50" spans="1:13" x14ac:dyDescent="0.25">
      <c r="A50" s="2" t="s">
        <v>21</v>
      </c>
      <c r="B50" s="18">
        <f t="shared" ref="B50:F50" si="34">(B48+B49)/2</f>
        <v>25.459325123553015</v>
      </c>
      <c r="C50" s="19">
        <f>(C48+C49)/2</f>
        <v>22.973401527601908</v>
      </c>
      <c r="D50" s="19">
        <f t="shared" si="34"/>
        <v>25.136437544802888</v>
      </c>
      <c r="E50" s="19">
        <f t="shared" si="34"/>
        <v>50.948297796529218</v>
      </c>
      <c r="F50" s="19">
        <f t="shared" si="34"/>
        <v>24.035792296705846</v>
      </c>
      <c r="G50" s="19"/>
      <c r="H50" s="18">
        <f t="shared" ref="H50:L50" si="35">(H48+H49)/2</f>
        <v>27.914838404421072</v>
      </c>
      <c r="I50" s="19">
        <f t="shared" si="35"/>
        <v>28.433900411139238</v>
      </c>
      <c r="J50" s="19">
        <f t="shared" si="35"/>
        <v>28.930489764852108</v>
      </c>
      <c r="K50" s="19">
        <f t="shared" si="35"/>
        <v>24.124258488496881</v>
      </c>
      <c r="L50" s="19">
        <f t="shared" si="35"/>
        <v>31.838725424283268</v>
      </c>
      <c r="M50" s="19"/>
    </row>
    <row r="51" spans="1:13" x14ac:dyDescent="0.25">
      <c r="A51" s="2"/>
      <c r="B51" s="18"/>
      <c r="C51" s="19"/>
      <c r="D51" s="19"/>
      <c r="E51" s="19"/>
      <c r="F51" s="19"/>
      <c r="G51" s="19"/>
      <c r="H51" s="18"/>
      <c r="I51" s="19"/>
      <c r="J51" s="19"/>
      <c r="K51" s="19"/>
      <c r="L51" s="19"/>
      <c r="M51" s="19"/>
    </row>
    <row r="52" spans="1:13" x14ac:dyDescent="0.25">
      <c r="A52" s="2" t="s">
        <v>34</v>
      </c>
      <c r="B52" s="18"/>
      <c r="C52" s="19"/>
      <c r="D52" s="19"/>
      <c r="E52" s="19"/>
      <c r="F52" s="19"/>
      <c r="G52" s="19"/>
      <c r="H52" s="18"/>
      <c r="I52" s="19"/>
      <c r="J52" s="19"/>
      <c r="K52" s="19"/>
      <c r="L52" s="19"/>
      <c r="M52" s="19"/>
    </row>
    <row r="53" spans="1:13" x14ac:dyDescent="0.25">
      <c r="A53" s="2" t="s">
        <v>22</v>
      </c>
      <c r="B53" s="18">
        <f>B19/B17*100</f>
        <v>97.339166903563196</v>
      </c>
      <c r="C53" s="18"/>
      <c r="D53" s="18"/>
      <c r="E53" s="18"/>
      <c r="F53" s="18"/>
      <c r="G53" s="18"/>
      <c r="H53" s="18">
        <f>H19/H17*100</f>
        <v>97.018200248965101</v>
      </c>
      <c r="I53" s="18"/>
      <c r="J53" s="18"/>
      <c r="K53" s="18"/>
      <c r="L53" s="18"/>
      <c r="M53" s="18"/>
    </row>
    <row r="54" spans="1:13" x14ac:dyDescent="0.25">
      <c r="A54" s="2"/>
      <c r="B54" s="18"/>
      <c r="C54" s="19"/>
      <c r="D54" s="19"/>
      <c r="E54" s="19"/>
      <c r="F54" s="19"/>
      <c r="G54" s="19"/>
      <c r="H54" s="18"/>
      <c r="I54" s="19"/>
      <c r="J54" s="19"/>
      <c r="K54" s="19"/>
      <c r="L54" s="19"/>
      <c r="M54" s="19"/>
    </row>
    <row r="55" spans="1:13" x14ac:dyDescent="0.25">
      <c r="A55" s="2" t="s">
        <v>23</v>
      </c>
      <c r="B55" s="18"/>
      <c r="C55" s="19"/>
      <c r="D55" s="19"/>
      <c r="E55" s="19"/>
      <c r="F55" s="19"/>
      <c r="G55" s="19"/>
      <c r="H55" s="18"/>
      <c r="I55" s="19"/>
      <c r="J55" s="19"/>
      <c r="K55" s="19"/>
      <c r="L55" s="19"/>
      <c r="M55" s="19"/>
    </row>
    <row r="56" spans="1:13" x14ac:dyDescent="0.25">
      <c r="A56" s="2" t="s">
        <v>24</v>
      </c>
      <c r="B56" s="20">
        <f>((B11/B9)-1)*100</f>
        <v>38.363821138211371</v>
      </c>
      <c r="C56" s="33">
        <f t="shared" ref="C56:F56" si="36">((C11/C9)-1)*100</f>
        <v>15.520762423417288</v>
      </c>
      <c r="D56" s="33">
        <f t="shared" si="36"/>
        <v>103.71900826446283</v>
      </c>
      <c r="E56" s="33">
        <f t="shared" si="36"/>
        <v>531.91489361702122</v>
      </c>
      <c r="F56" s="33">
        <f t="shared" si="36"/>
        <v>12.380952380952381</v>
      </c>
      <c r="G56" s="19"/>
      <c r="H56" s="20">
        <f>((H11/H9)-1)*100</f>
        <v>-0.8440137542982229</v>
      </c>
      <c r="I56" s="33">
        <f t="shared" ref="I56:L56" si="37">((I11/I9)-1)*100</f>
        <v>-9.3537414965986443</v>
      </c>
      <c r="J56" s="33">
        <f t="shared" si="37"/>
        <v>27.886710239651414</v>
      </c>
      <c r="K56" s="33">
        <f t="shared" si="37"/>
        <v>105.63380281690141</v>
      </c>
      <c r="L56" s="33">
        <f t="shared" si="37"/>
        <v>-3.1545741324921162</v>
      </c>
      <c r="M56" s="19"/>
    </row>
    <row r="57" spans="1:13" x14ac:dyDescent="0.25">
      <c r="A57" s="2" t="s">
        <v>25</v>
      </c>
      <c r="B57" s="21">
        <f>((B32/B31)-1)*100</f>
        <v>92.406126958894234</v>
      </c>
      <c r="C57" s="21">
        <f t="shared" ref="C57:F57" si="38">((C32/C31)-1)*100</f>
        <v>35.048914725085176</v>
      </c>
      <c r="D57" s="21">
        <f t="shared" si="38"/>
        <v>176.03055372641191</v>
      </c>
      <c r="E57" s="21">
        <f t="shared" si="38"/>
        <v>1395.6392694408985</v>
      </c>
      <c r="F57" s="21">
        <f t="shared" si="38"/>
        <v>12.609713307039971</v>
      </c>
      <c r="G57" s="22"/>
      <c r="H57" s="21">
        <f>((H32/H31)-1)*100</f>
        <v>16.009044511606362</v>
      </c>
      <c r="I57" s="21">
        <f t="shared" ref="I57:L57" si="39">((I32/I31)-1)*100</f>
        <v>2.0423056966361708</v>
      </c>
      <c r="J57" s="21">
        <f t="shared" si="39"/>
        <v>38.230905327104821</v>
      </c>
      <c r="K57" s="21">
        <f t="shared" si="39"/>
        <v>340.36194787430861</v>
      </c>
      <c r="L57" s="21">
        <f t="shared" si="39"/>
        <v>0.47418275723118963</v>
      </c>
      <c r="M57" s="22"/>
    </row>
    <row r="58" spans="1:13" x14ac:dyDescent="0.25">
      <c r="A58" s="2" t="s">
        <v>26</v>
      </c>
      <c r="B58" s="18">
        <f>((B34/B33)-1)*100</f>
        <v>39.058118933200106</v>
      </c>
      <c r="C58" s="19">
        <f t="shared" ref="C58:F58" si="40">((C34/C33)-1)*100</f>
        <v>16.904452404920512</v>
      </c>
      <c r="D58" s="19">
        <f t="shared" si="40"/>
        <v>35.495728198360425</v>
      </c>
      <c r="E58" s="19">
        <f t="shared" si="40"/>
        <v>136.68365543340815</v>
      </c>
      <c r="F58" s="19">
        <f t="shared" si="40"/>
        <v>0.20355845117963067</v>
      </c>
      <c r="G58" s="19"/>
      <c r="H58" s="18">
        <f>((H34/H33)-1)*100</f>
        <v>16.996511157827477</v>
      </c>
      <c r="I58" s="19">
        <f t="shared" ref="I58:L58" si="41">((I34/I33)-1)*100</f>
        <v>12.57199953024779</v>
      </c>
      <c r="J58" s="19">
        <f t="shared" si="41"/>
        <v>8.0885614056918307</v>
      </c>
      <c r="K58" s="19">
        <f t="shared" si="41"/>
        <v>114.14861848682132</v>
      </c>
      <c r="L58" s="19">
        <f t="shared" si="41"/>
        <v>3.7469574398771632</v>
      </c>
      <c r="M58" s="19"/>
    </row>
    <row r="59" spans="1:13" x14ac:dyDescent="0.25">
      <c r="A59" s="2"/>
      <c r="B59" s="18"/>
      <c r="C59" s="19"/>
      <c r="D59" s="19"/>
      <c r="E59" s="19"/>
      <c r="F59" s="19"/>
      <c r="G59" s="19"/>
      <c r="H59" s="18"/>
      <c r="I59" s="19"/>
      <c r="J59" s="19"/>
      <c r="K59" s="19"/>
      <c r="L59" s="19"/>
      <c r="M59" s="19"/>
    </row>
    <row r="60" spans="1:13" x14ac:dyDescent="0.25">
      <c r="A60" s="2" t="s">
        <v>27</v>
      </c>
      <c r="B60" s="18"/>
      <c r="C60" s="19"/>
      <c r="D60" s="19"/>
      <c r="E60" s="19"/>
      <c r="F60" s="19"/>
      <c r="G60" s="19"/>
      <c r="H60" s="18"/>
      <c r="I60" s="19"/>
      <c r="J60" s="19"/>
      <c r="K60" s="19"/>
      <c r="L60" s="19"/>
      <c r="M60" s="19"/>
    </row>
    <row r="61" spans="1:13" x14ac:dyDescent="0.25">
      <c r="A61" s="2" t="s">
        <v>28</v>
      </c>
      <c r="B61" s="18">
        <f t="shared" ref="B61:F62" si="42">B16/B10</f>
        <v>9691071.8046186566</v>
      </c>
      <c r="C61" s="19">
        <f t="shared" si="42"/>
        <v>6832688.1488826396</v>
      </c>
      <c r="D61" s="19">
        <f t="shared" si="42"/>
        <v>16172232.508264946</v>
      </c>
      <c r="E61" s="19">
        <f t="shared" si="42"/>
        <v>14575904.458144583</v>
      </c>
      <c r="F61" s="19">
        <f t="shared" si="42"/>
        <v>5926948.1999558248</v>
      </c>
      <c r="G61" s="19"/>
      <c r="H61" s="18">
        <f t="shared" ref="H61:L61" si="43">H16/H10</f>
        <v>9691071.8046186566</v>
      </c>
      <c r="I61" s="19">
        <f t="shared" si="43"/>
        <v>6832688.1488826396</v>
      </c>
      <c r="J61" s="19">
        <f t="shared" si="43"/>
        <v>16172232.508264946</v>
      </c>
      <c r="K61" s="19">
        <f t="shared" si="43"/>
        <v>14575904.458144583</v>
      </c>
      <c r="L61" s="19">
        <f t="shared" si="43"/>
        <v>5926948.1999558248</v>
      </c>
      <c r="M61" s="19"/>
    </row>
    <row r="62" spans="1:13" x14ac:dyDescent="0.25">
      <c r="A62" s="2" t="s">
        <v>29</v>
      </c>
      <c r="B62" s="18">
        <f t="shared" si="42"/>
        <v>10904603.806697927</v>
      </c>
      <c r="C62" s="18">
        <f t="shared" si="42"/>
        <v>7834248.4414908672</v>
      </c>
      <c r="D62" s="18">
        <f t="shared" si="42"/>
        <v>16058767.73561866</v>
      </c>
      <c r="E62" s="18">
        <f t="shared" si="42"/>
        <v>21060332.025151514</v>
      </c>
      <c r="F62" s="18">
        <f t="shared" si="42"/>
        <v>6087025.4237288134</v>
      </c>
      <c r="G62" s="19"/>
      <c r="H62" s="18">
        <f t="shared" ref="H62:L62" si="44">H17/H11</f>
        <v>9693163.7444485519</v>
      </c>
      <c r="I62" s="18">
        <f t="shared" si="44"/>
        <v>7612467.3801125698</v>
      </c>
      <c r="J62" s="18">
        <f t="shared" si="44"/>
        <v>14961698.930340717</v>
      </c>
      <c r="K62" s="18">
        <f t="shared" si="44"/>
        <v>19726425.943219174</v>
      </c>
      <c r="L62" s="18">
        <f t="shared" si="44"/>
        <v>6311250.8143322477</v>
      </c>
      <c r="M62" s="19"/>
    </row>
    <row r="63" spans="1:13" x14ac:dyDescent="0.25">
      <c r="A63" s="2" t="s">
        <v>30</v>
      </c>
      <c r="B63" s="18">
        <f>(B62/B61)*B45</f>
        <v>99.353578826115665</v>
      </c>
      <c r="C63" s="18">
        <f t="shared" ref="C63:L63" si="45">(C62/C61)*C45</f>
        <v>95.708532149508031</v>
      </c>
      <c r="D63" s="18">
        <f t="shared" si="45"/>
        <v>66.280405442652452</v>
      </c>
      <c r="E63" s="18">
        <f t="shared" si="45"/>
        <v>444.56008466633239</v>
      </c>
      <c r="F63" s="18">
        <f t="shared" si="45"/>
        <v>101.92823201745311</v>
      </c>
      <c r="G63" s="18"/>
      <c r="H63" s="18">
        <f t="shared" si="45"/>
        <v>96.827194021694325</v>
      </c>
      <c r="I63" s="18">
        <f t="shared" si="45"/>
        <v>115.07127529839472</v>
      </c>
      <c r="J63" s="18">
        <f t="shared" si="45"/>
        <v>71.024014140540459</v>
      </c>
      <c r="K63" s="18">
        <f t="shared" si="45"/>
        <v>197.03431079246965</v>
      </c>
      <c r="L63" s="18">
        <f t="shared" si="45"/>
        <v>140.04319972259879</v>
      </c>
      <c r="M63" s="19"/>
    </row>
    <row r="64" spans="1:13" x14ac:dyDescent="0.25">
      <c r="A64" s="2"/>
      <c r="B64" s="18"/>
      <c r="C64" s="19"/>
      <c r="D64" s="19"/>
      <c r="E64" s="19"/>
      <c r="F64" s="19"/>
      <c r="G64" s="19"/>
      <c r="H64" s="18"/>
      <c r="I64" s="19"/>
      <c r="J64" s="19"/>
      <c r="K64" s="19"/>
      <c r="L64" s="19"/>
      <c r="M64" s="19"/>
    </row>
    <row r="65" spans="1:13" x14ac:dyDescent="0.25">
      <c r="A65" s="2" t="s">
        <v>31</v>
      </c>
      <c r="B65" s="18"/>
      <c r="C65" s="19"/>
      <c r="D65" s="19"/>
      <c r="E65" s="19"/>
      <c r="F65" s="19"/>
      <c r="G65" s="19"/>
      <c r="H65" s="18"/>
      <c r="I65" s="19"/>
      <c r="J65" s="19"/>
      <c r="K65" s="19"/>
      <c r="L65" s="19"/>
      <c r="M65" s="19"/>
    </row>
    <row r="66" spans="1:13" x14ac:dyDescent="0.25">
      <c r="A66" s="2" t="s">
        <v>32</v>
      </c>
      <c r="B66" s="23">
        <f t="shared" ref="B66" si="46">(B23/B22)*100</f>
        <v>76.416349930629437</v>
      </c>
      <c r="C66" s="19"/>
      <c r="D66" s="19"/>
      <c r="E66" s="19"/>
      <c r="F66" s="19"/>
      <c r="G66" s="19"/>
      <c r="H66" s="23">
        <f t="shared" ref="H66" si="47">(H23/H22)*100</f>
        <v>76.416349930629437</v>
      </c>
      <c r="I66" s="19"/>
      <c r="J66" s="19"/>
      <c r="K66" s="19"/>
      <c r="L66" s="19"/>
      <c r="M66" s="19"/>
    </row>
    <row r="67" spans="1:13" x14ac:dyDescent="0.25">
      <c r="A67" s="2" t="s">
        <v>33</v>
      </c>
      <c r="B67" s="23">
        <f t="shared" ref="B67" si="48">(B17/B23)*100</f>
        <v>122.35535745311137</v>
      </c>
      <c r="C67" s="19"/>
      <c r="D67" s="19"/>
      <c r="E67" s="19"/>
      <c r="F67" s="19"/>
      <c r="G67" s="19"/>
      <c r="H67" s="23">
        <f t="shared" ref="H67" si="49">(H17/H23)*100</f>
        <v>126.69637394762377</v>
      </c>
      <c r="I67" s="19"/>
      <c r="J67" s="19"/>
      <c r="K67" s="19"/>
      <c r="L67" s="19"/>
      <c r="M67" s="19"/>
    </row>
    <row r="68" spans="1:13" ht="15.75" thickBot="1" x14ac:dyDescent="0.3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thickTop="1" x14ac:dyDescent="0.25"/>
    <row r="70" spans="1:13" x14ac:dyDescent="0.25">
      <c r="A70" s="9" t="s">
        <v>40</v>
      </c>
    </row>
    <row r="71" spans="1:13" x14ac:dyDescent="0.25">
      <c r="A71" s="9" t="s">
        <v>82</v>
      </c>
    </row>
    <row r="72" spans="1:13" x14ac:dyDescent="0.25">
      <c r="A72" s="9" t="s">
        <v>83</v>
      </c>
    </row>
    <row r="73" spans="1:13" x14ac:dyDescent="0.25">
      <c r="A73" s="9"/>
    </row>
    <row r="74" spans="1:13" x14ac:dyDescent="0.25">
      <c r="A74" s="7" t="s">
        <v>35</v>
      </c>
    </row>
    <row r="75" spans="1:13" x14ac:dyDescent="0.25">
      <c r="A75" s="7" t="s">
        <v>36</v>
      </c>
    </row>
    <row r="76" spans="1:13" x14ac:dyDescent="0.25">
      <c r="A76" s="7" t="s">
        <v>37</v>
      </c>
    </row>
    <row r="77" spans="1:13" x14ac:dyDescent="0.25">
      <c r="A77" s="7" t="s">
        <v>38</v>
      </c>
    </row>
    <row r="78" spans="1:13" x14ac:dyDescent="0.25">
      <c r="A78" s="7" t="s">
        <v>39</v>
      </c>
    </row>
    <row r="80" spans="1:13" x14ac:dyDescent="0.25">
      <c r="A80" s="7" t="s">
        <v>84</v>
      </c>
    </row>
    <row r="81" spans="1:1" x14ac:dyDescent="0.25">
      <c r="A81" s="14"/>
    </row>
  </sheetData>
  <mergeCells count="8">
    <mergeCell ref="A2:M2"/>
    <mergeCell ref="B4:B5"/>
    <mergeCell ref="H4:H5"/>
    <mergeCell ref="M4:M5"/>
    <mergeCell ref="A4:A5"/>
    <mergeCell ref="C4:F4"/>
    <mergeCell ref="G4:G5"/>
    <mergeCell ref="I4:L4"/>
  </mergeCells>
  <pageMargins left="0.7" right="0.7" top="0.75" bottom="0.75" header="0.3" footer="0.3"/>
  <ignoredErrors>
    <ignoredError sqref="B9:B12 H9:H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1"/>
  <sheetViews>
    <sheetView zoomScale="70" zoomScaleNormal="70" workbookViewId="0">
      <selection activeCell="A4" sqref="A4:A5"/>
    </sheetView>
  </sheetViews>
  <sheetFormatPr baseColWidth="10" defaultColWidth="11.42578125" defaultRowHeight="15" x14ac:dyDescent="0.25"/>
  <cols>
    <col min="1" max="1" width="57.42578125" style="7" customWidth="1"/>
    <col min="2" max="13" width="18.7109375" style="7" customWidth="1"/>
    <col min="14" max="16384" width="11.42578125" style="7"/>
  </cols>
  <sheetData>
    <row r="2" spans="1:13" ht="15.75" x14ac:dyDescent="0.25">
      <c r="A2" s="39" t="s">
        <v>104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 x14ac:dyDescent="0.25">
      <c r="A4" s="44"/>
      <c r="B4" s="40" t="s">
        <v>73</v>
      </c>
      <c r="C4" s="46" t="s">
        <v>44</v>
      </c>
      <c r="D4" s="46"/>
      <c r="E4" s="46"/>
      <c r="F4" s="46"/>
      <c r="G4" s="42" t="s">
        <v>3</v>
      </c>
      <c r="H4" s="40" t="s">
        <v>74</v>
      </c>
      <c r="I4" s="46" t="s">
        <v>45</v>
      </c>
      <c r="J4" s="46"/>
      <c r="K4" s="46"/>
      <c r="L4" s="46"/>
      <c r="M4" s="42" t="s">
        <v>3</v>
      </c>
    </row>
    <row r="5" spans="1:13" ht="15.75" thickBot="1" x14ac:dyDescent="0.3">
      <c r="A5" s="45"/>
      <c r="B5" s="41"/>
      <c r="C5" s="8" t="s">
        <v>0</v>
      </c>
      <c r="D5" s="8" t="s">
        <v>1</v>
      </c>
      <c r="E5" s="8" t="s">
        <v>2</v>
      </c>
      <c r="F5" s="8" t="s">
        <v>43</v>
      </c>
      <c r="G5" s="43"/>
      <c r="H5" s="41"/>
      <c r="I5" s="8" t="s">
        <v>0</v>
      </c>
      <c r="J5" s="8" t="s">
        <v>1</v>
      </c>
      <c r="K5" s="8" t="s">
        <v>2</v>
      </c>
      <c r="L5" s="8" t="s">
        <v>43</v>
      </c>
      <c r="M5" s="43"/>
    </row>
    <row r="6" spans="1:13" ht="15.75" thickTop="1" x14ac:dyDescent="0.25">
      <c r="A6" s="4" t="s">
        <v>4</v>
      </c>
      <c r="B6" s="9"/>
      <c r="H6" s="9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60</v>
      </c>
      <c r="B9" s="24">
        <f>SUM(C9:F9)</f>
        <v>5889</v>
      </c>
      <c r="C9" s="25">
        <f>+'I Trimestre'!C9+'II Trimestre'!C9</f>
        <v>4238</v>
      </c>
      <c r="D9" s="25">
        <f>+'I Trimestre'!D9+'II Trimestre'!D9</f>
        <v>965</v>
      </c>
      <c r="E9" s="25">
        <f>+'I Trimestre'!E9+'II Trimestre'!E9</f>
        <v>149</v>
      </c>
      <c r="F9" s="25">
        <f>+'I Trimestre'!F9+'II Trimestre'!F9</f>
        <v>537</v>
      </c>
      <c r="G9" s="25"/>
      <c r="H9" s="24">
        <f>SUM(I9:L9)</f>
        <v>5511</v>
      </c>
      <c r="I9" s="25">
        <f>+'I Trimestre'!I9+'II Trimestre'!I9</f>
        <v>3792</v>
      </c>
      <c r="J9" s="25">
        <f>+'I Trimestre'!J9+'II Trimestre'!J9</f>
        <v>1015</v>
      </c>
      <c r="K9" s="25">
        <f>+'I Trimestre'!K9+'II Trimestre'!K9</f>
        <v>198</v>
      </c>
      <c r="L9" s="25">
        <f>+'I Trimestre'!L9+'II Trimestre'!L9</f>
        <v>506</v>
      </c>
      <c r="M9" s="25"/>
    </row>
    <row r="10" spans="1:13" x14ac:dyDescent="0.25">
      <c r="A10" s="3" t="s">
        <v>105</v>
      </c>
      <c r="B10" s="24">
        <f t="shared" ref="B10" si="0">SUM(C10:F10)</f>
        <v>5244</v>
      </c>
      <c r="C10" s="25">
        <f>+'I Trimestre'!C10+'II Trimestre'!C10</f>
        <v>3737</v>
      </c>
      <c r="D10" s="25">
        <f>+'I Trimestre'!D10+'II Trimestre'!D10</f>
        <v>722</v>
      </c>
      <c r="E10" s="25">
        <f>+'I Trimestre'!E10+'II Trimestre'!E10</f>
        <v>340</v>
      </c>
      <c r="F10" s="25">
        <f>+'I Trimestre'!F10+'II Trimestre'!F10</f>
        <v>445</v>
      </c>
      <c r="G10" s="25"/>
      <c r="H10" s="24">
        <f t="shared" ref="H10" si="1">SUM(I10:L10)</f>
        <v>5244</v>
      </c>
      <c r="I10" s="25">
        <f>+'I Trimestre'!I10+'II Trimestre'!I10</f>
        <v>3737</v>
      </c>
      <c r="J10" s="25">
        <f>+'I Trimestre'!J10+'II Trimestre'!J10</f>
        <v>722</v>
      </c>
      <c r="K10" s="25">
        <f>+'I Trimestre'!K10+'II Trimestre'!K10</f>
        <v>340</v>
      </c>
      <c r="L10" s="25">
        <f>+'I Trimestre'!L10+'II Trimestre'!L10</f>
        <v>445</v>
      </c>
      <c r="M10" s="25"/>
    </row>
    <row r="11" spans="1:13" x14ac:dyDescent="0.25">
      <c r="A11" s="3" t="s">
        <v>106</v>
      </c>
      <c r="B11" s="24">
        <f>SUM(C11:F11)</f>
        <v>7223</v>
      </c>
      <c r="C11" s="25">
        <f>+'I Trimestre'!C11+'II Trimestre'!C11</f>
        <v>4794</v>
      </c>
      <c r="D11" s="25">
        <f>+'I Trimestre'!D11+'II Trimestre'!D11</f>
        <v>1445</v>
      </c>
      <c r="E11" s="25">
        <f>+'I Trimestre'!E11+'II Trimestre'!E11</f>
        <v>358</v>
      </c>
      <c r="F11" s="25">
        <f>+'I Trimestre'!F11+'II Trimestre'!F11</f>
        <v>626</v>
      </c>
      <c r="G11" s="25"/>
      <c r="H11" s="24">
        <f>SUM(I11:L11)</f>
        <v>3696</v>
      </c>
      <c r="I11" s="25">
        <f>+'I Trimestre'!I11+'II Trimestre'!I11</f>
        <v>2575</v>
      </c>
      <c r="J11" s="25">
        <f>+'I Trimestre'!J11+'II Trimestre'!J11</f>
        <v>613</v>
      </c>
      <c r="K11" s="25">
        <f>+'I Trimestre'!K11+'II Trimestre'!K11</f>
        <v>128</v>
      </c>
      <c r="L11" s="25">
        <f>+'I Trimestre'!L11+'II Trimestre'!L11</f>
        <v>380</v>
      </c>
      <c r="M11" s="25"/>
    </row>
    <row r="12" spans="1:13" x14ac:dyDescent="0.25">
      <c r="A12" s="3" t="s">
        <v>77</v>
      </c>
      <c r="B12" s="24">
        <f>SUM(C12:F12)</f>
        <v>11351</v>
      </c>
      <c r="C12" s="25">
        <f>+'II Trimestre'!C12</f>
        <v>7764</v>
      </c>
      <c r="D12" s="25">
        <f>+'II Trimestre'!D12</f>
        <v>1917</v>
      </c>
      <c r="E12" s="25">
        <f>+'II Trimestre'!E12</f>
        <v>695</v>
      </c>
      <c r="F12" s="25">
        <f>+'II Trimestre'!F12</f>
        <v>975</v>
      </c>
      <c r="G12" s="25"/>
      <c r="H12" s="24">
        <f>SUM(I12:L12)</f>
        <v>11351</v>
      </c>
      <c r="I12" s="25">
        <f>+'II Trimestre'!I12</f>
        <v>7764</v>
      </c>
      <c r="J12" s="25">
        <f>+'II Trimestre'!J12</f>
        <v>1917</v>
      </c>
      <c r="K12" s="25">
        <f>+'II Trimestre'!K12</f>
        <v>695</v>
      </c>
      <c r="L12" s="25">
        <f>+'II Trimestre'!L12</f>
        <v>975</v>
      </c>
      <c r="M12" s="25"/>
    </row>
    <row r="13" spans="1:13" x14ac:dyDescent="0.25">
      <c r="A13" s="2"/>
      <c r="B13" s="24"/>
      <c r="C13" s="25"/>
      <c r="D13" s="25"/>
      <c r="E13" s="25"/>
      <c r="F13" s="25"/>
      <c r="G13" s="25"/>
      <c r="H13" s="24"/>
      <c r="I13" s="25"/>
      <c r="J13" s="25"/>
      <c r="K13" s="25"/>
      <c r="L13" s="25"/>
      <c r="M13" s="25"/>
    </row>
    <row r="14" spans="1:13" x14ac:dyDescent="0.25">
      <c r="A14" s="6" t="s">
        <v>5</v>
      </c>
      <c r="B14" s="24"/>
      <c r="C14" s="25"/>
      <c r="D14" s="25"/>
      <c r="E14" s="25"/>
      <c r="F14" s="25"/>
      <c r="G14" s="25"/>
      <c r="H14" s="24"/>
      <c r="I14" s="25"/>
      <c r="J14" s="25"/>
      <c r="K14" s="25"/>
      <c r="L14" s="25"/>
      <c r="M14" s="25"/>
    </row>
    <row r="15" spans="1:13" x14ac:dyDescent="0.25">
      <c r="A15" s="3" t="s">
        <v>60</v>
      </c>
      <c r="B15" s="25">
        <f>SUM(C15:G15)</f>
        <v>49305744881.866852</v>
      </c>
      <c r="C15" s="25">
        <f>+'I Trimestre'!C15+'II Trimestre'!C15</f>
        <v>28817564261.830002</v>
      </c>
      <c r="D15" s="25">
        <f>+'I Trimestre'!D15+'II Trimestre'!D15</f>
        <v>13725271870.259998</v>
      </c>
      <c r="E15" s="25">
        <f>+'I Trimestre'!E15+'II Trimestre'!E15</f>
        <v>1715992725.5</v>
      </c>
      <c r="F15" s="25">
        <f>+'I Trimestre'!F15+'II Trimestre'!F15</f>
        <v>3218747114.4400001</v>
      </c>
      <c r="G15" s="25">
        <f>+'I Trimestre'!G15+'II Trimestre'!G15</f>
        <v>1828168909.8368564</v>
      </c>
      <c r="H15" s="25">
        <f>SUM(I15:M15)</f>
        <v>50101162424.345123</v>
      </c>
      <c r="I15" s="25">
        <f>+'I Trimestre'!I15+'II Trimestre'!I15</f>
        <v>25776163958.440002</v>
      </c>
      <c r="J15" s="25">
        <f>+'I Trimestre'!J15+'II Trimestre'!J15</f>
        <v>16877797231.309999</v>
      </c>
      <c r="K15" s="25">
        <f>+'I Trimestre'!K15+'II Trimestre'!K15</f>
        <v>2710294591.8899999</v>
      </c>
      <c r="L15" s="25">
        <f>+'I Trimestre'!L15+'II Trimestre'!L15</f>
        <v>3025686000</v>
      </c>
      <c r="M15" s="25">
        <f>+'I Trimestre'!M15+'II Trimestre'!M15</f>
        <v>1711220642.7051201</v>
      </c>
    </row>
    <row r="16" spans="1:13" x14ac:dyDescent="0.25">
      <c r="A16" s="3" t="s">
        <v>105</v>
      </c>
      <c r="B16" s="25">
        <f>SUM(C16:G16)</f>
        <v>51085586417.698257</v>
      </c>
      <c r="C16" s="25">
        <f>+'I Trimestre'!C16+'II Trimestre'!C16</f>
        <v>27351844169.512112</v>
      </c>
      <c r="D16" s="25">
        <f>+'I Trimestre'!D16+'II Trimestre'!D16</f>
        <v>12676160179.088322</v>
      </c>
      <c r="E16" s="25">
        <f>+'I Trimestre'!E16+'II Trimestre'!E16</f>
        <v>5317304520.9788456</v>
      </c>
      <c r="F16" s="25">
        <f>+'I Trimestre'!F16+'II Trimestre'!F16</f>
        <v>2848640581.0589843</v>
      </c>
      <c r="G16" s="25">
        <f>+'I Trimestre'!G16+'II Trimestre'!G16</f>
        <v>2891636967.0599999</v>
      </c>
      <c r="H16" s="25">
        <f>SUM(I16:M16)</f>
        <v>51085586417.698257</v>
      </c>
      <c r="I16" s="25">
        <f>+'I Trimestre'!I16+'II Trimestre'!I16</f>
        <v>27351844169.512112</v>
      </c>
      <c r="J16" s="25">
        <f>+'I Trimestre'!J16+'II Trimestre'!J16</f>
        <v>12676160179.088322</v>
      </c>
      <c r="K16" s="25">
        <f>+'I Trimestre'!K16+'II Trimestre'!K16</f>
        <v>5317304520.9788456</v>
      </c>
      <c r="L16" s="25">
        <f>+'I Trimestre'!L16+'II Trimestre'!L16</f>
        <v>2848640581.0589843</v>
      </c>
      <c r="M16" s="25">
        <f>+'I Trimestre'!M16+'II Trimestre'!M16</f>
        <v>2891636967.0599999</v>
      </c>
    </row>
    <row r="17" spans="1:13" x14ac:dyDescent="0.25">
      <c r="A17" s="3" t="s">
        <v>106</v>
      </c>
      <c r="B17" s="25">
        <f>SUM(C17:G17)</f>
        <v>68165231479.74424</v>
      </c>
      <c r="C17" s="25">
        <f>+'I Trimestre'!C17+'II Trimestre'!C17</f>
        <v>32878358139.919998</v>
      </c>
      <c r="D17" s="25">
        <f>+'I Trimestre'!D17+'II Trimestre'!D17</f>
        <v>24096262755.019997</v>
      </c>
      <c r="E17" s="25">
        <f>+'I Trimestre'!E17+'II Trimestre'!E17</f>
        <v>5148701820.9899998</v>
      </c>
      <c r="F17" s="25">
        <f>+'I Trimestre'!F17+'II Trimestre'!F17</f>
        <v>3747992000</v>
      </c>
      <c r="G17" s="25">
        <f>+'I Trimestre'!G17+'II Trimestre'!G17</f>
        <v>2293916763.81425</v>
      </c>
      <c r="H17" s="25">
        <f>SUM(I17:M17)</f>
        <v>51149201955.313934</v>
      </c>
      <c r="I17" s="25">
        <f>+'I Trimestre'!I17+'II Trimestre'!I17</f>
        <v>26009333046.02</v>
      </c>
      <c r="J17" s="25">
        <f>+'I Trimestre'!J17+'II Trimestre'!J17</f>
        <v>15329264238.610001</v>
      </c>
      <c r="K17" s="25">
        <f>+'I Trimestre'!K17+'II Trimestre'!K17</f>
        <v>4733051792.9099998</v>
      </c>
      <c r="L17" s="25">
        <f>+'I Trimestre'!L17+'II Trimestre'!L17</f>
        <v>3370751000</v>
      </c>
      <c r="M17" s="25">
        <f>+'I Trimestre'!M17+'II Trimestre'!M17</f>
        <v>1706801877.7739296</v>
      </c>
    </row>
    <row r="18" spans="1:13" x14ac:dyDescent="0.25">
      <c r="A18" s="3" t="s">
        <v>77</v>
      </c>
      <c r="B18" s="25">
        <f t="shared" ref="B18" si="2">SUM(C18:G18)</f>
        <v>110262552725.00027</v>
      </c>
      <c r="C18" s="25">
        <f>+'II Trimestre'!C18</f>
        <v>55188826797.869171</v>
      </c>
      <c r="D18" s="25">
        <f>+'II Trimestre'!D18</f>
        <v>32240994902.929279</v>
      </c>
      <c r="E18" s="25">
        <f>+'II Trimestre'!E18</f>
        <v>10572387457.11001</v>
      </c>
      <c r="F18" s="25">
        <f>+'II Trimestre'!F18</f>
        <v>6019066997.7518101</v>
      </c>
      <c r="G18" s="25">
        <f>+'II Trimestre'!G18</f>
        <v>6241276569.3400002</v>
      </c>
      <c r="H18" s="25">
        <f t="shared" ref="H18" si="3">SUM(I18:M18)</f>
        <v>110262552725.00027</v>
      </c>
      <c r="I18" s="25">
        <f>+'II Trimestre'!I18</f>
        <v>55188826797.869171</v>
      </c>
      <c r="J18" s="25">
        <f>+'II Trimestre'!J18</f>
        <v>32240994902.929279</v>
      </c>
      <c r="K18" s="25">
        <f>+'II Trimestre'!K18</f>
        <v>10572387457.11001</v>
      </c>
      <c r="L18" s="25">
        <f>+'II Trimestre'!L18</f>
        <v>6019066997.7518101</v>
      </c>
      <c r="M18" s="25">
        <f>+'II Trimestre'!M18</f>
        <v>6241276569.3400002</v>
      </c>
    </row>
    <row r="19" spans="1:13" x14ac:dyDescent="0.25">
      <c r="A19" s="3" t="s">
        <v>107</v>
      </c>
      <c r="B19" s="25">
        <f>SUM(C19:F19)</f>
        <v>65871314715.929993</v>
      </c>
      <c r="C19" s="25">
        <f t="shared" ref="C19:F19" si="4">+C17</f>
        <v>32878358139.919998</v>
      </c>
      <c r="D19" s="25">
        <f t="shared" si="4"/>
        <v>24096262755.019997</v>
      </c>
      <c r="E19" s="25">
        <f t="shared" si="4"/>
        <v>5148701820.9899998</v>
      </c>
      <c r="F19" s="25">
        <f t="shared" si="4"/>
        <v>3747992000</v>
      </c>
      <c r="G19" s="25"/>
      <c r="H19" s="25">
        <f>SUM(I19:L19)</f>
        <v>49442400077.540009</v>
      </c>
      <c r="I19" s="25">
        <f t="shared" ref="I19:L19" si="5">+I17</f>
        <v>26009333046.02</v>
      </c>
      <c r="J19" s="25">
        <f t="shared" si="5"/>
        <v>15329264238.610001</v>
      </c>
      <c r="K19" s="25">
        <f t="shared" si="5"/>
        <v>4733051792.9099998</v>
      </c>
      <c r="L19" s="25">
        <f t="shared" si="5"/>
        <v>3370751000</v>
      </c>
      <c r="M19" s="25"/>
    </row>
    <row r="20" spans="1:13" x14ac:dyDescent="0.25">
      <c r="A20" s="2"/>
      <c r="B20" s="24"/>
      <c r="C20" s="25"/>
      <c r="D20" s="25"/>
      <c r="E20" s="25"/>
      <c r="F20" s="25"/>
      <c r="G20" s="25"/>
      <c r="H20" s="24"/>
      <c r="I20" s="25"/>
      <c r="J20" s="25"/>
      <c r="K20" s="25"/>
      <c r="L20" s="25"/>
      <c r="M20" s="25"/>
    </row>
    <row r="21" spans="1:13" x14ac:dyDescent="0.25">
      <c r="A21" s="6" t="s">
        <v>6</v>
      </c>
      <c r="B21" s="24"/>
      <c r="C21" s="25"/>
      <c r="D21" s="25"/>
      <c r="E21" s="25"/>
      <c r="F21" s="25"/>
      <c r="G21" s="25"/>
      <c r="H21" s="24"/>
      <c r="I21" s="25"/>
      <c r="J21" s="25"/>
      <c r="K21" s="25"/>
      <c r="L21" s="25"/>
      <c r="M21" s="25"/>
    </row>
    <row r="22" spans="1:13" x14ac:dyDescent="0.25">
      <c r="A22" s="3" t="s">
        <v>105</v>
      </c>
      <c r="B22" s="25">
        <f t="shared" ref="B22" si="6">B16</f>
        <v>51085586417.698257</v>
      </c>
      <c r="C22" s="25">
        <f>B22+H22</f>
        <v>102171172835.39651</v>
      </c>
      <c r="D22" s="25"/>
      <c r="E22" s="25"/>
      <c r="F22" s="24"/>
      <c r="G22" s="24"/>
      <c r="H22" s="25">
        <f t="shared" ref="H22" si="7">H16</f>
        <v>51085586417.698257</v>
      </c>
      <c r="I22" s="25"/>
      <c r="J22" s="25"/>
      <c r="K22" s="25"/>
      <c r="L22" s="24"/>
      <c r="M22" s="24"/>
    </row>
    <row r="23" spans="1:13" x14ac:dyDescent="0.25">
      <c r="A23" s="3" t="s">
        <v>106</v>
      </c>
      <c r="B23" s="25">
        <f>'I Trimestre'!B23+'II Trimestre'!B23</f>
        <v>58293840375.100006</v>
      </c>
      <c r="C23" s="25"/>
      <c r="D23" s="25"/>
      <c r="E23" s="25"/>
      <c r="F23" s="24"/>
      <c r="G23" s="24"/>
      <c r="H23" s="25">
        <f>'I Trimestre'!H23+'II Trimestre'!H23</f>
        <v>58293840375.100006</v>
      </c>
      <c r="I23" s="25"/>
      <c r="J23" s="25"/>
      <c r="K23" s="25"/>
      <c r="L23" s="24"/>
      <c r="M23" s="24"/>
    </row>
    <row r="24" spans="1:13" x14ac:dyDescent="0.25">
      <c r="A24" s="2"/>
      <c r="B24" s="24"/>
      <c r="C24" s="25"/>
      <c r="D24" s="25"/>
      <c r="E24" s="25"/>
      <c r="F24" s="25"/>
      <c r="G24" s="25"/>
      <c r="H24" s="24"/>
      <c r="I24" s="25"/>
      <c r="J24" s="25"/>
      <c r="K24" s="25"/>
      <c r="L24" s="25"/>
      <c r="M24" s="25"/>
    </row>
    <row r="25" spans="1:13" x14ac:dyDescent="0.25">
      <c r="A25" s="2" t="s">
        <v>7</v>
      </c>
      <c r="B25" s="24"/>
      <c r="C25" s="25"/>
      <c r="D25" s="25"/>
      <c r="E25" s="25"/>
      <c r="F25" s="25"/>
      <c r="G25" s="25"/>
      <c r="H25" s="24"/>
      <c r="I25" s="25"/>
      <c r="J25" s="25"/>
      <c r="K25" s="25"/>
      <c r="L25" s="25"/>
      <c r="M25" s="25"/>
    </row>
    <row r="26" spans="1:13" x14ac:dyDescent="0.25">
      <c r="A26" s="3" t="s">
        <v>61</v>
      </c>
      <c r="B26" s="26">
        <v>1.0088033727000001</v>
      </c>
      <c r="C26" s="26">
        <v>1.0088033727000001</v>
      </c>
      <c r="D26" s="26">
        <v>1.0088033727000001</v>
      </c>
      <c r="E26" s="26">
        <v>1.0088033727000001</v>
      </c>
      <c r="F26" s="26">
        <v>1.0088033727000001</v>
      </c>
      <c r="G26" s="26">
        <v>1.0088033727000001</v>
      </c>
      <c r="H26" s="26">
        <v>1.0088033727000001</v>
      </c>
      <c r="I26" s="26">
        <v>1.0088033727000001</v>
      </c>
      <c r="J26" s="26">
        <v>1.0088033727000001</v>
      </c>
      <c r="K26" s="26">
        <v>1.0088033727000001</v>
      </c>
      <c r="L26" s="26">
        <v>1.0088033727000001</v>
      </c>
      <c r="M26" s="26">
        <v>1.0088033727000001</v>
      </c>
    </row>
    <row r="27" spans="1:13" x14ac:dyDescent="0.25">
      <c r="A27" s="3" t="s">
        <v>108</v>
      </c>
      <c r="B27" s="26">
        <v>1.0303325644000001</v>
      </c>
      <c r="C27" s="26">
        <v>1.0303325644000001</v>
      </c>
      <c r="D27" s="26">
        <v>1.0303325644000001</v>
      </c>
      <c r="E27" s="26">
        <v>1.0303325644000001</v>
      </c>
      <c r="F27" s="26">
        <v>1.0303325644000001</v>
      </c>
      <c r="G27" s="26">
        <v>1.0303325644000001</v>
      </c>
      <c r="H27" s="26">
        <v>1.0303325644000001</v>
      </c>
      <c r="I27" s="26">
        <v>1.0303325644000001</v>
      </c>
      <c r="J27" s="26">
        <v>1.0303325644000001</v>
      </c>
      <c r="K27" s="26">
        <v>1.0303325644000001</v>
      </c>
      <c r="L27" s="26">
        <v>1.0303325644000001</v>
      </c>
      <c r="M27" s="26">
        <v>1.0303325644000001</v>
      </c>
    </row>
    <row r="28" spans="1:13" x14ac:dyDescent="0.25">
      <c r="A28" s="3" t="s">
        <v>8</v>
      </c>
      <c r="B28" s="24">
        <f>+C28+F28</f>
        <v>163709</v>
      </c>
      <c r="C28" s="25">
        <v>117623</v>
      </c>
      <c r="D28" s="25">
        <v>117623</v>
      </c>
      <c r="E28" s="25">
        <v>117623</v>
      </c>
      <c r="F28" s="25">
        <v>46086</v>
      </c>
      <c r="G28" s="25"/>
      <c r="H28" s="24">
        <f>+I28+L28</f>
        <v>163709</v>
      </c>
      <c r="I28" s="25">
        <v>117623</v>
      </c>
      <c r="J28" s="25">
        <v>117623</v>
      </c>
      <c r="K28" s="25">
        <v>117623</v>
      </c>
      <c r="L28" s="25">
        <v>46086</v>
      </c>
      <c r="M28" s="25"/>
    </row>
    <row r="29" spans="1:13" x14ac:dyDescent="0.25">
      <c r="A29" s="2"/>
      <c r="B29" s="24"/>
      <c r="C29" s="25"/>
      <c r="D29" s="25"/>
      <c r="E29" s="25"/>
      <c r="F29" s="25"/>
      <c r="G29" s="25"/>
      <c r="H29" s="24"/>
      <c r="I29" s="25"/>
      <c r="J29" s="25"/>
      <c r="K29" s="25"/>
      <c r="L29" s="25"/>
      <c r="M29" s="25"/>
    </row>
    <row r="30" spans="1:13" x14ac:dyDescent="0.25">
      <c r="A30" s="4" t="s">
        <v>9</v>
      </c>
      <c r="B30" s="24"/>
      <c r="C30" s="25"/>
      <c r="D30" s="25"/>
      <c r="E30" s="25"/>
      <c r="F30" s="25"/>
      <c r="G30" s="25"/>
      <c r="H30" s="24"/>
      <c r="I30" s="25"/>
      <c r="J30" s="25"/>
      <c r="K30" s="25"/>
      <c r="L30" s="25"/>
      <c r="M30" s="25"/>
    </row>
    <row r="31" spans="1:13" x14ac:dyDescent="0.25">
      <c r="A31" s="2" t="s">
        <v>62</v>
      </c>
      <c r="B31" s="24">
        <f t="shared" ref="B31:F31" si="8">B15/B26</f>
        <v>48875475852.051392</v>
      </c>
      <c r="C31" s="25">
        <f t="shared" si="8"/>
        <v>28566086357.048515</v>
      </c>
      <c r="D31" s="25">
        <f t="shared" si="8"/>
        <v>13605497604.082304</v>
      </c>
      <c r="E31" s="25">
        <f t="shared" si="8"/>
        <v>1701018029.8141265</v>
      </c>
      <c r="F31" s="25">
        <f t="shared" si="8"/>
        <v>3190658557.9955206</v>
      </c>
      <c r="G31" s="25">
        <f t="shared" ref="G31:L31" si="9">G15/G26</f>
        <v>1812215303.1109273</v>
      </c>
      <c r="H31" s="24">
        <f t="shared" si="9"/>
        <v>49663952143.867691</v>
      </c>
      <c r="I31" s="25">
        <f t="shared" si="9"/>
        <v>25551226984.354431</v>
      </c>
      <c r="J31" s="25">
        <f t="shared" si="9"/>
        <v>16730512296.10545</v>
      </c>
      <c r="K31" s="25">
        <f t="shared" si="9"/>
        <v>2686643071.6186676</v>
      </c>
      <c r="L31" s="25">
        <f t="shared" si="9"/>
        <v>2999282200.952538</v>
      </c>
      <c r="M31" s="25">
        <f t="shared" ref="M31" si="10">M15/M26</f>
        <v>1696287590.8366003</v>
      </c>
    </row>
    <row r="32" spans="1:13" x14ac:dyDescent="0.25">
      <c r="A32" s="2" t="s">
        <v>109</v>
      </c>
      <c r="B32" s="24">
        <f t="shared" ref="B32" si="11">B17/B27</f>
        <v>66158475268.069702</v>
      </c>
      <c r="C32" s="25">
        <f>C17/C27</f>
        <v>31910432879.568604</v>
      </c>
      <c r="D32" s="25">
        <f t="shared" ref="D32:F32" si="12">D17/D27</f>
        <v>23386878749.243572</v>
      </c>
      <c r="E32" s="25">
        <f t="shared" si="12"/>
        <v>4997126169.6346312</v>
      </c>
      <c r="F32" s="25">
        <f t="shared" si="12"/>
        <v>3637652666.2365479</v>
      </c>
      <c r="G32" s="25">
        <f t="shared" ref="G32:H32" si="13">G17/G27</f>
        <v>2226384803.3863521</v>
      </c>
      <c r="H32" s="24">
        <f t="shared" si="13"/>
        <v>49643390612.525154</v>
      </c>
      <c r="I32" s="25">
        <f>I17/I27</f>
        <v>25243629042.401642</v>
      </c>
      <c r="J32" s="25">
        <f t="shared" ref="J32:M32" si="14">J17/J27</f>
        <v>14877977041.84647</v>
      </c>
      <c r="K32" s="25">
        <f t="shared" si="14"/>
        <v>4593712706.4077873</v>
      </c>
      <c r="L32" s="25">
        <f t="shared" si="14"/>
        <v>3271517485.1946082</v>
      </c>
      <c r="M32" s="25">
        <f t="shared" si="14"/>
        <v>1656554336.6746464</v>
      </c>
    </row>
    <row r="33" spans="1:13" x14ac:dyDescent="0.25">
      <c r="A33" s="2" t="s">
        <v>63</v>
      </c>
      <c r="B33" s="24">
        <f t="shared" ref="B33:F33" si="15">B31/B9</f>
        <v>8299452.5135084717</v>
      </c>
      <c r="C33" s="25">
        <f t="shared" si="15"/>
        <v>6740463.9823144209</v>
      </c>
      <c r="D33" s="25">
        <f t="shared" si="15"/>
        <v>14098961.247753683</v>
      </c>
      <c r="E33" s="25">
        <f t="shared" si="15"/>
        <v>11416228.388014272</v>
      </c>
      <c r="F33" s="25">
        <f t="shared" si="15"/>
        <v>5941636.0484087905</v>
      </c>
      <c r="G33" s="25"/>
      <c r="H33" s="24">
        <f t="shared" ref="H33:L33" si="16">H31/H9</f>
        <v>9011785.9088854454</v>
      </c>
      <c r="I33" s="25">
        <f t="shared" si="16"/>
        <v>6738192.7701356625</v>
      </c>
      <c r="J33" s="25">
        <f t="shared" si="16"/>
        <v>16483263.3459167</v>
      </c>
      <c r="K33" s="25">
        <f t="shared" si="16"/>
        <v>13568904.402114483</v>
      </c>
      <c r="L33" s="25">
        <f t="shared" si="16"/>
        <v>5927435.1797480993</v>
      </c>
      <c r="M33" s="25"/>
    </row>
    <row r="34" spans="1:13" x14ac:dyDescent="0.25">
      <c r="A34" s="2" t="s">
        <v>110</v>
      </c>
      <c r="B34" s="24">
        <f t="shared" ref="B34:F34" si="17">B32/B11</f>
        <v>9159417.8690391388</v>
      </c>
      <c r="C34" s="25">
        <f t="shared" si="17"/>
        <v>6656327.2589838551</v>
      </c>
      <c r="D34" s="25">
        <f t="shared" si="17"/>
        <v>16184691.175947109</v>
      </c>
      <c r="E34" s="25">
        <f t="shared" si="17"/>
        <v>13958452.987806233</v>
      </c>
      <c r="F34" s="25">
        <f t="shared" si="17"/>
        <v>5810946.7511765938</v>
      </c>
      <c r="G34" s="25"/>
      <c r="H34" s="24">
        <f t="shared" ref="H34:L34" si="18">H32/H11</f>
        <v>13431653.304254642</v>
      </c>
      <c r="I34" s="25">
        <f t="shared" si="18"/>
        <v>9803351.0844278224</v>
      </c>
      <c r="J34" s="25">
        <f t="shared" si="18"/>
        <v>24270761.895344976</v>
      </c>
      <c r="K34" s="25">
        <f t="shared" si="18"/>
        <v>35888380.518810838</v>
      </c>
      <c r="L34" s="25">
        <f t="shared" si="18"/>
        <v>8609256.5399858113</v>
      </c>
      <c r="M34" s="25"/>
    </row>
    <row r="35" spans="1:13" x14ac:dyDescent="0.25">
      <c r="A35" s="2"/>
      <c r="B35" s="27"/>
      <c r="C35" s="28"/>
      <c r="D35" s="28"/>
      <c r="E35" s="28"/>
      <c r="F35" s="28"/>
      <c r="G35" s="28"/>
      <c r="H35" s="27"/>
      <c r="I35" s="28"/>
      <c r="J35" s="28"/>
      <c r="K35" s="28"/>
      <c r="L35" s="28"/>
      <c r="M35" s="28"/>
    </row>
    <row r="36" spans="1:13" x14ac:dyDescent="0.25">
      <c r="A36" s="4" t="s">
        <v>10</v>
      </c>
      <c r="B36" s="27"/>
      <c r="C36" s="28"/>
      <c r="D36" s="28"/>
      <c r="E36" s="28"/>
      <c r="F36" s="28"/>
      <c r="G36" s="28"/>
      <c r="H36" s="27"/>
      <c r="I36" s="28"/>
      <c r="J36" s="28"/>
      <c r="K36" s="28"/>
      <c r="L36" s="28"/>
      <c r="M36" s="28"/>
    </row>
    <row r="37" spans="1:13" x14ac:dyDescent="0.25">
      <c r="A37" s="2"/>
      <c r="B37" s="27"/>
      <c r="C37" s="28"/>
      <c r="D37" s="28"/>
      <c r="E37" s="28"/>
      <c r="F37" s="28"/>
      <c r="G37" s="28"/>
      <c r="H37" s="27"/>
      <c r="I37" s="28"/>
      <c r="J37" s="28"/>
      <c r="K37" s="28"/>
      <c r="L37" s="28"/>
      <c r="M37" s="28"/>
    </row>
    <row r="38" spans="1:13" x14ac:dyDescent="0.25">
      <c r="A38" s="2" t="s">
        <v>11</v>
      </c>
      <c r="B38" s="27"/>
      <c r="C38" s="28"/>
      <c r="D38" s="28"/>
      <c r="E38" s="28"/>
      <c r="F38" s="28"/>
      <c r="G38" s="28"/>
      <c r="H38" s="27"/>
      <c r="I38" s="28"/>
      <c r="J38" s="28"/>
      <c r="K38" s="28"/>
      <c r="L38" s="28"/>
      <c r="M38" s="28"/>
    </row>
    <row r="39" spans="1:13" x14ac:dyDescent="0.25">
      <c r="A39" s="2" t="s">
        <v>12</v>
      </c>
      <c r="B39" s="27">
        <f t="shared" ref="B39:F39" si="19">B10/B28*100</f>
        <v>3.2032447818995906</v>
      </c>
      <c r="C39" s="28">
        <f>C10/C28*100</f>
        <v>3.1770997168921045</v>
      </c>
      <c r="D39" s="28">
        <f t="shared" si="19"/>
        <v>0.61382552732033702</v>
      </c>
      <c r="E39" s="28">
        <f t="shared" si="19"/>
        <v>0.28905911258852435</v>
      </c>
      <c r="F39" s="28">
        <f t="shared" si="19"/>
        <v>0.96558607820162301</v>
      </c>
      <c r="G39" s="28"/>
      <c r="H39" s="27">
        <f t="shared" ref="H39" si="20">H10/H28*100</f>
        <v>3.2032447818995906</v>
      </c>
      <c r="I39" s="28">
        <f>I10/I28*100</f>
        <v>3.1770997168921045</v>
      </c>
      <c r="J39" s="28">
        <f t="shared" ref="J39:L39" si="21">J10/J28*100</f>
        <v>0.61382552732033702</v>
      </c>
      <c r="K39" s="28">
        <f t="shared" si="21"/>
        <v>0.28905911258852435</v>
      </c>
      <c r="L39" s="28">
        <f t="shared" si="21"/>
        <v>0.96558607820162301</v>
      </c>
      <c r="M39" s="28"/>
    </row>
    <row r="40" spans="1:13" x14ac:dyDescent="0.25">
      <c r="A40" s="2" t="s">
        <v>13</v>
      </c>
      <c r="B40" s="27">
        <f t="shared" ref="B40:F40" si="22">B11/B28*100</f>
        <v>4.4120970746874022</v>
      </c>
      <c r="C40" s="28">
        <f t="shared" si="22"/>
        <v>4.0757334874981934</v>
      </c>
      <c r="D40" s="28">
        <f t="shared" si="22"/>
        <v>1.2285012285012284</v>
      </c>
      <c r="E40" s="28">
        <f t="shared" si="22"/>
        <v>0.30436224207850504</v>
      </c>
      <c r="F40" s="28">
        <f t="shared" si="22"/>
        <v>1.3583300785487999</v>
      </c>
      <c r="G40" s="28"/>
      <c r="H40" s="27">
        <f t="shared" ref="H40:L40" si="23">H11/H28*100</f>
        <v>2.257664514473853</v>
      </c>
      <c r="I40" s="28">
        <f t="shared" si="23"/>
        <v>2.189197690927795</v>
      </c>
      <c r="J40" s="28">
        <f t="shared" si="23"/>
        <v>0.52115657651989833</v>
      </c>
      <c r="K40" s="28">
        <f t="shared" si="23"/>
        <v>0.10882225415097388</v>
      </c>
      <c r="L40" s="28">
        <f t="shared" si="23"/>
        <v>0.82454541509352075</v>
      </c>
      <c r="M40" s="28"/>
    </row>
    <row r="41" spans="1:13" x14ac:dyDescent="0.25">
      <c r="A41" s="2"/>
      <c r="B41" s="27"/>
      <c r="C41" s="28"/>
      <c r="D41" s="28"/>
      <c r="E41" s="28"/>
      <c r="F41" s="28"/>
      <c r="G41" s="28"/>
      <c r="H41" s="27"/>
      <c r="I41" s="28"/>
      <c r="J41" s="28"/>
      <c r="K41" s="28"/>
      <c r="L41" s="28"/>
      <c r="M41" s="28"/>
    </row>
    <row r="42" spans="1:13" x14ac:dyDescent="0.25">
      <c r="A42" s="2" t="s">
        <v>14</v>
      </c>
      <c r="B42" s="27"/>
      <c r="C42" s="28"/>
      <c r="D42" s="28"/>
      <c r="E42" s="28"/>
      <c r="F42" s="28"/>
      <c r="G42" s="28"/>
      <c r="H42" s="27"/>
      <c r="I42" s="28"/>
      <c r="J42" s="28"/>
      <c r="K42" s="28"/>
      <c r="L42" s="28"/>
      <c r="M42" s="28"/>
    </row>
    <row r="43" spans="1:13" x14ac:dyDescent="0.25">
      <c r="A43" s="2" t="s">
        <v>15</v>
      </c>
      <c r="B43" s="27">
        <f t="shared" ref="B43:F43" si="24">B11/B10*100</f>
        <v>137.7383676582761</v>
      </c>
      <c r="C43" s="28">
        <f t="shared" si="24"/>
        <v>128.28472036392827</v>
      </c>
      <c r="D43" s="28">
        <f t="shared" si="24"/>
        <v>200.13850415512465</v>
      </c>
      <c r="E43" s="28">
        <f t="shared" si="24"/>
        <v>105.29411764705883</v>
      </c>
      <c r="F43" s="28">
        <f t="shared" si="24"/>
        <v>140.67415730337078</v>
      </c>
      <c r="G43" s="28"/>
      <c r="H43" s="27">
        <f t="shared" ref="H43:L43" si="25">H11/H10*100</f>
        <v>70.480549199084663</v>
      </c>
      <c r="I43" s="28">
        <f t="shared" si="25"/>
        <v>68.905539202568917</v>
      </c>
      <c r="J43" s="28">
        <f t="shared" si="25"/>
        <v>84.903047091412745</v>
      </c>
      <c r="K43" s="28">
        <f t="shared" si="25"/>
        <v>37.647058823529413</v>
      </c>
      <c r="L43" s="28">
        <f t="shared" si="25"/>
        <v>85.393258426966284</v>
      </c>
      <c r="M43" s="28"/>
    </row>
    <row r="44" spans="1:13" x14ac:dyDescent="0.25">
      <c r="A44" s="2" t="s">
        <v>16</v>
      </c>
      <c r="B44" s="27">
        <f>B17/B16*100</f>
        <v>133.43339336930632</v>
      </c>
      <c r="C44" s="27">
        <f>C17/C16*100</f>
        <v>120.20527002185852</v>
      </c>
      <c r="D44" s="27">
        <f t="shared" ref="D44:G44" si="26">D17/D16*100</f>
        <v>190.09118230275485</v>
      </c>
      <c r="E44" s="27">
        <f t="shared" si="26"/>
        <v>96.829169754644624</v>
      </c>
      <c r="F44" s="27">
        <f t="shared" si="26"/>
        <v>131.57124928012789</v>
      </c>
      <c r="G44" s="27">
        <f t="shared" si="26"/>
        <v>79.32934839142456</v>
      </c>
      <c r="H44" s="27">
        <f>H17/H16*100</f>
        <v>100.12452737078425</v>
      </c>
      <c r="I44" s="27">
        <f>I17/I16*100</f>
        <v>95.09169796679177</v>
      </c>
      <c r="J44" s="27">
        <f t="shared" ref="J44:M44" si="27">J17/J16*100</f>
        <v>120.92987168068818</v>
      </c>
      <c r="K44" s="27">
        <f t="shared" si="27"/>
        <v>89.012238705461755</v>
      </c>
      <c r="L44" s="27">
        <f t="shared" si="27"/>
        <v>118.32840627254284</v>
      </c>
      <c r="M44" s="27">
        <f t="shared" si="27"/>
        <v>59.025455035224496</v>
      </c>
    </row>
    <row r="45" spans="1:13" x14ac:dyDescent="0.25">
      <c r="A45" s="2" t="s">
        <v>17</v>
      </c>
      <c r="B45" s="27">
        <f t="shared" ref="B45:F45" si="28">AVERAGE(B43:B44)</f>
        <v>135.58588051379121</v>
      </c>
      <c r="C45" s="28">
        <f t="shared" si="28"/>
        <v>124.2449951928934</v>
      </c>
      <c r="D45" s="28">
        <f t="shared" si="28"/>
        <v>195.11484322893975</v>
      </c>
      <c r="E45" s="28">
        <f t="shared" si="28"/>
        <v>101.06164370085173</v>
      </c>
      <c r="F45" s="28">
        <f t="shared" si="28"/>
        <v>136.12270329174933</v>
      </c>
      <c r="G45" s="28"/>
      <c r="H45" s="27">
        <f t="shared" ref="H45:L45" si="29">AVERAGE(H43:H44)</f>
        <v>85.302538284934457</v>
      </c>
      <c r="I45" s="28">
        <f t="shared" si="29"/>
        <v>81.998618584680344</v>
      </c>
      <c r="J45" s="28">
        <f t="shared" si="29"/>
        <v>102.91645938605046</v>
      </c>
      <c r="K45" s="28">
        <f t="shared" si="29"/>
        <v>63.329648764495587</v>
      </c>
      <c r="L45" s="28">
        <f t="shared" si="29"/>
        <v>101.86083234975456</v>
      </c>
      <c r="M45" s="28"/>
    </row>
    <row r="46" spans="1:13" x14ac:dyDescent="0.25">
      <c r="A46" s="2"/>
      <c r="B46" s="27"/>
      <c r="C46" s="28"/>
      <c r="D46" s="28"/>
      <c r="E46" s="28"/>
      <c r="F46" s="28"/>
      <c r="G46" s="28"/>
      <c r="H46" s="27"/>
      <c r="I46" s="28"/>
      <c r="J46" s="28"/>
      <c r="K46" s="28"/>
      <c r="L46" s="28"/>
      <c r="M46" s="28"/>
    </row>
    <row r="47" spans="1:13" x14ac:dyDescent="0.25">
      <c r="A47" s="2" t="s">
        <v>18</v>
      </c>
      <c r="B47" s="27"/>
      <c r="C47" s="28"/>
      <c r="D47" s="28"/>
      <c r="E47" s="28"/>
      <c r="F47" s="28"/>
      <c r="G47" s="28"/>
      <c r="H47" s="27"/>
      <c r="I47" s="28"/>
      <c r="J47" s="28"/>
      <c r="K47" s="28"/>
      <c r="L47" s="28"/>
      <c r="M47" s="28"/>
    </row>
    <row r="48" spans="1:13" x14ac:dyDescent="0.25">
      <c r="A48" s="2" t="s">
        <v>19</v>
      </c>
      <c r="B48" s="27">
        <f t="shared" ref="B48:F48" si="30">B11/B12*100</f>
        <v>63.633160074002291</v>
      </c>
      <c r="C48" s="28">
        <f t="shared" si="30"/>
        <v>61.746522411128282</v>
      </c>
      <c r="D48" s="28">
        <f t="shared" si="30"/>
        <v>75.378195096504953</v>
      </c>
      <c r="E48" s="28">
        <f t="shared" si="30"/>
        <v>51.510791366906474</v>
      </c>
      <c r="F48" s="28">
        <f t="shared" si="30"/>
        <v>64.205128205128204</v>
      </c>
      <c r="G48" s="28"/>
      <c r="H48" s="27">
        <f t="shared" ref="H48:L48" si="31">H11/H12*100</f>
        <v>32.561007840718879</v>
      </c>
      <c r="I48" s="28">
        <f t="shared" si="31"/>
        <v>33.165893869139616</v>
      </c>
      <c r="J48" s="28">
        <f t="shared" si="31"/>
        <v>31.977047470005214</v>
      </c>
      <c r="K48" s="28">
        <f t="shared" si="31"/>
        <v>18.417266187050359</v>
      </c>
      <c r="L48" s="28">
        <f t="shared" si="31"/>
        <v>38.974358974358978</v>
      </c>
      <c r="M48" s="28"/>
    </row>
    <row r="49" spans="1:13" x14ac:dyDescent="0.25">
      <c r="A49" s="2" t="s">
        <v>20</v>
      </c>
      <c r="B49" s="27">
        <f>B17/B18*100</f>
        <v>61.820835628349158</v>
      </c>
      <c r="C49" s="27">
        <f t="shared" ref="C49:G49" si="32">C17/C18*100</f>
        <v>59.574301625106166</v>
      </c>
      <c r="D49" s="27">
        <f t="shared" si="32"/>
        <v>74.737962732132416</v>
      </c>
      <c r="E49" s="27">
        <f t="shared" si="32"/>
        <v>48.699518835052338</v>
      </c>
      <c r="F49" s="27">
        <f t="shared" si="32"/>
        <v>62.268653952513198</v>
      </c>
      <c r="G49" s="27">
        <f t="shared" si="32"/>
        <v>36.753967530985832</v>
      </c>
      <c r="H49" s="27">
        <f>H17/H18*100</f>
        <v>46.388552315564766</v>
      </c>
      <c r="I49" s="27">
        <f t="shared" ref="I49:M49" si="33">I17/I18*100</f>
        <v>47.127896270163539</v>
      </c>
      <c r="J49" s="27">
        <f t="shared" si="33"/>
        <v>47.545878422062124</v>
      </c>
      <c r="K49" s="27">
        <f t="shared" si="33"/>
        <v>44.768050850491548</v>
      </c>
      <c r="L49" s="27">
        <f t="shared" si="33"/>
        <v>56.001220808125474</v>
      </c>
      <c r="M49" s="27">
        <f t="shared" si="33"/>
        <v>27.346999589130842</v>
      </c>
    </row>
    <row r="50" spans="1:13" x14ac:dyDescent="0.25">
      <c r="A50" s="2" t="s">
        <v>21</v>
      </c>
      <c r="B50" s="27">
        <f t="shared" ref="B50:F50" si="34">(B48+B49)/2</f>
        <v>62.726997851175724</v>
      </c>
      <c r="C50" s="28">
        <f t="shared" si="34"/>
        <v>60.660412018117228</v>
      </c>
      <c r="D50" s="28">
        <f t="shared" si="34"/>
        <v>75.058078914318685</v>
      </c>
      <c r="E50" s="28">
        <f t="shared" si="34"/>
        <v>50.105155100979403</v>
      </c>
      <c r="F50" s="28">
        <f t="shared" si="34"/>
        <v>63.236891078820705</v>
      </c>
      <c r="G50" s="28"/>
      <c r="H50" s="27">
        <f t="shared" ref="H50:L50" si="35">(H48+H49)/2</f>
        <v>39.474780078141819</v>
      </c>
      <c r="I50" s="28">
        <f t="shared" si="35"/>
        <v>40.146895069651578</v>
      </c>
      <c r="J50" s="28">
        <f t="shared" si="35"/>
        <v>39.761462946033667</v>
      </c>
      <c r="K50" s="28">
        <f t="shared" si="35"/>
        <v>31.592658518770953</v>
      </c>
      <c r="L50" s="28">
        <f t="shared" si="35"/>
        <v>47.48778989124223</v>
      </c>
      <c r="M50" s="28"/>
    </row>
    <row r="51" spans="1:13" x14ac:dyDescent="0.25">
      <c r="A51" s="2"/>
      <c r="B51" s="27"/>
      <c r="C51" s="28"/>
      <c r="D51" s="28"/>
      <c r="E51" s="28"/>
      <c r="F51" s="28"/>
      <c r="G51" s="28"/>
      <c r="H51" s="27"/>
      <c r="I51" s="28"/>
      <c r="J51" s="28"/>
      <c r="K51" s="28"/>
      <c r="L51" s="28"/>
      <c r="M51" s="28"/>
    </row>
    <row r="52" spans="1:13" x14ac:dyDescent="0.25">
      <c r="A52" s="2" t="s">
        <v>34</v>
      </c>
      <c r="B52" s="27"/>
      <c r="C52" s="28"/>
      <c r="D52" s="28"/>
      <c r="E52" s="28"/>
      <c r="F52" s="28"/>
      <c r="G52" s="28"/>
      <c r="H52" s="27"/>
      <c r="I52" s="28"/>
      <c r="J52" s="28"/>
      <c r="K52" s="28"/>
      <c r="L52" s="28"/>
      <c r="M52" s="28"/>
    </row>
    <row r="53" spans="1:13" x14ac:dyDescent="0.25">
      <c r="A53" s="2" t="s">
        <v>22</v>
      </c>
      <c r="B53" s="27">
        <f>B19/B17*100</f>
        <v>96.634770081436756</v>
      </c>
      <c r="C53" s="27"/>
      <c r="D53" s="27"/>
      <c r="E53" s="27"/>
      <c r="F53" s="27"/>
      <c r="G53" s="27"/>
      <c r="H53" s="27">
        <f>H19/H17*100</f>
        <v>96.663091871374547</v>
      </c>
      <c r="I53" s="27"/>
      <c r="J53" s="27"/>
      <c r="K53" s="27"/>
      <c r="L53" s="27"/>
      <c r="M53" s="27"/>
    </row>
    <row r="54" spans="1:13" x14ac:dyDescent="0.25">
      <c r="A54" s="2"/>
      <c r="B54" s="27"/>
      <c r="C54" s="28"/>
      <c r="D54" s="28"/>
      <c r="E54" s="28"/>
      <c r="F54" s="28"/>
      <c r="G54" s="28"/>
      <c r="H54" s="27"/>
      <c r="I54" s="28"/>
      <c r="J54" s="28"/>
      <c r="K54" s="28"/>
      <c r="L54" s="28"/>
      <c r="M54" s="28"/>
    </row>
    <row r="55" spans="1:13" x14ac:dyDescent="0.25">
      <c r="A55" s="2" t="s">
        <v>23</v>
      </c>
      <c r="B55" s="27"/>
      <c r="C55" s="28"/>
      <c r="D55" s="28"/>
      <c r="E55" s="28"/>
      <c r="F55" s="28"/>
      <c r="G55" s="28"/>
      <c r="H55" s="27"/>
      <c r="I55" s="28"/>
      <c r="J55" s="28"/>
      <c r="K55" s="28"/>
      <c r="L55" s="28"/>
      <c r="M55" s="28"/>
    </row>
    <row r="56" spans="1:13" x14ac:dyDescent="0.25">
      <c r="A56" s="2" t="s">
        <v>24</v>
      </c>
      <c r="B56" s="29">
        <f>((B11/B9)-1)*100</f>
        <v>22.65240278485312</v>
      </c>
      <c r="C56" s="34">
        <f t="shared" ref="C56:F56" si="36">((C11/C9)-1)*100</f>
        <v>13.119395941481837</v>
      </c>
      <c r="D56" s="34">
        <f t="shared" si="36"/>
        <v>49.740932642487046</v>
      </c>
      <c r="E56" s="34">
        <f t="shared" si="36"/>
        <v>140.26845637583892</v>
      </c>
      <c r="F56" s="34">
        <f t="shared" si="36"/>
        <v>16.573556797020483</v>
      </c>
      <c r="G56" s="28"/>
      <c r="H56" s="29">
        <f>((H11/H9)-1)*100</f>
        <v>-32.93413173652695</v>
      </c>
      <c r="I56" s="34">
        <f t="shared" ref="I56:L56" si="37">((I11/I9)-1)*100</f>
        <v>-32.093881856540087</v>
      </c>
      <c r="J56" s="34">
        <f t="shared" si="37"/>
        <v>-39.60591133004926</v>
      </c>
      <c r="K56" s="34">
        <f t="shared" si="37"/>
        <v>-35.353535353535349</v>
      </c>
      <c r="L56" s="34">
        <f t="shared" si="37"/>
        <v>-24.901185770750988</v>
      </c>
      <c r="M56" s="28"/>
    </row>
    <row r="57" spans="1:13" x14ac:dyDescent="0.25">
      <c r="A57" s="2" t="s">
        <v>25</v>
      </c>
      <c r="B57" s="30">
        <f>((B32/B31)-1)*100</f>
        <v>35.361291352609747</v>
      </c>
      <c r="C57" s="30">
        <f t="shared" ref="C57:F57" si="38">((C32/C31)-1)*100</f>
        <v>11.707401849588294</v>
      </c>
      <c r="D57" s="30">
        <f t="shared" si="38"/>
        <v>71.892858532615406</v>
      </c>
      <c r="E57" s="30">
        <f t="shared" si="38"/>
        <v>193.77267507156742</v>
      </c>
      <c r="F57" s="30">
        <f t="shared" si="38"/>
        <v>14.009462313693755</v>
      </c>
      <c r="G57" s="31"/>
      <c r="H57" s="30">
        <f>((H32/H31)-1)*100</f>
        <v>-4.140131917608203E-2</v>
      </c>
      <c r="I57" s="30">
        <f t="shared" ref="I57:L57" si="39">((I32/I31)-1)*100</f>
        <v>-1.203848027107024</v>
      </c>
      <c r="J57" s="30">
        <f t="shared" si="39"/>
        <v>-11.072794553279852</v>
      </c>
      <c r="K57" s="30">
        <f t="shared" si="39"/>
        <v>70.983364144465043</v>
      </c>
      <c r="L57" s="30">
        <f t="shared" si="39"/>
        <v>9.0766812191134036</v>
      </c>
      <c r="M57" s="31"/>
    </row>
    <row r="58" spans="1:13" x14ac:dyDescent="0.25">
      <c r="A58" s="2" t="s">
        <v>26</v>
      </c>
      <c r="B58" s="27">
        <f>((B34/B33)-1)*100</f>
        <v>10.361711861486755</v>
      </c>
      <c r="C58" s="28">
        <f t="shared" ref="C58:F58" si="40">((C34/C33)-1)*100</f>
        <v>-1.2482334087285829</v>
      </c>
      <c r="D58" s="28">
        <f t="shared" si="40"/>
        <v>14.793500680950755</v>
      </c>
      <c r="E58" s="28">
        <f t="shared" si="40"/>
        <v>22.268515602412119</v>
      </c>
      <c r="F58" s="28">
        <f t="shared" si="40"/>
        <v>-2.1995506989559876</v>
      </c>
      <c r="G58" s="28"/>
      <c r="H58" s="27">
        <f>((H34/H33)-1)*100</f>
        <v>49.045410533014255</v>
      </c>
      <c r="I58" s="28">
        <f t="shared" ref="I58:L58" si="41">((I34/I33)-1)*100</f>
        <v>45.489323604353451</v>
      </c>
      <c r="J58" s="28">
        <f t="shared" si="41"/>
        <v>47.244883406885727</v>
      </c>
      <c r="K58" s="28">
        <f t="shared" si="41"/>
        <v>164.48989141096936</v>
      </c>
      <c r="L58" s="28">
        <f t="shared" si="41"/>
        <v>45.244212360187852</v>
      </c>
      <c r="M58" s="28"/>
    </row>
    <row r="59" spans="1:13" x14ac:dyDescent="0.25">
      <c r="A59" s="2"/>
      <c r="B59" s="27"/>
      <c r="C59" s="28"/>
      <c r="D59" s="28"/>
      <c r="E59" s="28"/>
      <c r="F59" s="28"/>
      <c r="G59" s="28"/>
      <c r="H59" s="27"/>
      <c r="I59" s="28"/>
      <c r="J59" s="28"/>
      <c r="K59" s="28"/>
      <c r="L59" s="28"/>
      <c r="M59" s="28"/>
    </row>
    <row r="60" spans="1:13" x14ac:dyDescent="0.25">
      <c r="A60" s="2" t="s">
        <v>27</v>
      </c>
      <c r="B60" s="27"/>
      <c r="C60" s="28"/>
      <c r="D60" s="28"/>
      <c r="E60" s="28"/>
      <c r="F60" s="28"/>
      <c r="G60" s="28"/>
      <c r="H60" s="27"/>
      <c r="I60" s="28"/>
      <c r="J60" s="28"/>
      <c r="K60" s="28"/>
      <c r="L60" s="28"/>
      <c r="M60" s="28"/>
    </row>
    <row r="61" spans="1:13" x14ac:dyDescent="0.25">
      <c r="A61" s="2" t="s">
        <v>28</v>
      </c>
      <c r="B61" s="27">
        <f t="shared" ref="B61:F62" si="42">B16/B10</f>
        <v>9741721.2848394848</v>
      </c>
      <c r="C61" s="28">
        <f t="shared" si="42"/>
        <v>7319198.3327567866</v>
      </c>
      <c r="D61" s="28">
        <f t="shared" si="42"/>
        <v>17557008.558294073</v>
      </c>
      <c r="E61" s="28">
        <f t="shared" si="42"/>
        <v>15639130.944055429</v>
      </c>
      <c r="F61" s="28">
        <f t="shared" si="42"/>
        <v>6401439.5079977177</v>
      </c>
      <c r="G61" s="28"/>
      <c r="H61" s="27">
        <f t="shared" ref="H61:L61" si="43">H16/H10</f>
        <v>9741721.2848394848</v>
      </c>
      <c r="I61" s="28">
        <f t="shared" si="43"/>
        <v>7319198.3327567866</v>
      </c>
      <c r="J61" s="28">
        <f t="shared" si="43"/>
        <v>17557008.558294073</v>
      </c>
      <c r="K61" s="28">
        <f t="shared" si="43"/>
        <v>15639130.944055429</v>
      </c>
      <c r="L61" s="28">
        <f t="shared" si="43"/>
        <v>6401439.5079977177</v>
      </c>
      <c r="M61" s="28"/>
    </row>
    <row r="62" spans="1:13" x14ac:dyDescent="0.25">
      <c r="A62" s="2" t="s">
        <v>29</v>
      </c>
      <c r="B62" s="27">
        <f t="shared" si="42"/>
        <v>9437246.5014182813</v>
      </c>
      <c r="C62" s="27">
        <f t="shared" si="42"/>
        <v>6858230.7342344597</v>
      </c>
      <c r="D62" s="27">
        <f t="shared" si="42"/>
        <v>16675614.363335637</v>
      </c>
      <c r="E62" s="27">
        <f t="shared" si="42"/>
        <v>14381848.66198324</v>
      </c>
      <c r="F62" s="27">
        <f t="shared" si="42"/>
        <v>5987207.6677316297</v>
      </c>
      <c r="G62" s="28"/>
      <c r="H62" s="27">
        <f t="shared" ref="H62:L62" si="44">H17/H11</f>
        <v>13839069.793104419</v>
      </c>
      <c r="I62" s="27">
        <f t="shared" si="44"/>
        <v>10100711.862532038</v>
      </c>
      <c r="J62" s="27">
        <f t="shared" si="44"/>
        <v>25006956.343572594</v>
      </c>
      <c r="K62" s="27">
        <f t="shared" si="44"/>
        <v>36976967.132109374</v>
      </c>
      <c r="L62" s="27">
        <f t="shared" si="44"/>
        <v>8870397.3684210535</v>
      </c>
      <c r="M62" s="28"/>
    </row>
    <row r="63" spans="1:13" x14ac:dyDescent="0.25">
      <c r="A63" s="2" t="s">
        <v>30</v>
      </c>
      <c r="B63" s="27">
        <f>(B62/B61)*B45</f>
        <v>131.3481816105537</v>
      </c>
      <c r="C63" s="27">
        <f t="shared" ref="C63:L63" si="45">(C62/C61)*C45</f>
        <v>116.4199692189198</v>
      </c>
      <c r="D63" s="27">
        <f t="shared" si="45"/>
        <v>185.31971841589345</v>
      </c>
      <c r="E63" s="27">
        <f t="shared" si="45"/>
        <v>92.93695860954422</v>
      </c>
      <c r="F63" s="27">
        <f t="shared" si="45"/>
        <v>127.31431608195238</v>
      </c>
      <c r="G63" s="27"/>
      <c r="H63" s="27">
        <f t="shared" si="45"/>
        <v>121.18061545153527</v>
      </c>
      <c r="I63" s="27">
        <f t="shared" si="45"/>
        <v>113.16053777949223</v>
      </c>
      <c r="J63" s="27">
        <f t="shared" si="45"/>
        <v>146.58689709906324</v>
      </c>
      <c r="K63" s="27">
        <f t="shared" si="45"/>
        <v>149.73583565670569</v>
      </c>
      <c r="L63" s="27">
        <f t="shared" si="45"/>
        <v>141.14732445594223</v>
      </c>
      <c r="M63" s="28"/>
    </row>
    <row r="64" spans="1:13" x14ac:dyDescent="0.25">
      <c r="A64" s="2"/>
      <c r="B64" s="27"/>
      <c r="C64" s="28"/>
      <c r="D64" s="28"/>
      <c r="E64" s="28"/>
      <c r="F64" s="28"/>
      <c r="G64" s="28"/>
      <c r="H64" s="27"/>
      <c r="I64" s="28"/>
      <c r="J64" s="28"/>
      <c r="K64" s="28"/>
      <c r="L64" s="28"/>
      <c r="M64" s="28"/>
    </row>
    <row r="65" spans="1:13" x14ac:dyDescent="0.25">
      <c r="A65" s="2" t="s">
        <v>31</v>
      </c>
      <c r="B65" s="27"/>
      <c r="C65" s="28"/>
      <c r="D65" s="28"/>
      <c r="E65" s="28"/>
      <c r="F65" s="28"/>
      <c r="G65" s="28"/>
      <c r="H65" s="27"/>
      <c r="I65" s="28"/>
      <c r="J65" s="28"/>
      <c r="K65" s="28"/>
      <c r="L65" s="28"/>
      <c r="M65" s="28"/>
    </row>
    <row r="66" spans="1:13" x14ac:dyDescent="0.25">
      <c r="A66" s="2" t="s">
        <v>32</v>
      </c>
      <c r="B66" s="32">
        <f>(B23/C22)*100</f>
        <v>57.055076062417967</v>
      </c>
      <c r="C66" s="28"/>
      <c r="D66" s="28"/>
      <c r="E66" s="28"/>
      <c r="F66" s="28"/>
      <c r="G66" s="28"/>
      <c r="H66" s="32">
        <f>(H23/C22)*100</f>
        <v>57.055076062417967</v>
      </c>
      <c r="I66" s="28"/>
      <c r="J66" s="28"/>
      <c r="K66" s="28"/>
      <c r="L66" s="28"/>
      <c r="M66" s="28"/>
    </row>
    <row r="67" spans="1:13" x14ac:dyDescent="0.25">
      <c r="A67" s="2" t="s">
        <v>33</v>
      </c>
      <c r="B67" s="32">
        <f t="shared" ref="B67" si="46">(B17/B23)*100</f>
        <v>116.93384934175783</v>
      </c>
      <c r="C67" s="28"/>
      <c r="D67" s="28"/>
      <c r="E67" s="28"/>
      <c r="F67" s="28"/>
      <c r="G67" s="28"/>
      <c r="H67" s="32">
        <f t="shared" ref="H67" si="47">(H17/H23)*100</f>
        <v>87.743750671060809</v>
      </c>
      <c r="I67" s="28"/>
      <c r="J67" s="28"/>
      <c r="K67" s="28"/>
      <c r="L67" s="28"/>
      <c r="M67" s="28"/>
    </row>
    <row r="68" spans="1:13" ht="15.75" thickBot="1" x14ac:dyDescent="0.3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thickTop="1" x14ac:dyDescent="0.25"/>
    <row r="70" spans="1:13" x14ac:dyDescent="0.25">
      <c r="A70" s="9" t="s">
        <v>40</v>
      </c>
    </row>
    <row r="71" spans="1:13" x14ac:dyDescent="0.25">
      <c r="A71" s="9" t="s">
        <v>82</v>
      </c>
    </row>
    <row r="72" spans="1:13" x14ac:dyDescent="0.25">
      <c r="A72" s="9" t="s">
        <v>83</v>
      </c>
    </row>
    <row r="73" spans="1:13" x14ac:dyDescent="0.25">
      <c r="A73" s="9"/>
    </row>
    <row r="74" spans="1:13" x14ac:dyDescent="0.25">
      <c r="A74" s="7" t="s">
        <v>35</v>
      </c>
    </row>
    <row r="75" spans="1:13" x14ac:dyDescent="0.25">
      <c r="A75" s="7" t="s">
        <v>36</v>
      </c>
    </row>
    <row r="76" spans="1:13" x14ac:dyDescent="0.25">
      <c r="A76" s="7" t="s">
        <v>37</v>
      </c>
    </row>
    <row r="77" spans="1:13" x14ac:dyDescent="0.25">
      <c r="A77" s="7" t="s">
        <v>38</v>
      </c>
    </row>
    <row r="78" spans="1:13" x14ac:dyDescent="0.25">
      <c r="A78" s="7" t="s">
        <v>39</v>
      </c>
    </row>
    <row r="80" spans="1:13" x14ac:dyDescent="0.25">
      <c r="A80" s="7" t="s">
        <v>84</v>
      </c>
    </row>
    <row r="81" spans="1:1" x14ac:dyDescent="0.25">
      <c r="A81" s="14"/>
    </row>
  </sheetData>
  <mergeCells count="8">
    <mergeCell ref="A2:M2"/>
    <mergeCell ref="B4:B5"/>
    <mergeCell ref="H4:H5"/>
    <mergeCell ref="M4:M5"/>
    <mergeCell ref="A4:A5"/>
    <mergeCell ref="C4:F4"/>
    <mergeCell ref="G4:G5"/>
    <mergeCell ref="I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1"/>
  <sheetViews>
    <sheetView zoomScale="70" zoomScaleNormal="70" workbookViewId="0">
      <selection activeCell="A4" sqref="A4:A5"/>
    </sheetView>
  </sheetViews>
  <sheetFormatPr baseColWidth="10" defaultColWidth="11.42578125" defaultRowHeight="15" x14ac:dyDescent="0.25"/>
  <cols>
    <col min="1" max="1" width="57.42578125" style="7" customWidth="1"/>
    <col min="2" max="13" width="18.7109375" style="7" customWidth="1"/>
    <col min="14" max="16384" width="11.42578125" style="7"/>
  </cols>
  <sheetData>
    <row r="2" spans="1:13" ht="15.75" x14ac:dyDescent="0.25">
      <c r="A2" s="39" t="s">
        <v>111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 x14ac:dyDescent="0.25">
      <c r="A4" s="44"/>
      <c r="B4" s="40" t="s">
        <v>73</v>
      </c>
      <c r="C4" s="46" t="s">
        <v>44</v>
      </c>
      <c r="D4" s="46"/>
      <c r="E4" s="46"/>
      <c r="F4" s="46"/>
      <c r="G4" s="42" t="s">
        <v>3</v>
      </c>
      <c r="H4" s="40" t="s">
        <v>74</v>
      </c>
      <c r="I4" s="46" t="s">
        <v>45</v>
      </c>
      <c r="J4" s="46"/>
      <c r="K4" s="46"/>
      <c r="L4" s="46"/>
      <c r="M4" s="42" t="s">
        <v>3</v>
      </c>
    </row>
    <row r="5" spans="1:13" ht="15.75" thickBot="1" x14ac:dyDescent="0.3">
      <c r="A5" s="45"/>
      <c r="B5" s="41"/>
      <c r="C5" s="8" t="s">
        <v>0</v>
      </c>
      <c r="D5" s="8" t="s">
        <v>1</v>
      </c>
      <c r="E5" s="8" t="s">
        <v>2</v>
      </c>
      <c r="F5" s="8" t="s">
        <v>43</v>
      </c>
      <c r="G5" s="43"/>
      <c r="H5" s="41"/>
      <c r="I5" s="8" t="s">
        <v>0</v>
      </c>
      <c r="J5" s="8" t="s">
        <v>1</v>
      </c>
      <c r="K5" s="8" t="s">
        <v>2</v>
      </c>
      <c r="L5" s="8" t="s">
        <v>43</v>
      </c>
      <c r="M5" s="43"/>
    </row>
    <row r="6" spans="1:13" ht="15.75" thickTop="1" x14ac:dyDescent="0.25">
      <c r="A6" s="4" t="s">
        <v>4</v>
      </c>
      <c r="B6" s="9"/>
      <c r="H6" s="9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64</v>
      </c>
      <c r="B9" s="15">
        <f>SUM(C9:F9)</f>
        <v>8354</v>
      </c>
      <c r="C9" s="16">
        <f>+'I Trimestre'!C9+'II Trimestre'!C9+'III Trimestre'!C9</f>
        <v>6021</v>
      </c>
      <c r="D9" s="16">
        <f>+'I Trimestre'!D9+'II Trimestre'!D9+'III Trimestre'!D9</f>
        <v>1304</v>
      </c>
      <c r="E9" s="16">
        <f>+'I Trimestre'!E9+'II Trimestre'!E9+'III Trimestre'!E9</f>
        <v>262</v>
      </c>
      <c r="F9" s="16">
        <f>+'I Trimestre'!F9+'II Trimestre'!F9+'III Trimestre'!F9</f>
        <v>767</v>
      </c>
      <c r="G9" s="16"/>
      <c r="H9" s="15">
        <f>SUM(I9:L9)</f>
        <v>7877</v>
      </c>
      <c r="I9" s="16">
        <f>+'I Trimestre'!I9+'II Trimestre'!I9+'III Trimestre'!I9</f>
        <v>5359</v>
      </c>
      <c r="J9" s="16">
        <f>+'I Trimestre'!J9+'II Trimestre'!J9+'III Trimestre'!J9</f>
        <v>1488</v>
      </c>
      <c r="K9" s="16">
        <f>+'I Trimestre'!K9+'II Trimestre'!K9+'III Trimestre'!K9</f>
        <v>321</v>
      </c>
      <c r="L9" s="16">
        <f>+'I Trimestre'!L9+'II Trimestre'!L9+'III Trimestre'!L9</f>
        <v>709</v>
      </c>
      <c r="M9" s="16"/>
    </row>
    <row r="10" spans="1:13" x14ac:dyDescent="0.25">
      <c r="A10" s="3" t="s">
        <v>112</v>
      </c>
      <c r="B10" s="15">
        <f t="shared" ref="B10" si="0">SUM(C10:F10)</f>
        <v>8074</v>
      </c>
      <c r="C10" s="16">
        <f>+'I Trimestre'!C10+'II Trimestre'!C10+'III Trimestre'!C10</f>
        <v>5582</v>
      </c>
      <c r="D10" s="16">
        <f>+'I Trimestre'!D10+'II Trimestre'!D10+'III Trimestre'!D10</f>
        <v>1181</v>
      </c>
      <c r="E10" s="16">
        <f>+'I Trimestre'!E10+'II Trimestre'!E10+'III Trimestre'!E10</f>
        <v>577</v>
      </c>
      <c r="F10" s="16">
        <f>+'I Trimestre'!F10+'II Trimestre'!F10+'III Trimestre'!F10</f>
        <v>734</v>
      </c>
      <c r="G10" s="16"/>
      <c r="H10" s="15">
        <f t="shared" ref="H10" si="1">SUM(I10:L10)</f>
        <v>8074</v>
      </c>
      <c r="I10" s="16">
        <f>+'I Trimestre'!I10+'II Trimestre'!I10+'III Trimestre'!I10</f>
        <v>5582</v>
      </c>
      <c r="J10" s="16">
        <f>+'I Trimestre'!J10+'II Trimestre'!J10+'III Trimestre'!J10</f>
        <v>1181</v>
      </c>
      <c r="K10" s="16">
        <f>+'I Trimestre'!K10+'II Trimestre'!K10+'III Trimestre'!K10</f>
        <v>577</v>
      </c>
      <c r="L10" s="16">
        <f>+'I Trimestre'!L10+'II Trimestre'!L10+'III Trimestre'!L10</f>
        <v>734</v>
      </c>
      <c r="M10" s="16"/>
    </row>
    <row r="11" spans="1:13" x14ac:dyDescent="0.25">
      <c r="A11" s="3" t="s">
        <v>113</v>
      </c>
      <c r="B11" s="15">
        <f>SUM(C11:F11)</f>
        <v>9996</v>
      </c>
      <c r="C11" s="16">
        <f>+'I Trimestre'!C11+'II Trimestre'!C11+'III Trimestre'!C11</f>
        <v>6785</v>
      </c>
      <c r="D11" s="16">
        <f>+'I Trimestre'!D11+'II Trimestre'!D11+'III Trimestre'!D11</f>
        <v>1791</v>
      </c>
      <c r="E11" s="16">
        <f>+'I Trimestre'!E11+'II Trimestre'!E11+'III Trimestre'!E11</f>
        <v>477</v>
      </c>
      <c r="F11" s="16">
        <f>+'I Trimestre'!F11+'II Trimestre'!F11+'III Trimestre'!F11</f>
        <v>943</v>
      </c>
      <c r="G11" s="16"/>
      <c r="H11" s="15">
        <f>SUM(I11:L11)</f>
        <v>6411</v>
      </c>
      <c r="I11" s="16">
        <f>+'I Trimestre'!I11+'II Trimestre'!I11+'III Trimestre'!I11</f>
        <v>4285</v>
      </c>
      <c r="J11" s="16">
        <f>+'I Trimestre'!J11+'II Trimestre'!J11+'III Trimestre'!J11</f>
        <v>1170</v>
      </c>
      <c r="K11" s="16">
        <f>+'I Trimestre'!K11+'II Trimestre'!K11+'III Trimestre'!K11</f>
        <v>282</v>
      </c>
      <c r="L11" s="16">
        <f>+'I Trimestre'!L11+'II Trimestre'!L11+'III Trimestre'!L11</f>
        <v>674</v>
      </c>
      <c r="M11" s="16"/>
    </row>
    <row r="12" spans="1:13" x14ac:dyDescent="0.25">
      <c r="A12" s="3" t="s">
        <v>77</v>
      </c>
      <c r="B12" s="15">
        <f>SUM(C12:F12)</f>
        <v>11351</v>
      </c>
      <c r="C12" s="16">
        <f>+'III Trimestre'!C12</f>
        <v>7764</v>
      </c>
      <c r="D12" s="16">
        <f>+'III Trimestre'!D12</f>
        <v>1917</v>
      </c>
      <c r="E12" s="16">
        <f>+'III Trimestre'!E12</f>
        <v>695</v>
      </c>
      <c r="F12" s="16">
        <f>+'III Trimestre'!F12</f>
        <v>975</v>
      </c>
      <c r="G12" s="16"/>
      <c r="H12" s="15">
        <f>SUM(I12:L12)</f>
        <v>11351</v>
      </c>
      <c r="I12" s="16">
        <f>+'III Trimestre'!I12</f>
        <v>7764</v>
      </c>
      <c r="J12" s="16">
        <f>+'III Trimestre'!J12</f>
        <v>1917</v>
      </c>
      <c r="K12" s="16">
        <f>+'III Trimestre'!K12</f>
        <v>695</v>
      </c>
      <c r="L12" s="16">
        <f>+'III Trimestre'!L12</f>
        <v>975</v>
      </c>
      <c r="M12" s="16"/>
    </row>
    <row r="13" spans="1:13" x14ac:dyDescent="0.25">
      <c r="A13" s="2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</row>
    <row r="14" spans="1:13" x14ac:dyDescent="0.25">
      <c r="A14" s="6" t="s">
        <v>5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</row>
    <row r="15" spans="1:13" x14ac:dyDescent="0.25">
      <c r="A15" s="3" t="s">
        <v>64</v>
      </c>
      <c r="B15" s="16">
        <f>SUM(C15:G15)</f>
        <v>70113883852.918472</v>
      </c>
      <c r="C15" s="16">
        <f>+'I Trimestre'!C15+'II Trimestre'!C15+'III Trimestre'!C15</f>
        <v>41051066709.760002</v>
      </c>
      <c r="D15" s="16">
        <f>+'I Trimestre'!D15+'II Trimestre'!D15+'III Trimestre'!D15</f>
        <v>18405847073.559998</v>
      </c>
      <c r="E15" s="16">
        <f>+'I Trimestre'!E15+'II Trimestre'!E15+'III Trimestre'!E15</f>
        <v>3333958830.6100001</v>
      </c>
      <c r="F15" s="16">
        <f>+'I Trimestre'!F15+'II Trimestre'!F15+'III Trimestre'!F15</f>
        <v>4547472114.4400005</v>
      </c>
      <c r="G15" s="16">
        <f>+'I Trimestre'!G15+'II Trimestre'!G15+'III Trimestre'!G15</f>
        <v>2775539124.5484648</v>
      </c>
      <c r="H15" s="16">
        <f>SUM(I15:M15)</f>
        <v>72333614063.4776</v>
      </c>
      <c r="I15" s="16">
        <f>+'I Trimestre'!I15+'II Trimestre'!I15+'III Trimestre'!I15</f>
        <v>36553729172.029999</v>
      </c>
      <c r="J15" s="16">
        <f>+'I Trimestre'!J15+'II Trimestre'!J15+'III Trimestre'!J15</f>
        <v>24195314846.66</v>
      </c>
      <c r="K15" s="16">
        <f>+'I Trimestre'!K15+'II Trimestre'!K15+'III Trimestre'!K15</f>
        <v>4731127171.8000002</v>
      </c>
      <c r="L15" s="16">
        <f>+'I Trimestre'!L15+'II Trimestre'!L15+'III Trimestre'!L15</f>
        <v>4221099000</v>
      </c>
      <c r="M15" s="16">
        <f>+'I Trimestre'!M15+'II Trimestre'!M15+'III Trimestre'!M15</f>
        <v>2632343872.987587</v>
      </c>
    </row>
    <row r="16" spans="1:13" x14ac:dyDescent="0.25">
      <c r="A16" s="3" t="s">
        <v>112</v>
      </c>
      <c r="B16" s="16">
        <f>SUM(C16:G16)</f>
        <v>78504910421.278412</v>
      </c>
      <c r="C16" s="16">
        <f>+'I Trimestre'!C16+'II Trimestre'!C16+'III Trimestre'!C16</f>
        <v>40279901257.007256</v>
      </c>
      <c r="D16" s="16">
        <f>+'I Trimestre'!D16+'II Trimestre'!D16+'III Trimestre'!D16</f>
        <v>20338231776.846279</v>
      </c>
      <c r="E16" s="16">
        <f>+'I Trimestre'!E16+'II Trimestre'!E16+'III Trimestre'!E16</f>
        <v>8852430731.0455437</v>
      </c>
      <c r="F16" s="16">
        <f>+'I Trimestre'!F16+'II Trimestre'!F16+'III Trimestre'!F16</f>
        <v>4590672481.5593319</v>
      </c>
      <c r="G16" s="16">
        <f>+'I Trimestre'!G16+'II Trimestre'!G16+'III Trimestre'!G16</f>
        <v>4443674174.8199997</v>
      </c>
      <c r="H16" s="16">
        <f>SUM(I16:M16)</f>
        <v>78504910421.278412</v>
      </c>
      <c r="I16" s="16">
        <f>+'I Trimestre'!I16+'II Trimestre'!I16+'III Trimestre'!I16</f>
        <v>40279901257.007256</v>
      </c>
      <c r="J16" s="16">
        <f>+'I Trimestre'!J16+'II Trimestre'!J16+'III Trimestre'!J16</f>
        <v>20338231776.846279</v>
      </c>
      <c r="K16" s="16">
        <f>+'I Trimestre'!K16+'II Trimestre'!K16+'III Trimestre'!K16</f>
        <v>8852430731.0455437</v>
      </c>
      <c r="L16" s="16">
        <f>+'I Trimestre'!L16+'II Trimestre'!L16+'III Trimestre'!L16</f>
        <v>4590672481.5593319</v>
      </c>
      <c r="M16" s="16">
        <f>+'I Trimestre'!M16+'II Trimestre'!M16+'III Trimestre'!M16</f>
        <v>4443674174.8199997</v>
      </c>
    </row>
    <row r="17" spans="1:13" x14ac:dyDescent="0.25">
      <c r="A17" s="3" t="s">
        <v>113</v>
      </c>
      <c r="B17" s="16">
        <f>SUM(C17:G17)</f>
        <v>90194949855.773148</v>
      </c>
      <c r="C17" s="16">
        <f>+'I Trimestre'!C17+'II Trimestre'!C17+'III Trimestre'!C17</f>
        <v>46230955946.57</v>
      </c>
      <c r="D17" s="16">
        <f>+'I Trimestre'!D17+'II Trimestre'!D17+'III Trimestre'!D17</f>
        <v>28368689529.789997</v>
      </c>
      <c r="E17" s="16">
        <f>+'I Trimestre'!E17+'II Trimestre'!E17+'III Trimestre'!E17</f>
        <v>6794937181.2199993</v>
      </c>
      <c r="F17" s="16">
        <f>+'I Trimestre'!F17+'II Trimestre'!F17+'III Trimestre'!F17</f>
        <v>5664149000</v>
      </c>
      <c r="G17" s="16">
        <f>+'I Trimestre'!G17+'II Trimestre'!G17+'III Trimestre'!G17</f>
        <v>3136218198.1931453</v>
      </c>
      <c r="H17" s="16">
        <f>SUM(I17:M17)</f>
        <v>77288092517.522842</v>
      </c>
      <c r="I17" s="16">
        <f>+'I Trimestre'!I17+'II Trimestre'!I17+'III Trimestre'!I17</f>
        <v>37718425720.099998</v>
      </c>
      <c r="J17" s="16">
        <f>+'I Trimestre'!J17+'II Trimestre'!J17+'III Trimestre'!J17</f>
        <v>24471688147.099998</v>
      </c>
      <c r="K17" s="16">
        <f>+'I Trimestre'!K17+'II Trimestre'!K17+'III Trimestre'!K17</f>
        <v>7419425057.8099995</v>
      </c>
      <c r="L17" s="16">
        <f>+'I Trimestre'!L17+'II Trimestre'!L17+'III Trimestre'!L17</f>
        <v>5143281000</v>
      </c>
      <c r="M17" s="16">
        <f>+'I Trimestre'!M17+'II Trimestre'!M17+'III Trimestre'!M17</f>
        <v>2535272592.5128551</v>
      </c>
    </row>
    <row r="18" spans="1:13" x14ac:dyDescent="0.25">
      <c r="A18" s="3" t="s">
        <v>77</v>
      </c>
      <c r="B18" s="16">
        <f t="shared" ref="B18" si="2">SUM(C18:G18)</f>
        <v>110262552725.00027</v>
      </c>
      <c r="C18" s="16">
        <f>+'III Trimestre'!C18</f>
        <v>55188826797.869171</v>
      </c>
      <c r="D18" s="16">
        <f>+'III Trimestre'!D18</f>
        <v>32240994902.929279</v>
      </c>
      <c r="E18" s="16">
        <f>+'III Trimestre'!E18</f>
        <v>10572387457.11001</v>
      </c>
      <c r="F18" s="16">
        <f>+'III Trimestre'!F18</f>
        <v>6019066997.7518101</v>
      </c>
      <c r="G18" s="16">
        <f>+'III Trimestre'!G18</f>
        <v>6241276569.3400002</v>
      </c>
      <c r="H18" s="16">
        <f t="shared" ref="H18" si="3">SUM(I18:M18)</f>
        <v>110262552725.00027</v>
      </c>
      <c r="I18" s="16">
        <f>+'III Trimestre'!I18</f>
        <v>55188826797.869171</v>
      </c>
      <c r="J18" s="16">
        <f>+'III Trimestre'!J18</f>
        <v>32240994902.929279</v>
      </c>
      <c r="K18" s="16">
        <f>+'III Trimestre'!K18</f>
        <v>10572387457.11001</v>
      </c>
      <c r="L18" s="16">
        <f>+'III Trimestre'!L18</f>
        <v>6019066997.7518101</v>
      </c>
      <c r="M18" s="16">
        <f>+'III Trimestre'!M18</f>
        <v>6241276569.3400002</v>
      </c>
    </row>
    <row r="19" spans="1:13" x14ac:dyDescent="0.25">
      <c r="A19" s="3" t="s">
        <v>114</v>
      </c>
      <c r="B19" s="16">
        <f>SUM(C19:F19)</f>
        <v>87058731657.580002</v>
      </c>
      <c r="C19" s="16">
        <f>+C17</f>
        <v>46230955946.57</v>
      </c>
      <c r="D19" s="16">
        <f t="shared" ref="D19:F19" si="4">+D17</f>
        <v>28368689529.789997</v>
      </c>
      <c r="E19" s="16">
        <f t="shared" si="4"/>
        <v>6794937181.2199993</v>
      </c>
      <c r="F19" s="16">
        <f t="shared" si="4"/>
        <v>5664149000</v>
      </c>
      <c r="G19" s="16"/>
      <c r="H19" s="16">
        <f>SUM(I19:L19)</f>
        <v>74752819925.009995</v>
      </c>
      <c r="I19" s="16">
        <f>+I17</f>
        <v>37718425720.099998</v>
      </c>
      <c r="J19" s="16">
        <f t="shared" ref="J19:L19" si="5">+J17</f>
        <v>24471688147.099998</v>
      </c>
      <c r="K19" s="16">
        <f t="shared" si="5"/>
        <v>7419425057.8099995</v>
      </c>
      <c r="L19" s="16">
        <f t="shared" si="5"/>
        <v>5143281000</v>
      </c>
      <c r="M19" s="16"/>
    </row>
    <row r="20" spans="1:13" x14ac:dyDescent="0.25">
      <c r="A20" s="2"/>
      <c r="B20" s="15"/>
      <c r="C20" s="16"/>
      <c r="D20" s="16"/>
      <c r="E20" s="16"/>
      <c r="F20" s="16"/>
      <c r="G20" s="16"/>
      <c r="H20" s="15"/>
      <c r="I20" s="16"/>
      <c r="J20" s="16"/>
      <c r="K20" s="16"/>
      <c r="L20" s="16"/>
      <c r="M20" s="16"/>
    </row>
    <row r="21" spans="1:13" x14ac:dyDescent="0.25">
      <c r="A21" s="6" t="s">
        <v>6</v>
      </c>
      <c r="B21" s="15"/>
      <c r="C21" s="16"/>
      <c r="D21" s="16"/>
      <c r="E21" s="16"/>
      <c r="F21" s="16"/>
      <c r="G21" s="16"/>
      <c r="H21" s="15"/>
      <c r="I21" s="16"/>
      <c r="J21" s="16"/>
      <c r="K21" s="16"/>
      <c r="L21" s="16"/>
      <c r="M21" s="16"/>
    </row>
    <row r="22" spans="1:13" x14ac:dyDescent="0.25">
      <c r="A22" s="3" t="s">
        <v>112</v>
      </c>
      <c r="B22" s="16">
        <f t="shared" ref="B22" si="6">B16</f>
        <v>78504910421.278412</v>
      </c>
      <c r="C22" s="16">
        <f>B22+H22</f>
        <v>157009820842.55682</v>
      </c>
      <c r="D22" s="16"/>
      <c r="E22" s="16"/>
      <c r="F22" s="15"/>
      <c r="G22" s="15"/>
      <c r="H22" s="16">
        <f t="shared" ref="H22" si="7">H16</f>
        <v>78504910421.278412</v>
      </c>
      <c r="I22" s="16"/>
      <c r="J22" s="16"/>
      <c r="K22" s="16"/>
      <c r="L22" s="15"/>
      <c r="M22" s="15"/>
    </row>
    <row r="23" spans="1:13" x14ac:dyDescent="0.25">
      <c r="A23" s="3" t="s">
        <v>113</v>
      </c>
      <c r="B23" s="16">
        <f>'I Trimestre'!B23+'II Trimestre'!B23+'III Trimestre'!B23</f>
        <v>85951669564.12001</v>
      </c>
      <c r="C23" s="16"/>
      <c r="D23" s="16"/>
      <c r="E23" s="16"/>
      <c r="F23" s="15"/>
      <c r="G23" s="15"/>
      <c r="H23" s="16">
        <f>'I Trimestre'!H23+'II Trimestre'!H23+'III Trimestre'!H23</f>
        <v>85951669564.12001</v>
      </c>
      <c r="I23" s="16"/>
      <c r="J23" s="16"/>
      <c r="K23" s="16"/>
      <c r="L23" s="15"/>
      <c r="M23" s="15"/>
    </row>
    <row r="24" spans="1:13" x14ac:dyDescent="0.25">
      <c r="A24" s="2"/>
      <c r="B24" s="15"/>
      <c r="C24" s="16"/>
      <c r="D24" s="16"/>
      <c r="E24" s="16"/>
      <c r="F24" s="16"/>
      <c r="G24" s="16"/>
      <c r="H24" s="15"/>
      <c r="I24" s="16"/>
      <c r="J24" s="16"/>
      <c r="K24" s="16"/>
      <c r="L24" s="16"/>
      <c r="M24" s="16"/>
    </row>
    <row r="25" spans="1:13" x14ac:dyDescent="0.25">
      <c r="A25" s="2" t="s">
        <v>7</v>
      </c>
      <c r="B25" s="15"/>
      <c r="C25" s="16"/>
      <c r="D25" s="16"/>
      <c r="E25" s="16"/>
      <c r="F25" s="16"/>
      <c r="G25" s="16"/>
      <c r="H25" s="15"/>
      <c r="I25" s="16"/>
      <c r="J25" s="16"/>
      <c r="K25" s="16"/>
      <c r="L25" s="16"/>
      <c r="M25" s="16"/>
    </row>
    <row r="26" spans="1:13" x14ac:dyDescent="0.25">
      <c r="A26" s="3" t="s">
        <v>65</v>
      </c>
      <c r="B26" s="17">
        <v>1.0123857379999999</v>
      </c>
      <c r="C26" s="17">
        <v>1.0123857379999999</v>
      </c>
      <c r="D26" s="17">
        <v>1.0123857379999999</v>
      </c>
      <c r="E26" s="17">
        <v>1.0123857379999999</v>
      </c>
      <c r="F26" s="17">
        <v>1.0123857379999999</v>
      </c>
      <c r="G26" s="17">
        <v>1.0123857379999999</v>
      </c>
      <c r="H26" s="17">
        <v>1.0123857379999999</v>
      </c>
      <c r="I26" s="17">
        <v>1.0123857379999999</v>
      </c>
      <c r="J26" s="17">
        <v>1.0123857379999999</v>
      </c>
      <c r="K26" s="17">
        <v>1.0123857379999999</v>
      </c>
      <c r="L26" s="17">
        <v>1.0123857379999999</v>
      </c>
      <c r="M26" s="17">
        <v>1.0123857379999999</v>
      </c>
    </row>
    <row r="27" spans="1:13" x14ac:dyDescent="0.25">
      <c r="A27" s="3" t="s">
        <v>115</v>
      </c>
      <c r="B27" s="17">
        <v>1.0303325644000001</v>
      </c>
      <c r="C27" s="17">
        <v>1.0303325644000001</v>
      </c>
      <c r="D27" s="17">
        <v>1.0303325644000001</v>
      </c>
      <c r="E27" s="17">
        <v>1.0303325644000001</v>
      </c>
      <c r="F27" s="17">
        <v>1.0303325644000001</v>
      </c>
      <c r="G27" s="17">
        <v>1.0303325644000001</v>
      </c>
      <c r="H27" s="17">
        <v>1.0303325644000001</v>
      </c>
      <c r="I27" s="17">
        <v>1.0303325644000001</v>
      </c>
      <c r="J27" s="17">
        <v>1.0303325644000001</v>
      </c>
      <c r="K27" s="17">
        <v>1.0303325644000001</v>
      </c>
      <c r="L27" s="17">
        <v>1.0303325644000001</v>
      </c>
      <c r="M27" s="17">
        <v>1.0303325644000001</v>
      </c>
    </row>
    <row r="28" spans="1:13" x14ac:dyDescent="0.25">
      <c r="A28" s="3" t="s">
        <v>8</v>
      </c>
      <c r="B28" s="15">
        <f>+C28+F28</f>
        <v>163709</v>
      </c>
      <c r="C28" s="16">
        <v>117623</v>
      </c>
      <c r="D28" s="16">
        <v>117623</v>
      </c>
      <c r="E28" s="16">
        <v>117623</v>
      </c>
      <c r="F28" s="16">
        <v>46086</v>
      </c>
      <c r="G28" s="16"/>
      <c r="H28" s="15">
        <f>+I28+L28</f>
        <v>163709</v>
      </c>
      <c r="I28" s="16">
        <v>117623</v>
      </c>
      <c r="J28" s="16">
        <v>117623</v>
      </c>
      <c r="K28" s="16">
        <v>117623</v>
      </c>
      <c r="L28" s="16">
        <v>46086</v>
      </c>
      <c r="M28" s="16"/>
    </row>
    <row r="29" spans="1:13" x14ac:dyDescent="0.25">
      <c r="A29" s="2"/>
      <c r="B29" s="15"/>
      <c r="C29" s="16"/>
      <c r="D29" s="16"/>
      <c r="E29" s="16"/>
      <c r="F29" s="16"/>
      <c r="G29" s="16"/>
      <c r="H29" s="15"/>
      <c r="I29" s="16"/>
      <c r="J29" s="16"/>
      <c r="K29" s="16"/>
      <c r="L29" s="16"/>
      <c r="M29" s="16"/>
    </row>
    <row r="30" spans="1:13" x14ac:dyDescent="0.25">
      <c r="A30" s="4" t="s">
        <v>9</v>
      </c>
      <c r="B30" s="15"/>
      <c r="C30" s="16"/>
      <c r="D30" s="16"/>
      <c r="E30" s="16"/>
      <c r="F30" s="16"/>
      <c r="G30" s="16"/>
      <c r="H30" s="15"/>
      <c r="I30" s="16"/>
      <c r="J30" s="16"/>
      <c r="K30" s="16"/>
      <c r="L30" s="16"/>
      <c r="M30" s="16"/>
    </row>
    <row r="31" spans="1:13" x14ac:dyDescent="0.25">
      <c r="A31" s="2" t="s">
        <v>66</v>
      </c>
      <c r="B31" s="15">
        <f t="shared" ref="B31:F31" si="8">B15/B26</f>
        <v>69256095993.045761</v>
      </c>
      <c r="C31" s="16">
        <f t="shared" si="8"/>
        <v>40548839408.640511</v>
      </c>
      <c r="D31" s="16">
        <f t="shared" si="8"/>
        <v>18180666106.499416</v>
      </c>
      <c r="E31" s="16">
        <f t="shared" si="8"/>
        <v>3293170483.808219</v>
      </c>
      <c r="F31" s="16">
        <f t="shared" si="8"/>
        <v>4491837393.3473969</v>
      </c>
      <c r="G31" s="16">
        <f t="shared" ref="G31:L31" si="9">G15/G26</f>
        <v>2741582600.7502146</v>
      </c>
      <c r="H31" s="15">
        <f t="shared" si="9"/>
        <v>71448669561.836136</v>
      </c>
      <c r="I31" s="16">
        <f t="shared" si="9"/>
        <v>36106523235.148544</v>
      </c>
      <c r="J31" s="16">
        <f t="shared" si="9"/>
        <v>23899304324.909409</v>
      </c>
      <c r="K31" s="16">
        <f t="shared" si="9"/>
        <v>4673245576.4800596</v>
      </c>
      <c r="L31" s="16">
        <f t="shared" si="9"/>
        <v>4169457195.5734134</v>
      </c>
      <c r="M31" s="16">
        <f t="shared" ref="M31" si="10">M15/M26</f>
        <v>2600139229.7246952</v>
      </c>
    </row>
    <row r="32" spans="1:13" x14ac:dyDescent="0.25">
      <c r="A32" s="2" t="s">
        <v>116</v>
      </c>
      <c r="B32" s="15">
        <f t="shared" ref="B32" si="11">B17/B27</f>
        <v>87539647849.815292</v>
      </c>
      <c r="C32" s="16">
        <f>C17/C27</f>
        <v>44869935731.374229</v>
      </c>
      <c r="D32" s="16">
        <f t="shared" ref="D32:F32" si="12">D17/D27</f>
        <v>27533527047.463661</v>
      </c>
      <c r="E32" s="16">
        <f t="shared" si="12"/>
        <v>6594897041.9826889</v>
      </c>
      <c r="F32" s="16">
        <f t="shared" si="12"/>
        <v>5497398796.958765</v>
      </c>
      <c r="G32" s="16">
        <f t="shared" ref="G32:H32" si="13">G17/G27</f>
        <v>3043889232.0359483</v>
      </c>
      <c r="H32" s="15">
        <f t="shared" si="13"/>
        <v>75012763051.442993</v>
      </c>
      <c r="I32" s="16">
        <f>I17/I27</f>
        <v>36608010872.746513</v>
      </c>
      <c r="J32" s="16">
        <f t="shared" ref="J32:M32" si="14">J17/J27</f>
        <v>23751251773.111477</v>
      </c>
      <c r="K32" s="16">
        <f t="shared" si="14"/>
        <v>7201000253.8652153</v>
      </c>
      <c r="L32" s="16">
        <f t="shared" si="14"/>
        <v>4991864935.3717346</v>
      </c>
      <c r="M32" s="16">
        <f t="shared" si="14"/>
        <v>2460635216.3480692</v>
      </c>
    </row>
    <row r="33" spans="1:13" x14ac:dyDescent="0.25">
      <c r="A33" s="2" t="s">
        <v>67</v>
      </c>
      <c r="B33" s="15">
        <f t="shared" ref="B33:F33" si="15">B31/B9</f>
        <v>8290171.8928711712</v>
      </c>
      <c r="C33" s="16">
        <f t="shared" si="15"/>
        <v>6734568.9102541953</v>
      </c>
      <c r="D33" s="16">
        <f t="shared" si="15"/>
        <v>13942228.609278694</v>
      </c>
      <c r="E33" s="16">
        <f t="shared" si="15"/>
        <v>12569352.991634423</v>
      </c>
      <c r="F33" s="16">
        <f t="shared" si="15"/>
        <v>5856372.0904138163</v>
      </c>
      <c r="G33" s="16"/>
      <c r="H33" s="15">
        <f t="shared" ref="H33:L33" si="16">H31/H9</f>
        <v>9070543.298443079</v>
      </c>
      <c r="I33" s="16">
        <f t="shared" si="16"/>
        <v>6737548.6536944471</v>
      </c>
      <c r="J33" s="16">
        <f t="shared" si="16"/>
        <v>16061360.433406861</v>
      </c>
      <c r="K33" s="16">
        <f t="shared" si="16"/>
        <v>14558397.43451732</v>
      </c>
      <c r="L33" s="16">
        <f t="shared" si="16"/>
        <v>5880757.680639511</v>
      </c>
      <c r="M33" s="16"/>
    </row>
    <row r="34" spans="1:13" x14ac:dyDescent="0.25">
      <c r="A34" s="2" t="s">
        <v>117</v>
      </c>
      <c r="B34" s="15">
        <f t="shared" ref="B34:F34" si="17">B32/B11</f>
        <v>8757467.7720903661</v>
      </c>
      <c r="C34" s="16">
        <f t="shared" si="17"/>
        <v>6613107.6980654718</v>
      </c>
      <c r="D34" s="16">
        <f t="shared" si="17"/>
        <v>15373270.266590543</v>
      </c>
      <c r="E34" s="16">
        <f t="shared" si="17"/>
        <v>13825779.962227859</v>
      </c>
      <c r="F34" s="16">
        <f t="shared" si="17"/>
        <v>5829691.1950782239</v>
      </c>
      <c r="G34" s="16"/>
      <c r="H34" s="15">
        <f t="shared" ref="H34:L34" si="18">H32/H11</f>
        <v>11700633.762508657</v>
      </c>
      <c r="I34" s="16">
        <f t="shared" si="18"/>
        <v>8543293.0858218241</v>
      </c>
      <c r="J34" s="16">
        <f t="shared" si="18"/>
        <v>20300215.190693568</v>
      </c>
      <c r="K34" s="16">
        <f t="shared" si="18"/>
        <v>25535461.893139061</v>
      </c>
      <c r="L34" s="16">
        <f t="shared" si="18"/>
        <v>7406327.7972874399</v>
      </c>
      <c r="M34" s="16"/>
    </row>
    <row r="35" spans="1:13" x14ac:dyDescent="0.25">
      <c r="A35" s="2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</row>
    <row r="36" spans="1:13" x14ac:dyDescent="0.25">
      <c r="A36" s="4" t="s">
        <v>10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</row>
    <row r="37" spans="1:13" x14ac:dyDescent="0.25">
      <c r="A37" s="2"/>
      <c r="B37" s="18"/>
      <c r="C37" s="19"/>
      <c r="D37" s="19"/>
      <c r="E37" s="19"/>
      <c r="F37" s="19"/>
      <c r="G37" s="19"/>
      <c r="H37" s="18"/>
      <c r="I37" s="19"/>
      <c r="J37" s="19"/>
      <c r="K37" s="19"/>
      <c r="L37" s="19"/>
      <c r="M37" s="19"/>
    </row>
    <row r="38" spans="1:13" x14ac:dyDescent="0.25">
      <c r="A38" s="2" t="s">
        <v>11</v>
      </c>
      <c r="B38" s="18"/>
      <c r="C38" s="19"/>
      <c r="D38" s="19"/>
      <c r="E38" s="19"/>
      <c r="F38" s="19"/>
      <c r="G38" s="19"/>
      <c r="H38" s="18"/>
      <c r="I38" s="19"/>
      <c r="J38" s="19"/>
      <c r="K38" s="19"/>
      <c r="L38" s="19"/>
      <c r="M38" s="19"/>
    </row>
    <row r="39" spans="1:13" x14ac:dyDescent="0.25">
      <c r="A39" s="2" t="s">
        <v>12</v>
      </c>
      <c r="B39" s="18">
        <f t="shared" ref="B39:F39" si="19">B10/B28*100</f>
        <v>4.931921885785143</v>
      </c>
      <c r="C39" s="19">
        <f>C10/C28*100</f>
        <v>4.7456704896151258</v>
      </c>
      <c r="D39" s="19">
        <f t="shared" si="19"/>
        <v>1.0040553293148449</v>
      </c>
      <c r="E39" s="19">
        <f t="shared" si="19"/>
        <v>0.49055031753993689</v>
      </c>
      <c r="F39" s="19">
        <f t="shared" si="19"/>
        <v>1.5926745649438006</v>
      </c>
      <c r="G39" s="19"/>
      <c r="H39" s="18">
        <f t="shared" ref="H39" si="20">H10/H28*100</f>
        <v>4.931921885785143</v>
      </c>
      <c r="I39" s="19">
        <f>I10/I28*100</f>
        <v>4.7456704896151258</v>
      </c>
      <c r="J39" s="19">
        <f t="shared" ref="J39:L39" si="21">J10/J28*100</f>
        <v>1.0040553293148449</v>
      </c>
      <c r="K39" s="19">
        <f t="shared" si="21"/>
        <v>0.49055031753993689</v>
      </c>
      <c r="L39" s="19">
        <f t="shared" si="21"/>
        <v>1.5926745649438006</v>
      </c>
      <c r="M39" s="19"/>
    </row>
    <row r="40" spans="1:13" x14ac:dyDescent="0.25">
      <c r="A40" s="2" t="s">
        <v>13</v>
      </c>
      <c r="B40" s="18">
        <f t="shared" ref="B40:F40" si="22">B11/B28*100</f>
        <v>6.1059563005088293</v>
      </c>
      <c r="C40" s="19">
        <f t="shared" si="22"/>
        <v>5.7684296438621701</v>
      </c>
      <c r="D40" s="19">
        <f t="shared" si="22"/>
        <v>1.5226613842530796</v>
      </c>
      <c r="E40" s="19">
        <f t="shared" si="22"/>
        <v>0.4055329314844886</v>
      </c>
      <c r="F40" s="19">
        <f t="shared" si="22"/>
        <v>2.0461745432452374</v>
      </c>
      <c r="G40" s="19"/>
      <c r="H40" s="18">
        <f t="shared" ref="H40:L40" si="23">H11/H28*100</f>
        <v>3.9160950222651167</v>
      </c>
      <c r="I40" s="19">
        <f t="shared" si="23"/>
        <v>3.6429949924759613</v>
      </c>
      <c r="J40" s="19">
        <f t="shared" si="23"/>
        <v>0.99470341684874553</v>
      </c>
      <c r="K40" s="19">
        <f t="shared" si="23"/>
        <v>0.23974902867636433</v>
      </c>
      <c r="L40" s="19">
        <f t="shared" si="23"/>
        <v>1.4624831836132448</v>
      </c>
      <c r="M40" s="19"/>
    </row>
    <row r="41" spans="1:13" x14ac:dyDescent="0.25">
      <c r="A41" s="2"/>
      <c r="B41" s="18"/>
      <c r="C41" s="19"/>
      <c r="D41" s="19"/>
      <c r="E41" s="19"/>
      <c r="F41" s="19"/>
      <c r="G41" s="19"/>
      <c r="H41" s="18"/>
      <c r="I41" s="19"/>
      <c r="J41" s="19"/>
      <c r="K41" s="19"/>
      <c r="L41" s="19"/>
      <c r="M41" s="19"/>
    </row>
    <row r="42" spans="1:13" x14ac:dyDescent="0.25">
      <c r="A42" s="2" t="s">
        <v>14</v>
      </c>
      <c r="B42" s="18"/>
      <c r="C42" s="19"/>
      <c r="D42" s="19"/>
      <c r="E42" s="19"/>
      <c r="F42" s="19"/>
      <c r="G42" s="19"/>
      <c r="H42" s="18"/>
      <c r="I42" s="19"/>
      <c r="J42" s="19"/>
      <c r="K42" s="19"/>
      <c r="L42" s="19"/>
      <c r="M42" s="19"/>
    </row>
    <row r="43" spans="1:13" x14ac:dyDescent="0.25">
      <c r="A43" s="2" t="s">
        <v>15</v>
      </c>
      <c r="B43" s="18">
        <f t="shared" ref="B43:F43" si="24">B11/B10*100</f>
        <v>123.80480554867476</v>
      </c>
      <c r="C43" s="19">
        <f t="shared" si="24"/>
        <v>121.55141526334647</v>
      </c>
      <c r="D43" s="19">
        <f t="shared" si="24"/>
        <v>151.65114309906858</v>
      </c>
      <c r="E43" s="19">
        <f t="shared" si="24"/>
        <v>82.668977469670708</v>
      </c>
      <c r="F43" s="19">
        <f t="shared" si="24"/>
        <v>128.4741144414169</v>
      </c>
      <c r="G43" s="19"/>
      <c r="H43" s="18">
        <f t="shared" ref="H43:L43" si="25">H11/H10*100</f>
        <v>79.403022046073815</v>
      </c>
      <c r="I43" s="19">
        <f t="shared" si="25"/>
        <v>76.764600501612321</v>
      </c>
      <c r="J43" s="19">
        <f t="shared" si="25"/>
        <v>99.068585944115156</v>
      </c>
      <c r="K43" s="19">
        <f t="shared" si="25"/>
        <v>48.873483535528592</v>
      </c>
      <c r="L43" s="19">
        <f t="shared" si="25"/>
        <v>91.825613079019078</v>
      </c>
      <c r="M43" s="19"/>
    </row>
    <row r="44" spans="1:13" x14ac:dyDescent="0.25">
      <c r="A44" s="2" t="s">
        <v>16</v>
      </c>
      <c r="B44" s="18">
        <f>B17/B16*100</f>
        <v>114.89083851158209</v>
      </c>
      <c r="C44" s="18">
        <f>C17/C16*100</f>
        <v>114.77425342130768</v>
      </c>
      <c r="D44" s="18">
        <f t="shared" ref="D44:G44" si="26">D17/D16*100</f>
        <v>139.48454241772313</v>
      </c>
      <c r="E44" s="18">
        <f t="shared" si="26"/>
        <v>76.757868970271645</v>
      </c>
      <c r="F44" s="18">
        <f t="shared" si="26"/>
        <v>123.38386201047469</v>
      </c>
      <c r="G44" s="18">
        <f t="shared" si="26"/>
        <v>70.577141230661539</v>
      </c>
      <c r="H44" s="18">
        <f>H17/H16*100</f>
        <v>98.450010455109378</v>
      </c>
      <c r="I44" s="18">
        <f>I17/I16*100</f>
        <v>93.640809791057634</v>
      </c>
      <c r="J44" s="18">
        <f t="shared" ref="J44:M44" si="27">J17/J16*100</f>
        <v>120.32357785871721</v>
      </c>
      <c r="K44" s="18">
        <f t="shared" si="27"/>
        <v>83.812291597945148</v>
      </c>
      <c r="L44" s="18">
        <f t="shared" si="27"/>
        <v>112.03763763719779</v>
      </c>
      <c r="M44" s="18">
        <f t="shared" si="27"/>
        <v>57.053521315287512</v>
      </c>
    </row>
    <row r="45" spans="1:13" x14ac:dyDescent="0.25">
      <c r="A45" s="2" t="s">
        <v>17</v>
      </c>
      <c r="B45" s="18">
        <f t="shared" ref="B45:F45" si="28">AVERAGE(B43:B44)</f>
        <v>119.34782203012843</v>
      </c>
      <c r="C45" s="19">
        <f t="shared" si="28"/>
        <v>118.16283434232707</v>
      </c>
      <c r="D45" s="19">
        <f t="shared" si="28"/>
        <v>145.56784275839584</v>
      </c>
      <c r="E45" s="19">
        <f t="shared" si="28"/>
        <v>79.713423219971176</v>
      </c>
      <c r="F45" s="19">
        <f t="shared" si="28"/>
        <v>125.9289882259458</v>
      </c>
      <c r="G45" s="19"/>
      <c r="H45" s="18">
        <f t="shared" ref="H45:L45" si="29">AVERAGE(H43:H44)</f>
        <v>88.92651625059159</v>
      </c>
      <c r="I45" s="19">
        <f t="shared" si="29"/>
        <v>85.202705146334978</v>
      </c>
      <c r="J45" s="19">
        <f t="shared" si="29"/>
        <v>109.69608190141619</v>
      </c>
      <c r="K45" s="19">
        <f t="shared" si="29"/>
        <v>66.342887566736863</v>
      </c>
      <c r="L45" s="19">
        <f t="shared" si="29"/>
        <v>101.93162535810843</v>
      </c>
      <c r="M45" s="19"/>
    </row>
    <row r="46" spans="1:13" x14ac:dyDescent="0.25">
      <c r="A46" s="2"/>
      <c r="B46" s="18"/>
      <c r="C46" s="19"/>
      <c r="D46" s="19"/>
      <c r="E46" s="19"/>
      <c r="F46" s="19"/>
      <c r="G46" s="19"/>
      <c r="H46" s="18"/>
      <c r="I46" s="19"/>
      <c r="J46" s="19"/>
      <c r="K46" s="19"/>
      <c r="L46" s="19"/>
      <c r="M46" s="19"/>
    </row>
    <row r="47" spans="1:13" x14ac:dyDescent="0.25">
      <c r="A47" s="2" t="s">
        <v>18</v>
      </c>
      <c r="B47" s="18"/>
      <c r="C47" s="19"/>
      <c r="D47" s="19"/>
      <c r="E47" s="19"/>
      <c r="F47" s="19"/>
      <c r="G47" s="19"/>
      <c r="H47" s="18"/>
      <c r="I47" s="19"/>
      <c r="J47" s="19"/>
      <c r="K47" s="19"/>
      <c r="L47" s="19"/>
      <c r="M47" s="19"/>
    </row>
    <row r="48" spans="1:13" x14ac:dyDescent="0.25">
      <c r="A48" s="2" t="s">
        <v>19</v>
      </c>
      <c r="B48" s="18">
        <f t="shared" ref="B48:F48" si="30">B11/B12*100</f>
        <v>88.06272575103516</v>
      </c>
      <c r="C48" s="19">
        <f t="shared" si="30"/>
        <v>87.390520350334882</v>
      </c>
      <c r="D48" s="19">
        <f t="shared" si="30"/>
        <v>93.427230046948367</v>
      </c>
      <c r="E48" s="19">
        <f t="shared" si="30"/>
        <v>68.633093525179859</v>
      </c>
      <c r="F48" s="19">
        <f t="shared" si="30"/>
        <v>96.717948717948715</v>
      </c>
      <c r="G48" s="19"/>
      <c r="H48" s="18">
        <f t="shared" ref="H48:L48" si="31">H11/H12*100</f>
        <v>56.479605321117077</v>
      </c>
      <c r="I48" s="19">
        <f t="shared" si="31"/>
        <v>55.190623390005157</v>
      </c>
      <c r="J48" s="19">
        <f t="shared" si="31"/>
        <v>61.032863849765263</v>
      </c>
      <c r="K48" s="19">
        <f t="shared" si="31"/>
        <v>40.575539568345327</v>
      </c>
      <c r="L48" s="19">
        <f t="shared" si="31"/>
        <v>69.128205128205138</v>
      </c>
      <c r="M48" s="19"/>
    </row>
    <row r="49" spans="1:13" x14ac:dyDescent="0.25">
      <c r="A49" s="2" t="s">
        <v>20</v>
      </c>
      <c r="B49" s="18">
        <f>B17/B18*100</f>
        <v>81.800164812729648</v>
      </c>
      <c r="C49" s="18">
        <f t="shared" ref="C49:G49" si="32">C17/C18*100</f>
        <v>83.76868766551668</v>
      </c>
      <c r="D49" s="18">
        <f t="shared" si="32"/>
        <v>87.989497889882244</v>
      </c>
      <c r="E49" s="18">
        <f t="shared" si="32"/>
        <v>64.27060310441378</v>
      </c>
      <c r="F49" s="18">
        <f t="shared" si="32"/>
        <v>94.103438325501671</v>
      </c>
      <c r="G49" s="18">
        <f t="shared" si="32"/>
        <v>50.249627033028474</v>
      </c>
      <c r="H49" s="18">
        <f>H17/H18*100</f>
        <v>70.094597492480332</v>
      </c>
      <c r="I49" s="18">
        <f t="shared" ref="I49:M49" si="33">I17/I18*100</f>
        <v>68.344315160467033</v>
      </c>
      <c r="J49" s="18">
        <f t="shared" si="33"/>
        <v>75.902397617626264</v>
      </c>
      <c r="K49" s="18">
        <f t="shared" si="33"/>
        <v>70.17738507890553</v>
      </c>
      <c r="L49" s="18">
        <f t="shared" si="33"/>
        <v>85.449804794016643</v>
      </c>
      <c r="M49" s="18">
        <f t="shared" si="33"/>
        <v>40.621058277841293</v>
      </c>
    </row>
    <row r="50" spans="1:13" x14ac:dyDescent="0.25">
      <c r="A50" s="2" t="s">
        <v>21</v>
      </c>
      <c r="B50" s="18">
        <f t="shared" ref="B50:F50" si="34">(B48+B49)/2</f>
        <v>84.931445281882404</v>
      </c>
      <c r="C50" s="19">
        <f t="shared" si="34"/>
        <v>85.579604007925781</v>
      </c>
      <c r="D50" s="19">
        <f t="shared" si="34"/>
        <v>90.708363968415313</v>
      </c>
      <c r="E50" s="19">
        <f t="shared" si="34"/>
        <v>66.45184831479682</v>
      </c>
      <c r="F50" s="19">
        <f t="shared" si="34"/>
        <v>95.410693521725193</v>
      </c>
      <c r="G50" s="19"/>
      <c r="H50" s="18">
        <f t="shared" ref="H50:L50" si="35">(H48+H49)/2</f>
        <v>63.287101406798705</v>
      </c>
      <c r="I50" s="19">
        <f t="shared" si="35"/>
        <v>61.767469275236095</v>
      </c>
      <c r="J50" s="19">
        <f t="shared" si="35"/>
        <v>68.467630733695756</v>
      </c>
      <c r="K50" s="19">
        <f t="shared" si="35"/>
        <v>55.376462323625432</v>
      </c>
      <c r="L50" s="19">
        <f t="shared" si="35"/>
        <v>77.289004961110891</v>
      </c>
      <c r="M50" s="19"/>
    </row>
    <row r="51" spans="1:13" x14ac:dyDescent="0.25">
      <c r="A51" s="2"/>
      <c r="B51" s="18"/>
      <c r="C51" s="19"/>
      <c r="D51" s="19"/>
      <c r="E51" s="19"/>
      <c r="F51" s="19"/>
      <c r="G51" s="19"/>
      <c r="H51" s="18"/>
      <c r="I51" s="19"/>
      <c r="J51" s="19"/>
      <c r="K51" s="19"/>
      <c r="L51" s="19"/>
      <c r="M51" s="19"/>
    </row>
    <row r="52" spans="1:13" x14ac:dyDescent="0.25">
      <c r="A52" s="2" t="s">
        <v>34</v>
      </c>
      <c r="B52" s="18"/>
      <c r="C52" s="19"/>
      <c r="D52" s="19"/>
      <c r="E52" s="19"/>
      <c r="F52" s="19"/>
      <c r="G52" s="19"/>
      <c r="H52" s="18"/>
      <c r="I52" s="19"/>
      <c r="J52" s="19"/>
      <c r="K52" s="19"/>
      <c r="L52" s="19"/>
      <c r="M52" s="19"/>
    </row>
    <row r="53" spans="1:13" x14ac:dyDescent="0.25">
      <c r="A53" s="2" t="s">
        <v>22</v>
      </c>
      <c r="B53" s="18">
        <f>B19/B17*100</f>
        <v>96.522845011601945</v>
      </c>
      <c r="C53" s="18"/>
      <c r="D53" s="18"/>
      <c r="E53" s="18"/>
      <c r="F53" s="18"/>
      <c r="G53" s="18"/>
      <c r="H53" s="18">
        <f>H19/H17*100</f>
        <v>96.719711264787591</v>
      </c>
      <c r="I53" s="18"/>
      <c r="J53" s="18"/>
      <c r="K53" s="18"/>
      <c r="L53" s="18"/>
      <c r="M53" s="18"/>
    </row>
    <row r="54" spans="1:13" x14ac:dyDescent="0.25">
      <c r="A54" s="2"/>
      <c r="B54" s="18"/>
      <c r="C54" s="19"/>
      <c r="D54" s="19"/>
      <c r="E54" s="19"/>
      <c r="F54" s="19"/>
      <c r="G54" s="19"/>
      <c r="H54" s="18"/>
      <c r="I54" s="19"/>
      <c r="J54" s="19"/>
      <c r="K54" s="19"/>
      <c r="L54" s="19"/>
      <c r="M54" s="19"/>
    </row>
    <row r="55" spans="1:13" x14ac:dyDescent="0.25">
      <c r="A55" s="2" t="s">
        <v>23</v>
      </c>
      <c r="B55" s="18"/>
      <c r="C55" s="19"/>
      <c r="D55" s="19"/>
      <c r="E55" s="19"/>
      <c r="F55" s="19"/>
      <c r="G55" s="19"/>
      <c r="H55" s="18"/>
      <c r="I55" s="19"/>
      <c r="J55" s="19"/>
      <c r="K55" s="19"/>
      <c r="L55" s="19"/>
      <c r="M55" s="19"/>
    </row>
    <row r="56" spans="1:13" x14ac:dyDescent="0.25">
      <c r="A56" s="2" t="s">
        <v>24</v>
      </c>
      <c r="B56" s="20">
        <f>((B11/B9)-1)*100</f>
        <v>19.655254967680147</v>
      </c>
      <c r="C56" s="33">
        <f t="shared" ref="C56:F56" si="36">((C11/C9)-1)*100</f>
        <v>12.688922105962464</v>
      </c>
      <c r="D56" s="33">
        <f t="shared" si="36"/>
        <v>37.346625766871156</v>
      </c>
      <c r="E56" s="33">
        <f t="shared" si="36"/>
        <v>82.061068702290086</v>
      </c>
      <c r="F56" s="33">
        <f t="shared" si="36"/>
        <v>22.946544980443285</v>
      </c>
      <c r="G56" s="19"/>
      <c r="H56" s="20">
        <f>((H11/H9)-1)*100</f>
        <v>-18.611146375523681</v>
      </c>
      <c r="I56" s="33">
        <f t="shared" ref="I56:L56" si="37">((I11/I9)-1)*100</f>
        <v>-20.041052435155816</v>
      </c>
      <c r="J56" s="33">
        <f t="shared" si="37"/>
        <v>-21.370967741935488</v>
      </c>
      <c r="K56" s="33">
        <f t="shared" si="37"/>
        <v>-12.149532710280376</v>
      </c>
      <c r="L56" s="33">
        <f t="shared" si="37"/>
        <v>-4.936530324400568</v>
      </c>
      <c r="M56" s="19"/>
    </row>
    <row r="57" spans="1:13" x14ac:dyDescent="0.25">
      <c r="A57" s="2" t="s">
        <v>25</v>
      </c>
      <c r="B57" s="21">
        <f>((B32/B31)-1)*100</f>
        <v>26.399916995906668</v>
      </c>
      <c r="C57" s="21">
        <f t="shared" ref="C57:F57" si="38">((C32/C31)-1)*100</f>
        <v>10.6565228148378</v>
      </c>
      <c r="D57" s="21">
        <f t="shared" si="38"/>
        <v>51.443994879927345</v>
      </c>
      <c r="E57" s="21">
        <f t="shared" si="38"/>
        <v>100.25981267621336</v>
      </c>
      <c r="F57" s="21">
        <f t="shared" si="38"/>
        <v>22.386415970904181</v>
      </c>
      <c r="G57" s="22"/>
      <c r="H57" s="21">
        <f>((H32/H31)-1)*100</f>
        <v>4.9883273005136397</v>
      </c>
      <c r="I57" s="21">
        <f t="shared" ref="I57:L57" si="39">((I32/I31)-1)*100</f>
        <v>1.3889114560600602</v>
      </c>
      <c r="J57" s="21">
        <f t="shared" si="39"/>
        <v>-0.61948477572889571</v>
      </c>
      <c r="K57" s="21">
        <f t="shared" si="39"/>
        <v>54.089917510585629</v>
      </c>
      <c r="L57" s="21">
        <f t="shared" si="39"/>
        <v>19.724575675496723</v>
      </c>
      <c r="M57" s="22"/>
    </row>
    <row r="58" spans="1:13" x14ac:dyDescent="0.25">
      <c r="A58" s="2" t="s">
        <v>26</v>
      </c>
      <c r="B58" s="18">
        <f>((B34/B33)-1)*100</f>
        <v>5.6367453565230541</v>
      </c>
      <c r="C58" s="19">
        <f t="shared" ref="C58:F58" si="40">((C34/C33)-1)*100</f>
        <v>-1.8035484350569786</v>
      </c>
      <c r="D58" s="19">
        <f t="shared" si="40"/>
        <v>10.26408114094095</v>
      </c>
      <c r="E58" s="19">
        <f t="shared" si="40"/>
        <v>9.9959558095763068</v>
      </c>
      <c r="F58" s="19">
        <f t="shared" si="40"/>
        <v>-0.45558743405778035</v>
      </c>
      <c r="G58" s="19"/>
      <c r="H58" s="18">
        <f>((H34/H33)-1)*100</f>
        <v>28.995952916260514</v>
      </c>
      <c r="I58" s="19">
        <f t="shared" ref="I58:L58" si="41">((I34/I33)-1)*100</f>
        <v>26.801208049714354</v>
      </c>
      <c r="J58" s="19">
        <f t="shared" si="41"/>
        <v>26.391629618560163</v>
      </c>
      <c r="K58" s="19">
        <f t="shared" si="41"/>
        <v>75.400225251411285</v>
      </c>
      <c r="L58" s="19">
        <f t="shared" si="41"/>
        <v>25.941727231345958</v>
      </c>
      <c r="M58" s="19"/>
    </row>
    <row r="59" spans="1:13" x14ac:dyDescent="0.25">
      <c r="A59" s="2"/>
      <c r="B59" s="18"/>
      <c r="C59" s="19"/>
      <c r="D59" s="19"/>
      <c r="E59" s="19"/>
      <c r="F59" s="19"/>
      <c r="G59" s="19"/>
      <c r="H59" s="18"/>
      <c r="I59" s="19"/>
      <c r="J59" s="19"/>
      <c r="K59" s="19"/>
      <c r="L59" s="19"/>
      <c r="M59" s="19"/>
    </row>
    <row r="60" spans="1:13" x14ac:dyDescent="0.25">
      <c r="A60" s="2" t="s">
        <v>27</v>
      </c>
      <c r="B60" s="18"/>
      <c r="C60" s="19"/>
      <c r="D60" s="19"/>
      <c r="E60" s="19"/>
      <c r="F60" s="19"/>
      <c r="G60" s="19"/>
      <c r="H60" s="18"/>
      <c r="I60" s="19"/>
      <c r="J60" s="19"/>
      <c r="K60" s="19"/>
      <c r="L60" s="19"/>
      <c r="M60" s="19"/>
    </row>
    <row r="61" spans="1:13" x14ac:dyDescent="0.25">
      <c r="A61" s="2" t="s">
        <v>28</v>
      </c>
      <c r="B61" s="18">
        <f t="shared" ref="B61:F62" si="42">B16/B10</f>
        <v>9723174.439098144</v>
      </c>
      <c r="C61" s="19">
        <f t="shared" si="42"/>
        <v>7216033.904874105</v>
      </c>
      <c r="D61" s="19">
        <f t="shared" si="42"/>
        <v>17221195.407998543</v>
      </c>
      <c r="E61" s="19">
        <f t="shared" si="42"/>
        <v>15342167.64479297</v>
      </c>
      <c r="F61" s="19">
        <f t="shared" si="42"/>
        <v>6254322.1819609422</v>
      </c>
      <c r="G61" s="19"/>
      <c r="H61" s="18">
        <f t="shared" ref="H61:L61" si="43">H16/H10</f>
        <v>9723174.439098144</v>
      </c>
      <c r="I61" s="19">
        <f t="shared" si="43"/>
        <v>7216033.904874105</v>
      </c>
      <c r="J61" s="19">
        <f t="shared" si="43"/>
        <v>17221195.407998543</v>
      </c>
      <c r="K61" s="19">
        <f t="shared" si="43"/>
        <v>15342167.64479297</v>
      </c>
      <c r="L61" s="19">
        <f t="shared" si="43"/>
        <v>6254322.1819609422</v>
      </c>
      <c r="M61" s="19"/>
    </row>
    <row r="62" spans="1:13" x14ac:dyDescent="0.25">
      <c r="A62" s="2" t="s">
        <v>29</v>
      </c>
      <c r="B62" s="18">
        <f t="shared" si="42"/>
        <v>9023104.2272682227</v>
      </c>
      <c r="C62" s="18">
        <f t="shared" si="42"/>
        <v>6813700.2132011792</v>
      </c>
      <c r="D62" s="18">
        <f t="shared" si="42"/>
        <v>15839580.976990506</v>
      </c>
      <c r="E62" s="18">
        <f t="shared" si="42"/>
        <v>14245151.323312368</v>
      </c>
      <c r="F62" s="18">
        <f t="shared" si="42"/>
        <v>6006520.6786850477</v>
      </c>
      <c r="G62" s="19"/>
      <c r="H62" s="18">
        <f t="shared" ref="H62:L62" si="44">H17/H11</f>
        <v>12055543.989630766</v>
      </c>
      <c r="I62" s="18">
        <f t="shared" si="44"/>
        <v>8802433.0735355895</v>
      </c>
      <c r="J62" s="18">
        <f t="shared" si="44"/>
        <v>20915972.775299143</v>
      </c>
      <c r="K62" s="18">
        <f t="shared" si="44"/>
        <v>26310017.935496453</v>
      </c>
      <c r="L62" s="18">
        <f t="shared" si="44"/>
        <v>7630980.7121661725</v>
      </c>
      <c r="M62" s="19"/>
    </row>
    <row r="63" spans="1:13" x14ac:dyDescent="0.25">
      <c r="A63" s="2" t="s">
        <v>30</v>
      </c>
      <c r="B63" s="18">
        <f>(B62/B61)*B45</f>
        <v>110.75475856372604</v>
      </c>
      <c r="C63" s="18">
        <f t="shared" ref="C63:L63" si="45">(C62/C61)*C45</f>
        <v>111.57460457702994</v>
      </c>
      <c r="D63" s="18">
        <f t="shared" si="45"/>
        <v>133.88929040004464</v>
      </c>
      <c r="E63" s="18">
        <f t="shared" si="45"/>
        <v>74.013646738707251</v>
      </c>
      <c r="F63" s="18">
        <f t="shared" si="45"/>
        <v>120.93957583551824</v>
      </c>
      <c r="G63" s="18"/>
      <c r="H63" s="18">
        <f t="shared" si="45"/>
        <v>110.25797543986661</v>
      </c>
      <c r="I63" s="18">
        <f t="shared" si="45"/>
        <v>103.9339780856926</v>
      </c>
      <c r="J63" s="18">
        <f t="shared" si="45"/>
        <v>133.23118449380991</v>
      </c>
      <c r="K63" s="18">
        <f t="shared" si="45"/>
        <v>113.77027041976541</v>
      </c>
      <c r="L63" s="18">
        <f t="shared" si="45"/>
        <v>124.36811607034851</v>
      </c>
      <c r="M63" s="19"/>
    </row>
    <row r="64" spans="1:13" x14ac:dyDescent="0.25">
      <c r="A64" s="2"/>
      <c r="B64" s="18"/>
      <c r="C64" s="19"/>
      <c r="D64" s="19"/>
      <c r="E64" s="19"/>
      <c r="F64" s="19"/>
      <c r="G64" s="19"/>
      <c r="H64" s="18"/>
      <c r="I64" s="19"/>
      <c r="J64" s="19"/>
      <c r="K64" s="19"/>
      <c r="L64" s="19"/>
      <c r="M64" s="19"/>
    </row>
    <row r="65" spans="1:13" x14ac:dyDescent="0.25">
      <c r="A65" s="2" t="s">
        <v>31</v>
      </c>
      <c r="B65" s="18"/>
      <c r="C65" s="19"/>
      <c r="D65" s="19"/>
      <c r="E65" s="19"/>
      <c r="F65" s="19"/>
      <c r="G65" s="19"/>
      <c r="H65" s="18"/>
      <c r="I65" s="19"/>
      <c r="J65" s="19"/>
      <c r="K65" s="19"/>
      <c r="L65" s="19"/>
      <c r="M65" s="19"/>
    </row>
    <row r="66" spans="1:13" x14ac:dyDescent="0.25">
      <c r="A66" s="2" t="s">
        <v>32</v>
      </c>
      <c r="B66" s="23">
        <f>(B23/C22)*100</f>
        <v>54.742862008809567</v>
      </c>
      <c r="C66" s="19"/>
      <c r="D66" s="19"/>
      <c r="E66" s="19"/>
      <c r="F66" s="19"/>
      <c r="G66" s="19"/>
      <c r="H66" s="23">
        <f>(H23/C22)*100</f>
        <v>54.742862008809567</v>
      </c>
      <c r="I66" s="19"/>
      <c r="J66" s="19"/>
      <c r="K66" s="19"/>
      <c r="L66" s="19"/>
      <c r="M66" s="19"/>
    </row>
    <row r="67" spans="1:13" x14ac:dyDescent="0.25">
      <c r="A67" s="2" t="s">
        <v>33</v>
      </c>
      <c r="B67" s="23">
        <f t="shared" ref="B67" si="46">(B17/B23)*100</f>
        <v>104.93682125451636</v>
      </c>
      <c r="C67" s="19"/>
      <c r="D67" s="19"/>
      <c r="E67" s="19"/>
      <c r="F67" s="19"/>
      <c r="G67" s="19"/>
      <c r="H67" s="23">
        <f t="shared" ref="H67" si="47">(H17/H23)*100</f>
        <v>89.920408654617077</v>
      </c>
      <c r="I67" s="19"/>
      <c r="J67" s="19"/>
      <c r="K67" s="19"/>
      <c r="L67" s="19"/>
      <c r="M67" s="19"/>
    </row>
    <row r="68" spans="1:13" ht="15.75" thickBot="1" x14ac:dyDescent="0.3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thickTop="1" x14ac:dyDescent="0.25"/>
    <row r="70" spans="1:13" x14ac:dyDescent="0.25">
      <c r="A70" s="9" t="s">
        <v>40</v>
      </c>
    </row>
    <row r="71" spans="1:13" x14ac:dyDescent="0.25">
      <c r="A71" s="9" t="s">
        <v>82</v>
      </c>
    </row>
    <row r="72" spans="1:13" x14ac:dyDescent="0.25">
      <c r="A72" s="9" t="s">
        <v>83</v>
      </c>
    </row>
    <row r="73" spans="1:13" x14ac:dyDescent="0.25">
      <c r="A73" s="9"/>
    </row>
    <row r="74" spans="1:13" x14ac:dyDescent="0.25">
      <c r="A74" s="7" t="s">
        <v>35</v>
      </c>
    </row>
    <row r="75" spans="1:13" x14ac:dyDescent="0.25">
      <c r="A75" s="7" t="s">
        <v>36</v>
      </c>
    </row>
    <row r="76" spans="1:13" x14ac:dyDescent="0.25">
      <c r="A76" s="7" t="s">
        <v>37</v>
      </c>
    </row>
    <row r="77" spans="1:13" x14ac:dyDescent="0.25">
      <c r="A77" s="7" t="s">
        <v>38</v>
      </c>
    </row>
    <row r="78" spans="1:13" x14ac:dyDescent="0.25">
      <c r="A78" s="7" t="s">
        <v>39</v>
      </c>
    </row>
    <row r="80" spans="1:13" x14ac:dyDescent="0.25">
      <c r="A80" s="7" t="s">
        <v>84</v>
      </c>
    </row>
    <row r="81" spans="1:1" x14ac:dyDescent="0.25">
      <c r="A81" s="14"/>
    </row>
  </sheetData>
  <mergeCells count="8">
    <mergeCell ref="A2:M2"/>
    <mergeCell ref="B4:B5"/>
    <mergeCell ref="H4:H5"/>
    <mergeCell ref="M4:M5"/>
    <mergeCell ref="A4:A5"/>
    <mergeCell ref="C4:F4"/>
    <mergeCell ref="G4:G5"/>
    <mergeCell ref="I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1"/>
  <sheetViews>
    <sheetView zoomScale="70" zoomScaleNormal="70" workbookViewId="0">
      <selection activeCell="A4" sqref="A4:A5"/>
    </sheetView>
  </sheetViews>
  <sheetFormatPr baseColWidth="10" defaultColWidth="11.42578125" defaultRowHeight="15" x14ac:dyDescent="0.25"/>
  <cols>
    <col min="1" max="1" width="57.28515625" style="7" customWidth="1"/>
    <col min="2" max="13" width="18.7109375" style="7" customWidth="1"/>
    <col min="14" max="16384" width="11.42578125" style="7"/>
  </cols>
  <sheetData>
    <row r="2" spans="1:13" ht="15.75" x14ac:dyDescent="0.25">
      <c r="A2" s="39" t="s">
        <v>118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 x14ac:dyDescent="0.25">
      <c r="A4" s="44"/>
      <c r="B4" s="40" t="s">
        <v>73</v>
      </c>
      <c r="C4" s="46" t="s">
        <v>44</v>
      </c>
      <c r="D4" s="46"/>
      <c r="E4" s="46"/>
      <c r="F4" s="46"/>
      <c r="G4" s="42" t="s">
        <v>3</v>
      </c>
      <c r="H4" s="40" t="s">
        <v>74</v>
      </c>
      <c r="I4" s="46" t="s">
        <v>45</v>
      </c>
      <c r="J4" s="46"/>
      <c r="K4" s="46"/>
      <c r="L4" s="46"/>
      <c r="M4" s="42" t="s">
        <v>3</v>
      </c>
    </row>
    <row r="5" spans="1:13" ht="15.75" thickBot="1" x14ac:dyDescent="0.3">
      <c r="A5" s="45"/>
      <c r="B5" s="41"/>
      <c r="C5" s="8" t="s">
        <v>0</v>
      </c>
      <c r="D5" s="8" t="s">
        <v>1</v>
      </c>
      <c r="E5" s="8" t="s">
        <v>2</v>
      </c>
      <c r="F5" s="8" t="s">
        <v>43</v>
      </c>
      <c r="G5" s="43"/>
      <c r="H5" s="41"/>
      <c r="I5" s="8" t="s">
        <v>0</v>
      </c>
      <c r="J5" s="8" t="s">
        <v>1</v>
      </c>
      <c r="K5" s="8" t="s">
        <v>2</v>
      </c>
      <c r="L5" s="8" t="s">
        <v>43</v>
      </c>
      <c r="M5" s="43"/>
    </row>
    <row r="6" spans="1:13" ht="15.75" thickTop="1" x14ac:dyDescent="0.25">
      <c r="A6" s="4" t="s">
        <v>4</v>
      </c>
      <c r="B6" s="9"/>
      <c r="H6" s="9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68</v>
      </c>
      <c r="B9" s="15">
        <f>SUM(C9:F9)</f>
        <v>10322</v>
      </c>
      <c r="C9" s="16">
        <f>+'I Trimestre'!C9+'II Trimestre'!C9+'III Trimestre'!C9+'IV Trimestre'!C9</f>
        <v>7490</v>
      </c>
      <c r="D9" s="16">
        <f>+'I Trimestre'!D9+'II Trimestre'!D9+'III Trimestre'!D9+'IV Trimestre'!D9</f>
        <v>1546</v>
      </c>
      <c r="E9" s="16">
        <f>+'I Trimestre'!E9+'II Trimestre'!E9+'III Trimestre'!E9+'IV Trimestre'!E9</f>
        <v>309</v>
      </c>
      <c r="F9" s="16">
        <f>+'I Trimestre'!F9+'II Trimestre'!F9+'III Trimestre'!F9+'IV Trimestre'!F9</f>
        <v>977</v>
      </c>
      <c r="G9" s="16"/>
      <c r="H9" s="15">
        <f>SUM(I9:L9)</f>
        <v>11076</v>
      </c>
      <c r="I9" s="16">
        <f>+'I Trimestre'!I9+'II Trimestre'!I9+'III Trimestre'!I9+'IV Trimestre'!I9</f>
        <v>7711</v>
      </c>
      <c r="J9" s="16">
        <f>+'I Trimestre'!J9+'II Trimestre'!J9+'III Trimestre'!J9+'IV Trimestre'!J9</f>
        <v>1947</v>
      </c>
      <c r="K9" s="16">
        <f>+'I Trimestre'!K9+'II Trimestre'!K9+'III Trimestre'!K9+'IV Trimestre'!K9</f>
        <v>392</v>
      </c>
      <c r="L9" s="16">
        <f>+'I Trimestre'!L9+'II Trimestre'!L9+'III Trimestre'!L9+'IV Trimestre'!L9</f>
        <v>1026</v>
      </c>
      <c r="M9" s="16"/>
    </row>
    <row r="10" spans="1:13" x14ac:dyDescent="0.25">
      <c r="A10" s="3" t="s">
        <v>119</v>
      </c>
      <c r="B10" s="15">
        <f t="shared" ref="B10" si="0">SUM(C10:F10)</f>
        <v>11351</v>
      </c>
      <c r="C10" s="16">
        <f>+'I Trimestre'!C10+'II Trimestre'!C10+'III Trimestre'!C10+'IV Trimestre'!C10</f>
        <v>7764</v>
      </c>
      <c r="D10" s="16">
        <f>+'I Trimestre'!D10+'II Trimestre'!D10+'III Trimestre'!D10+'IV Trimestre'!D10</f>
        <v>1917</v>
      </c>
      <c r="E10" s="16">
        <f>+'I Trimestre'!E10+'II Trimestre'!E10+'III Trimestre'!E10+'IV Trimestre'!E10</f>
        <v>695</v>
      </c>
      <c r="F10" s="16">
        <f>+'I Trimestre'!F10+'II Trimestre'!F10+'III Trimestre'!F10+'IV Trimestre'!F10</f>
        <v>975</v>
      </c>
      <c r="G10" s="16"/>
      <c r="H10" s="15">
        <f t="shared" ref="H10" si="1">SUM(I10:L10)</f>
        <v>11351</v>
      </c>
      <c r="I10" s="16">
        <f>+'I Trimestre'!I10+'II Trimestre'!I10+'III Trimestre'!I10+'IV Trimestre'!I10</f>
        <v>7764</v>
      </c>
      <c r="J10" s="16">
        <f>+'I Trimestre'!J10+'II Trimestre'!J10+'III Trimestre'!J10+'IV Trimestre'!J10</f>
        <v>1917</v>
      </c>
      <c r="K10" s="16">
        <f>+'I Trimestre'!K10+'II Trimestre'!K10+'III Trimestre'!K10+'IV Trimestre'!K10</f>
        <v>695</v>
      </c>
      <c r="L10" s="16">
        <f>+'I Trimestre'!L10+'II Trimestre'!L10+'III Trimestre'!L10+'IV Trimestre'!L10</f>
        <v>975</v>
      </c>
      <c r="M10" s="16"/>
    </row>
    <row r="11" spans="1:13" x14ac:dyDescent="0.25">
      <c r="A11" s="3" t="s">
        <v>120</v>
      </c>
      <c r="B11" s="15">
        <f>SUM(C11:F11)</f>
        <v>12719</v>
      </c>
      <c r="C11" s="16">
        <f>+'I Trimestre'!C11+'II Trimestre'!C11+'III Trimestre'!C11+'IV Trimestre'!C11</f>
        <v>8482</v>
      </c>
      <c r="D11" s="16">
        <f>+'I Trimestre'!D11+'II Trimestre'!D11+'III Trimestre'!D11+'IV Trimestre'!D11</f>
        <v>2284</v>
      </c>
      <c r="E11" s="16">
        <f>+'I Trimestre'!E11+'II Trimestre'!E11+'III Trimestre'!E11+'IV Trimestre'!E11</f>
        <v>774</v>
      </c>
      <c r="F11" s="16">
        <f>+'I Trimestre'!F11+'II Trimestre'!F11+'III Trimestre'!F11+'IV Trimestre'!F11</f>
        <v>1179</v>
      </c>
      <c r="G11" s="16"/>
      <c r="H11" s="15">
        <f>SUM(I11:L11)</f>
        <v>9583</v>
      </c>
      <c r="I11" s="16">
        <f>+'I Trimestre'!I11+'II Trimestre'!I11+'III Trimestre'!I11+'IV Trimestre'!I11</f>
        <v>6417</v>
      </c>
      <c r="J11" s="16">
        <f>+'I Trimestre'!J11+'II Trimestre'!J11+'III Trimestre'!J11+'IV Trimestre'!J11</f>
        <v>1757</v>
      </c>
      <c r="K11" s="16">
        <f>+'I Trimestre'!K11+'II Trimestre'!K11+'III Trimestre'!K11+'IV Trimestre'!K11</f>
        <v>428</v>
      </c>
      <c r="L11" s="16">
        <f>+'I Trimestre'!L11+'II Trimestre'!L11+'III Trimestre'!L11+'IV Trimestre'!L11</f>
        <v>981</v>
      </c>
      <c r="M11" s="16"/>
    </row>
    <row r="12" spans="1:13" x14ac:dyDescent="0.25">
      <c r="A12" s="3" t="s">
        <v>77</v>
      </c>
      <c r="B12" s="15">
        <f>SUM(C12:F12)</f>
        <v>11351</v>
      </c>
      <c r="C12" s="16">
        <f>+'IV Trimestre'!C12</f>
        <v>7764</v>
      </c>
      <c r="D12" s="16">
        <f>+'IV Trimestre'!D12</f>
        <v>1917</v>
      </c>
      <c r="E12" s="16">
        <f>+'IV Trimestre'!E12</f>
        <v>695</v>
      </c>
      <c r="F12" s="16">
        <f>+'IV Trimestre'!F12</f>
        <v>975</v>
      </c>
      <c r="G12" s="16"/>
      <c r="H12" s="15">
        <f>SUM(I12:L12)</f>
        <v>11351</v>
      </c>
      <c r="I12" s="16">
        <f>+'IV Trimestre'!I12</f>
        <v>7764</v>
      </c>
      <c r="J12" s="16">
        <f>+'IV Trimestre'!J12</f>
        <v>1917</v>
      </c>
      <c r="K12" s="16">
        <f>+'IV Trimestre'!K12</f>
        <v>695</v>
      </c>
      <c r="L12" s="16">
        <f>+'IV Trimestre'!L12</f>
        <v>975</v>
      </c>
      <c r="M12" s="16"/>
    </row>
    <row r="13" spans="1:13" x14ac:dyDescent="0.25">
      <c r="A13" s="2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</row>
    <row r="14" spans="1:13" x14ac:dyDescent="0.25">
      <c r="A14" s="6" t="s">
        <v>5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</row>
    <row r="15" spans="1:13" x14ac:dyDescent="0.25">
      <c r="A15" s="3" t="s">
        <v>68</v>
      </c>
      <c r="B15" s="16">
        <f>SUM(C15:G15)</f>
        <v>85240827764.479355</v>
      </c>
      <c r="C15" s="16">
        <f>+'I Trimestre'!C15+'II Trimestre'!C15+'III Trimestre'!C15+'IV Trimestre'!C15</f>
        <v>50700474167.669998</v>
      </c>
      <c r="D15" s="16">
        <f>+'I Trimestre'!D15+'II Trimestre'!D15+'III Trimestre'!D15+'IV Trimestre'!D15</f>
        <v>21217194642.709999</v>
      </c>
      <c r="E15" s="16">
        <f>+'I Trimestre'!E15+'II Trimestre'!E15+'III Trimestre'!E15+'IV Trimestre'!E15</f>
        <v>3743886624.48</v>
      </c>
      <c r="F15" s="16">
        <f>+'I Trimestre'!F15+'II Trimestre'!F15+'III Trimestre'!F15+'IV Trimestre'!F15</f>
        <v>5797886114.4400005</v>
      </c>
      <c r="G15" s="16">
        <f>+'I Trimestre'!G15+'II Trimestre'!G15+'III Trimestre'!G15+'IV Trimestre'!G15</f>
        <v>3781386215.1793556</v>
      </c>
      <c r="H15" s="16">
        <f>SUM(I15:M15)</f>
        <v>98312435195.397369</v>
      </c>
      <c r="I15" s="16">
        <f>+'I Trimestre'!I15+'II Trimestre'!I15+'III Trimestre'!I15+'IV Trimestre'!I15</f>
        <v>52143687113.580002</v>
      </c>
      <c r="J15" s="16">
        <f>+'I Trimestre'!J15+'II Trimestre'!J15+'III Trimestre'!J15+'IV Trimestre'!J15</f>
        <v>30422996753.299999</v>
      </c>
      <c r="K15" s="16">
        <f>+'I Trimestre'!K15+'II Trimestre'!K15+'III Trimestre'!K15+'IV Trimestre'!K15</f>
        <v>5372195084.5600004</v>
      </c>
      <c r="L15" s="16">
        <f>+'I Trimestre'!L15+'II Trimestre'!L15+'III Trimestre'!L15+'IV Trimestre'!L15</f>
        <v>6111317000</v>
      </c>
      <c r="M15" s="16">
        <f>+'I Trimestre'!M15+'II Trimestre'!M15+'III Trimestre'!M15+'IV Trimestre'!M15</f>
        <v>4262239243.9573612</v>
      </c>
    </row>
    <row r="16" spans="1:13" x14ac:dyDescent="0.25">
      <c r="A16" s="3" t="s">
        <v>119</v>
      </c>
      <c r="B16" s="16">
        <f>SUM(C16:G16)</f>
        <v>110262552725.01373</v>
      </c>
      <c r="C16" s="16">
        <f>+'I Trimestre'!C16+'II Trimestre'!C16+'III Trimestre'!C16+'IV Trimestre'!C16</f>
        <v>55188826797.869171</v>
      </c>
      <c r="D16" s="16">
        <f>+'I Trimestre'!D16+'II Trimestre'!D16+'III Trimestre'!D16+'IV Trimestre'!D16</f>
        <v>32240994902.929279</v>
      </c>
      <c r="E16" s="16">
        <f>+'I Trimestre'!E16+'II Trimestre'!E16+'III Trimestre'!E16+'IV Trimestre'!E16</f>
        <v>10572387457.106604</v>
      </c>
      <c r="F16" s="16">
        <f>+'I Trimestre'!F16+'II Trimestre'!F16+'III Trimestre'!F16+'IV Trimestre'!F16</f>
        <v>6019066997.7486858</v>
      </c>
      <c r="G16" s="16">
        <f>+'I Trimestre'!G16+'II Trimestre'!G16+'III Trimestre'!G16+'IV Trimestre'!G16</f>
        <v>6241276569.3599997</v>
      </c>
      <c r="H16" s="16">
        <f>SUM(I16:M16)</f>
        <v>110262552725.01373</v>
      </c>
      <c r="I16" s="16">
        <f>+'I Trimestre'!I16+'II Trimestre'!I16+'III Trimestre'!I16+'IV Trimestre'!I16</f>
        <v>55188826797.869171</v>
      </c>
      <c r="J16" s="16">
        <f>+'I Trimestre'!J16+'II Trimestre'!J16+'III Trimestre'!J16+'IV Trimestre'!J16</f>
        <v>32240994902.929279</v>
      </c>
      <c r="K16" s="16">
        <f>+'I Trimestre'!K16+'II Trimestre'!K16+'III Trimestre'!K16+'IV Trimestre'!K16</f>
        <v>10572387457.106604</v>
      </c>
      <c r="L16" s="16">
        <f>+'I Trimestre'!L16+'II Trimestre'!L16+'III Trimestre'!L16+'IV Trimestre'!L16</f>
        <v>6019066997.7486858</v>
      </c>
      <c r="M16" s="16">
        <f>+'I Trimestre'!M16+'II Trimestre'!M16+'III Trimestre'!M16+'IV Trimestre'!M16</f>
        <v>6241276569.3599997</v>
      </c>
    </row>
    <row r="17" spans="1:13" x14ac:dyDescent="0.25">
      <c r="A17" s="3" t="s">
        <v>120</v>
      </c>
      <c r="B17" s="16">
        <f>SUM(C17:G17)</f>
        <v>119888186021.41159</v>
      </c>
      <c r="C17" s="16">
        <f>+'I Trimestre'!C17+'II Trimestre'!C17+'III Trimestre'!C17+'IV Trimestre'!C17</f>
        <v>59525675551.779999</v>
      </c>
      <c r="D17" s="16">
        <f>+'I Trimestre'!D17+'II Trimestre'!D17+'III Trimestre'!D17+'IV Trimestre'!D17</f>
        <v>36285662023.449997</v>
      </c>
      <c r="E17" s="16">
        <f>+'I Trimestre'!E17+'II Trimestre'!E17+'III Trimestre'!E17+'IV Trimestre'!E17</f>
        <v>13049855792.689999</v>
      </c>
      <c r="F17" s="16">
        <f>+'I Trimestre'!F17+'II Trimestre'!F17+'III Trimestre'!F17+'IV Trimestre'!F17</f>
        <v>7100687000</v>
      </c>
      <c r="G17" s="16">
        <f>+'I Trimestre'!G17+'II Trimestre'!G17+'III Trimestre'!G17+'IV Trimestre'!G17</f>
        <v>3926305653.4915972</v>
      </c>
      <c r="H17" s="16">
        <f>SUM(I17:M17)</f>
        <v>108034807914.91365</v>
      </c>
      <c r="I17" s="16">
        <f>+'I Trimestre'!I17+'II Trimestre'!I17+'III Trimestre'!I17+'IV Trimestre'!I17</f>
        <v>53948206174.5</v>
      </c>
      <c r="J17" s="16">
        <f>+'I Trimestre'!J17+'II Trimestre'!J17+'III Trimestre'!J17+'IV Trimestre'!J17</f>
        <v>33254205419.209999</v>
      </c>
      <c r="K17" s="16">
        <f>+'I Trimestre'!K17+'II Trimestre'!K17+'III Trimestre'!K17+'IV Trimestre'!K17</f>
        <v>10299483245.519999</v>
      </c>
      <c r="L17" s="16">
        <f>+'I Trimestre'!L17+'II Trimestre'!L17+'III Trimestre'!L17+'IV Trimestre'!L17</f>
        <v>7080835000</v>
      </c>
      <c r="M17" s="16">
        <f>+'I Trimestre'!M17+'II Trimestre'!M17+'III Trimestre'!M17+'IV Trimestre'!M17</f>
        <v>3452078075.683661</v>
      </c>
    </row>
    <row r="18" spans="1:13" x14ac:dyDescent="0.25">
      <c r="A18" s="3" t="s">
        <v>77</v>
      </c>
      <c r="B18" s="16">
        <f t="shared" ref="B18" si="2">SUM(C18:G18)</f>
        <v>110262552725.00027</v>
      </c>
      <c r="C18" s="16">
        <f>+'IV Trimestre'!C18</f>
        <v>55188826797.869171</v>
      </c>
      <c r="D18" s="16">
        <f>+'IV Trimestre'!D18</f>
        <v>32240994902.929279</v>
      </c>
      <c r="E18" s="16">
        <f>+'IV Trimestre'!E18</f>
        <v>10572387457.11001</v>
      </c>
      <c r="F18" s="16">
        <f>+'IV Trimestre'!F18</f>
        <v>6019066997.7518101</v>
      </c>
      <c r="G18" s="16">
        <f>+'IV Trimestre'!G18</f>
        <v>6241276569.3400002</v>
      </c>
      <c r="H18" s="16">
        <f t="shared" ref="H18" si="3">SUM(I18:M18)</f>
        <v>110262552725.00027</v>
      </c>
      <c r="I18" s="16">
        <f>+'IV Trimestre'!I18</f>
        <v>55188826797.869171</v>
      </c>
      <c r="J18" s="16">
        <f>+'IV Trimestre'!J18</f>
        <v>32240994902.929279</v>
      </c>
      <c r="K18" s="16">
        <f>+'IV Trimestre'!K18</f>
        <v>10572387457.11001</v>
      </c>
      <c r="L18" s="16">
        <f>+'IV Trimestre'!L18</f>
        <v>6019066997.7518101</v>
      </c>
      <c r="M18" s="16">
        <f>+'IV Trimestre'!M18</f>
        <v>6241276569.3400002</v>
      </c>
    </row>
    <row r="19" spans="1:13" x14ac:dyDescent="0.25">
      <c r="A19" s="3" t="s">
        <v>121</v>
      </c>
      <c r="B19" s="16">
        <f>SUM(C19:F19)</f>
        <v>115961880367.92</v>
      </c>
      <c r="C19" s="16">
        <f>+C17</f>
        <v>59525675551.779999</v>
      </c>
      <c r="D19" s="16">
        <f t="shared" ref="D19:F19" si="4">+D17</f>
        <v>36285662023.449997</v>
      </c>
      <c r="E19" s="16">
        <f t="shared" si="4"/>
        <v>13049855792.689999</v>
      </c>
      <c r="F19" s="16">
        <f t="shared" si="4"/>
        <v>7100687000</v>
      </c>
      <c r="G19" s="16"/>
      <c r="H19" s="16">
        <f>SUM(I19:L19)</f>
        <v>104582729839.23</v>
      </c>
      <c r="I19" s="16">
        <f>+I17</f>
        <v>53948206174.5</v>
      </c>
      <c r="J19" s="16">
        <f t="shared" ref="J19:L19" si="5">+J17</f>
        <v>33254205419.209999</v>
      </c>
      <c r="K19" s="16">
        <f t="shared" si="5"/>
        <v>10299483245.519999</v>
      </c>
      <c r="L19" s="16">
        <f t="shared" si="5"/>
        <v>7080835000</v>
      </c>
      <c r="M19" s="16"/>
    </row>
    <row r="20" spans="1:13" x14ac:dyDescent="0.25">
      <c r="A20" s="2"/>
      <c r="B20" s="15"/>
      <c r="C20" s="16"/>
      <c r="D20" s="16"/>
      <c r="E20" s="16"/>
      <c r="F20" s="16"/>
      <c r="G20" s="16"/>
      <c r="H20" s="15"/>
      <c r="I20" s="16"/>
      <c r="J20" s="16"/>
      <c r="K20" s="16"/>
      <c r="L20" s="16"/>
      <c r="M20" s="16"/>
    </row>
    <row r="21" spans="1:13" x14ac:dyDescent="0.25">
      <c r="A21" s="6" t="s">
        <v>6</v>
      </c>
      <c r="B21" s="15"/>
      <c r="C21" s="16"/>
      <c r="D21" s="16"/>
      <c r="E21" s="16"/>
      <c r="F21" s="16"/>
      <c r="G21" s="16"/>
      <c r="H21" s="15"/>
      <c r="I21" s="16"/>
      <c r="J21" s="16"/>
      <c r="K21" s="16"/>
      <c r="L21" s="16"/>
      <c r="M21" s="16"/>
    </row>
    <row r="22" spans="1:13" x14ac:dyDescent="0.25">
      <c r="A22" s="3" t="s">
        <v>119</v>
      </c>
      <c r="B22" s="16">
        <f t="shared" ref="B22" si="6">B16</f>
        <v>110262552725.01373</v>
      </c>
      <c r="C22" s="16">
        <f>B22+H22</f>
        <v>220525105450.02747</v>
      </c>
      <c r="D22" s="16"/>
      <c r="E22" s="16"/>
      <c r="F22" s="15"/>
      <c r="G22" s="15"/>
      <c r="H22" s="16">
        <f t="shared" ref="H22" si="7">H16</f>
        <v>110262552725.01373</v>
      </c>
      <c r="I22" s="16"/>
      <c r="J22" s="16"/>
      <c r="K22" s="16"/>
      <c r="L22" s="15"/>
      <c r="M22" s="15"/>
    </row>
    <row r="23" spans="1:13" x14ac:dyDescent="0.25">
      <c r="A23" s="3" t="s">
        <v>120</v>
      </c>
      <c r="B23" s="16">
        <f>'I Trimestre'!B23+'II Trimestre'!B23+'III Trimestre'!B23+'IV Trimestre'!B23</f>
        <v>110219700636.66</v>
      </c>
      <c r="C23" s="16"/>
      <c r="D23" s="16"/>
      <c r="E23" s="16"/>
      <c r="F23" s="15"/>
      <c r="G23" s="15"/>
      <c r="H23" s="16">
        <f>'I Trimestre'!H23+'II Trimestre'!H23+'III Trimestre'!H23+'IV Trimestre'!H23</f>
        <v>110219700636.66</v>
      </c>
      <c r="I23" s="16"/>
      <c r="J23" s="16"/>
      <c r="K23" s="16"/>
      <c r="L23" s="15"/>
      <c r="M23" s="15"/>
    </row>
    <row r="24" spans="1:13" x14ac:dyDescent="0.25">
      <c r="A24" s="2"/>
      <c r="B24" s="15"/>
      <c r="C24" s="16"/>
      <c r="D24" s="16"/>
      <c r="E24" s="16"/>
      <c r="F24" s="16"/>
      <c r="G24" s="16"/>
      <c r="H24" s="15"/>
      <c r="I24" s="16"/>
      <c r="J24" s="16"/>
      <c r="K24" s="16"/>
      <c r="L24" s="16"/>
      <c r="M24" s="16"/>
    </row>
    <row r="25" spans="1:13" x14ac:dyDescent="0.25">
      <c r="A25" s="2" t="s">
        <v>7</v>
      </c>
      <c r="B25" s="15"/>
      <c r="C25" s="16"/>
      <c r="D25" s="16"/>
      <c r="E25" s="16"/>
      <c r="F25" s="16"/>
      <c r="G25" s="16"/>
      <c r="H25" s="15"/>
      <c r="I25" s="16"/>
      <c r="J25" s="16"/>
      <c r="K25" s="16"/>
      <c r="L25" s="16"/>
      <c r="M25" s="16"/>
    </row>
    <row r="26" spans="1:13" x14ac:dyDescent="0.25">
      <c r="A26" s="3" t="s">
        <v>69</v>
      </c>
      <c r="B26" s="17">
        <v>1.0245</v>
      </c>
      <c r="C26" s="17">
        <v>1.0245</v>
      </c>
      <c r="D26" s="17">
        <v>1.0245</v>
      </c>
      <c r="E26" s="17">
        <v>1.0245</v>
      </c>
      <c r="F26" s="17">
        <v>1.0245</v>
      </c>
      <c r="G26" s="17">
        <v>1.0245</v>
      </c>
      <c r="H26" s="17">
        <v>1.0245</v>
      </c>
      <c r="I26" s="17">
        <v>1.0245</v>
      </c>
      <c r="J26" s="17">
        <v>1.0245</v>
      </c>
      <c r="K26" s="17">
        <v>1.0245</v>
      </c>
      <c r="L26" s="17">
        <v>1.0245</v>
      </c>
      <c r="M26" s="17">
        <v>1.0245</v>
      </c>
    </row>
    <row r="27" spans="1:13" x14ac:dyDescent="0.25">
      <c r="A27" s="3" t="s">
        <v>122</v>
      </c>
      <c r="B27" s="17">
        <v>1.0451999999999999</v>
      </c>
      <c r="C27" s="17">
        <v>1.0451999999999999</v>
      </c>
      <c r="D27" s="17">
        <v>1.0451999999999999</v>
      </c>
      <c r="E27" s="17">
        <v>1.0451999999999999</v>
      </c>
      <c r="F27" s="17">
        <v>1.0451999999999999</v>
      </c>
      <c r="G27" s="17">
        <v>1.0451999999999999</v>
      </c>
      <c r="H27" s="17">
        <v>1.0451999999999999</v>
      </c>
      <c r="I27" s="17">
        <v>1.0451999999999999</v>
      </c>
      <c r="J27" s="17">
        <v>1.0451999999999999</v>
      </c>
      <c r="K27" s="17">
        <v>1.0451999999999999</v>
      </c>
      <c r="L27" s="17">
        <v>1.0451999999999999</v>
      </c>
      <c r="M27" s="17">
        <v>1.0451999999999999</v>
      </c>
    </row>
    <row r="28" spans="1:13" x14ac:dyDescent="0.25">
      <c r="A28" s="3" t="s">
        <v>8</v>
      </c>
      <c r="B28" s="15">
        <f>+C28+F28</f>
        <v>163709</v>
      </c>
      <c r="C28" s="16">
        <v>117623</v>
      </c>
      <c r="D28" s="16">
        <v>117623</v>
      </c>
      <c r="E28" s="16">
        <v>117623</v>
      </c>
      <c r="F28" s="16">
        <v>46086</v>
      </c>
      <c r="G28" s="16"/>
      <c r="H28" s="15">
        <f>+I28+L28</f>
        <v>163709</v>
      </c>
      <c r="I28" s="16">
        <v>117623</v>
      </c>
      <c r="J28" s="16">
        <v>117623</v>
      </c>
      <c r="K28" s="16">
        <v>117623</v>
      </c>
      <c r="L28" s="16">
        <v>46086</v>
      </c>
      <c r="M28" s="16"/>
    </row>
    <row r="29" spans="1:13" x14ac:dyDescent="0.25">
      <c r="A29" s="2"/>
      <c r="B29" s="15"/>
      <c r="C29" s="16"/>
      <c r="D29" s="16"/>
      <c r="E29" s="16"/>
      <c r="F29" s="16"/>
      <c r="G29" s="16"/>
      <c r="H29" s="15"/>
      <c r="I29" s="16"/>
      <c r="J29" s="16"/>
      <c r="K29" s="16"/>
      <c r="L29" s="16"/>
      <c r="M29" s="16"/>
    </row>
    <row r="30" spans="1:13" x14ac:dyDescent="0.25">
      <c r="A30" s="4" t="s">
        <v>9</v>
      </c>
      <c r="B30" s="15"/>
      <c r="C30" s="16"/>
      <c r="D30" s="16"/>
      <c r="E30" s="16"/>
      <c r="F30" s="16"/>
      <c r="G30" s="16"/>
      <c r="H30" s="15"/>
      <c r="I30" s="16"/>
      <c r="J30" s="16"/>
      <c r="K30" s="16"/>
      <c r="L30" s="16"/>
      <c r="M30" s="16"/>
    </row>
    <row r="31" spans="1:13" x14ac:dyDescent="0.25">
      <c r="A31" s="2" t="s">
        <v>70</v>
      </c>
      <c r="B31" s="15">
        <f t="shared" ref="B31:F31" si="8">B15/B26</f>
        <v>83202369706.666046</v>
      </c>
      <c r="C31" s="16">
        <f t="shared" si="8"/>
        <v>49488017733.206444</v>
      </c>
      <c r="D31" s="16">
        <f t="shared" si="8"/>
        <v>20709804434.075157</v>
      </c>
      <c r="E31" s="16">
        <f t="shared" si="8"/>
        <v>3654354928.7262082</v>
      </c>
      <c r="F31" s="16">
        <f t="shared" si="8"/>
        <v>5659234860.3611526</v>
      </c>
      <c r="G31" s="16">
        <f t="shared" ref="G31:L31" si="9">G15/G26</f>
        <v>3690957750.2970772</v>
      </c>
      <c r="H31" s="15">
        <f t="shared" si="9"/>
        <v>95961381352.26683</v>
      </c>
      <c r="I31" s="16">
        <f t="shared" si="9"/>
        <v>50896717533.997078</v>
      </c>
      <c r="J31" s="16">
        <f t="shared" si="9"/>
        <v>29695458031.527576</v>
      </c>
      <c r="K31" s="16">
        <f t="shared" si="9"/>
        <v>5243723850.2293806</v>
      </c>
      <c r="L31" s="16">
        <f t="shared" si="9"/>
        <v>5965170326.9887753</v>
      </c>
      <c r="M31" s="16">
        <f t="shared" ref="M31" si="10">M15/M26</f>
        <v>4160311609.5240226</v>
      </c>
    </row>
    <row r="32" spans="1:13" x14ac:dyDescent="0.25">
      <c r="A32" s="2" t="s">
        <v>123</v>
      </c>
      <c r="B32" s="15">
        <f t="shared" ref="B32" si="11">B17/B27</f>
        <v>114703584023.54727</v>
      </c>
      <c r="C32" s="16">
        <f>C17/C27</f>
        <v>56951469146.364334</v>
      </c>
      <c r="D32" s="16">
        <f t="shared" ref="D32:F32" si="12">D17/D27</f>
        <v>34716477251.674324</v>
      </c>
      <c r="E32" s="16">
        <f t="shared" si="12"/>
        <v>12485510708.65863</v>
      </c>
      <c r="F32" s="16">
        <f t="shared" si="12"/>
        <v>6793615575.9663229</v>
      </c>
      <c r="G32" s="16">
        <f t="shared" ref="G32:H32" si="13">G17/G27</f>
        <v>3756511340.883656</v>
      </c>
      <c r="H32" s="15">
        <f t="shared" si="13"/>
        <v>103362808950.3575</v>
      </c>
      <c r="I32" s="16">
        <f>I17/I27</f>
        <v>51615199171.928825</v>
      </c>
      <c r="J32" s="16">
        <f t="shared" ref="J32:M32" si="14">J17/J27</f>
        <v>31816116933.802147</v>
      </c>
      <c r="K32" s="16">
        <f t="shared" si="14"/>
        <v>9854078880.1377716</v>
      </c>
      <c r="L32" s="16">
        <f t="shared" si="14"/>
        <v>6774622081.8982019</v>
      </c>
      <c r="M32" s="16">
        <f t="shared" si="14"/>
        <v>3302791882.5905676</v>
      </c>
    </row>
    <row r="33" spans="1:13" x14ac:dyDescent="0.25">
      <c r="A33" s="2" t="s">
        <v>71</v>
      </c>
      <c r="B33" s="15">
        <f t="shared" ref="B33:F33" si="15">B31/B9</f>
        <v>8060682.9787508277</v>
      </c>
      <c r="C33" s="16">
        <f t="shared" si="15"/>
        <v>6607211.980401394</v>
      </c>
      <c r="D33" s="16">
        <f t="shared" si="15"/>
        <v>13395733.786594538</v>
      </c>
      <c r="E33" s="16">
        <f t="shared" si="15"/>
        <v>11826391.355100997</v>
      </c>
      <c r="F33" s="16">
        <f t="shared" si="15"/>
        <v>5792461.4742693473</v>
      </c>
      <c r="G33" s="16"/>
      <c r="H33" s="15">
        <f t="shared" ref="H33:L33" si="16">H31/H9</f>
        <v>8663902.2528229356</v>
      </c>
      <c r="I33" s="16">
        <f t="shared" si="16"/>
        <v>6600533.9818437397</v>
      </c>
      <c r="J33" s="16">
        <f t="shared" si="16"/>
        <v>15251904.484605843</v>
      </c>
      <c r="K33" s="16">
        <f t="shared" si="16"/>
        <v>13376846.556707604</v>
      </c>
      <c r="L33" s="16">
        <f t="shared" si="16"/>
        <v>5814006.1666557267</v>
      </c>
      <c r="M33" s="16"/>
    </row>
    <row r="34" spans="1:13" x14ac:dyDescent="0.25">
      <c r="A34" s="2" t="s">
        <v>124</v>
      </c>
      <c r="B34" s="15">
        <f t="shared" ref="B34:F34" si="17">B32/B11</f>
        <v>9018286.3451173268</v>
      </c>
      <c r="C34" s="16">
        <f t="shared" si="17"/>
        <v>6714391.5522712022</v>
      </c>
      <c r="D34" s="16">
        <f t="shared" si="17"/>
        <v>15199858.691626236</v>
      </c>
      <c r="E34" s="16">
        <f t="shared" si="17"/>
        <v>16131150.78638066</v>
      </c>
      <c r="F34" s="16">
        <f t="shared" si="17"/>
        <v>5762184.5428043455</v>
      </c>
      <c r="G34" s="16"/>
      <c r="H34" s="15">
        <f t="shared" ref="H34:L34" si="18">H32/H11</f>
        <v>10786059.57950094</v>
      </c>
      <c r="I34" s="16">
        <f t="shared" si="18"/>
        <v>8043509.2990383087</v>
      </c>
      <c r="J34" s="16">
        <f t="shared" si="18"/>
        <v>18108205.42618221</v>
      </c>
      <c r="K34" s="16">
        <f t="shared" si="18"/>
        <v>23023548.785368625</v>
      </c>
      <c r="L34" s="16">
        <f t="shared" si="18"/>
        <v>6905832.9071337432</v>
      </c>
      <c r="M34" s="16"/>
    </row>
    <row r="35" spans="1:13" x14ac:dyDescent="0.25">
      <c r="A35" s="2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</row>
    <row r="36" spans="1:13" x14ac:dyDescent="0.25">
      <c r="A36" s="4" t="s">
        <v>10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</row>
    <row r="37" spans="1:13" x14ac:dyDescent="0.25">
      <c r="A37" s="2"/>
      <c r="B37" s="18"/>
      <c r="C37" s="19"/>
      <c r="D37" s="19"/>
      <c r="E37" s="19"/>
      <c r="F37" s="19"/>
      <c r="G37" s="19"/>
      <c r="H37" s="18"/>
      <c r="I37" s="19"/>
      <c r="J37" s="19"/>
      <c r="K37" s="19"/>
      <c r="L37" s="19"/>
      <c r="M37" s="19"/>
    </row>
    <row r="38" spans="1:13" x14ac:dyDescent="0.25">
      <c r="A38" s="2" t="s">
        <v>11</v>
      </c>
      <c r="B38" s="18"/>
      <c r="C38" s="19"/>
      <c r="D38" s="19"/>
      <c r="E38" s="19"/>
      <c r="F38" s="19"/>
      <c r="G38" s="19"/>
      <c r="H38" s="18"/>
      <c r="I38" s="19"/>
      <c r="J38" s="19"/>
      <c r="K38" s="19"/>
      <c r="L38" s="19"/>
      <c r="M38" s="19"/>
    </row>
    <row r="39" spans="1:13" x14ac:dyDescent="0.25">
      <c r="A39" s="2" t="s">
        <v>12</v>
      </c>
      <c r="B39" s="18">
        <f t="shared" ref="B39:F39" si="19">B10/B28*100</f>
        <v>6.9336444544893681</v>
      </c>
      <c r="C39" s="19">
        <f>C10/C28*100</f>
        <v>6.6007498533450084</v>
      </c>
      <c r="D39" s="19">
        <f t="shared" si="19"/>
        <v>1.6297832906829446</v>
      </c>
      <c r="E39" s="19">
        <f t="shared" si="19"/>
        <v>0.59087083308536603</v>
      </c>
      <c r="F39" s="19">
        <f t="shared" si="19"/>
        <v>2.1156099466215337</v>
      </c>
      <c r="G39" s="19"/>
      <c r="H39" s="18">
        <f t="shared" ref="H39" si="20">H10/H28*100</f>
        <v>6.9336444544893681</v>
      </c>
      <c r="I39" s="19">
        <f>I10/I28*100</f>
        <v>6.6007498533450084</v>
      </c>
      <c r="J39" s="19">
        <f t="shared" ref="J39:L39" si="21">J10/J28*100</f>
        <v>1.6297832906829446</v>
      </c>
      <c r="K39" s="19">
        <f t="shared" si="21"/>
        <v>0.59087083308536603</v>
      </c>
      <c r="L39" s="19">
        <f t="shared" si="21"/>
        <v>2.1156099466215337</v>
      </c>
      <c r="M39" s="19"/>
    </row>
    <row r="40" spans="1:13" x14ac:dyDescent="0.25">
      <c r="A40" s="2" t="s">
        <v>13</v>
      </c>
      <c r="B40" s="18">
        <f>B11/B28*100</f>
        <v>7.7692735280283918</v>
      </c>
      <c r="C40" s="19">
        <f t="shared" ref="C40:F40" si="22">C11/C28*100</f>
        <v>7.2111746852231278</v>
      </c>
      <c r="D40" s="19">
        <f t="shared" si="22"/>
        <v>1.94179709750644</v>
      </c>
      <c r="E40" s="19">
        <f t="shared" si="22"/>
        <v>0.65803456806917016</v>
      </c>
      <c r="F40" s="19">
        <f t="shared" si="22"/>
        <v>2.5582606431454238</v>
      </c>
      <c r="G40" s="19"/>
      <c r="H40" s="18">
        <f>H11/H28*100</f>
        <v>5.8536793945354253</v>
      </c>
      <c r="I40" s="19">
        <f t="shared" ref="I40:L40" si="23">I11/I28*100</f>
        <v>5.4555656631781195</v>
      </c>
      <c r="J40" s="19">
        <f t="shared" si="23"/>
        <v>1.4937554729942273</v>
      </c>
      <c r="K40" s="19">
        <f t="shared" si="23"/>
        <v>0.36387441231731887</v>
      </c>
      <c r="L40" s="19">
        <f t="shared" si="23"/>
        <v>2.1286290847545892</v>
      </c>
      <c r="M40" s="19"/>
    </row>
    <row r="41" spans="1:13" x14ac:dyDescent="0.25">
      <c r="A41" s="2"/>
      <c r="B41" s="18"/>
      <c r="C41" s="19"/>
      <c r="D41" s="19"/>
      <c r="E41" s="19"/>
      <c r="F41" s="19"/>
      <c r="G41" s="19"/>
      <c r="H41" s="18"/>
      <c r="I41" s="19"/>
      <c r="J41" s="19"/>
      <c r="K41" s="19"/>
      <c r="L41" s="19"/>
      <c r="M41" s="19"/>
    </row>
    <row r="42" spans="1:13" x14ac:dyDescent="0.25">
      <c r="A42" s="2" t="s">
        <v>14</v>
      </c>
      <c r="B42" s="18"/>
      <c r="C42" s="19"/>
      <c r="D42" s="19"/>
      <c r="E42" s="19"/>
      <c r="F42" s="19"/>
      <c r="G42" s="19"/>
      <c r="H42" s="18"/>
      <c r="I42" s="19"/>
      <c r="J42" s="19"/>
      <c r="K42" s="19"/>
      <c r="L42" s="19"/>
      <c r="M42" s="19"/>
    </row>
    <row r="43" spans="1:13" x14ac:dyDescent="0.25">
      <c r="A43" s="2" t="s">
        <v>15</v>
      </c>
      <c r="B43" s="18">
        <f t="shared" ref="B43:F43" si="24">B11/B10*100</f>
        <v>112.05180160338297</v>
      </c>
      <c r="C43" s="19">
        <f t="shared" si="24"/>
        <v>109.24781040700671</v>
      </c>
      <c r="D43" s="19">
        <f t="shared" si="24"/>
        <v>119.14449660928534</v>
      </c>
      <c r="E43" s="19">
        <f t="shared" si="24"/>
        <v>111.36690647482015</v>
      </c>
      <c r="F43" s="19">
        <f t="shared" si="24"/>
        <v>120.92307692307693</v>
      </c>
      <c r="G43" s="19"/>
      <c r="H43" s="18">
        <f t="shared" ref="H43:L43" si="25">H11/H10*100</f>
        <v>84.424279799136642</v>
      </c>
      <c r="I43" s="19">
        <f t="shared" si="25"/>
        <v>82.650695517774338</v>
      </c>
      <c r="J43" s="19">
        <f t="shared" si="25"/>
        <v>91.653625456442356</v>
      </c>
      <c r="K43" s="19">
        <f t="shared" si="25"/>
        <v>61.582733812949641</v>
      </c>
      <c r="L43" s="19">
        <f t="shared" si="25"/>
        <v>100.61538461538461</v>
      </c>
      <c r="M43" s="19"/>
    </row>
    <row r="44" spans="1:13" x14ac:dyDescent="0.25">
      <c r="A44" s="2" t="s">
        <v>16</v>
      </c>
      <c r="B44" s="18">
        <f>B17/B16*100</f>
        <v>108.72973920747458</v>
      </c>
      <c r="C44" s="18">
        <f>C17/C16*100</f>
        <v>107.85820066404868</v>
      </c>
      <c r="D44" s="18">
        <f t="shared" ref="D44:G44" si="26">D17/D16*100</f>
        <v>112.54510641715103</v>
      </c>
      <c r="E44" s="18">
        <f t="shared" si="26"/>
        <v>123.43338574787171</v>
      </c>
      <c r="F44" s="18">
        <f t="shared" si="26"/>
        <v>117.9698947138464</v>
      </c>
      <c r="G44" s="18">
        <f t="shared" si="26"/>
        <v>62.908695198139775</v>
      </c>
      <c r="H44" s="18">
        <f>H17/H16*100</f>
        <v>97.979599823290954</v>
      </c>
      <c r="I44" s="18">
        <f>I17/I16*100</f>
        <v>97.752043854976321</v>
      </c>
      <c r="J44" s="18">
        <f t="shared" ref="J44:M44" si="27">J17/J16*100</f>
        <v>103.14261554065338</v>
      </c>
      <c r="K44" s="18">
        <f t="shared" si="27"/>
        <v>97.418707811326357</v>
      </c>
      <c r="L44" s="18">
        <f t="shared" si="27"/>
        <v>117.64007615546474</v>
      </c>
      <c r="M44" s="18">
        <f t="shared" si="27"/>
        <v>55.310448709015439</v>
      </c>
    </row>
    <row r="45" spans="1:13" x14ac:dyDescent="0.25">
      <c r="A45" s="2" t="s">
        <v>17</v>
      </c>
      <c r="B45" s="18">
        <f t="shared" ref="B45:F45" si="28">AVERAGE(B43:B44)</f>
        <v>110.39077040542878</v>
      </c>
      <c r="C45" s="19">
        <f t="shared" si="28"/>
        <v>108.55300553552769</v>
      </c>
      <c r="D45" s="19">
        <f t="shared" si="28"/>
        <v>115.84480151321819</v>
      </c>
      <c r="E45" s="19">
        <f t="shared" si="28"/>
        <v>117.40014611134593</v>
      </c>
      <c r="F45" s="19">
        <f t="shared" si="28"/>
        <v>119.44648581846167</v>
      </c>
      <c r="G45" s="19"/>
      <c r="H45" s="18">
        <f t="shared" ref="H45:L45" si="29">AVERAGE(H43:H44)</f>
        <v>91.201939811213805</v>
      </c>
      <c r="I45" s="19">
        <f t="shared" si="29"/>
        <v>90.20136968637533</v>
      </c>
      <c r="J45" s="19">
        <f t="shared" si="29"/>
        <v>97.398120498547868</v>
      </c>
      <c r="K45" s="19">
        <f t="shared" si="29"/>
        <v>79.500720812137999</v>
      </c>
      <c r="L45" s="19">
        <f t="shared" si="29"/>
        <v>109.12773038542468</v>
      </c>
      <c r="M45" s="19"/>
    </row>
    <row r="46" spans="1:13" x14ac:dyDescent="0.25">
      <c r="A46" s="2"/>
      <c r="B46" s="18"/>
      <c r="C46" s="19"/>
      <c r="D46" s="19"/>
      <c r="E46" s="19"/>
      <c r="F46" s="19"/>
      <c r="G46" s="19"/>
      <c r="H46" s="18"/>
      <c r="I46" s="19"/>
      <c r="J46" s="19"/>
      <c r="K46" s="19"/>
      <c r="L46" s="19"/>
      <c r="M46" s="19"/>
    </row>
    <row r="47" spans="1:13" x14ac:dyDescent="0.25">
      <c r="A47" s="2" t="s">
        <v>18</v>
      </c>
      <c r="B47" s="18"/>
      <c r="C47" s="19"/>
      <c r="D47" s="19"/>
      <c r="E47" s="19"/>
      <c r="F47" s="19"/>
      <c r="G47" s="19"/>
      <c r="H47" s="18"/>
      <c r="I47" s="19"/>
      <c r="J47" s="19"/>
      <c r="K47" s="19"/>
      <c r="L47" s="19"/>
      <c r="M47" s="19"/>
    </row>
    <row r="48" spans="1:13" x14ac:dyDescent="0.25">
      <c r="A48" s="2" t="s">
        <v>19</v>
      </c>
      <c r="B48" s="18">
        <f t="shared" ref="B48:F48" si="30">B11/B12*100</f>
        <v>112.05180160338297</v>
      </c>
      <c r="C48" s="19">
        <f t="shared" si="30"/>
        <v>109.24781040700671</v>
      </c>
      <c r="D48" s="19">
        <f t="shared" si="30"/>
        <v>119.14449660928534</v>
      </c>
      <c r="E48" s="19">
        <f t="shared" si="30"/>
        <v>111.36690647482015</v>
      </c>
      <c r="F48" s="19">
        <f t="shared" si="30"/>
        <v>120.92307692307693</v>
      </c>
      <c r="G48" s="19"/>
      <c r="H48" s="18">
        <f t="shared" ref="H48:L48" si="31">H11/H12*100</f>
        <v>84.424279799136642</v>
      </c>
      <c r="I48" s="19">
        <f t="shared" si="31"/>
        <v>82.650695517774338</v>
      </c>
      <c r="J48" s="19">
        <f t="shared" si="31"/>
        <v>91.653625456442356</v>
      </c>
      <c r="K48" s="19">
        <f t="shared" si="31"/>
        <v>61.582733812949641</v>
      </c>
      <c r="L48" s="19">
        <f t="shared" si="31"/>
        <v>100.61538461538461</v>
      </c>
      <c r="M48" s="19"/>
    </row>
    <row r="49" spans="1:13" x14ac:dyDescent="0.25">
      <c r="A49" s="2" t="s">
        <v>20</v>
      </c>
      <c r="B49" s="18">
        <f>B17/B18*100</f>
        <v>108.72973920748785</v>
      </c>
      <c r="C49" s="18">
        <f t="shared" ref="C49:G49" si="32">C17/C18*100</f>
        <v>107.85820066404868</v>
      </c>
      <c r="D49" s="18">
        <f t="shared" si="32"/>
        <v>112.54510641715103</v>
      </c>
      <c r="E49" s="18">
        <f t="shared" si="32"/>
        <v>123.43338574783193</v>
      </c>
      <c r="F49" s="18">
        <f t="shared" si="32"/>
        <v>117.96989471378517</v>
      </c>
      <c r="G49" s="18">
        <f t="shared" si="32"/>
        <v>62.908695198341356</v>
      </c>
      <c r="H49" s="18">
        <f>H17/H18*100</f>
        <v>97.979599823302905</v>
      </c>
      <c r="I49" s="18">
        <f t="shared" ref="I49:M49" si="33">I17/I18*100</f>
        <v>97.752043854976321</v>
      </c>
      <c r="J49" s="18">
        <f t="shared" si="33"/>
        <v>103.14261554065338</v>
      </c>
      <c r="K49" s="18">
        <f t="shared" si="33"/>
        <v>97.418707811294965</v>
      </c>
      <c r="L49" s="18">
        <f t="shared" si="33"/>
        <v>117.64007615540368</v>
      </c>
      <c r="M49" s="18">
        <f t="shared" si="33"/>
        <v>55.31044870919267</v>
      </c>
    </row>
    <row r="50" spans="1:13" x14ac:dyDescent="0.25">
      <c r="A50" s="2" t="s">
        <v>21</v>
      </c>
      <c r="B50" s="18">
        <f t="shared" ref="B50:F50" si="34">(B48+B49)/2</f>
        <v>110.3907704054354</v>
      </c>
      <c r="C50" s="19">
        <f t="shared" si="34"/>
        <v>108.55300553552769</v>
      </c>
      <c r="D50" s="19">
        <f t="shared" si="34"/>
        <v>115.84480151321819</v>
      </c>
      <c r="E50" s="19">
        <f t="shared" si="34"/>
        <v>117.40014611132605</v>
      </c>
      <c r="F50" s="19">
        <f t="shared" si="34"/>
        <v>119.44648581843106</v>
      </c>
      <c r="G50" s="19"/>
      <c r="H50" s="18">
        <f t="shared" ref="H50:L50" si="35">(H48+H49)/2</f>
        <v>91.201939811219773</v>
      </c>
      <c r="I50" s="19">
        <f t="shared" si="35"/>
        <v>90.20136968637533</v>
      </c>
      <c r="J50" s="19">
        <f t="shared" si="35"/>
        <v>97.398120498547868</v>
      </c>
      <c r="K50" s="19">
        <f t="shared" si="35"/>
        <v>79.500720812122296</v>
      </c>
      <c r="L50" s="19">
        <f t="shared" si="35"/>
        <v>109.12773038539414</v>
      </c>
      <c r="M50" s="19"/>
    </row>
    <row r="51" spans="1:13" x14ac:dyDescent="0.25">
      <c r="A51" s="2"/>
      <c r="B51" s="18"/>
      <c r="C51" s="19"/>
      <c r="D51" s="19"/>
      <c r="E51" s="19"/>
      <c r="F51" s="19"/>
      <c r="G51" s="19"/>
      <c r="H51" s="18"/>
      <c r="I51" s="19"/>
      <c r="J51" s="19"/>
      <c r="K51" s="19"/>
      <c r="L51" s="19"/>
      <c r="M51" s="19"/>
    </row>
    <row r="52" spans="1:13" x14ac:dyDescent="0.25">
      <c r="A52" s="2" t="s">
        <v>34</v>
      </c>
      <c r="B52" s="18"/>
      <c r="C52" s="19"/>
      <c r="D52" s="19"/>
      <c r="E52" s="19"/>
      <c r="F52" s="19"/>
      <c r="G52" s="19"/>
      <c r="H52" s="18"/>
      <c r="I52" s="19"/>
      <c r="J52" s="19"/>
      <c r="K52" s="19"/>
      <c r="L52" s="19"/>
      <c r="M52" s="19"/>
    </row>
    <row r="53" spans="1:13" x14ac:dyDescent="0.25">
      <c r="A53" s="2" t="s">
        <v>22</v>
      </c>
      <c r="B53" s="18">
        <f>B19/B17*100</f>
        <v>96.725027057469731</v>
      </c>
      <c r="C53" s="18"/>
      <c r="D53" s="18"/>
      <c r="E53" s="18"/>
      <c r="F53" s="18"/>
      <c r="G53" s="18"/>
      <c r="H53" s="18">
        <f>H19/H17*100</f>
        <v>96.804661254729623</v>
      </c>
      <c r="I53" s="18"/>
      <c r="J53" s="18"/>
      <c r="K53" s="18"/>
      <c r="L53" s="18"/>
      <c r="M53" s="18"/>
    </row>
    <row r="54" spans="1:13" x14ac:dyDescent="0.25">
      <c r="A54" s="2"/>
      <c r="B54" s="18"/>
      <c r="C54" s="19"/>
      <c r="D54" s="19"/>
      <c r="E54" s="19"/>
      <c r="F54" s="19"/>
      <c r="G54" s="19"/>
      <c r="H54" s="18"/>
      <c r="I54" s="19"/>
      <c r="J54" s="19"/>
      <c r="K54" s="19"/>
      <c r="L54" s="19"/>
      <c r="M54" s="19"/>
    </row>
    <row r="55" spans="1:13" x14ac:dyDescent="0.25">
      <c r="A55" s="2" t="s">
        <v>23</v>
      </c>
      <c r="B55" s="18"/>
      <c r="C55" s="19"/>
      <c r="D55" s="19"/>
      <c r="E55" s="19"/>
      <c r="F55" s="19"/>
      <c r="G55" s="19"/>
      <c r="H55" s="18"/>
      <c r="I55" s="19"/>
      <c r="J55" s="19"/>
      <c r="K55" s="19"/>
      <c r="L55" s="19"/>
      <c r="M55" s="19"/>
    </row>
    <row r="56" spans="1:13" x14ac:dyDescent="0.25">
      <c r="A56" s="2" t="s">
        <v>24</v>
      </c>
      <c r="B56" s="20">
        <f>((B11/B9)-1)*100</f>
        <v>23.222243751211003</v>
      </c>
      <c r="C56" s="33">
        <f t="shared" ref="C56:F56" si="36">((C11/C9)-1)*100</f>
        <v>13.244325767690256</v>
      </c>
      <c r="D56" s="33">
        <f t="shared" si="36"/>
        <v>47.736093143596371</v>
      </c>
      <c r="E56" s="33">
        <f t="shared" si="36"/>
        <v>150.48543689320391</v>
      </c>
      <c r="F56" s="33">
        <f t="shared" si="36"/>
        <v>20.675537359263039</v>
      </c>
      <c r="G56" s="19"/>
      <c r="H56" s="20">
        <f>((H11/H9)-1)*100</f>
        <v>-13.479595521849042</v>
      </c>
      <c r="I56" s="33">
        <f t="shared" ref="I56:L56" si="37">((I11/I9)-1)*100</f>
        <v>-16.781221631435617</v>
      </c>
      <c r="J56" s="33">
        <f t="shared" si="37"/>
        <v>-9.7586029789419655</v>
      </c>
      <c r="K56" s="33">
        <f t="shared" si="37"/>
        <v>9.1836734693877542</v>
      </c>
      <c r="L56" s="33">
        <f t="shared" si="37"/>
        <v>-4.3859649122807038</v>
      </c>
      <c r="M56" s="19"/>
    </row>
    <row r="57" spans="1:13" x14ac:dyDescent="0.25">
      <c r="A57" s="2" t="s">
        <v>25</v>
      </c>
      <c r="B57" s="21">
        <f>((B32/B31)-1)*100</f>
        <v>37.860958080809802</v>
      </c>
      <c r="C57" s="21">
        <f t="shared" ref="C57:F57" si="38">((C32/C31)-1)*100</f>
        <v>15.081330299778649</v>
      </c>
      <c r="D57" s="21">
        <f t="shared" si="38"/>
        <v>67.633052075340203</v>
      </c>
      <c r="E57" s="21">
        <f t="shared" si="38"/>
        <v>241.6611399870423</v>
      </c>
      <c r="F57" s="21">
        <f t="shared" si="38"/>
        <v>20.044771839223131</v>
      </c>
      <c r="G57" s="22"/>
      <c r="H57" s="21">
        <f>((H32/H31)-1)*100</f>
        <v>7.7129231507418572</v>
      </c>
      <c r="I57" s="21">
        <f t="shared" ref="I57:L57" si="39">((I32/I31)-1)*100</f>
        <v>1.411646315799886</v>
      </c>
      <c r="J57" s="21">
        <f t="shared" si="39"/>
        <v>7.141357779439117</v>
      </c>
      <c r="K57" s="21">
        <f t="shared" si="39"/>
        <v>87.921392536846056</v>
      </c>
      <c r="L57" s="21">
        <f t="shared" si="39"/>
        <v>13.569633565149818</v>
      </c>
      <c r="M57" s="22"/>
    </row>
    <row r="58" spans="1:13" x14ac:dyDescent="0.25">
      <c r="A58" s="2" t="s">
        <v>26</v>
      </c>
      <c r="B58" s="18">
        <f>((B34/B33)-1)*100</f>
        <v>11.879928399254581</v>
      </c>
      <c r="C58" s="19">
        <f t="shared" ref="C58:F58" si="40">((C34/C33)-1)*100</f>
        <v>1.6221603330985657</v>
      </c>
      <c r="D58" s="19">
        <f t="shared" si="40"/>
        <v>13.467906527353746</v>
      </c>
      <c r="E58" s="19">
        <f t="shared" si="40"/>
        <v>36.399602397927744</v>
      </c>
      <c r="F58" s="19">
        <f t="shared" si="40"/>
        <v>-0.52269543094062287</v>
      </c>
      <c r="G58" s="19"/>
      <c r="H58" s="18">
        <f>((H34/H33)-1)*100</f>
        <v>24.494243641617118</v>
      </c>
      <c r="I58" s="19">
        <f t="shared" ref="I58:L58" si="41">((I34/I33)-1)*100</f>
        <v>21.861493648298747</v>
      </c>
      <c r="J58" s="19">
        <f t="shared" si="41"/>
        <v>18.727503469873596</v>
      </c>
      <c r="K58" s="19">
        <f t="shared" si="41"/>
        <v>72.114920267391696</v>
      </c>
      <c r="L58" s="19">
        <f t="shared" si="41"/>
        <v>18.779249783734684</v>
      </c>
      <c r="M58" s="19"/>
    </row>
    <row r="59" spans="1:13" x14ac:dyDescent="0.25">
      <c r="A59" s="2"/>
      <c r="B59" s="18"/>
      <c r="C59" s="19"/>
      <c r="D59" s="19"/>
      <c r="E59" s="19"/>
      <c r="F59" s="19"/>
      <c r="G59" s="19"/>
      <c r="H59" s="18"/>
      <c r="I59" s="19"/>
      <c r="J59" s="19"/>
      <c r="K59" s="19"/>
      <c r="L59" s="19"/>
      <c r="M59" s="19"/>
    </row>
    <row r="60" spans="1:13" x14ac:dyDescent="0.25">
      <c r="A60" s="2" t="s">
        <v>27</v>
      </c>
      <c r="B60" s="18"/>
      <c r="C60" s="19"/>
      <c r="D60" s="19"/>
      <c r="E60" s="19"/>
      <c r="F60" s="19"/>
      <c r="G60" s="19"/>
      <c r="H60" s="18"/>
      <c r="I60" s="19"/>
      <c r="J60" s="19"/>
      <c r="K60" s="19"/>
      <c r="L60" s="19"/>
      <c r="M60" s="19"/>
    </row>
    <row r="61" spans="1:13" x14ac:dyDescent="0.25">
      <c r="A61" s="2" t="s">
        <v>28</v>
      </c>
      <c r="B61" s="18">
        <f t="shared" ref="B61:F62" si="42">B16/B10</f>
        <v>9713906.5038334709</v>
      </c>
      <c r="C61" s="19">
        <f t="shared" si="42"/>
        <v>7108298.1450114856</v>
      </c>
      <c r="D61" s="19">
        <f t="shared" si="42"/>
        <v>16818463.69479879</v>
      </c>
      <c r="E61" s="19">
        <f t="shared" si="42"/>
        <v>15212068.283606624</v>
      </c>
      <c r="F61" s="19">
        <f t="shared" si="42"/>
        <v>6173402.0489730109</v>
      </c>
      <c r="G61" s="19"/>
      <c r="H61" s="18">
        <f t="shared" ref="H61:L61" si="43">H16/H10</f>
        <v>9713906.5038334709</v>
      </c>
      <c r="I61" s="19">
        <f t="shared" si="43"/>
        <v>7108298.1450114856</v>
      </c>
      <c r="J61" s="19">
        <f t="shared" si="43"/>
        <v>16818463.69479879</v>
      </c>
      <c r="K61" s="19">
        <f t="shared" si="43"/>
        <v>15212068.283606624</v>
      </c>
      <c r="L61" s="19">
        <f t="shared" si="43"/>
        <v>6173402.0489730109</v>
      </c>
      <c r="M61" s="19"/>
    </row>
    <row r="62" spans="1:13" x14ac:dyDescent="0.25">
      <c r="A62" s="2" t="s">
        <v>29</v>
      </c>
      <c r="B62" s="18">
        <f t="shared" si="42"/>
        <v>9425912.8879166283</v>
      </c>
      <c r="C62" s="18">
        <f t="shared" si="42"/>
        <v>7017882.0504338602</v>
      </c>
      <c r="D62" s="18">
        <f t="shared" si="42"/>
        <v>15886892.304487739</v>
      </c>
      <c r="E62" s="18">
        <f t="shared" si="42"/>
        <v>16860278.801925063</v>
      </c>
      <c r="F62" s="18">
        <f t="shared" si="42"/>
        <v>6022635.2841391014</v>
      </c>
      <c r="G62" s="19"/>
      <c r="H62" s="18">
        <f t="shared" ref="H62:L62" si="44">H17/H11</f>
        <v>11273589.472494381</v>
      </c>
      <c r="I62" s="18">
        <f t="shared" si="44"/>
        <v>8407075.9193548393</v>
      </c>
      <c r="J62" s="18">
        <f t="shared" si="44"/>
        <v>18926696.311445646</v>
      </c>
      <c r="K62" s="18">
        <f t="shared" si="44"/>
        <v>24064213.190467287</v>
      </c>
      <c r="L62" s="18">
        <f t="shared" si="44"/>
        <v>7217976.554536188</v>
      </c>
      <c r="M62" s="19"/>
    </row>
    <row r="63" spans="1:13" x14ac:dyDescent="0.25">
      <c r="A63" s="2" t="s">
        <v>30</v>
      </c>
      <c r="B63" s="18">
        <f>(B62/B61)*B45</f>
        <v>107.1179535299154</v>
      </c>
      <c r="C63" s="18">
        <f t="shared" ref="C63:L63" si="45">(C62/C61)*C45</f>
        <v>107.17223356803871</v>
      </c>
      <c r="D63" s="18">
        <f t="shared" si="45"/>
        <v>109.42818078231572</v>
      </c>
      <c r="E63" s="18">
        <f t="shared" si="45"/>
        <v>130.12032012485389</v>
      </c>
      <c r="F63" s="18">
        <f t="shared" si="45"/>
        <v>116.52936490283545</v>
      </c>
      <c r="G63" s="18"/>
      <c r="H63" s="18">
        <f t="shared" si="45"/>
        <v>105.84549358396754</v>
      </c>
      <c r="I63" s="18">
        <f t="shared" si="45"/>
        <v>106.68232360446726</v>
      </c>
      <c r="J63" s="18">
        <f t="shared" si="45"/>
        <v>109.60719608127432</v>
      </c>
      <c r="K63" s="18">
        <f t="shared" si="45"/>
        <v>125.76345693115222</v>
      </c>
      <c r="L63" s="18">
        <f t="shared" si="45"/>
        <v>127.59275892338458</v>
      </c>
      <c r="M63" s="19"/>
    </row>
    <row r="64" spans="1:13" x14ac:dyDescent="0.25">
      <c r="A64" s="2"/>
      <c r="B64" s="18"/>
      <c r="C64" s="19"/>
      <c r="D64" s="19"/>
      <c r="E64" s="19"/>
      <c r="F64" s="19"/>
      <c r="G64" s="19"/>
      <c r="H64" s="18"/>
      <c r="I64" s="19"/>
      <c r="J64" s="19"/>
      <c r="K64" s="19"/>
      <c r="L64" s="19"/>
      <c r="M64" s="19"/>
    </row>
    <row r="65" spans="1:13" x14ac:dyDescent="0.25">
      <c r="A65" s="2" t="s">
        <v>31</v>
      </c>
      <c r="B65" s="18"/>
      <c r="C65" s="19"/>
      <c r="D65" s="19"/>
      <c r="E65" s="19"/>
      <c r="F65" s="19"/>
      <c r="G65" s="19"/>
      <c r="H65" s="18"/>
      <c r="I65" s="19"/>
      <c r="J65" s="19"/>
      <c r="K65" s="19"/>
      <c r="L65" s="19"/>
      <c r="M65" s="19"/>
    </row>
    <row r="66" spans="1:13" x14ac:dyDescent="0.25">
      <c r="A66" s="2" t="s">
        <v>32</v>
      </c>
      <c r="B66" s="23">
        <f t="shared" ref="B66" si="46">(B23/B22)*100</f>
        <v>99.961136317548721</v>
      </c>
      <c r="C66" s="19"/>
      <c r="D66" s="19"/>
      <c r="E66" s="19"/>
      <c r="F66" s="19"/>
      <c r="G66" s="19"/>
      <c r="H66" s="23">
        <f t="shared" ref="H66" si="47">(H23/H22)*100</f>
        <v>99.961136317548721</v>
      </c>
      <c r="I66" s="19"/>
      <c r="J66" s="19"/>
      <c r="K66" s="19"/>
      <c r="L66" s="19"/>
      <c r="M66" s="19"/>
    </row>
    <row r="67" spans="1:13" x14ac:dyDescent="0.25">
      <c r="A67" s="2" t="s">
        <v>33</v>
      </c>
      <c r="B67" s="23">
        <f t="shared" ref="B67" si="48">(B17/B23)*100</f>
        <v>108.77201201682067</v>
      </c>
      <c r="C67" s="19"/>
      <c r="D67" s="19"/>
      <c r="E67" s="19"/>
      <c r="F67" s="19"/>
      <c r="G67" s="19"/>
      <c r="H67" s="23">
        <f t="shared" ref="H67" si="49">(H17/H23)*100</f>
        <v>98.017693108286636</v>
      </c>
      <c r="I67" s="19"/>
      <c r="J67" s="19"/>
      <c r="K67" s="19"/>
      <c r="L67" s="19"/>
      <c r="M67" s="19"/>
    </row>
    <row r="68" spans="1:13" ht="15.75" thickBot="1" x14ac:dyDescent="0.3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thickTop="1" x14ac:dyDescent="0.25"/>
    <row r="70" spans="1:13" x14ac:dyDescent="0.25">
      <c r="A70" s="9" t="s">
        <v>40</v>
      </c>
    </row>
    <row r="71" spans="1:13" x14ac:dyDescent="0.25">
      <c r="A71" s="9" t="s">
        <v>82</v>
      </c>
    </row>
    <row r="72" spans="1:13" x14ac:dyDescent="0.25">
      <c r="A72" s="9" t="s">
        <v>83</v>
      </c>
    </row>
    <row r="73" spans="1:13" x14ac:dyDescent="0.25">
      <c r="A73" s="9"/>
    </row>
    <row r="74" spans="1:13" x14ac:dyDescent="0.25">
      <c r="A74" s="7" t="s">
        <v>35</v>
      </c>
    </row>
    <row r="75" spans="1:13" x14ac:dyDescent="0.25">
      <c r="A75" s="7" t="s">
        <v>36</v>
      </c>
    </row>
    <row r="76" spans="1:13" x14ac:dyDescent="0.25">
      <c r="A76" s="7" t="s">
        <v>37</v>
      </c>
    </row>
    <row r="77" spans="1:13" x14ac:dyDescent="0.25">
      <c r="A77" s="7" t="s">
        <v>38</v>
      </c>
    </row>
    <row r="78" spans="1:13" x14ac:dyDescent="0.25">
      <c r="A78" s="7" t="s">
        <v>39</v>
      </c>
    </row>
    <row r="80" spans="1:13" x14ac:dyDescent="0.25">
      <c r="A80" s="7" t="s">
        <v>84</v>
      </c>
    </row>
    <row r="81" spans="1:1" x14ac:dyDescent="0.25">
      <c r="A81" s="14"/>
    </row>
  </sheetData>
  <mergeCells count="8">
    <mergeCell ref="A2:M2"/>
    <mergeCell ref="B4:B5"/>
    <mergeCell ref="H4:H5"/>
    <mergeCell ref="M4:M5"/>
    <mergeCell ref="A4:A5"/>
    <mergeCell ref="C4:F4"/>
    <mergeCell ref="G4:G5"/>
    <mergeCell ref="I4:L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2012-04-17T14:24:25Z</dcterms:created>
  <dcterms:modified xsi:type="dcterms:W3CDTF">2019-06-11T17:10:37Z</dcterms:modified>
</cp:coreProperties>
</file>