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ágina Web\Año 2018\A y A\"/>
    </mc:Choice>
  </mc:AlternateContent>
  <bookViews>
    <workbookView xWindow="0" yWindow="0" windowWidth="28800" windowHeight="12330" tabRatio="712" firstSheet="6" activeTab="6"/>
  </bookViews>
  <sheets>
    <sheet name="I Trimestre" sheetId="3" state="hidden" r:id="rId1"/>
    <sheet name="II Trimestre" sheetId="5" state="hidden" r:id="rId2"/>
    <sheet name="III Trimestre" sheetId="4" state="hidden" r:id="rId3"/>
    <sheet name="IV Trimestre" sheetId="6" state="hidden" r:id="rId4"/>
    <sheet name="Semestral" sheetId="9" state="hidden" r:id="rId5"/>
    <sheet name="Tercer Trimestre Acumulado" sheetId="8" state="hidden" r:id="rId6"/>
    <sheet name="1 Trimestre" sheetId="10" r:id="rId7"/>
    <sheet name="2 Trimestre" sheetId="11" r:id="rId8"/>
    <sheet name="3 Trimestre" sheetId="12" r:id="rId9"/>
    <sheet name="4 Trimestre" sheetId="13" r:id="rId10"/>
    <sheet name="1 Semestre" sheetId="14" r:id="rId11"/>
    <sheet name="3T Acumulado" sheetId="15" r:id="rId12"/>
    <sheet name="Anual" sheetId="7" r:id="rId13"/>
  </sheets>
  <calcPr calcId="162913"/>
</workbook>
</file>

<file path=xl/calcChain.xml><?xml version="1.0" encoding="utf-8"?>
<calcChain xmlns="http://schemas.openxmlformats.org/spreadsheetml/2006/main">
  <c r="H69" i="7" l="1"/>
  <c r="C36" i="7"/>
  <c r="C38" i="7" s="1"/>
  <c r="D36" i="7"/>
  <c r="D38" i="7" s="1"/>
  <c r="E36" i="7"/>
  <c r="F36" i="7"/>
  <c r="G36" i="7"/>
  <c r="G38" i="7" s="1"/>
  <c r="H36" i="7"/>
  <c r="I36" i="7"/>
  <c r="C37" i="7"/>
  <c r="C39" i="7" s="1"/>
  <c r="D37" i="7"/>
  <c r="E37" i="7"/>
  <c r="F37" i="7"/>
  <c r="G37" i="7"/>
  <c r="H37" i="7"/>
  <c r="I37" i="7"/>
  <c r="E38" i="7"/>
  <c r="F38" i="7"/>
  <c r="H38" i="7"/>
  <c r="I38" i="7"/>
  <c r="F39" i="7"/>
  <c r="I39" i="7"/>
  <c r="C36" i="15"/>
  <c r="C38" i="15" s="1"/>
  <c r="D36" i="15"/>
  <c r="D38" i="15" s="1"/>
  <c r="E36" i="15"/>
  <c r="F36" i="15"/>
  <c r="G36" i="15"/>
  <c r="H36" i="15"/>
  <c r="I36" i="15"/>
  <c r="C37" i="15"/>
  <c r="C39" i="15" s="1"/>
  <c r="D37" i="15"/>
  <c r="E37" i="15"/>
  <c r="F37" i="15"/>
  <c r="G37" i="15"/>
  <c r="H37" i="15"/>
  <c r="I37" i="15"/>
  <c r="I39" i="15" s="1"/>
  <c r="F38" i="15"/>
  <c r="I38" i="15"/>
  <c r="F39" i="15"/>
  <c r="C36" i="14"/>
  <c r="D36" i="14"/>
  <c r="E36" i="14"/>
  <c r="F36" i="14"/>
  <c r="G36" i="14"/>
  <c r="G38" i="14" s="1"/>
  <c r="H36" i="14"/>
  <c r="I36" i="14"/>
  <c r="C37" i="14"/>
  <c r="C39" i="14" s="1"/>
  <c r="D37" i="14"/>
  <c r="E37" i="14"/>
  <c r="F37" i="14"/>
  <c r="G37" i="14"/>
  <c r="H37" i="14"/>
  <c r="I37" i="14"/>
  <c r="F38" i="14"/>
  <c r="I38" i="14"/>
  <c r="F39" i="14"/>
  <c r="I39" i="14"/>
  <c r="C36" i="13"/>
  <c r="D36" i="13"/>
  <c r="E36" i="13"/>
  <c r="F36" i="13"/>
  <c r="G36" i="13"/>
  <c r="H36" i="13"/>
  <c r="I36" i="13"/>
  <c r="I38" i="13" s="1"/>
  <c r="C37" i="13"/>
  <c r="C39" i="13" s="1"/>
  <c r="D37" i="13"/>
  <c r="E37" i="13"/>
  <c r="F37" i="13"/>
  <c r="G37" i="13"/>
  <c r="H37" i="13"/>
  <c r="I37" i="13"/>
  <c r="H38" i="13"/>
  <c r="I39" i="13"/>
  <c r="C36" i="12"/>
  <c r="C38" i="12" s="1"/>
  <c r="D36" i="12"/>
  <c r="D38" i="12" s="1"/>
  <c r="E36" i="12"/>
  <c r="F36" i="12"/>
  <c r="G36" i="12"/>
  <c r="H36" i="12"/>
  <c r="I36" i="12"/>
  <c r="C37" i="12"/>
  <c r="D37" i="12"/>
  <c r="E37" i="12"/>
  <c r="F37" i="12"/>
  <c r="G37" i="12"/>
  <c r="H37" i="12"/>
  <c r="I37" i="12"/>
  <c r="I38" i="12"/>
  <c r="F39" i="12"/>
  <c r="I39" i="12"/>
  <c r="C36" i="11"/>
  <c r="D36" i="11"/>
  <c r="E36" i="11"/>
  <c r="F36" i="11"/>
  <c r="G36" i="11"/>
  <c r="H36" i="11"/>
  <c r="I36" i="11"/>
  <c r="I38" i="11" s="1"/>
  <c r="C37" i="11"/>
  <c r="C39" i="11" s="1"/>
  <c r="D37" i="11"/>
  <c r="E37" i="11"/>
  <c r="F37" i="11"/>
  <c r="G37" i="11"/>
  <c r="H37" i="11"/>
  <c r="I37" i="11"/>
  <c r="F38" i="11"/>
  <c r="G38" i="11"/>
  <c r="F39" i="11"/>
  <c r="I39" i="11"/>
  <c r="C36" i="10"/>
  <c r="D36" i="10"/>
  <c r="D38" i="10" s="1"/>
  <c r="E36" i="10"/>
  <c r="F36" i="10"/>
  <c r="G36" i="10"/>
  <c r="H36" i="10"/>
  <c r="I36" i="10"/>
  <c r="C37" i="10"/>
  <c r="D37" i="10"/>
  <c r="E37" i="10"/>
  <c r="F37" i="10"/>
  <c r="G37" i="10"/>
  <c r="H37" i="10"/>
  <c r="I37" i="10"/>
  <c r="E38" i="10"/>
  <c r="G38" i="10"/>
  <c r="H38" i="10"/>
  <c r="I38" i="10"/>
  <c r="F39" i="10"/>
  <c r="C44" i="7" l="1"/>
  <c r="F44" i="7"/>
  <c r="C45" i="7"/>
  <c r="F45" i="7"/>
  <c r="C47" i="7"/>
  <c r="D47" i="7"/>
  <c r="F47" i="7"/>
  <c r="G47" i="7"/>
  <c r="H47" i="7"/>
  <c r="I47" i="7"/>
  <c r="C48" i="7"/>
  <c r="F48" i="7"/>
  <c r="I48" i="7"/>
  <c r="C49" i="7"/>
  <c r="D49" i="7"/>
  <c r="F49" i="7"/>
  <c r="G49" i="7"/>
  <c r="C50" i="7"/>
  <c r="F50" i="7"/>
  <c r="F68" i="7" s="1"/>
  <c r="C53" i="7"/>
  <c r="C55" i="7" s="1"/>
  <c r="F53" i="7"/>
  <c r="I53" i="7"/>
  <c r="C54" i="7"/>
  <c r="D54" i="7"/>
  <c r="F54" i="7"/>
  <c r="G54" i="7"/>
  <c r="F55" i="7"/>
  <c r="C60" i="7"/>
  <c r="D60" i="7"/>
  <c r="E60" i="7"/>
  <c r="F60" i="7"/>
  <c r="G60" i="7"/>
  <c r="H60" i="7"/>
  <c r="I60" i="7"/>
  <c r="C61" i="7"/>
  <c r="D61" i="7"/>
  <c r="E61" i="7"/>
  <c r="F61" i="7"/>
  <c r="G61" i="7"/>
  <c r="H61" i="7"/>
  <c r="I61" i="7"/>
  <c r="C62" i="7"/>
  <c r="D62" i="7"/>
  <c r="E62" i="7"/>
  <c r="F62" i="7"/>
  <c r="G62" i="7"/>
  <c r="H62" i="7"/>
  <c r="C63" i="7"/>
  <c r="F63" i="7"/>
  <c r="C66" i="7"/>
  <c r="F66" i="7"/>
  <c r="C67" i="7"/>
  <c r="C68" i="7" s="1"/>
  <c r="F67" i="7"/>
  <c r="C69" i="7"/>
  <c r="D69" i="7"/>
  <c r="F69" i="7"/>
  <c r="G69" i="7"/>
  <c r="C70" i="7"/>
  <c r="D70" i="7"/>
  <c r="F70" i="7"/>
  <c r="G70" i="7"/>
  <c r="B74" i="7"/>
  <c r="B73" i="7"/>
  <c r="B70" i="7"/>
  <c r="B69" i="7"/>
  <c r="B67" i="7"/>
  <c r="B66" i="7"/>
  <c r="B63" i="7"/>
  <c r="B62" i="7"/>
  <c r="B61" i="7"/>
  <c r="B60" i="7"/>
  <c r="B58" i="7"/>
  <c r="B55" i="7"/>
  <c r="B54" i="7"/>
  <c r="B53" i="7"/>
  <c r="B50" i="7"/>
  <c r="B68" i="7" s="1"/>
  <c r="B49" i="7"/>
  <c r="B48" i="7"/>
  <c r="B47" i="7"/>
  <c r="B45" i="7"/>
  <c r="B44" i="7"/>
  <c r="C44" i="15"/>
  <c r="D44" i="15"/>
  <c r="E44" i="15"/>
  <c r="F44" i="15"/>
  <c r="G44" i="15"/>
  <c r="H44" i="15"/>
  <c r="C45" i="15"/>
  <c r="D45" i="15"/>
  <c r="E45" i="15"/>
  <c r="F45" i="15"/>
  <c r="G45" i="15"/>
  <c r="H45" i="15"/>
  <c r="C48" i="15"/>
  <c r="F48" i="15"/>
  <c r="F50" i="15" s="1"/>
  <c r="I48" i="15"/>
  <c r="C49" i="15"/>
  <c r="D49" i="15"/>
  <c r="F49" i="15"/>
  <c r="G49" i="15"/>
  <c r="C50" i="15"/>
  <c r="C53" i="15"/>
  <c r="F53" i="15"/>
  <c r="I53" i="15"/>
  <c r="C54" i="15"/>
  <c r="D54" i="15"/>
  <c r="F54" i="15"/>
  <c r="G54" i="15"/>
  <c r="C55" i="15"/>
  <c r="F55" i="15"/>
  <c r="C61" i="15"/>
  <c r="D61" i="15"/>
  <c r="F61" i="15"/>
  <c r="I61" i="15"/>
  <c r="C62" i="15"/>
  <c r="D62" i="15"/>
  <c r="F62" i="15"/>
  <c r="G62" i="15"/>
  <c r="C63" i="15"/>
  <c r="F63" i="15"/>
  <c r="C66" i="15"/>
  <c r="F66" i="15"/>
  <c r="C67" i="15"/>
  <c r="C68" i="15" s="1"/>
  <c r="F67" i="15"/>
  <c r="C69" i="15"/>
  <c r="D69" i="15"/>
  <c r="F69" i="15"/>
  <c r="G69" i="15"/>
  <c r="H69" i="15"/>
  <c r="C70" i="15"/>
  <c r="D70" i="15"/>
  <c r="F70" i="15"/>
  <c r="G70" i="15"/>
  <c r="B74" i="15"/>
  <c r="B73" i="15"/>
  <c r="B70" i="15"/>
  <c r="B69" i="15"/>
  <c r="B67" i="15"/>
  <c r="B68" i="15" s="1"/>
  <c r="B66" i="15"/>
  <c r="B63" i="15"/>
  <c r="B62" i="15"/>
  <c r="B61" i="15"/>
  <c r="B58" i="15"/>
  <c r="B54" i="15"/>
  <c r="B53" i="15"/>
  <c r="B55" i="15" s="1"/>
  <c r="B50" i="15"/>
  <c r="B49" i="15"/>
  <c r="B48" i="15"/>
  <c r="B45" i="15"/>
  <c r="B44" i="15"/>
  <c r="C44" i="14"/>
  <c r="D44" i="14"/>
  <c r="E44" i="14"/>
  <c r="F44" i="14"/>
  <c r="G44" i="14"/>
  <c r="H44" i="14"/>
  <c r="C45" i="14"/>
  <c r="D45" i="14"/>
  <c r="E45" i="14"/>
  <c r="F45" i="14"/>
  <c r="G45" i="14"/>
  <c r="H45" i="14"/>
  <c r="C48" i="14"/>
  <c r="F48" i="14"/>
  <c r="F50" i="14" s="1"/>
  <c r="F68" i="14" s="1"/>
  <c r="I48" i="14"/>
  <c r="C49" i="14"/>
  <c r="C50" i="14" s="1"/>
  <c r="D49" i="14"/>
  <c r="F49" i="14"/>
  <c r="G49" i="14"/>
  <c r="C53" i="14"/>
  <c r="F53" i="14"/>
  <c r="I53" i="14"/>
  <c r="C54" i="14"/>
  <c r="D54" i="14"/>
  <c r="F54" i="14"/>
  <c r="F55" i="14" s="1"/>
  <c r="G54" i="14"/>
  <c r="C55" i="14"/>
  <c r="F61" i="14"/>
  <c r="G61" i="14"/>
  <c r="I61" i="14"/>
  <c r="C62" i="14"/>
  <c r="D62" i="14"/>
  <c r="G62" i="14"/>
  <c r="C66" i="14"/>
  <c r="F66" i="14"/>
  <c r="C67" i="14"/>
  <c r="F67" i="14"/>
  <c r="C69" i="14"/>
  <c r="D69" i="14"/>
  <c r="F69" i="14"/>
  <c r="G69" i="14"/>
  <c r="H69" i="14"/>
  <c r="C70" i="14"/>
  <c r="D70" i="14"/>
  <c r="F70" i="14"/>
  <c r="G70" i="14"/>
  <c r="B74" i="14"/>
  <c r="B73" i="14"/>
  <c r="B70" i="14"/>
  <c r="B69" i="14"/>
  <c r="B67" i="14"/>
  <c r="B66" i="14"/>
  <c r="B63" i="14"/>
  <c r="B62" i="14"/>
  <c r="B61" i="14"/>
  <c r="B58" i="14"/>
  <c r="B54" i="14"/>
  <c r="B53" i="14"/>
  <c r="B55" i="14" s="1"/>
  <c r="B49" i="14"/>
  <c r="B50" i="14" s="1"/>
  <c r="B48" i="14"/>
  <c r="B45" i="14"/>
  <c r="B44" i="14"/>
  <c r="C44" i="13"/>
  <c r="D44" i="13"/>
  <c r="E44" i="13"/>
  <c r="F44" i="13"/>
  <c r="G44" i="13"/>
  <c r="H44" i="13"/>
  <c r="C45" i="13"/>
  <c r="D45" i="13"/>
  <c r="E45" i="13"/>
  <c r="F45" i="13"/>
  <c r="G45" i="13"/>
  <c r="H45" i="13"/>
  <c r="C48" i="13"/>
  <c r="C50" i="13" s="1"/>
  <c r="C68" i="13" s="1"/>
  <c r="I48" i="13"/>
  <c r="C49" i="13"/>
  <c r="D49" i="13"/>
  <c r="F49" i="13"/>
  <c r="F50" i="13" s="1"/>
  <c r="G49" i="13"/>
  <c r="C53" i="13"/>
  <c r="I53" i="13"/>
  <c r="C54" i="13"/>
  <c r="C55" i="13" s="1"/>
  <c r="D54" i="13"/>
  <c r="F54" i="13"/>
  <c r="G54" i="13"/>
  <c r="H61" i="13"/>
  <c r="I61" i="13"/>
  <c r="C62" i="13"/>
  <c r="D62" i="13"/>
  <c r="E62" i="13"/>
  <c r="G62" i="13"/>
  <c r="H62" i="13"/>
  <c r="C66" i="13"/>
  <c r="F66" i="13"/>
  <c r="C67" i="13"/>
  <c r="C69" i="13"/>
  <c r="D69" i="13"/>
  <c r="F69" i="13"/>
  <c r="G69" i="13"/>
  <c r="H69" i="13"/>
  <c r="C70" i="13"/>
  <c r="B73" i="13"/>
  <c r="B70" i="13"/>
  <c r="B69" i="13"/>
  <c r="B67" i="13"/>
  <c r="B66" i="13"/>
  <c r="B63" i="13"/>
  <c r="B62" i="13"/>
  <c r="B61" i="13"/>
  <c r="B58" i="13"/>
  <c r="B54" i="13"/>
  <c r="B53" i="13"/>
  <c r="B55" i="13" s="1"/>
  <c r="B49" i="13"/>
  <c r="B48" i="13"/>
  <c r="B50" i="13" s="1"/>
  <c r="B45" i="13"/>
  <c r="B44" i="13"/>
  <c r="C44" i="12"/>
  <c r="D44" i="12"/>
  <c r="E44" i="12"/>
  <c r="F44" i="12"/>
  <c r="G44" i="12"/>
  <c r="H44" i="12"/>
  <c r="C45" i="12"/>
  <c r="D45" i="12"/>
  <c r="E45" i="12"/>
  <c r="F45" i="12"/>
  <c r="G45" i="12"/>
  <c r="H45" i="12"/>
  <c r="C48" i="12"/>
  <c r="C50" i="12" s="1"/>
  <c r="F48" i="12"/>
  <c r="F50" i="12" s="1"/>
  <c r="I48" i="12"/>
  <c r="C49" i="12"/>
  <c r="D49" i="12"/>
  <c r="F49" i="12"/>
  <c r="G49" i="12"/>
  <c r="C53" i="12"/>
  <c r="F53" i="12"/>
  <c r="F55" i="12" s="1"/>
  <c r="I53" i="12"/>
  <c r="C54" i="12"/>
  <c r="C55" i="12" s="1"/>
  <c r="D54" i="12"/>
  <c r="F54" i="12"/>
  <c r="G54" i="12"/>
  <c r="C61" i="12"/>
  <c r="D61" i="12"/>
  <c r="I61" i="12"/>
  <c r="C62" i="12"/>
  <c r="D62" i="12"/>
  <c r="F62" i="12"/>
  <c r="G62" i="12"/>
  <c r="C66" i="12"/>
  <c r="F66" i="12"/>
  <c r="F67" i="12"/>
  <c r="C69" i="12"/>
  <c r="D69" i="12"/>
  <c r="F69" i="12"/>
  <c r="G69" i="12"/>
  <c r="H69" i="12"/>
  <c r="F70" i="12"/>
  <c r="B74" i="12"/>
  <c r="B73" i="12"/>
  <c r="B70" i="12"/>
  <c r="B69" i="12"/>
  <c r="B67" i="12"/>
  <c r="B68" i="12" s="1"/>
  <c r="B66" i="12"/>
  <c r="B63" i="12"/>
  <c r="B62" i="12"/>
  <c r="B61" i="12"/>
  <c r="B58" i="12"/>
  <c r="B54" i="12"/>
  <c r="B53" i="12"/>
  <c r="B55" i="12" s="1"/>
  <c r="B50" i="12"/>
  <c r="B49" i="12"/>
  <c r="B48" i="12"/>
  <c r="B45" i="12"/>
  <c r="B44" i="12"/>
  <c r="C44" i="11"/>
  <c r="D44" i="11"/>
  <c r="E44" i="11"/>
  <c r="F44" i="11"/>
  <c r="G44" i="11"/>
  <c r="H44" i="11"/>
  <c r="C45" i="11"/>
  <c r="D45" i="11"/>
  <c r="E45" i="11"/>
  <c r="F45" i="11"/>
  <c r="G45" i="11"/>
  <c r="H45" i="11"/>
  <c r="C48" i="11"/>
  <c r="C50" i="11" s="1"/>
  <c r="C68" i="11" s="1"/>
  <c r="F48" i="11"/>
  <c r="F50" i="11" s="1"/>
  <c r="I48" i="11"/>
  <c r="C49" i="11"/>
  <c r="D49" i="11"/>
  <c r="F49" i="11"/>
  <c r="G49" i="11"/>
  <c r="C53" i="11"/>
  <c r="F53" i="11"/>
  <c r="F55" i="11" s="1"/>
  <c r="I53" i="11"/>
  <c r="C54" i="11"/>
  <c r="C55" i="11" s="1"/>
  <c r="D54" i="11"/>
  <c r="F54" i="11"/>
  <c r="G54" i="11"/>
  <c r="F61" i="11"/>
  <c r="G61" i="11"/>
  <c r="I61" i="11"/>
  <c r="C62" i="11"/>
  <c r="D62" i="11"/>
  <c r="G62" i="11"/>
  <c r="C66" i="11"/>
  <c r="F66" i="11"/>
  <c r="C67" i="11"/>
  <c r="F67" i="11"/>
  <c r="C69" i="11"/>
  <c r="D69" i="11"/>
  <c r="F69" i="11"/>
  <c r="G69" i="11"/>
  <c r="H69" i="11"/>
  <c r="C70" i="11"/>
  <c r="F70" i="11"/>
  <c r="B74" i="11"/>
  <c r="B73" i="11"/>
  <c r="B70" i="11"/>
  <c r="B69" i="11"/>
  <c r="B67" i="11"/>
  <c r="B68" i="11" s="1"/>
  <c r="B66" i="11"/>
  <c r="B63" i="11"/>
  <c r="B62" i="11"/>
  <c r="B61" i="11"/>
  <c r="B58" i="11"/>
  <c r="B54" i="11"/>
  <c r="B53" i="11"/>
  <c r="B55" i="11" s="1"/>
  <c r="B50" i="11"/>
  <c r="B49" i="11"/>
  <c r="B48" i="11"/>
  <c r="B45" i="11"/>
  <c r="B44" i="11"/>
  <c r="B44" i="10"/>
  <c r="C66" i="10"/>
  <c r="F66" i="10"/>
  <c r="C69" i="10"/>
  <c r="D69" i="10"/>
  <c r="F69" i="10"/>
  <c r="G69" i="10"/>
  <c r="H69" i="10"/>
  <c r="D61" i="10"/>
  <c r="E61" i="10"/>
  <c r="G61" i="10"/>
  <c r="H61" i="10"/>
  <c r="I61" i="10"/>
  <c r="F53" i="10"/>
  <c r="F50" i="10"/>
  <c r="F48" i="10"/>
  <c r="B69" i="10"/>
  <c r="B66" i="10"/>
  <c r="B61" i="10"/>
  <c r="B53" i="10"/>
  <c r="B48" i="10"/>
  <c r="B50" i="10" s="1"/>
  <c r="B45" i="10"/>
  <c r="F68" i="15" l="1"/>
  <c r="C68" i="14"/>
  <c r="B68" i="14"/>
  <c r="B68" i="13"/>
  <c r="F68" i="12"/>
  <c r="F68" i="11"/>
  <c r="D45" i="10" l="1"/>
  <c r="E45" i="10"/>
  <c r="F45" i="10"/>
  <c r="G45" i="10"/>
  <c r="H45" i="10"/>
  <c r="D44" i="10"/>
  <c r="E44" i="10"/>
  <c r="F44" i="10"/>
  <c r="G44" i="10"/>
  <c r="H44" i="10"/>
  <c r="G22" i="14" l="1"/>
  <c r="B22" i="14" s="1"/>
  <c r="B33" i="10" l="1"/>
  <c r="B21" i="13" l="1"/>
  <c r="B22" i="13"/>
  <c r="B24" i="13" s="1"/>
  <c r="B23" i="13"/>
  <c r="B20" i="13"/>
  <c r="B11" i="13"/>
  <c r="B12" i="13"/>
  <c r="B13" i="13"/>
  <c r="B14" i="13"/>
  <c r="B15" i="13"/>
  <c r="B16" i="13"/>
  <c r="B17" i="13"/>
  <c r="B10" i="13"/>
  <c r="B21" i="12"/>
  <c r="B22" i="12"/>
  <c r="B24" i="12" s="1"/>
  <c r="B23" i="12"/>
  <c r="B20" i="12"/>
  <c r="B11" i="12"/>
  <c r="B12" i="12"/>
  <c r="B13" i="12"/>
  <c r="B14" i="12"/>
  <c r="B15" i="12"/>
  <c r="B16" i="12"/>
  <c r="B17" i="12"/>
  <c r="B10" i="12"/>
  <c r="B21" i="11" l="1"/>
  <c r="B22" i="11"/>
  <c r="B24" i="11" s="1"/>
  <c r="B23" i="11"/>
  <c r="B20" i="11"/>
  <c r="B11" i="11"/>
  <c r="B12" i="11"/>
  <c r="B13" i="11"/>
  <c r="B14" i="11"/>
  <c r="B15" i="11"/>
  <c r="B16" i="11"/>
  <c r="B17" i="11"/>
  <c r="B10" i="11"/>
  <c r="B21" i="10"/>
  <c r="B22" i="10"/>
  <c r="B24" i="10" s="1"/>
  <c r="B23" i="10"/>
  <c r="B20" i="10"/>
  <c r="B11" i="10"/>
  <c r="B12" i="10"/>
  <c r="B13" i="10"/>
  <c r="B14" i="10"/>
  <c r="B15" i="10"/>
  <c r="B16" i="10"/>
  <c r="B17" i="10"/>
  <c r="B10" i="10"/>
  <c r="D14" i="7" l="1"/>
  <c r="E14" i="7"/>
  <c r="F14" i="7"/>
  <c r="G14" i="7"/>
  <c r="H14" i="7"/>
  <c r="I14" i="7"/>
  <c r="D11" i="7"/>
  <c r="E11" i="7"/>
  <c r="F11" i="7"/>
  <c r="G11" i="7"/>
  <c r="H11" i="7"/>
  <c r="I11" i="7"/>
  <c r="D10" i="7"/>
  <c r="E10" i="7"/>
  <c r="F10" i="7"/>
  <c r="G10" i="7"/>
  <c r="H10" i="7"/>
  <c r="I10" i="7"/>
  <c r="B33" i="14" l="1"/>
  <c r="D22" i="7" l="1"/>
  <c r="E22" i="7"/>
  <c r="F22" i="7"/>
  <c r="G22" i="7"/>
  <c r="H22" i="7"/>
  <c r="I22" i="7"/>
  <c r="D15" i="7"/>
  <c r="E15" i="7"/>
  <c r="F15" i="7"/>
  <c r="G15" i="7"/>
  <c r="H15" i="7"/>
  <c r="I15" i="7"/>
  <c r="D22" i="15"/>
  <c r="E22" i="15"/>
  <c r="F22" i="15"/>
  <c r="G22" i="15"/>
  <c r="H22" i="15"/>
  <c r="I22" i="15"/>
  <c r="D15" i="15"/>
  <c r="E15" i="15"/>
  <c r="F15" i="15"/>
  <c r="G15" i="15"/>
  <c r="H15" i="15"/>
  <c r="I15" i="15"/>
  <c r="D14" i="15"/>
  <c r="E14" i="15"/>
  <c r="F14" i="15"/>
  <c r="G14" i="15"/>
  <c r="H14" i="15"/>
  <c r="I14" i="15"/>
  <c r="G15" i="14"/>
  <c r="H15" i="14"/>
  <c r="G14" i="14"/>
  <c r="H14" i="14"/>
  <c r="D15" i="14"/>
  <c r="E15" i="14"/>
  <c r="D14" i="14"/>
  <c r="E14" i="14"/>
  <c r="D16" i="7"/>
  <c r="E16" i="7"/>
  <c r="F16" i="7"/>
  <c r="G16" i="7"/>
  <c r="H16" i="7"/>
  <c r="I16" i="7"/>
  <c r="C16" i="7"/>
  <c r="D12" i="7"/>
  <c r="E12" i="7"/>
  <c r="F12" i="7"/>
  <c r="G12" i="7"/>
  <c r="H12" i="7"/>
  <c r="I12" i="7"/>
  <c r="C12" i="7"/>
  <c r="C17" i="7"/>
  <c r="I17" i="7"/>
  <c r="F17" i="7"/>
  <c r="I13" i="7"/>
  <c r="C13" i="7"/>
  <c r="F13" i="7"/>
  <c r="G20" i="15"/>
  <c r="F20" i="15"/>
  <c r="G20" i="7"/>
  <c r="F20" i="7"/>
  <c r="G20" i="14"/>
  <c r="F20" i="14"/>
  <c r="D21" i="7"/>
  <c r="E21" i="7"/>
  <c r="F21" i="7"/>
  <c r="G21" i="7"/>
  <c r="H21" i="7"/>
  <c r="I21" i="7"/>
  <c r="C21" i="7"/>
  <c r="D21" i="15"/>
  <c r="E21" i="15"/>
  <c r="F21" i="15"/>
  <c r="G21" i="15"/>
  <c r="H21" i="15"/>
  <c r="I21" i="15"/>
  <c r="C21" i="15"/>
  <c r="D17" i="15"/>
  <c r="E17" i="15"/>
  <c r="F17" i="15"/>
  <c r="G17" i="15"/>
  <c r="H17" i="15"/>
  <c r="I17" i="15"/>
  <c r="C17" i="15"/>
  <c r="D16" i="15"/>
  <c r="E16" i="15"/>
  <c r="F16" i="15"/>
  <c r="G16" i="15"/>
  <c r="H16" i="15"/>
  <c r="I16" i="15"/>
  <c r="C16" i="15"/>
  <c r="D13" i="15"/>
  <c r="E13" i="15"/>
  <c r="F13" i="15"/>
  <c r="G13" i="15"/>
  <c r="H13" i="15"/>
  <c r="I13" i="15"/>
  <c r="C13" i="15"/>
  <c r="D12" i="15"/>
  <c r="E12" i="15"/>
  <c r="F12" i="15"/>
  <c r="G12" i="15"/>
  <c r="H12" i="15"/>
  <c r="I12" i="15"/>
  <c r="C12" i="15"/>
  <c r="D21" i="14"/>
  <c r="E21" i="14"/>
  <c r="F21" i="14"/>
  <c r="G21" i="14"/>
  <c r="H21" i="14"/>
  <c r="I21" i="14"/>
  <c r="C21" i="14"/>
  <c r="D17" i="14"/>
  <c r="E17" i="14"/>
  <c r="F17" i="14"/>
  <c r="G17" i="14"/>
  <c r="H17" i="14"/>
  <c r="I17" i="14"/>
  <c r="C17" i="14"/>
  <c r="D16" i="14"/>
  <c r="E16" i="14"/>
  <c r="F16" i="14"/>
  <c r="G16" i="14"/>
  <c r="H16" i="14"/>
  <c r="I16" i="14"/>
  <c r="C16" i="14"/>
  <c r="D13" i="14"/>
  <c r="E13" i="14"/>
  <c r="F13" i="14"/>
  <c r="G13" i="14"/>
  <c r="H13" i="14"/>
  <c r="I13" i="14"/>
  <c r="C13" i="14"/>
  <c r="D12" i="14"/>
  <c r="E12" i="14"/>
  <c r="F12" i="14"/>
  <c r="G12" i="14"/>
  <c r="H12" i="14"/>
  <c r="I12" i="14"/>
  <c r="C12" i="14"/>
  <c r="C14" i="14"/>
  <c r="F14" i="14"/>
  <c r="I14" i="14"/>
  <c r="B28" i="15"/>
  <c r="B28" i="7"/>
  <c r="B28" i="14"/>
  <c r="D23" i="7"/>
  <c r="E23" i="7"/>
  <c r="F23" i="7"/>
  <c r="G23" i="7"/>
  <c r="H23" i="7"/>
  <c r="I23" i="7"/>
  <c r="C23" i="7"/>
  <c r="D23" i="15"/>
  <c r="E23" i="15"/>
  <c r="F23" i="15"/>
  <c r="G23" i="15"/>
  <c r="H23" i="15"/>
  <c r="I23" i="15"/>
  <c r="C23" i="15"/>
  <c r="H13" i="7"/>
  <c r="H17" i="7"/>
  <c r="H11" i="15"/>
  <c r="H10" i="15"/>
  <c r="G13" i="7"/>
  <c r="G17" i="7"/>
  <c r="G11" i="15"/>
  <c r="G10" i="15"/>
  <c r="E13" i="7"/>
  <c r="E17" i="7"/>
  <c r="E11" i="15"/>
  <c r="E10" i="15"/>
  <c r="D13" i="7"/>
  <c r="D17" i="7"/>
  <c r="D11" i="15"/>
  <c r="D10" i="15"/>
  <c r="B27" i="13"/>
  <c r="B36" i="12"/>
  <c r="B36" i="11"/>
  <c r="B33" i="7"/>
  <c r="B33" i="15"/>
  <c r="B33" i="13"/>
  <c r="B33" i="12"/>
  <c r="B33" i="11"/>
  <c r="C45" i="10"/>
  <c r="C44" i="10"/>
  <c r="I23" i="14"/>
  <c r="H23" i="14"/>
  <c r="G23" i="14"/>
  <c r="F23" i="14"/>
  <c r="E23" i="14"/>
  <c r="D23" i="14"/>
  <c r="C23" i="14"/>
  <c r="H11" i="14"/>
  <c r="H10" i="14"/>
  <c r="G11" i="14"/>
  <c r="G10" i="14"/>
  <c r="E11" i="14"/>
  <c r="E10" i="14"/>
  <c r="D11" i="14"/>
  <c r="D10" i="14"/>
  <c r="D20" i="7"/>
  <c r="E20" i="7"/>
  <c r="H20" i="7"/>
  <c r="I20" i="7"/>
  <c r="C11" i="7"/>
  <c r="B11" i="7" s="1"/>
  <c r="C14" i="7"/>
  <c r="B14" i="7" s="1"/>
  <c r="C15" i="7"/>
  <c r="C20" i="7"/>
  <c r="C22" i="7"/>
  <c r="C10" i="7"/>
  <c r="B10" i="7" s="1"/>
  <c r="F10" i="15"/>
  <c r="I10" i="15"/>
  <c r="F11" i="15"/>
  <c r="I11" i="15"/>
  <c r="D20" i="15"/>
  <c r="E20" i="15"/>
  <c r="H20" i="15"/>
  <c r="I20" i="15"/>
  <c r="C11" i="15"/>
  <c r="C14" i="15"/>
  <c r="C15" i="15"/>
  <c r="C20" i="15"/>
  <c r="C22" i="15"/>
  <c r="C10" i="15"/>
  <c r="H22" i="14"/>
  <c r="E22" i="14"/>
  <c r="E20" i="14"/>
  <c r="H20" i="14"/>
  <c r="I20" i="14"/>
  <c r="C11" i="14"/>
  <c r="F11" i="14"/>
  <c r="I11" i="14"/>
  <c r="C15" i="14"/>
  <c r="F15" i="14"/>
  <c r="I15" i="14"/>
  <c r="F10" i="14"/>
  <c r="I10" i="14"/>
  <c r="F22" i="14"/>
  <c r="I22" i="14"/>
  <c r="D20" i="14"/>
  <c r="D22" i="14"/>
  <c r="C20" i="14"/>
  <c r="C22" i="14"/>
  <c r="C10" i="14"/>
  <c r="B36" i="13"/>
  <c r="B27" i="12"/>
  <c r="B36" i="10"/>
  <c r="B38" i="10" s="1"/>
  <c r="B27" i="10"/>
  <c r="B37" i="10"/>
  <c r="B37" i="13"/>
  <c r="B39" i="13" s="1"/>
  <c r="B37" i="12"/>
  <c r="B39" i="12" s="1"/>
  <c r="B27" i="11"/>
  <c r="B39" i="10"/>
  <c r="C29" i="8"/>
  <c r="C29" i="9"/>
  <c r="C29" i="6"/>
  <c r="C41" i="6" s="1"/>
  <c r="C29" i="4"/>
  <c r="C29" i="5"/>
  <c r="C29" i="3"/>
  <c r="C11" i="6"/>
  <c r="C13" i="6"/>
  <c r="C13" i="4"/>
  <c r="C11" i="4"/>
  <c r="C62" i="4" s="1"/>
  <c r="C10" i="5"/>
  <c r="C11" i="5"/>
  <c r="E16" i="9"/>
  <c r="E32" i="9" s="1"/>
  <c r="E34" i="9" s="1"/>
  <c r="F16" i="9"/>
  <c r="F32" i="9" s="1"/>
  <c r="G16" i="9"/>
  <c r="G32" i="9"/>
  <c r="E17" i="9"/>
  <c r="E62" i="9" s="1"/>
  <c r="F17" i="9"/>
  <c r="F62" i="9" s="1"/>
  <c r="G17" i="9"/>
  <c r="E18" i="9"/>
  <c r="F18" i="9"/>
  <c r="F54" i="9"/>
  <c r="G18" i="9"/>
  <c r="G33" i="9"/>
  <c r="D18" i="9"/>
  <c r="D54" i="9"/>
  <c r="D17" i="9"/>
  <c r="D16" i="9"/>
  <c r="D32" i="9" s="1"/>
  <c r="E10" i="9"/>
  <c r="F10" i="9"/>
  <c r="G10" i="9"/>
  <c r="G11" i="9"/>
  <c r="G40" i="9" s="1"/>
  <c r="E12" i="9"/>
  <c r="E57" i="9" s="1"/>
  <c r="F12" i="9"/>
  <c r="G12" i="9"/>
  <c r="D12" i="9"/>
  <c r="D10" i="9"/>
  <c r="C24" i="9"/>
  <c r="C67" i="9" s="1"/>
  <c r="C19" i="9"/>
  <c r="C13" i="9"/>
  <c r="C24" i="8"/>
  <c r="C67" i="8" s="1"/>
  <c r="G16" i="8"/>
  <c r="G32" i="8"/>
  <c r="G34" i="8" s="1"/>
  <c r="G17" i="8"/>
  <c r="F16" i="8"/>
  <c r="F32" i="8" s="1"/>
  <c r="F34" i="8" s="1"/>
  <c r="F17" i="8"/>
  <c r="F62" i="8" s="1"/>
  <c r="E16" i="8"/>
  <c r="E32" i="8" s="1"/>
  <c r="E34" i="8" s="1"/>
  <c r="E17" i="8"/>
  <c r="E62" i="8" s="1"/>
  <c r="D16" i="8"/>
  <c r="D17" i="8"/>
  <c r="D62" i="8" s="1"/>
  <c r="G10" i="8"/>
  <c r="G11" i="8"/>
  <c r="F10" i="8"/>
  <c r="E10" i="8"/>
  <c r="E57" i="8" s="1"/>
  <c r="D10" i="8"/>
  <c r="E18" i="8"/>
  <c r="E54" i="8" s="1"/>
  <c r="F18" i="8"/>
  <c r="G18" i="8"/>
  <c r="G54" i="8" s="1"/>
  <c r="D18" i="8"/>
  <c r="C13" i="8"/>
  <c r="E12" i="8"/>
  <c r="E41" i="8" s="1"/>
  <c r="F12" i="8"/>
  <c r="G12" i="8"/>
  <c r="D12" i="8"/>
  <c r="G40" i="8"/>
  <c r="D40" i="8"/>
  <c r="C19" i="8"/>
  <c r="C68" i="5"/>
  <c r="C67" i="5"/>
  <c r="G63" i="5"/>
  <c r="F63" i="5"/>
  <c r="E63" i="5"/>
  <c r="D63" i="5"/>
  <c r="G62" i="5"/>
  <c r="F62" i="5"/>
  <c r="E62" i="5"/>
  <c r="D62" i="5"/>
  <c r="C62" i="5"/>
  <c r="G57" i="5"/>
  <c r="F57" i="5"/>
  <c r="E57" i="5"/>
  <c r="D57" i="5"/>
  <c r="G54" i="5"/>
  <c r="F54" i="5"/>
  <c r="E54" i="5"/>
  <c r="D54" i="5"/>
  <c r="C54" i="5"/>
  <c r="G50" i="5"/>
  <c r="F50" i="5"/>
  <c r="E50" i="5"/>
  <c r="D50" i="5"/>
  <c r="G49" i="5"/>
  <c r="F49" i="5"/>
  <c r="F51" i="5" s="1"/>
  <c r="E49" i="5"/>
  <c r="E51" i="5" s="1"/>
  <c r="D49" i="5"/>
  <c r="D51" i="5" s="1"/>
  <c r="G45" i="5"/>
  <c r="F45" i="5"/>
  <c r="E45" i="5"/>
  <c r="E46" i="5" s="1"/>
  <c r="D45" i="5"/>
  <c r="C45" i="5"/>
  <c r="G44" i="5"/>
  <c r="G46" i="5" s="1"/>
  <c r="F44" i="5"/>
  <c r="E44" i="5"/>
  <c r="D44" i="5"/>
  <c r="D46" i="5" s="1"/>
  <c r="D64" i="5" s="1"/>
  <c r="G41" i="5"/>
  <c r="F41" i="5"/>
  <c r="E41" i="5"/>
  <c r="D41" i="5"/>
  <c r="G40" i="5"/>
  <c r="F40" i="5"/>
  <c r="E40" i="5"/>
  <c r="D40" i="5"/>
  <c r="C40" i="5"/>
  <c r="G33" i="5"/>
  <c r="F33" i="5"/>
  <c r="F35" i="5" s="1"/>
  <c r="E33" i="5"/>
  <c r="E58" i="5" s="1"/>
  <c r="D33" i="5"/>
  <c r="D35" i="5"/>
  <c r="C33" i="5"/>
  <c r="G32" i="5"/>
  <c r="G34" i="5" s="1"/>
  <c r="F32" i="5"/>
  <c r="F34" i="5" s="1"/>
  <c r="E32" i="5"/>
  <c r="E34" i="5"/>
  <c r="D32" i="5"/>
  <c r="D34" i="5" s="1"/>
  <c r="C32" i="5"/>
  <c r="C12" i="5"/>
  <c r="F49" i="4"/>
  <c r="F50" i="9"/>
  <c r="F63" i="9"/>
  <c r="D57" i="8"/>
  <c r="D58" i="5"/>
  <c r="G58" i="5"/>
  <c r="D32" i="8"/>
  <c r="D34" i="8"/>
  <c r="G51" i="5"/>
  <c r="C58" i="5"/>
  <c r="F40" i="8"/>
  <c r="E40" i="9"/>
  <c r="E40" i="8"/>
  <c r="C16" i="9"/>
  <c r="C32" i="9" s="1"/>
  <c r="C10" i="9"/>
  <c r="C34" i="9" s="1"/>
  <c r="C11" i="8"/>
  <c r="D63" i="9"/>
  <c r="D50" i="9"/>
  <c r="D57" i="9"/>
  <c r="C11" i="9"/>
  <c r="D44" i="9"/>
  <c r="D40" i="9"/>
  <c r="F44" i="9"/>
  <c r="F40" i="9"/>
  <c r="G44" i="9"/>
  <c r="G46" i="9" s="1"/>
  <c r="G57" i="9"/>
  <c r="G49" i="9"/>
  <c r="G41" i="9"/>
  <c r="G34" i="9"/>
  <c r="E54" i="9"/>
  <c r="E50" i="9"/>
  <c r="G54" i="9"/>
  <c r="G50" i="9"/>
  <c r="G45" i="9"/>
  <c r="E33" i="9"/>
  <c r="D33" i="9"/>
  <c r="F33" i="9"/>
  <c r="F35" i="9" s="1"/>
  <c r="D41" i="9"/>
  <c r="F41" i="9"/>
  <c r="D49" i="9"/>
  <c r="F49" i="9"/>
  <c r="F51" i="9" s="1"/>
  <c r="E44" i="8"/>
  <c r="G33" i="8"/>
  <c r="G41" i="8"/>
  <c r="D44" i="8"/>
  <c r="E45" i="8"/>
  <c r="G49" i="8"/>
  <c r="G51" i="8" s="1"/>
  <c r="F50" i="8"/>
  <c r="D54" i="8"/>
  <c r="F54" i="8"/>
  <c r="F33" i="8"/>
  <c r="F35" i="8" s="1"/>
  <c r="D41" i="8"/>
  <c r="D49" i="8"/>
  <c r="E50" i="8"/>
  <c r="G50" i="8"/>
  <c r="D59" i="5"/>
  <c r="E35" i="5"/>
  <c r="E59" i="5" s="1"/>
  <c r="G35" i="5"/>
  <c r="G59" i="5" s="1"/>
  <c r="C40" i="8"/>
  <c r="D35" i="9"/>
  <c r="G51" i="9"/>
  <c r="F58" i="9"/>
  <c r="G58" i="8"/>
  <c r="G35" i="8"/>
  <c r="G59" i="8" s="1"/>
  <c r="C10" i="3"/>
  <c r="C11" i="3"/>
  <c r="C16" i="3"/>
  <c r="C32" i="3" s="1"/>
  <c r="C17" i="3"/>
  <c r="C18" i="3"/>
  <c r="C13" i="3"/>
  <c r="C12" i="3"/>
  <c r="C63" i="3" s="1"/>
  <c r="C18" i="6"/>
  <c r="C68" i="6" s="1"/>
  <c r="C12" i="6"/>
  <c r="C49" i="6" s="1"/>
  <c r="C67" i="6"/>
  <c r="G63" i="6"/>
  <c r="F63" i="6"/>
  <c r="E63" i="6"/>
  <c r="D63" i="6"/>
  <c r="G62" i="6"/>
  <c r="G64" i="6" s="1"/>
  <c r="F62" i="6"/>
  <c r="E62" i="6"/>
  <c r="D62" i="6"/>
  <c r="C62" i="6"/>
  <c r="G57" i="6"/>
  <c r="F57" i="6"/>
  <c r="E57" i="6"/>
  <c r="D57" i="6"/>
  <c r="G54" i="6"/>
  <c r="F54" i="6"/>
  <c r="E54" i="6"/>
  <c r="D54" i="6"/>
  <c r="G50" i="6"/>
  <c r="F50" i="6"/>
  <c r="E50" i="6"/>
  <c r="E51" i="6" s="1"/>
  <c r="D50" i="6"/>
  <c r="G49" i="6"/>
  <c r="F49" i="6"/>
  <c r="E49" i="6"/>
  <c r="D49" i="6"/>
  <c r="G45" i="6"/>
  <c r="F45" i="6"/>
  <c r="F46" i="6" s="1"/>
  <c r="F64" i="6" s="1"/>
  <c r="E45" i="6"/>
  <c r="D45" i="6"/>
  <c r="D46" i="6" s="1"/>
  <c r="G44" i="6"/>
  <c r="G46" i="6"/>
  <c r="F44" i="6"/>
  <c r="E44" i="6"/>
  <c r="E46" i="6" s="1"/>
  <c r="E64" i="6" s="1"/>
  <c r="D44" i="6"/>
  <c r="G41" i="6"/>
  <c r="F41" i="6"/>
  <c r="E41" i="6"/>
  <c r="D41" i="6"/>
  <c r="G40" i="6"/>
  <c r="F40" i="6"/>
  <c r="E40" i="6"/>
  <c r="D40" i="6"/>
  <c r="G33" i="6"/>
  <c r="F33" i="6"/>
  <c r="F35" i="6" s="1"/>
  <c r="E33" i="6"/>
  <c r="D33" i="6"/>
  <c r="D35" i="6" s="1"/>
  <c r="G32" i="6"/>
  <c r="G34" i="6" s="1"/>
  <c r="F32" i="6"/>
  <c r="F34" i="6" s="1"/>
  <c r="E32" i="6"/>
  <c r="E34" i="6" s="1"/>
  <c r="D32" i="6"/>
  <c r="D34" i="6" s="1"/>
  <c r="C32" i="6"/>
  <c r="C34" i="6" s="1"/>
  <c r="C44" i="6"/>
  <c r="C46" i="6" s="1"/>
  <c r="C19" i="5"/>
  <c r="C50" i="5" s="1"/>
  <c r="C13" i="5"/>
  <c r="F51" i="6"/>
  <c r="G51" i="6"/>
  <c r="E58" i="6"/>
  <c r="C33" i="6"/>
  <c r="E35" i="6"/>
  <c r="C45" i="6"/>
  <c r="C57" i="6"/>
  <c r="D58" i="6"/>
  <c r="C50" i="6"/>
  <c r="C54" i="6"/>
  <c r="C67" i="4"/>
  <c r="G63" i="4"/>
  <c r="F63" i="4"/>
  <c r="E63" i="4"/>
  <c r="D63" i="4"/>
  <c r="G62" i="4"/>
  <c r="F62" i="4"/>
  <c r="E62" i="4"/>
  <c r="D62" i="4"/>
  <c r="G57" i="4"/>
  <c r="F57" i="4"/>
  <c r="E57" i="4"/>
  <c r="D57" i="4"/>
  <c r="G54" i="4"/>
  <c r="F54" i="4"/>
  <c r="E54" i="4"/>
  <c r="D54" i="4"/>
  <c r="G50" i="4"/>
  <c r="F50" i="4"/>
  <c r="F51" i="4" s="1"/>
  <c r="E50" i="4"/>
  <c r="D50" i="4"/>
  <c r="G49" i="4"/>
  <c r="G51" i="4" s="1"/>
  <c r="E49" i="4"/>
  <c r="E51" i="4" s="1"/>
  <c r="D49" i="4"/>
  <c r="G45" i="4"/>
  <c r="F45" i="4"/>
  <c r="E45" i="4"/>
  <c r="D45" i="4"/>
  <c r="G44" i="4"/>
  <c r="G46" i="4" s="1"/>
  <c r="G64" i="4" s="1"/>
  <c r="F44" i="4"/>
  <c r="F46" i="4"/>
  <c r="E44" i="4"/>
  <c r="D44" i="4"/>
  <c r="G41" i="4"/>
  <c r="F41" i="4"/>
  <c r="E41" i="4"/>
  <c r="D41" i="4"/>
  <c r="G40" i="4"/>
  <c r="F40" i="4"/>
  <c r="E40" i="4"/>
  <c r="D40" i="4"/>
  <c r="G33" i="4"/>
  <c r="G58" i="4" s="1"/>
  <c r="G35" i="4"/>
  <c r="F33" i="4"/>
  <c r="E33" i="4"/>
  <c r="E35" i="4" s="1"/>
  <c r="E59" i="4" s="1"/>
  <c r="D33" i="4"/>
  <c r="G32" i="4"/>
  <c r="F32" i="4"/>
  <c r="F34" i="4" s="1"/>
  <c r="E32" i="4"/>
  <c r="E34" i="4" s="1"/>
  <c r="D32" i="4"/>
  <c r="D34" i="4"/>
  <c r="C32" i="4"/>
  <c r="C34" i="4" s="1"/>
  <c r="C18" i="4"/>
  <c r="C68" i="4" s="1"/>
  <c r="C12" i="4"/>
  <c r="C68" i="3"/>
  <c r="C67" i="3"/>
  <c r="G63" i="3"/>
  <c r="F63" i="3"/>
  <c r="F64" i="3" s="1"/>
  <c r="E63" i="3"/>
  <c r="D63" i="3"/>
  <c r="G62" i="3"/>
  <c r="F62" i="3"/>
  <c r="E62" i="3"/>
  <c r="D62" i="3"/>
  <c r="C62" i="3"/>
  <c r="G57" i="3"/>
  <c r="F57" i="3"/>
  <c r="E57" i="3"/>
  <c r="D57" i="3"/>
  <c r="G54" i="3"/>
  <c r="F54" i="3"/>
  <c r="E54" i="3"/>
  <c r="D54" i="3"/>
  <c r="C54" i="3"/>
  <c r="G50" i="3"/>
  <c r="F50" i="3"/>
  <c r="E50" i="3"/>
  <c r="D50" i="3"/>
  <c r="C50" i="3"/>
  <c r="G49" i="3"/>
  <c r="G51" i="3" s="1"/>
  <c r="F49" i="3"/>
  <c r="F51" i="3" s="1"/>
  <c r="E49" i="3"/>
  <c r="D49" i="3"/>
  <c r="D51" i="3" s="1"/>
  <c r="G45" i="3"/>
  <c r="F45" i="3"/>
  <c r="E45" i="3"/>
  <c r="D45" i="3"/>
  <c r="D46" i="3" s="1"/>
  <c r="G44" i="3"/>
  <c r="G46" i="3" s="1"/>
  <c r="F44" i="3"/>
  <c r="E44" i="3"/>
  <c r="E46" i="3"/>
  <c r="E64" i="3" s="1"/>
  <c r="D44" i="3"/>
  <c r="G41" i="3"/>
  <c r="F41" i="3"/>
  <c r="E41" i="3"/>
  <c r="D41" i="3"/>
  <c r="G40" i="3"/>
  <c r="F40" i="3"/>
  <c r="E40" i="3"/>
  <c r="D40" i="3"/>
  <c r="G33" i="3"/>
  <c r="G35" i="3" s="1"/>
  <c r="F33" i="3"/>
  <c r="F58" i="3" s="1"/>
  <c r="E33" i="3"/>
  <c r="E35" i="3"/>
  <c r="D33" i="3"/>
  <c r="G32" i="3"/>
  <c r="G34" i="3" s="1"/>
  <c r="F32" i="3"/>
  <c r="F34" i="3"/>
  <c r="E32" i="3"/>
  <c r="E58" i="3" s="1"/>
  <c r="D32" i="3"/>
  <c r="D34" i="3" s="1"/>
  <c r="F46" i="3"/>
  <c r="D46" i="4"/>
  <c r="D64" i="4" s="1"/>
  <c r="E58" i="4"/>
  <c r="E46" i="4"/>
  <c r="F58" i="4"/>
  <c r="C50" i="4"/>
  <c r="D51" i="4"/>
  <c r="C58" i="6"/>
  <c r="C35" i="6"/>
  <c r="G34" i="4"/>
  <c r="F35" i="4"/>
  <c r="F35" i="3"/>
  <c r="F59" i="3"/>
  <c r="C44" i="3"/>
  <c r="C33" i="3"/>
  <c r="C35" i="3" s="1"/>
  <c r="C41" i="3"/>
  <c r="B23" i="14" l="1"/>
  <c r="B14" i="14"/>
  <c r="B21" i="15"/>
  <c r="B27" i="15" s="1"/>
  <c r="B14" i="15"/>
  <c r="D59" i="6"/>
  <c r="G59" i="3"/>
  <c r="E59" i="6"/>
  <c r="C58" i="3"/>
  <c r="C34" i="3"/>
  <c r="C59" i="3" s="1"/>
  <c r="C54" i="4"/>
  <c r="G58" i="3"/>
  <c r="D58" i="3"/>
  <c r="G58" i="6"/>
  <c r="C40" i="9"/>
  <c r="B20" i="14"/>
  <c r="B36" i="14" s="1"/>
  <c r="B12" i="14"/>
  <c r="B17" i="15"/>
  <c r="C40" i="6"/>
  <c r="C51" i="6"/>
  <c r="E51" i="8"/>
  <c r="E49" i="8"/>
  <c r="B11" i="15"/>
  <c r="B16" i="15"/>
  <c r="B24" i="14"/>
  <c r="E46" i="8"/>
  <c r="F45" i="9"/>
  <c r="F46" i="9" s="1"/>
  <c r="F64" i="9" s="1"/>
  <c r="C57" i="5"/>
  <c r="E64" i="5"/>
  <c r="G64" i="5"/>
  <c r="G63" i="9"/>
  <c r="B13" i="15"/>
  <c r="B17" i="7"/>
  <c r="B16" i="7"/>
  <c r="B13" i="14"/>
  <c r="G59" i="4"/>
  <c r="D51" i="6"/>
  <c r="C16" i="8"/>
  <c r="C32" i="8" s="1"/>
  <c r="C34" i="5"/>
  <c r="B15" i="14"/>
  <c r="B22" i="7"/>
  <c r="B24" i="7" s="1"/>
  <c r="B23" i="7"/>
  <c r="B12" i="15"/>
  <c r="B12" i="7"/>
  <c r="E58" i="9"/>
  <c r="C59" i="6"/>
  <c r="D64" i="6"/>
  <c r="F59" i="8"/>
  <c r="E49" i="9"/>
  <c r="E51" i="9" s="1"/>
  <c r="G45" i="8"/>
  <c r="C40" i="3"/>
  <c r="B10" i="15"/>
  <c r="B20" i="7"/>
  <c r="B36" i="7" s="1"/>
  <c r="B38" i="7" s="1"/>
  <c r="B23" i="15"/>
  <c r="B21" i="14"/>
  <c r="F64" i="4"/>
  <c r="B15" i="15"/>
  <c r="F46" i="5"/>
  <c r="D34" i="9"/>
  <c r="D59" i="9" s="1"/>
  <c r="B22" i="15"/>
  <c r="B24" i="15" s="1"/>
  <c r="B15" i="7"/>
  <c r="B17" i="14"/>
  <c r="F59" i="6"/>
  <c r="C45" i="4"/>
  <c r="C46" i="3"/>
  <c r="C33" i="4"/>
  <c r="C58" i="4" s="1"/>
  <c r="E51" i="3"/>
  <c r="C45" i="3"/>
  <c r="C10" i="8"/>
  <c r="F57" i="9"/>
  <c r="G62" i="9"/>
  <c r="B10" i="14"/>
  <c r="B11" i="14"/>
  <c r="B20" i="15"/>
  <c r="B16" i="14"/>
  <c r="B21" i="7"/>
  <c r="B27" i="7" s="1"/>
  <c r="B13" i="7"/>
  <c r="D35" i="3"/>
  <c r="D59" i="3" s="1"/>
  <c r="C64" i="3"/>
  <c r="G64" i="3"/>
  <c r="E64" i="4"/>
  <c r="E59" i="3"/>
  <c r="C57" i="4"/>
  <c r="C41" i="4"/>
  <c r="C49" i="4"/>
  <c r="C51" i="4" s="1"/>
  <c r="C44" i="4"/>
  <c r="C46" i="4" s="1"/>
  <c r="F59" i="4"/>
  <c r="E34" i="3"/>
  <c r="C63" i="4"/>
  <c r="C64" i="4" s="1"/>
  <c r="D64" i="3"/>
  <c r="D58" i="4"/>
  <c r="D35" i="4"/>
  <c r="D59" i="4" s="1"/>
  <c r="F59" i="5"/>
  <c r="F63" i="8"/>
  <c r="F41" i="8"/>
  <c r="F49" i="8"/>
  <c r="F51" i="8" s="1"/>
  <c r="F57" i="8"/>
  <c r="C12" i="8"/>
  <c r="F44" i="8"/>
  <c r="F58" i="5"/>
  <c r="G58" i="9"/>
  <c r="G35" i="9"/>
  <c r="G59" i="9" s="1"/>
  <c r="C57" i="3"/>
  <c r="C40" i="4"/>
  <c r="C63" i="6"/>
  <c r="C64" i="6" s="1"/>
  <c r="C49" i="3"/>
  <c r="C51" i="3" s="1"/>
  <c r="F45" i="8"/>
  <c r="E33" i="8"/>
  <c r="D51" i="9"/>
  <c r="G62" i="8"/>
  <c r="C17" i="8"/>
  <c r="C62" i="8" s="1"/>
  <c r="C17" i="9"/>
  <c r="C62" i="9" s="1"/>
  <c r="D45" i="9"/>
  <c r="D46" i="9" s="1"/>
  <c r="D62" i="9"/>
  <c r="G64" i="9"/>
  <c r="C63" i="5"/>
  <c r="C35" i="5"/>
  <c r="C59" i="5" s="1"/>
  <c r="C49" i="5"/>
  <c r="C51" i="5" s="1"/>
  <c r="F58" i="8"/>
  <c r="E63" i="8"/>
  <c r="C44" i="5"/>
  <c r="C46" i="5" s="1"/>
  <c r="C18" i="8"/>
  <c r="E63" i="9"/>
  <c r="E45" i="9"/>
  <c r="F58" i="6"/>
  <c r="G35" i="6"/>
  <c r="G59" i="6" s="1"/>
  <c r="D58" i="9"/>
  <c r="E35" i="9"/>
  <c r="E59" i="9" s="1"/>
  <c r="C18" i="9"/>
  <c r="C41" i="5"/>
  <c r="F64" i="5"/>
  <c r="G63" i="8"/>
  <c r="G44" i="8"/>
  <c r="G46" i="8" s="1"/>
  <c r="G57" i="8"/>
  <c r="D50" i="8"/>
  <c r="D51" i="8" s="1"/>
  <c r="D63" i="8"/>
  <c r="D33" i="8"/>
  <c r="D45" i="8"/>
  <c r="D46" i="8" s="1"/>
  <c r="D64" i="8"/>
  <c r="C12" i="9"/>
  <c r="E41" i="9"/>
  <c r="E44" i="9"/>
  <c r="E46" i="9" s="1"/>
  <c r="F34" i="9"/>
  <c r="F59" i="9" s="1"/>
  <c r="B38" i="13"/>
  <c r="B38" i="12"/>
  <c r="B37" i="11"/>
  <c r="B38" i="11"/>
  <c r="B36" i="15"/>
  <c r="B37" i="15" l="1"/>
  <c r="B39" i="15" s="1"/>
  <c r="B37" i="14"/>
  <c r="E64" i="8"/>
  <c r="C35" i="4"/>
  <c r="C59" i="4" s="1"/>
  <c r="B39" i="11"/>
  <c r="C34" i="8"/>
  <c r="E64" i="9"/>
  <c r="E35" i="8"/>
  <c r="E59" i="8" s="1"/>
  <c r="E58" i="8"/>
  <c r="C44" i="8"/>
  <c r="C41" i="8"/>
  <c r="C49" i="8"/>
  <c r="C57" i="8"/>
  <c r="D58" i="8"/>
  <c r="D35" i="8"/>
  <c r="D59" i="8" s="1"/>
  <c r="C33" i="9"/>
  <c r="C54" i="9"/>
  <c r="C63" i="9"/>
  <c r="C50" i="9"/>
  <c r="C68" i="9"/>
  <c r="C45" i="9"/>
  <c r="D64" i="9"/>
  <c r="G64" i="8"/>
  <c r="C64" i="5"/>
  <c r="B37" i="7"/>
  <c r="C41" i="9"/>
  <c r="C49" i="9"/>
  <c r="C57" i="9"/>
  <c r="C44" i="9"/>
  <c r="C46" i="9" s="1"/>
  <c r="C64" i="9" s="1"/>
  <c r="C54" i="8"/>
  <c r="C50" i="8"/>
  <c r="C33" i="8"/>
  <c r="C45" i="8"/>
  <c r="C63" i="8"/>
  <c r="C68" i="8"/>
  <c r="F46" i="8"/>
  <c r="F64" i="8" s="1"/>
  <c r="B38" i="15"/>
  <c r="B38" i="14"/>
  <c r="B27" i="14"/>
  <c r="B39" i="14" l="1"/>
  <c r="B39" i="7"/>
  <c r="C35" i="8"/>
  <c r="C59" i="8" s="1"/>
  <c r="C58" i="8"/>
  <c r="C51" i="9"/>
  <c r="C51" i="8"/>
  <c r="C58" i="9"/>
  <c r="C35" i="9"/>
  <c r="C59" i="9" s="1"/>
  <c r="C46" i="8"/>
  <c r="C64" i="8" s="1"/>
</calcChain>
</file>

<file path=xl/comments1.xml><?xml version="1.0" encoding="utf-8"?>
<comments xmlns="http://schemas.openxmlformats.org/spreadsheetml/2006/main">
  <authors>
    <author>Diego Astorga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Diego Astorga:</t>
        </r>
        <r>
          <rPr>
            <sz val="9"/>
            <color indexed="81"/>
            <rFont val="Tahoma"/>
            <family val="2"/>
          </rPr>
          <t xml:space="preserve">
En el informe anual; el cuadro 1 del segundo trimestre aparece sin beneficiarios atendidos pero en el reporte previo aparecen estas cifras. </t>
        </r>
      </text>
    </comment>
  </commentList>
</comments>
</file>

<file path=xl/comments2.xml><?xml version="1.0" encoding="utf-8"?>
<comments xmlns="http://schemas.openxmlformats.org/spreadsheetml/2006/main">
  <authors>
    <author>Catherine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Modificación presupuestaria 16/06/2011
</t>
        </r>
      </text>
    </comment>
  </commentList>
</comments>
</file>

<file path=xl/comments3.xml><?xml version="1.0" encoding="utf-8"?>
<comments xmlns="http://schemas.openxmlformats.org/spreadsheetml/2006/main">
  <authors>
    <author>Catherine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Modificación Presupuestaria 16/06/2011</t>
        </r>
      </text>
    </comment>
  </commentList>
</comments>
</file>

<file path=xl/sharedStrings.xml><?xml version="1.0" encoding="utf-8"?>
<sst xmlns="http://schemas.openxmlformats.org/spreadsheetml/2006/main" count="1508" uniqueCount="236">
  <si>
    <t>Indicador</t>
  </si>
  <si>
    <t>Total Programa</t>
  </si>
  <si>
    <t>Productos</t>
  </si>
  <si>
    <t>Construcción AR</t>
  </si>
  <si>
    <t>Ampliación o mejoras</t>
  </si>
  <si>
    <t>Instalación Equipo Desinfección</t>
  </si>
  <si>
    <t>Instalación equipos cloración</t>
  </si>
  <si>
    <t>Insumos</t>
  </si>
  <si>
    <t>Unidad</t>
  </si>
  <si>
    <t xml:space="preserve">Beneficiarios </t>
  </si>
  <si>
    <t>Obras</t>
  </si>
  <si>
    <t>Efectivos 3T 2010</t>
  </si>
  <si>
    <t>Programados 3T 2011</t>
  </si>
  <si>
    <t>Efectivos 3T 2011</t>
  </si>
  <si>
    <t>Programados año 2011</t>
  </si>
  <si>
    <t>Gasto FODESAF</t>
  </si>
  <si>
    <t>En transferencias 3T 2011</t>
  </si>
  <si>
    <t>Ingresos FODESAF</t>
  </si>
  <si>
    <t>Otros insumos</t>
  </si>
  <si>
    <t>IPC (3T 2010)</t>
  </si>
  <si>
    <t>IPC (3T 2011)</t>
  </si>
  <si>
    <t>Cálculos intermedios</t>
  </si>
  <si>
    <t>Gasto efectivo real 3T 2010</t>
  </si>
  <si>
    <t>Gasto efectivo real 3T 2011</t>
  </si>
  <si>
    <t>Gasto efectivo real por beneficiario 3T 2010</t>
  </si>
  <si>
    <t>Gasto efectivo real por beneficiario 3T 2011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</si>
  <si>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</si>
  <si>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</si>
  <si>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</si>
  <si>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</si>
  <si>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</si>
  <si>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</si>
  <si>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</si>
  <si>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</si>
  <si>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</si>
  <si>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</si>
  <si>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</si>
  <si>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</si>
  <si>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</si>
  <si>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</si>
  <si>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</si>
  <si>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</si>
  <si>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</si>
  <si>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</si>
  <si>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</si>
  <si>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</si>
  <si>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</si>
  <si>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</si>
  <si>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</si>
  <si>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</si>
  <si>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Fuentes: </t>
  </si>
  <si>
    <t>Gasto efectivo real por beneficiario 2T 2011</t>
  </si>
  <si>
    <t>Gasto efectivo real por beneficiario 2T 2010</t>
  </si>
  <si>
    <t>Gasto efectivo real 2T 2011</t>
  </si>
  <si>
    <t>Gasto efectivo real 2T 2010</t>
  </si>
  <si>
    <t>IPC (2T 2011)</t>
  </si>
  <si>
    <t>IPC (2T 2010)</t>
  </si>
  <si>
    <t>Efectivos 2T 2011</t>
  </si>
  <si>
    <t>Programados 2T 2011</t>
  </si>
  <si>
    <t>En transferencias 2T 2011</t>
  </si>
  <si>
    <t>Efectivos 2T 2010</t>
  </si>
  <si>
    <t>Efectivos 1T 2010</t>
  </si>
  <si>
    <t>Programados 1T 2011</t>
  </si>
  <si>
    <t>Efectivos 1T 2011</t>
  </si>
  <si>
    <t>En transferencias 1T 2011</t>
  </si>
  <si>
    <t>IPC (1T 2010)</t>
  </si>
  <si>
    <t>IPC (1T 2011)</t>
  </si>
  <si>
    <t>Gasto efectivo real 1T 2010</t>
  </si>
  <si>
    <t>Gasto efectivo real 1T 2011</t>
  </si>
  <si>
    <t>Gasto efectivo real por beneficiario 1T 2010</t>
  </si>
  <si>
    <t>Gasto efectivo real por beneficiario 1T 2011</t>
  </si>
  <si>
    <t>Efectivos 4T 2010</t>
  </si>
  <si>
    <t>Programados 4T 2011</t>
  </si>
  <si>
    <t>Efectivos 4T 2011</t>
  </si>
  <si>
    <t>En transferencias 4T 2011</t>
  </si>
  <si>
    <t>IPC (4T 2010)</t>
  </si>
  <si>
    <t>IPC (4T 2011)</t>
  </si>
  <si>
    <t>Gasto efectivo real 4T 2010</t>
  </si>
  <si>
    <t>Gasto efectivo real 4T 2011</t>
  </si>
  <si>
    <t>Gasto efectivo real por beneficiario 4T 2010</t>
  </si>
  <si>
    <t>Gasto efectivo real por beneficiario 4T 2011</t>
  </si>
  <si>
    <t>Efectivos  2010</t>
  </si>
  <si>
    <t>Programados  2011</t>
  </si>
  <si>
    <t>Efectivos  2011</t>
  </si>
  <si>
    <t>En transferencias  2011</t>
  </si>
  <si>
    <t>IPC ( 2010)</t>
  </si>
  <si>
    <t>IPC ( 2011)</t>
  </si>
  <si>
    <t>Gasto efectivo real  2010</t>
  </si>
  <si>
    <t>Gasto efectivo real  2011</t>
  </si>
  <si>
    <t>Gasto efectivo real por beneficiario  2010</t>
  </si>
  <si>
    <t>Gasto efectivo real por beneficiario  2011</t>
  </si>
  <si>
    <t>De composición</t>
  </si>
  <si>
    <t>De Composición</t>
  </si>
  <si>
    <t>Informe de Liquidación 2010, FODESAF.</t>
  </si>
  <si>
    <t>Notas:</t>
  </si>
  <si>
    <t>En el caso de beneficiarios (obras) 2010 sólo se tiene el dato anual del informe de liquidación de FODESAF.</t>
  </si>
  <si>
    <t>Informes Trimestrales, ICAA, 2011.</t>
  </si>
  <si>
    <t>Los beneficiarios se miden a través de la cantidad de obras ejecutadas, no de las personas que se ven beneficiadas.</t>
  </si>
  <si>
    <t>No se toman en cuenta obras en proceso, sólo las efectivamente terminadas.</t>
  </si>
  <si>
    <t xml:space="preserve">Sólo se aplica la Modificación N°2-2011 con fecha 16/06/2011; no así las de fechas 31/05/2011 y 19/12/2011; para efectos de evaluación </t>
  </si>
  <si>
    <t>Población objetivo (personas)</t>
  </si>
  <si>
    <t>Indicadores aplicados a ICAA. Primer Trimestre 2011</t>
  </si>
  <si>
    <t>Indicadores aplicados a ICAA. Segundo Trimestre 2011</t>
  </si>
  <si>
    <t>Indicadores aplicados a ICAA. Tercer Trimestre 2011</t>
  </si>
  <si>
    <t>Indicadores aplicados a ICAA. Cuarto Trimestre 2011</t>
  </si>
  <si>
    <t>Indicadores aplicados a ICAA.  2011</t>
  </si>
  <si>
    <t>Población objetivo:</t>
  </si>
  <si>
    <t>Construcción: población rural pobre sin agua domiciliar</t>
  </si>
  <si>
    <t>Mejoramiento: población rural pobre servida con acueducto rural</t>
  </si>
  <si>
    <t>Primer Trimestre</t>
  </si>
  <si>
    <t>Segundo Trimestre</t>
  </si>
  <si>
    <t>Tercer Trimestre</t>
  </si>
  <si>
    <t>Cuarto Trimestre</t>
  </si>
  <si>
    <t>Beneficiarios (obras y personas)</t>
  </si>
  <si>
    <t>Los beneficiarios se miden a través de la cantidad de obras ejecutadas y de las personas que se ven beneficiadas.</t>
  </si>
  <si>
    <t>personas</t>
  </si>
  <si>
    <t>Índice de crecimiento beneficiarios (ICB)</t>
  </si>
  <si>
    <t>Gasto programado por beneficiario (GPB)</t>
  </si>
  <si>
    <t>Gasto efectivo por beneficiario (GEB)</t>
  </si>
  <si>
    <t>Gasto programado por obra</t>
  </si>
  <si>
    <t>Gasto efectivo por obra</t>
  </si>
  <si>
    <t>Proyectos terminados</t>
  </si>
  <si>
    <t>Proyectos en proceso</t>
  </si>
  <si>
    <t>Proyectos por iniciar</t>
  </si>
  <si>
    <t>Nota: Proyectos terminados se refiere a quellos acueductos que se finalicen en este año, aunque fuesen iniciados en años anteriores, dentro de la programación se contemplan cuáles obras están para finalizar en este año, de acuerdo a su nivel de avance. Los proyectos en proceso son aquellas obras que han iniciado en años anteriores y que continuán en construcción este año. Los proyectos por iniciar son las obras que se empezarán a ejecutar en este año, cuyo proceso puede finalizar en este o en años próximos.</t>
  </si>
  <si>
    <r>
      <t xml:space="preserve">Programados  1T 2018 </t>
    </r>
    <r>
      <rPr>
        <i/>
        <sz val="11"/>
        <color theme="1"/>
        <rFont val="Calibri"/>
        <family val="2"/>
        <scheme val="minor"/>
      </rPr>
      <t>(obras)</t>
    </r>
  </si>
  <si>
    <t>Efectivos 1T 2018 (obras)</t>
  </si>
  <si>
    <t>Programados año 2018 (obras)</t>
  </si>
  <si>
    <t>Efectivos 1T 2017</t>
  </si>
  <si>
    <t>Programados  1T 2018</t>
  </si>
  <si>
    <t>Efectivos 1T  2018</t>
  </si>
  <si>
    <t>Programados año 2018</t>
  </si>
  <si>
    <t>En transferencias 1T  2018</t>
  </si>
  <si>
    <t>Efectivos  1T 2018</t>
  </si>
  <si>
    <t>IPC 1T ( 2017)</t>
  </si>
  <si>
    <t>IPC 1T ( 2018)</t>
  </si>
  <si>
    <t>Gasto efectivo real  1T 2017</t>
  </si>
  <si>
    <t>Gasto efectivo real 1T  2018</t>
  </si>
  <si>
    <t>Gasto efectivo real por beneficiario  1T 2017</t>
  </si>
  <si>
    <t>Gasto efectivo real por beneficiario 1T 2018</t>
  </si>
  <si>
    <t>Informes Trimestrales 2017 y 2018, ICAA.</t>
  </si>
  <si>
    <t>Programación inicial y modificaciones 2018, DESAF.</t>
  </si>
  <si>
    <t>Población objetivo estimada a partir de ENAHO 2017</t>
  </si>
  <si>
    <t>Construcción acueductos rurales</t>
  </si>
  <si>
    <t>Equipos desinfección</t>
  </si>
  <si>
    <t>Indicadores aplicados a ICAA.   Primer Trimestre 2018</t>
  </si>
  <si>
    <t>Indicadores aplicados a ICAA.  Segundo Trimestre 2018</t>
  </si>
  <si>
    <r>
      <t xml:space="preserve">Efectivos 2T 2017 </t>
    </r>
    <r>
      <rPr>
        <i/>
        <sz val="11"/>
        <color theme="1"/>
        <rFont val="Calibri"/>
        <family val="2"/>
        <scheme val="minor"/>
      </rPr>
      <t>(obras)</t>
    </r>
  </si>
  <si>
    <t>Programados 2T  2018 (obras)</t>
  </si>
  <si>
    <t>Efectivos 2T 2018 (obras)</t>
  </si>
  <si>
    <t>Efectivos 2T  2017</t>
  </si>
  <si>
    <t>Programados  2T 2018</t>
  </si>
  <si>
    <t>Efectivos 2T  2018</t>
  </si>
  <si>
    <t>En transferencias 2T  2018</t>
  </si>
  <si>
    <t>Programados 2T  2018</t>
  </si>
  <si>
    <t>Efectivos  2T 2018</t>
  </si>
  <si>
    <t>IPC 2T ( 2017)</t>
  </si>
  <si>
    <t>IPC 2T ( 2018)</t>
  </si>
  <si>
    <t>Gasto efectivo real 2T 2017</t>
  </si>
  <si>
    <t>Gasto efectivo real 2T  2018</t>
  </si>
  <si>
    <t>Gasto efectivo real por beneficiario 2T  2017</t>
  </si>
  <si>
    <t>Gasto efectivo real por beneficiario 2T  2018</t>
  </si>
  <si>
    <t>Indicadores aplicados a ICAA.  Tercer Trimestre 2018</t>
  </si>
  <si>
    <t>Efectivos 3T  2017 (obras)</t>
  </si>
  <si>
    <t>Programados 3T 2018 (obras)</t>
  </si>
  <si>
    <t>Efectivos 3T  2018 (obras)</t>
  </si>
  <si>
    <t>Efectivos 3T 2017</t>
  </si>
  <si>
    <t>Programados 3T  2018</t>
  </si>
  <si>
    <t>Efectivos 3T 2018</t>
  </si>
  <si>
    <t>En transferencias 3T  2018</t>
  </si>
  <si>
    <t>IPC 3T ( 2017)</t>
  </si>
  <si>
    <t>IPC 3T ( 2018)</t>
  </si>
  <si>
    <t>Gasto efectivo real  3T 2017</t>
  </si>
  <si>
    <t>Gasto efectivo real 3T 2018</t>
  </si>
  <si>
    <t>Gasto efectivo real por beneficiario 3T 2017</t>
  </si>
  <si>
    <t>Gasto efectivo real por beneficiario  3T 2018</t>
  </si>
  <si>
    <t>Indicadores aplicados a ICAA.  Cuarto Trimestre 2018</t>
  </si>
  <si>
    <t>Efectivos 4T 2017 (obras)</t>
  </si>
  <si>
    <t>Programados 4T 2018 (obras)</t>
  </si>
  <si>
    <t>Efectivos 4T 2018 (obras)</t>
  </si>
  <si>
    <t>Efectivos 4T 2017</t>
  </si>
  <si>
    <t>Programados 4T 2018</t>
  </si>
  <si>
    <t>Efectivos 4T 2018</t>
  </si>
  <si>
    <t>En transferencias 4T 2018</t>
  </si>
  <si>
    <t>IPC 4T ( 2017)</t>
  </si>
  <si>
    <t>IPC 4T ( 2018)</t>
  </si>
  <si>
    <t>Gasto efectivo real 4T 2017</t>
  </si>
  <si>
    <t>Gasto efectivo real 4T 2018</t>
  </si>
  <si>
    <t>Gasto efectivo real por beneficiario 4T 2017</t>
  </si>
  <si>
    <t>Gasto efectivo real por beneficiario 4T 2018</t>
  </si>
  <si>
    <t>Indicadores aplicados a ICAA.  Primer Semestre 2018</t>
  </si>
  <si>
    <t>Efectivos 1S 2017 (obras)</t>
  </si>
  <si>
    <t>Programados 1S 2018 (obras)</t>
  </si>
  <si>
    <t>Efectivos 1S 2018 (obras)</t>
  </si>
  <si>
    <t>Efectivos 1S 2017</t>
  </si>
  <si>
    <t>Programados 1S 2018</t>
  </si>
  <si>
    <t>Efectivos 1S 2018</t>
  </si>
  <si>
    <t>En transferencias 1S 2018</t>
  </si>
  <si>
    <t>IPC 1S ( 2017)</t>
  </si>
  <si>
    <t>IPC 1S ( 2018)</t>
  </si>
  <si>
    <t>Gasto efectivo real 1S 2017</t>
  </si>
  <si>
    <t>Gasto efectivo real 1S 2018</t>
  </si>
  <si>
    <t>Gasto efectivo real por beneficiario 1S 2017</t>
  </si>
  <si>
    <t>Gasto efectivo real por beneficiario 1S 2018</t>
  </si>
  <si>
    <t>Indicadores aplicados a ICAA.  Tercer Trimestre Acumulado 2018</t>
  </si>
  <si>
    <t>Efectivos 3TA 2017 (obras)</t>
  </si>
  <si>
    <t>Programados 3TA  2018 (obras)</t>
  </si>
  <si>
    <t>Efectivos 3TA 2018 (obras)</t>
  </si>
  <si>
    <t>Efectivos 3TA 2017</t>
  </si>
  <si>
    <t>Programados 3TA 2018</t>
  </si>
  <si>
    <t>En transferencias 3TA 2018</t>
  </si>
  <si>
    <t>Efectivos 3TA 2018</t>
  </si>
  <si>
    <t>IPC 3TA ( 2017)</t>
  </si>
  <si>
    <t>IPC 3TA ( 2018)</t>
  </si>
  <si>
    <t>Gasto efectivo real 3TA 2017</t>
  </si>
  <si>
    <t>Gasto efectivo real 3TA 2018</t>
  </si>
  <si>
    <t>Gasto efectivo real por beneficiario 3TA 2017</t>
  </si>
  <si>
    <t>Gasto efectivo real por beneficiario 3TA 2018</t>
  </si>
  <si>
    <t>Indicadores aplicados a ICAA.  Año 2018</t>
  </si>
  <si>
    <t>Efectivos  2017 (obras)</t>
  </si>
  <si>
    <t>Programados  2018  (obras)</t>
  </si>
  <si>
    <t>Efectivos  2018 (obras)</t>
  </si>
  <si>
    <t>Efectivos  2017</t>
  </si>
  <si>
    <t>Programados  2018</t>
  </si>
  <si>
    <t>Efectivos  2018</t>
  </si>
  <si>
    <t>En transferencias  2018</t>
  </si>
  <si>
    <t>IPC ( 2017)</t>
  </si>
  <si>
    <t>IPC ( 2018)</t>
  </si>
  <si>
    <t>Gasto efectivo real  2017</t>
  </si>
  <si>
    <t>Gasto efectivo real  2018</t>
  </si>
  <si>
    <t>Gasto efectivo real por beneficiario  2017</t>
  </si>
  <si>
    <t>Gasto efectivo real por beneficiario  2018</t>
  </si>
  <si>
    <r>
      <t xml:space="preserve">Efectivos 1T  2017 </t>
    </r>
    <r>
      <rPr>
        <i/>
        <sz val="11"/>
        <rFont val="Calibri"/>
        <family val="2"/>
        <scheme val="minor"/>
      </rPr>
      <t>(obras)</t>
    </r>
  </si>
  <si>
    <t>n.d.</t>
  </si>
  <si>
    <t>Fecha de actualización: 09/04/2019</t>
  </si>
  <si>
    <t xml:space="preserve">n.d.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</si>
</sst>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  <numFmt numFmtId="167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</font>
    <font>
      <sz val="10"/>
      <color rgb="FF222222"/>
      <name val="Arial"/>
      <family val="2"/>
    </font>
    <font>
      <i/>
      <sz val="1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0" fillId="0" borderId="2" xfId="0" applyBorder="1"/>
    <xf numFmtId="0" fontId="3" fillId="0" borderId="0" xfId="0" applyFont="1" applyBorder="1"/>
    <xf numFmtId="0" fontId="2" fillId="0" borderId="0" xfId="0" applyFont="1"/>
    <xf numFmtId="164" fontId="0" fillId="0" borderId="0" xfId="1" applyFont="1"/>
    <xf numFmtId="0" fontId="3" fillId="0" borderId="2" xfId="0" applyFont="1" applyBorder="1"/>
    <xf numFmtId="164" fontId="0" fillId="0" borderId="0" xfId="0" applyNumberFormat="1"/>
    <xf numFmtId="2" fontId="0" fillId="0" borderId="0" xfId="0" applyNumberFormat="1"/>
    <xf numFmtId="0" fontId="7" fillId="0" borderId="0" xfId="0" applyFont="1"/>
    <xf numFmtId="165" fontId="0" fillId="0" borderId="0" xfId="1" applyNumberFormat="1" applyFont="1"/>
    <xf numFmtId="165" fontId="0" fillId="0" borderId="0" xfId="0" applyNumberFormat="1"/>
    <xf numFmtId="165" fontId="0" fillId="0" borderId="0" xfId="1" applyNumberFormat="1" applyFont="1" applyAlignment="1">
      <alignment horizontal="center"/>
    </xf>
    <xf numFmtId="0" fontId="0" fillId="0" borderId="4" xfId="0" applyBorder="1"/>
    <xf numFmtId="165" fontId="0" fillId="2" borderId="0" xfId="1" applyNumberFormat="1" applyFont="1" applyFill="1"/>
    <xf numFmtId="164" fontId="0" fillId="0" borderId="0" xfId="1" applyFont="1" applyAlignment="1">
      <alignment horizontal="right"/>
    </xf>
    <xf numFmtId="165" fontId="0" fillId="0" borderId="0" xfId="1" applyNumberFormat="1" applyFont="1" applyAlignment="1"/>
    <xf numFmtId="164" fontId="0" fillId="3" borderId="0" xfId="1" applyFont="1" applyFill="1"/>
    <xf numFmtId="165" fontId="0" fillId="3" borderId="0" xfId="1" applyNumberFormat="1" applyFont="1" applyFill="1"/>
    <xf numFmtId="0" fontId="8" fillId="0" borderId="0" xfId="0" applyFont="1" applyFill="1"/>
    <xf numFmtId="164" fontId="8" fillId="0" borderId="0" xfId="1" applyFont="1" applyFill="1"/>
    <xf numFmtId="0" fontId="0" fillId="0" borderId="0" xfId="0" applyAlignment="1">
      <alignment horizontal="left" indent="3"/>
    </xf>
    <xf numFmtId="165" fontId="8" fillId="0" borderId="0" xfId="0" applyNumberFormat="1" applyFont="1" applyFill="1"/>
    <xf numFmtId="165" fontId="8" fillId="0" borderId="0" xfId="1" applyNumberFormat="1" applyFont="1" applyFill="1"/>
    <xf numFmtId="165" fontId="3" fillId="0" borderId="2" xfId="1" applyNumberFormat="1" applyFont="1" applyBorder="1"/>
    <xf numFmtId="165" fontId="0" fillId="0" borderId="0" xfId="1" applyNumberFormat="1" applyFont="1" applyFill="1"/>
    <xf numFmtId="165" fontId="0" fillId="0" borderId="4" xfId="1" applyNumberFormat="1" applyFont="1" applyBorder="1"/>
    <xf numFmtId="165" fontId="0" fillId="0" borderId="0" xfId="1" applyNumberFormat="1" applyFont="1" applyAlignment="1">
      <alignment horizontal="left" indent="3"/>
    </xf>
    <xf numFmtId="165" fontId="0" fillId="0" borderId="1" xfId="1" applyNumberFormat="1" applyFont="1" applyBorder="1"/>
    <xf numFmtId="165" fontId="0" fillId="0" borderId="2" xfId="1" applyNumberFormat="1" applyFont="1" applyBorder="1"/>
    <xf numFmtId="165" fontId="2" fillId="0" borderId="0" xfId="1" applyNumberFormat="1" applyFont="1"/>
    <xf numFmtId="165" fontId="0" fillId="0" borderId="0" xfId="1" applyNumberFormat="1" applyFont="1" applyBorder="1" applyAlignment="1"/>
    <xf numFmtId="165" fontId="3" fillId="0" borderId="2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/>
    <xf numFmtId="165" fontId="0" fillId="3" borderId="0" xfId="1" applyNumberFormat="1" applyFont="1" applyFill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0" fillId="0" borderId="0" xfId="1" applyNumberFormat="1" applyFont="1" applyFill="1" applyBorder="1"/>
    <xf numFmtId="165" fontId="3" fillId="0" borderId="2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9" fillId="0" borderId="0" xfId="1" applyNumberFormat="1" applyFont="1" applyFill="1" applyAlignment="1">
      <alignment horizontal="left" indent="5"/>
    </xf>
    <xf numFmtId="165" fontId="0" fillId="0" borderId="4" xfId="1" applyNumberFormat="1" applyFont="1" applyFill="1" applyBorder="1"/>
    <xf numFmtId="0" fontId="11" fillId="0" borderId="0" xfId="0" applyFont="1" applyFill="1"/>
    <xf numFmtId="165" fontId="0" fillId="0" borderId="0" xfId="1" applyNumberFormat="1" applyFont="1" applyFill="1" applyAlignment="1">
      <alignment horizontal="left" indent="3"/>
    </xf>
    <xf numFmtId="165" fontId="3" fillId="0" borderId="2" xfId="1" applyNumberFormat="1" applyFont="1" applyFill="1" applyBorder="1" applyAlignment="1">
      <alignment horizontal="center" vertical="center"/>
    </xf>
    <xf numFmtId="37" fontId="0" fillId="0" borderId="0" xfId="1" applyNumberFormat="1" applyFont="1" applyFill="1" applyAlignment="1">
      <alignment horizontal="right" vertical="center"/>
    </xf>
    <xf numFmtId="165" fontId="0" fillId="0" borderId="0" xfId="1" applyNumberFormat="1" applyFont="1" applyFill="1" applyAlignment="1">
      <alignment horizontal="right" vertical="center"/>
    </xf>
    <xf numFmtId="3" fontId="0" fillId="0" borderId="0" xfId="1" applyNumberFormat="1" applyFont="1" applyFill="1" applyAlignment="1">
      <alignment horizontal="right" vertical="center"/>
    </xf>
    <xf numFmtId="4" fontId="0" fillId="0" borderId="0" xfId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166" fontId="0" fillId="0" borderId="0" xfId="1" applyNumberFormat="1" applyFont="1" applyFill="1" applyAlignment="1">
      <alignment horizontal="right" vertical="center"/>
    </xf>
    <xf numFmtId="39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67" fontId="0" fillId="0" borderId="0" xfId="1" applyNumberFormat="1" applyFont="1" applyFill="1" applyAlignment="1">
      <alignment horizontal="right" vertical="center"/>
    </xf>
    <xf numFmtId="164" fontId="0" fillId="0" borderId="0" xfId="1" applyFont="1" applyFill="1" applyAlignment="1">
      <alignment horizontal="right" vertical="center"/>
    </xf>
    <xf numFmtId="9" fontId="0" fillId="0" borderId="0" xfId="3" applyFont="1" applyFill="1" applyAlignment="1">
      <alignment horizontal="right" vertical="center"/>
    </xf>
    <xf numFmtId="164" fontId="1" fillId="0" borderId="0" xfId="1" applyNumberFormat="1" applyFont="1" applyFill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165" fontId="12" fillId="0" borderId="0" xfId="1" applyNumberFormat="1" applyFont="1" applyFill="1" applyAlignment="1">
      <alignment horizontal="left" indent="5"/>
    </xf>
    <xf numFmtId="165" fontId="1" fillId="0" borderId="0" xfId="1" applyNumberFormat="1" applyFont="1" applyFill="1"/>
    <xf numFmtId="37" fontId="1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166" fontId="1" fillId="0" borderId="0" xfId="1" applyNumberFormat="1" applyFont="1" applyFill="1" applyAlignment="1">
      <alignment horizontal="right" vertical="center"/>
    </xf>
    <xf numFmtId="39" fontId="1" fillId="0" borderId="0" xfId="1" applyNumberFormat="1" applyFont="1" applyFill="1" applyAlignment="1">
      <alignment horizontal="right" vertical="center"/>
    </xf>
    <xf numFmtId="4" fontId="1" fillId="0" borderId="0" xfId="1" applyNumberFormat="1" applyFont="1" applyFill="1" applyAlignment="1">
      <alignment horizontal="right" vertical="center"/>
    </xf>
    <xf numFmtId="165" fontId="1" fillId="0" borderId="4" xfId="1" applyNumberFormat="1" applyFont="1" applyFill="1" applyBorder="1"/>
    <xf numFmtId="0" fontId="14" fillId="0" borderId="0" xfId="0" applyFont="1" applyFill="1"/>
    <xf numFmtId="165" fontId="1" fillId="0" borderId="0" xfId="1" applyNumberFormat="1" applyFont="1" applyFill="1" applyAlignment="1">
      <alignment horizontal="left" indent="3"/>
    </xf>
    <xf numFmtId="167" fontId="1" fillId="0" borderId="0" xfId="1" applyNumberFormat="1" applyFont="1" applyFill="1" applyAlignment="1">
      <alignment horizontal="right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165" fontId="2" fillId="0" borderId="0" xfId="1" applyNumberFormat="1" applyFont="1" applyFill="1" applyAlignment="1">
      <alignment horizont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 wrapText="1"/>
    </xf>
    <xf numFmtId="165" fontId="1" fillId="0" borderId="1" xfId="1" applyNumberFormat="1" applyFont="1" applyFill="1" applyBorder="1" applyAlignment="1">
      <alignment horizontal="center"/>
    </xf>
    <xf numFmtId="165" fontId="1" fillId="0" borderId="3" xfId="1" applyNumberFormat="1" applyFon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2" xfId="1" applyNumberFormat="1" applyFont="1" applyFill="1" applyBorder="1" applyAlignment="1">
      <alignment horizontal="center" vertical="center"/>
    </xf>
  </cellXfs>
  <cellStyles count="4">
    <cellStyle name="Excel Built-in Normal" xfId="2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Cobertura Potencial: Cobertura Programada por Trimestre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002405949257169E-2"/>
          <c:y val="0.25130796150481416"/>
          <c:w val="0.6183864829396325"/>
          <c:h val="0.47435549722951492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 Trimestre'!$C$40:$E$40</c:f>
              <c:numCache>
                <c:formatCode>_(* #\ ##0_);_(* \(#\ ##0\);_(* "-"??_);_(@_)</c:formatCode>
                <c:ptCount val="3"/>
                <c:pt idx="0">
                  <c:v>7.4118301043832741E-2</c:v>
                </c:pt>
                <c:pt idx="1">
                  <c:v>4.658427643657688E-2</c:v>
                </c:pt>
                <c:pt idx="2">
                  <c:v>1.1541822618674669E-2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A-49A9-8E16-8554904EC3DC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'II Trimestre'!$C$40:$E$40</c:f>
              <c:numCache>
                <c:formatCode>_(* #\ ##0.00_);_(* \(#\ ##0.00\);_(* "-"??_);_(@_)</c:formatCode>
                <c:ptCount val="3"/>
                <c:pt idx="0">
                  <c:v>7.4118301043832741E-2</c:v>
                </c:pt>
                <c:pt idx="1">
                  <c:v>4.658427643657688E-2</c:v>
                </c:pt>
                <c:pt idx="2">
                  <c:v>1.1541822618674669E-2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A-49A9-8E16-8554904EC3DC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'III Trimestre'!$C$40:$E$40</c:f>
              <c:numCache>
                <c:formatCode>_(* #\ ##0_);_(* \(#\ ##0\);_(* "-"??_);_(@_)</c:formatCode>
                <c:ptCount val="3"/>
                <c:pt idx="0">
                  <c:v>8.7500772065635876E-2</c:v>
                </c:pt>
                <c:pt idx="1">
                  <c:v>6.8506288877318938E-2</c:v>
                </c:pt>
                <c:pt idx="2">
                  <c:v>2.3083645237349338E-2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0A-49A9-8E16-8554904EC3DC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'IV Trimestre'!$C$40:$E$40</c:f>
              <c:numCache>
                <c:formatCode>_(* #\ ##0_);_(* \(#\ ##0\);_(* "-"??_);_(@_)</c:formatCode>
                <c:ptCount val="3"/>
                <c:pt idx="0">
                  <c:v>8.7500772065635876E-2</c:v>
                </c:pt>
                <c:pt idx="1">
                  <c:v>6.8506288877318938E-2</c:v>
                </c:pt>
                <c:pt idx="2">
                  <c:v>2.3083645237349338E-2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A-49A9-8E16-8554904E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9944"/>
        <c:axId val="2343488"/>
      </c:barChart>
      <c:catAx>
        <c:axId val="16130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43488"/>
        <c:crosses val="autoZero"/>
        <c:auto val="1"/>
        <c:lblAlgn val="ctr"/>
        <c:lblOffset val="100"/>
        <c:noMultiLvlLbl val="0"/>
      </c:catAx>
      <c:valAx>
        <c:axId val="2343488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crossAx val="161309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A y A: Indicadores de Resultados 2018</a:t>
            </a:r>
          </a:p>
        </c:rich>
      </c:tx>
      <c:layout/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810047396622547E-2"/>
          <c:y val="0.141944440840996"/>
          <c:w val="0.92951915304223598"/>
          <c:h val="0.57745349248417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Anual!$A$48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(Anual!$B$4,Anual!$C$6,Anual!$E$6,Anual!$I$6)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por iniciar</c:v>
                </c:pt>
                <c:pt idx="3">
                  <c:v>Proyectos terminados</c:v>
                </c:pt>
              </c:strCache>
            </c:strRef>
          </c:cat>
          <c:val>
            <c:numRef>
              <c:f>(Anual!$B$48,Anual!$C$48,Anual!$F$48,Anual!$I$48)</c:f>
              <c:numCache>
                <c:formatCode>_(* #\ ##0.00_);_(* \(#\ ##0.00\);_(* "-"??_);_(@_)</c:formatCode>
                <c:ptCount val="4"/>
                <c:pt idx="0">
                  <c:v>84.645464567256695</c:v>
                </c:pt>
                <c:pt idx="1">
                  <c:v>61.695447409733127</c:v>
                </c:pt>
                <c:pt idx="2">
                  <c:v>50.198853850248959</c:v>
                </c:pt>
                <c:pt idx="3">
                  <c:v>234.69411764705882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3-43A0-8E64-A59FABD439A9}"/>
            </c:ext>
          </c:extLst>
        </c:ser>
        <c:ser>
          <c:idx val="1"/>
          <c:order val="1"/>
          <c:tx>
            <c:strRef>
              <c:f>Anual!$A$49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57763616415522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6-491C-91CB-247988A0FA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(Anual!$B$4,Anual!$C$6,Anual!$E$6,Anual!$I$6)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por iniciar</c:v>
                </c:pt>
                <c:pt idx="3">
                  <c:v>Proyectos terminados</c:v>
                </c:pt>
              </c:strCache>
            </c:strRef>
          </c:cat>
          <c:val>
            <c:numRef>
              <c:f>(Anual!$B$49,Anual!$C$49,Anual!$F$49,Anual!$I$49)</c:f>
              <c:numCache>
                <c:formatCode>_(* #\ ##0.00_);_(* \(#\ ##0.00\);_(* "-"??_);_(@_)</c:formatCode>
                <c:ptCount val="4"/>
                <c:pt idx="0">
                  <c:v>65.743860262575723</c:v>
                </c:pt>
                <c:pt idx="1">
                  <c:v>28.908490991980663</c:v>
                </c:pt>
                <c:pt idx="2">
                  <c:v>92.972950088024817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3-43A0-8E64-A59FABD439A9}"/>
            </c:ext>
          </c:extLst>
        </c:ser>
        <c:ser>
          <c:idx val="2"/>
          <c:order val="2"/>
          <c:tx>
            <c:strRef>
              <c:f>Anual!$A$50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(Anual!$B$4,Anual!$C$6,Anual!$E$6,Anual!$I$6)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por iniciar</c:v>
                </c:pt>
                <c:pt idx="3">
                  <c:v>Proyectos terminados</c:v>
                </c:pt>
              </c:strCache>
            </c:strRef>
          </c:cat>
          <c:val>
            <c:numRef>
              <c:f>(Anual!$B$50,Anual!$C$50,Anual!$F$50,Anual!$I$50)</c:f>
              <c:numCache>
                <c:formatCode>_(* #\ ##0.00_);_(* \(#\ ##0.00\);_(* "-"??_);_(@_)</c:formatCode>
                <c:ptCount val="4"/>
                <c:pt idx="0">
                  <c:v>75.194662414916209</c:v>
                </c:pt>
                <c:pt idx="1">
                  <c:v>45.301969200856895</c:v>
                </c:pt>
                <c:pt idx="2">
                  <c:v>71.585901969136884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3-43A0-8E64-A59FABD4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1776"/>
        <c:axId val="162462168"/>
        <c:axId val="0"/>
      </c:bar3DChart>
      <c:catAx>
        <c:axId val="16246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2462168"/>
        <c:crosses val="autoZero"/>
        <c:auto val="1"/>
        <c:lblAlgn val="ctr"/>
        <c:lblOffset val="100"/>
        <c:noMultiLvlLbl val="0"/>
      </c:catAx>
      <c:valAx>
        <c:axId val="162462168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24617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A y A: Indicadores de Gasto Medio por Obra 2018</a:t>
            </a:r>
          </a:p>
        </c:rich>
      </c:tx>
      <c:layout/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851616370237317E-2"/>
          <c:y val="0.14240748788498145"/>
          <c:w val="0.88348772370543571"/>
          <c:h val="0.579668271439791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Gasto programado por obra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cat>
            <c:strRef>
              <c:f>(Anual!$B$4,Anual!$C$6,Anual!$F$6)</c:f>
              <c:strCache>
                <c:ptCount val="3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</c:strCache>
            </c:strRef>
          </c:cat>
          <c:val>
            <c:numRef>
              <c:f>(Anual!$B$69,Anual!$C$69,Anual!$F$69)</c:f>
              <c:numCache>
                <c:formatCode>_(* #\ ##0_);_(* \(#\ ##0\);_(* "-"??_);_(@_)</c:formatCode>
                <c:ptCount val="3"/>
                <c:pt idx="0">
                  <c:v>37313432.835820898</c:v>
                </c:pt>
                <c:pt idx="1">
                  <c:v>68272500</c:v>
                </c:pt>
                <c:pt idx="2">
                  <c:v>59648693.75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0-4F7B-9759-B7E64D56361F}"/>
            </c:ext>
          </c:extLst>
        </c:ser>
        <c:ser>
          <c:idx val="1"/>
          <c:order val="1"/>
          <c:tx>
            <c:strRef>
              <c:f>Anual!$A$70</c:f>
              <c:strCache>
                <c:ptCount val="1"/>
                <c:pt idx="0">
                  <c:v>Gasto efectivo por obra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cat>
            <c:strRef>
              <c:f>(Anual!$B$4,Anual!$C$6,Anual!$F$6)</c:f>
              <c:strCache>
                <c:ptCount val="3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</c:strCache>
            </c:strRef>
          </c:cat>
          <c:val>
            <c:numRef>
              <c:f>(Anual!$B$70,Anual!$C$70,Anual!$F$70)</c:f>
              <c:numCache>
                <c:formatCode>_(* #\ ##0_);_(* \(#\ ##0\);_(* "-"??_);_(@_)</c:formatCode>
                <c:ptCount val="3"/>
                <c:pt idx="0">
                  <c:v>39133250.156295076</c:v>
                </c:pt>
                <c:pt idx="1">
                  <c:v>39473099.024999999</c:v>
                </c:pt>
                <c:pt idx="2">
                  <c:v>110914300.53669256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0-4F7B-9759-B7E64D56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2952"/>
        <c:axId val="163474520"/>
        <c:axId val="0"/>
      </c:bar3DChart>
      <c:catAx>
        <c:axId val="162462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74520"/>
        <c:crosses val="autoZero"/>
        <c:auto val="1"/>
        <c:lblAlgn val="ctr"/>
        <c:lblOffset val="100"/>
        <c:noMultiLvlLbl val="0"/>
      </c:catAx>
      <c:valAx>
        <c:axId val="1634745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24629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b="1">
                <a:solidFill>
                  <a:schemeClr val="tx1"/>
                </a:solidFill>
              </a:rPr>
              <a:t>A y A: Indicadores de Giro de Recursos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Anual!$B$4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1-437A-AFEC-4A435C94F43D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BE1-437A-AFEC-4A435C94F43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E1-437A-AFEC-4A435C94F43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E1-437A-AFEC-4A435C94F4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Anual!$A$73:$A$74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Anual!$B$73:$B$74</c:f>
              <c:numCache>
                <c:formatCode>_(* #\ ##0.00_);_(* \(#\ ##0.00\);_(* "-"??_);_(@_)</c:formatCode>
                <c:ptCount val="2"/>
                <c:pt idx="0">
                  <c:v>83.25547152</c:v>
                </c:pt>
                <c:pt idx="1">
                  <c:v>78.966413933266168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7-4C9A-8162-13519D6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3668312"/>
        <c:axId val="494335792"/>
      </c:barChart>
      <c:valAx>
        <c:axId val="4943357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93668312"/>
        <c:crossBetween val="between"/>
      </c:valAx>
      <c:catAx>
        <c:axId val="493668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3357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 y A: Efectividad en Obras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704707642505385E-2"/>
          <c:y val="0.23248398380350038"/>
          <c:w val="0.96659058471498926"/>
          <c:h val="0.53780788132130408"/>
        </c:manualLayout>
      </c:layout>
      <c:barChart>
        <c:barDir val="col"/>
        <c:grouping val="clustered"/>
        <c:varyColors val="0"/>
        <c:ser>
          <c:idx val="0"/>
          <c:order val="0"/>
          <c:tx>
            <c:v>Efectividad en Obras</c:v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(Anual!$B$47,Anual!$C$47,Anual!$F$47,Anual!$I$47)</c:f>
              <c:numCache>
                <c:formatCode>_(* #\ ##0.00_);_(* \(#\ ##0.00\);_(* "-"??_);_(@_)</c:formatCode>
                <c:ptCount val="4"/>
                <c:pt idx="0">
                  <c:v>62.68656716417911</c:v>
                </c:pt>
                <c:pt idx="1">
                  <c:v>50</c:v>
                </c:pt>
                <c:pt idx="2">
                  <c:v>50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8-432C-9889-605DB6BCF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3476480"/>
        <c:axId val="163476872"/>
      </c:barChart>
      <c:catAx>
        <c:axId val="16347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76872"/>
        <c:crosses val="autoZero"/>
        <c:auto val="1"/>
        <c:lblAlgn val="ctr"/>
        <c:lblOffset val="100"/>
        <c:noMultiLvlLbl val="0"/>
      </c:catAx>
      <c:valAx>
        <c:axId val="163476872"/>
        <c:scaling>
          <c:orientation val="minMax"/>
        </c:scaling>
        <c:delete val="1"/>
        <c:axPos val="l"/>
        <c:numFmt formatCode="_(* #\ ##0.00_);_(* \(#\ ##0.00\);_(* &quot;-&quot;??_);_(@_)" sourceLinked="1"/>
        <c:majorTickMark val="out"/>
        <c:minorTickMark val="none"/>
        <c:tickLblPos val="none"/>
        <c:crossAx val="16347648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1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A Y A: Indicadores de avance 2018</a:t>
            </a:r>
          </a:p>
        </c:rich>
      </c:tx>
      <c:layout/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862642987805493E-2"/>
          <c:y val="0.14075468986081777"/>
          <c:w val="0.9365010711172046"/>
          <c:h val="0.534853168059253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(Anual!$B$53,Anual!$C$53,Anual!$F$53,Anual!$I$53)</c:f>
              <c:numCache>
                <c:formatCode>_(* #\ ##0.00_);_(* \(#\ ##0.00\);_(* "-"??_);_(@_)</c:formatCode>
                <c:ptCount val="4"/>
                <c:pt idx="0">
                  <c:v>84.645464567256695</c:v>
                </c:pt>
                <c:pt idx="1">
                  <c:v>61.695447409733127</c:v>
                </c:pt>
                <c:pt idx="2">
                  <c:v>50.198853850248959</c:v>
                </c:pt>
                <c:pt idx="3">
                  <c:v>234.69411764705882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E-4DF2-A956-396ADCE66D24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4.5371688804517925E-3"/>
                  <c:y val="-7.1029897154861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58-4AEA-A693-06BF333D50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(Anual!$B$54,Anual!$C$54,Anual!$F$54,Anual!$I$54)</c:f>
              <c:numCache>
                <c:formatCode>_(* #\ ##0.00_);_(* \(#\ ##0.00\);_(* "-"??_);_(@_)</c:formatCode>
                <c:ptCount val="4"/>
                <c:pt idx="0">
                  <c:v>65.743860262575723</c:v>
                </c:pt>
                <c:pt idx="1">
                  <c:v>28.908490991980663</c:v>
                </c:pt>
                <c:pt idx="2">
                  <c:v>92.972950088024817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E-4DF2-A956-396ADCE66D24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(Anual!$B$55,Anual!$C$55,Anual!$F$55,Anual!$I$55)</c:f>
              <c:numCache>
                <c:formatCode>_(* #\ ##0.00_);_(* \(#\ ##0.00\);_(* "-"??_);_(@_)</c:formatCode>
                <c:ptCount val="4"/>
                <c:pt idx="0">
                  <c:v>75.194662414916209</c:v>
                </c:pt>
                <c:pt idx="1">
                  <c:v>45.301969200856895</c:v>
                </c:pt>
                <c:pt idx="2">
                  <c:v>71.585901969136884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E-4DF2-A956-396ADCE66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77656"/>
        <c:axId val="163478048"/>
        <c:axId val="0"/>
      </c:bar3DChart>
      <c:catAx>
        <c:axId val="16347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78048"/>
        <c:crosses val="autoZero"/>
        <c:auto val="1"/>
        <c:lblAlgn val="ctr"/>
        <c:lblOffset val="100"/>
        <c:noMultiLvlLbl val="0"/>
      </c:catAx>
      <c:valAx>
        <c:axId val="16347804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776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/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A Y A: Indice de crecimiento en obras 2018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060289381582526E-2"/>
          <c:y val="0.12765337992309228"/>
          <c:w val="0.90038412787167754"/>
          <c:h val="0.6001905348971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Anual!$A$60</c:f>
              <c:strCache>
                <c:ptCount val="1"/>
                <c:pt idx="0">
                  <c:v>De expansión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(Anual!$B$60,Anual!$C$60,Anual!$F$60,Anual!$I$60)</c:f>
              <c:numCache>
                <c:formatCode>_(* #\ ##0.00_);_(* \(#\ ##0.00\);_(* "-"??_);_(@_)</c:formatCode>
                <c:ptCount val="4"/>
                <c:pt idx="0">
                  <c:v>-50</c:v>
                </c:pt>
                <c:pt idx="1">
                  <c:v>100</c:v>
                </c:pt>
                <c:pt idx="2">
                  <c:v>300</c:v>
                </c:pt>
                <c:pt idx="3">
                  <c:v>-55.737704918032783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B04-98DA-893E38DC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3478832"/>
        <c:axId val="163479224"/>
      </c:barChart>
      <c:catAx>
        <c:axId val="1634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3479224"/>
        <c:crosses val="autoZero"/>
        <c:auto val="1"/>
        <c:lblAlgn val="ctr"/>
        <c:lblOffset val="100"/>
        <c:noMultiLvlLbl val="0"/>
      </c:catAx>
      <c:valAx>
        <c:axId val="16347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347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A Y A: Indicadores de expansión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302553030175408E-2"/>
          <c:y val="0.16747287186116661"/>
          <c:w val="0.90778238664731681"/>
          <c:h val="0.50942189005916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Anual!$A$61</c:f>
              <c:strCache>
                <c:ptCount val="1"/>
                <c:pt idx="0">
                  <c:v>Índice de crecimiento beneficiarios (ICB)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(Anual!$B$61,Anual!$C$61,Anual!$F$61,Anual!$I$61)</c:f>
              <c:numCache>
                <c:formatCode>_(* #\ ##0.00_);_(* \(#\ ##0.00\);_(* "-"??_);_(@_)</c:formatCode>
                <c:ptCount val="4"/>
                <c:pt idx="0">
                  <c:v>-73.536526681319828</c:v>
                </c:pt>
                <c:pt idx="1">
                  <c:v>64.43514644351464</c:v>
                </c:pt>
                <c:pt idx="2">
                  <c:v>845.7227138643068</c:v>
                </c:pt>
                <c:pt idx="3">
                  <c:v>-63.264216263995287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6-44CC-B2E8-6A35FE752CC8}"/>
            </c:ext>
          </c:extLst>
        </c:ser>
        <c:ser>
          <c:idx val="1"/>
          <c:order val="1"/>
          <c:tx>
            <c:strRef>
              <c:f>Anual!$A$62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(Anual!$B$62,Anual!$C$62,Anual!$F$62,Anual!$I$62)</c:f>
              <c:numCache>
                <c:formatCode>_(* #\ ##0.00_);_(* \(#\ ##0.00\);_(* "-"??_);_(@_)</c:formatCode>
                <c:ptCount val="4"/>
                <c:pt idx="0">
                  <c:v>36.634263457808579</c:v>
                </c:pt>
                <c:pt idx="1">
                  <c:v>-71.110179453775018</c:v>
                </c:pt>
                <c:pt idx="2">
                  <c:v>1225.9696002130693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6-44CC-B2E8-6A35FE752CC8}"/>
            </c:ext>
          </c:extLst>
        </c:ser>
        <c:ser>
          <c:idx val="2"/>
          <c:order val="2"/>
          <c:tx>
            <c:strRef>
              <c:f>Anual!$A$63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cat>
            <c:strRef>
              <c:f>(Anual!$B$4,Anual!$C$6,Anual!$F$6,Anual!$I$6)</c:f>
              <c:strCache>
                <c:ptCount val="4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  <c:pt idx="3">
                  <c:v>Proyectos terminados</c:v>
                </c:pt>
              </c:strCache>
            </c:strRef>
          </c:cat>
          <c:val>
            <c:numRef>
              <c:f>(Anual!$B$63,Anual!$C$63,Anual!$F$63,Anual!$I$63)</c:f>
              <c:numCache>
                <c:formatCode>_(* #\ ##0.00_);_(* \(#\ ##0.00\);_(* "-"??_);_(@_)</c:formatCode>
                <c:ptCount val="4"/>
                <c:pt idx="0">
                  <c:v>416.31266165413166</c:v>
                </c:pt>
                <c:pt idx="1">
                  <c:v>-82.430872492244859</c:v>
                </c:pt>
                <c:pt idx="2">
                  <c:v>40.207016366884105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6-44CC-B2E8-6A35FE75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3481184"/>
        <c:axId val="163481576"/>
      </c:barChart>
      <c:catAx>
        <c:axId val="16348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81576"/>
        <c:crosses val="autoZero"/>
        <c:auto val="1"/>
        <c:lblAlgn val="ctr"/>
        <c:lblOffset val="100"/>
        <c:noMultiLvlLbl val="0"/>
      </c:catAx>
      <c:valAx>
        <c:axId val="163481576"/>
        <c:scaling>
          <c:orientation val="minMax"/>
          <c:min val="-2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3481184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1.7768261356235833E-2"/>
          <c:y val="0.85589078799993978"/>
          <c:w val="0.97053258548023313"/>
          <c:h val="0.1228467579780243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A Y A: Índice de eficiencia (IE)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01500927170104E-2"/>
          <c:y val="0.14138694505119148"/>
          <c:w val="0.93629461464765085"/>
          <c:h val="0.623209253566324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Anual!$A$68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(Anual!$B$4,Anual!$C$6,Anual!$F$6)</c:f>
              <c:strCache>
                <c:ptCount val="3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</c:strCache>
            </c:strRef>
          </c:cat>
          <c:val>
            <c:numRef>
              <c:f>(Anual!$B$68,Anual!$C$68,Anual!$F$68)</c:f>
              <c:numCache>
                <c:formatCode>_(* #\ ##0.00_);_(* \(#\ ##0.00\);_(* "-"??_);_(@_)</c:formatCode>
                <c:ptCount val="3"/>
                <c:pt idx="0">
                  <c:v>58.403452607549731</c:v>
                </c:pt>
                <c:pt idx="1">
                  <c:v>21.227037383561495</c:v>
                </c:pt>
                <c:pt idx="2">
                  <c:v>132.58375401632387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2-4B8F-973C-7B2D8C93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64128808"/>
        <c:axId val="164129200"/>
        <c:axId val="0"/>
      </c:bar3DChart>
      <c:catAx>
        <c:axId val="16412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4129200"/>
        <c:crosses val="autoZero"/>
        <c:auto val="1"/>
        <c:lblAlgn val="ctr"/>
        <c:lblOffset val="100"/>
        <c:noMultiLvlLbl val="0"/>
      </c:catAx>
      <c:valAx>
        <c:axId val="1641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412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Cobertura Potencial: Cobertura Efectiva por Trimestre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55796150481188"/>
          <c:y val="0.25130796150481416"/>
          <c:w val="0.60305314960629919"/>
          <c:h val="0.46509623797025518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 Trimestre'!$C$41:$E$41</c:f>
              <c:numCache>
                <c:formatCode>_(* #\ ##0_);_(* \(#\ ##0\);_(* "-"??_);_(@_)</c:formatCode>
                <c:ptCount val="3"/>
                <c:pt idx="0">
                  <c:v>1.0294208478310103E-3</c:v>
                </c:pt>
                <c:pt idx="1">
                  <c:v>2.7402515550927573E-3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F-4A01-AAF7-8ACB4B0A4CD6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'II Trimestre'!$C$41:$E$41</c:f>
              <c:numCache>
                <c:formatCode>_(* #\ ##0.00_);_(* \(#\ ##0.00\);_(* "-"??_);_(@_)</c:formatCode>
                <c:ptCount val="3"/>
                <c:pt idx="0">
                  <c:v>2.2647258652282225E-2</c:v>
                </c:pt>
                <c:pt idx="1">
                  <c:v>1.6441509330556544E-2</c:v>
                </c:pt>
                <c:pt idx="2">
                  <c:v>1.6488318026678097E-3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F-4A01-AAF7-8ACB4B0A4CD6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'III Trimestre'!$C$41:$E$41</c:f>
              <c:numCache>
                <c:formatCode>_(* #\ ##0_);_(* \(#\ ##0\);_(* "-"??_);_(@_)</c:formatCode>
                <c:ptCount val="3"/>
                <c:pt idx="0">
                  <c:v>9.2647876304790926E-3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F-4A01-AAF7-8ACB4B0A4CD6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'IV Trimestre'!$C$41:$E$41</c:f>
              <c:numCache>
                <c:formatCode>_(* #\ ##0_);_(* \(#\ ##0\);_(* "-"??_);_(@_)</c:formatCode>
                <c:ptCount val="3"/>
                <c:pt idx="0">
                  <c:v>2.2647258652282225E-2</c:v>
                </c:pt>
                <c:pt idx="1">
                  <c:v>2.4662263995834821E-2</c:v>
                </c:pt>
                <c:pt idx="2">
                  <c:v>1.6488318026678097E-3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DF-4A01-AAF7-8ACB4B0A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97096"/>
        <c:axId val="161887048"/>
      </c:barChart>
      <c:catAx>
        <c:axId val="161397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1887048"/>
        <c:crosses val="autoZero"/>
        <c:auto val="1"/>
        <c:lblAlgn val="ctr"/>
        <c:lblOffset val="100"/>
        <c:noMultiLvlLbl val="0"/>
      </c:catAx>
      <c:valAx>
        <c:axId val="161887048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crossAx val="161397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Resultado: Índice de Efectividad en Beneficiarios por Trimestre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43963254593568E-2"/>
          <c:y val="0.25130796150481416"/>
          <c:w val="0.63795603674540968"/>
          <c:h val="0.43636920384952116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 Trimestre'!$C$44:$F$44</c:f>
              <c:numCache>
                <c:formatCode>_(* #\ ##0_);_(* \(#\ ##0\);_(* "-"??_);_(@_)</c:formatCode>
                <c:ptCount val="4"/>
                <c:pt idx="0">
                  <c:v>1.3888888888888888</c:v>
                </c:pt>
                <c:pt idx="1">
                  <c:v>5.8823529411764701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5-435E-B004-96F30085FA3F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'II Trimestre'!$C$44:$F$44</c:f>
              <c:numCache>
                <c:formatCode>_(* #\ ##0.00_);_(* \(#\ ##0.00\);_(* "-"??_);_(@_)</c:formatCode>
                <c:ptCount val="4"/>
                <c:pt idx="0">
                  <c:v>30.555555555555557</c:v>
                </c:pt>
                <c:pt idx="1">
                  <c:v>35.294117647058826</c:v>
                </c:pt>
                <c:pt idx="2">
                  <c:v>14.285714285714285</c:v>
                </c:pt>
                <c:pt idx="3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5-435E-B004-96F30085FA3F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'III Trimestre'!$C$44:$F$44</c:f>
              <c:numCache>
                <c:formatCode>_(* #\ ##0_);_(* \(#\ ##0\);_(* "-"??_);_(@_)</c:formatCode>
                <c:ptCount val="4"/>
                <c:pt idx="0">
                  <c:v>10.588235294117647</c:v>
                </c:pt>
                <c:pt idx="1">
                  <c:v>0</c:v>
                </c:pt>
                <c:pt idx="2">
                  <c:v>0</c:v>
                </c:pt>
                <c:pt idx="3">
                  <c:v>15.217391304347828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65-435E-B004-96F30085FA3F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'IV Trimestre'!$C$44:$F$44</c:f>
              <c:numCache>
                <c:formatCode>_(* #\ ##0_);_(* \(#\ ##0\);_(* "-"??_);_(@_)</c:formatCode>
                <c:ptCount val="4"/>
                <c:pt idx="0">
                  <c:v>25.882352941176475</c:v>
                </c:pt>
                <c:pt idx="1">
                  <c:v>36</c:v>
                </c:pt>
                <c:pt idx="2">
                  <c:v>7.1428571428571423</c:v>
                </c:pt>
                <c:pt idx="3">
                  <c:v>6.5217391304347823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65-435E-B004-96F30085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64976"/>
        <c:axId val="162074624"/>
      </c:barChart>
      <c:catAx>
        <c:axId val="16236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074624"/>
        <c:crosses val="autoZero"/>
        <c:auto val="1"/>
        <c:lblAlgn val="ctr"/>
        <c:lblOffset val="100"/>
        <c:noMultiLvlLbl val="0"/>
      </c:catAx>
      <c:valAx>
        <c:axId val="162074624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none"/>
        <c:minorTickMark val="none"/>
        <c:tickLblPos val="nextTo"/>
        <c:crossAx val="16236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Avance: Índice de Avance en Beneficiarios por Trimestre (Acumulado)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768318461559757E-2"/>
          <c:y val="0.29936051198672797"/>
          <c:w val="0.6355530397236091"/>
          <c:h val="0.37993309534590441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 Trimestre'!$C$49:$F$49</c:f>
              <c:numCache>
                <c:formatCode>_(* #\ ##0_);_(* \(#\ ##0\);_(* "-"??_);_(@_)</c:formatCode>
                <c:ptCount val="4"/>
                <c:pt idx="0">
                  <c:v>1.3888888888888888</c:v>
                </c:pt>
                <c:pt idx="1">
                  <c:v>5.8823529411764701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0-429C-B6FA-4AB45B1D57F7}"/>
            </c:ext>
          </c:extLst>
        </c:ser>
        <c:ser>
          <c:idx val="1"/>
          <c:order val="1"/>
          <c:tx>
            <c:v>Primer Semestre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Semestral!$C$49:$F$49</c:f>
              <c:numCache>
                <c:formatCode>_(* #\ ##0.00_);_(* \(#\ ##0.00\);_(* "-"??_);_(@_)</c:formatCode>
                <c:ptCount val="4"/>
                <c:pt idx="0">
                  <c:v>31.944444444444443</c:v>
                </c:pt>
                <c:pt idx="1">
                  <c:v>41.17647058823529</c:v>
                </c:pt>
                <c:pt idx="2">
                  <c:v>14.285714285714285</c:v>
                </c:pt>
                <c:pt idx="3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0-429C-B6FA-4AB45B1D57F7}"/>
            </c:ext>
          </c:extLst>
        </c:ser>
        <c:ser>
          <c:idx val="2"/>
          <c:order val="2"/>
          <c:tx>
            <c:v>Tercer Trimestre Acumulado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'Tercer Trimestre Acumulado'!$C$49:$F$49</c:f>
              <c:numCache>
                <c:formatCode>_(* #\ ##0.00_);_(* \(#\ ##0.00\);_(* "-"??_);_(@_)</c:formatCode>
                <c:ptCount val="4"/>
                <c:pt idx="0">
                  <c:v>37.647058823529413</c:v>
                </c:pt>
                <c:pt idx="1">
                  <c:v>28.000000000000004</c:v>
                </c:pt>
                <c:pt idx="2">
                  <c:v>7.1428571428571423</c:v>
                </c:pt>
                <c:pt idx="3">
                  <c:v>32.608695652173914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0-429C-B6FA-4AB45B1D57F7}"/>
            </c:ext>
          </c:extLst>
        </c:ser>
        <c:ser>
          <c:idx val="3"/>
          <c:order val="3"/>
          <c:tx>
            <c:v>Anual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Anual!$B$53:$E$53</c:f>
              <c:numCache>
                <c:formatCode>_(* #\ ##0.00_);_(* \(#\ ##0.00\);_(* "-"??_);_(@_)</c:formatCode>
                <c:ptCount val="4"/>
                <c:pt idx="0">
                  <c:v>84.645464567256695</c:v>
                </c:pt>
                <c:pt idx="1">
                  <c:v>61.695447409733127</c:v>
                </c:pt>
                <c:pt idx="2" formatCode="#,##0_);\(#,##0\)">
                  <c:v>0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0-429C-B6FA-4AB45B1D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93856"/>
        <c:axId val="162094240"/>
      </c:barChart>
      <c:catAx>
        <c:axId val="16209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094240"/>
        <c:crosses val="autoZero"/>
        <c:auto val="1"/>
        <c:lblAlgn val="ctr"/>
        <c:lblOffset val="100"/>
        <c:noMultiLvlLbl val="0"/>
      </c:catAx>
      <c:valAx>
        <c:axId val="162094240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none"/>
        <c:minorTickMark val="none"/>
        <c:tickLblPos val="nextTo"/>
        <c:crossAx val="162093856"/>
        <c:crosses val="autoZero"/>
        <c:crossBetween val="between"/>
        <c:majorUnit val="2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Avance: Índice de Avance en Gasto por Trimestre (Acumulado)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43963254593568E-2"/>
          <c:y val="0.25130796150481416"/>
          <c:w val="0.63773403324584921"/>
          <c:h val="0.47435549722951492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'I Trimestre'!$C$50:$E$50</c:f>
              <c:numCache>
                <c:formatCode>_(* #\ ##0_);_(* \(#\ 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E-4090-8BDA-F437E108BD6E}"/>
            </c:ext>
          </c:extLst>
        </c:ser>
        <c:ser>
          <c:idx val="1"/>
          <c:order val="1"/>
          <c:tx>
            <c:v>Primer Semestre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Semestral!$C$50:$E$50</c:f>
              <c:numCache>
                <c:formatCode>_(* #\ ##0.00_);_(* \(#\ 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E-4090-8BDA-F437E108BD6E}"/>
            </c:ext>
          </c:extLst>
        </c:ser>
        <c:ser>
          <c:idx val="2"/>
          <c:order val="2"/>
          <c:tx>
            <c:v>Tercer Trimestre Acumulado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'Tercer Trimestre Acumulado'!$C$50:$E$50</c:f>
              <c:numCache>
                <c:formatCode>_(* #\ ##0.00_);_(* \(#\ ##0.00\);_(* "-"??_);_(@_)</c:formatCode>
                <c:ptCount val="3"/>
                <c:pt idx="0">
                  <c:v>5.3656788896794669</c:v>
                </c:pt>
                <c:pt idx="1">
                  <c:v>2.8934388586421158</c:v>
                </c:pt>
                <c:pt idx="2">
                  <c:v>3.2607222896684696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E-4090-8BDA-F437E108BD6E}"/>
            </c:ext>
          </c:extLst>
        </c:ser>
        <c:ser>
          <c:idx val="3"/>
          <c:order val="3"/>
          <c:tx>
            <c:v>Anual</c:v>
          </c:tx>
          <c:invertIfNegative val="0"/>
          <c:cat>
            <c:strRef>
              <c:f>('I Trimestre'!$C$4:$C$5,'I Trimestre'!$D$5,'I Trimestre'!$E$5)</c:f>
              <c:strCache>
                <c:ptCount val="3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</c:strCache>
            </c:strRef>
          </c:cat>
          <c:val>
            <c:numRef>
              <c:f>Anual!$B$54:$D$54</c:f>
              <c:numCache>
                <c:formatCode>_(* #\ ##0.00_);_(* \(#\ ##0.00\);_(* "-"??_);_(@_)</c:formatCode>
                <c:ptCount val="3"/>
                <c:pt idx="0">
                  <c:v>65.743860262575723</c:v>
                </c:pt>
                <c:pt idx="1">
                  <c:v>28.908490991980663</c:v>
                </c:pt>
                <c:pt idx="2">
                  <c:v>87.163718142249792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AE-4090-8BDA-F437E10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5504"/>
        <c:axId val="162455896"/>
      </c:barChart>
      <c:catAx>
        <c:axId val="162455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55896"/>
        <c:crosses val="autoZero"/>
        <c:auto val="1"/>
        <c:lblAlgn val="ctr"/>
        <c:lblOffset val="100"/>
        <c:noMultiLvlLbl val="0"/>
      </c:catAx>
      <c:valAx>
        <c:axId val="16245589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none"/>
        <c:minorTickMark val="none"/>
        <c:tickLblPos val="nextTo"/>
        <c:crossAx val="162455504"/>
        <c:crosses val="autoZero"/>
        <c:crossBetween val="between"/>
        <c:majorUnit val="2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Indicadores de Avance: Índice de Avance Total por Trimestre(Acumulado) y Producto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154353630077769E-2"/>
          <c:y val="0.21778342902724024"/>
          <c:w val="0.64216846459098964"/>
          <c:h val="0.49952155679637339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'I Trimestre'!$C$51:$F$51</c:f>
              <c:numCache>
                <c:formatCode>_(* #\ ##0_);_(* \(#\ ##0\);_(* "-"??_);_(@_)</c:formatCode>
                <c:ptCount val="4"/>
                <c:pt idx="0">
                  <c:v>0.69444444444444442</c:v>
                </c:pt>
                <c:pt idx="1">
                  <c:v>2.9411764705882351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D-4764-97DC-D60DAA17C3D2}"/>
            </c:ext>
          </c:extLst>
        </c:ser>
        <c:ser>
          <c:idx val="1"/>
          <c:order val="1"/>
          <c:tx>
            <c:v>Primer Semestre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Semestral!$C$51:$F$51</c:f>
              <c:numCache>
                <c:formatCode>_(* #\ ##0.00_);_(* \(#\ ##0.00\);_(* "-"??_);_(@_)</c:formatCode>
                <c:ptCount val="4"/>
                <c:pt idx="0">
                  <c:v>15.972222222222221</c:v>
                </c:pt>
                <c:pt idx="1">
                  <c:v>20.588235294117645</c:v>
                </c:pt>
                <c:pt idx="2">
                  <c:v>7.1428571428571423</c:v>
                </c:pt>
                <c:pt idx="3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D-4764-97DC-D60DAA17C3D2}"/>
            </c:ext>
          </c:extLst>
        </c:ser>
        <c:ser>
          <c:idx val="2"/>
          <c:order val="2"/>
          <c:tx>
            <c:v>Tercer Trimestre Acumulado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'Tercer Trimestre Acumulado'!$C$51:$F$51</c:f>
              <c:numCache>
                <c:formatCode>_(* #\ ##0.00_);_(* \(#\ ##0.00\);_(* "-"??_);_(@_)</c:formatCode>
                <c:ptCount val="4"/>
                <c:pt idx="0">
                  <c:v>21.506368856604439</c:v>
                </c:pt>
                <c:pt idx="1">
                  <c:v>15.44671942932106</c:v>
                </c:pt>
                <c:pt idx="2">
                  <c:v>5.2017897162628062</c:v>
                </c:pt>
                <c:pt idx="3">
                  <c:v>16.304347826086957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D-4764-97DC-D60DAA17C3D2}"/>
            </c:ext>
          </c:extLst>
        </c:ser>
        <c:ser>
          <c:idx val="3"/>
          <c:order val="3"/>
          <c:tx>
            <c:v>Anual</c:v>
          </c:tx>
          <c:invertIfNegative val="0"/>
          <c:cat>
            <c:strRef>
              <c:f>('I Trimestre'!$C$4:$C$5,'I Trimestre'!$D$5,'I Trimestre'!$E$5,'I Trimestre'!$F$5)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 Desinfección</c:v>
                </c:pt>
              </c:strCache>
            </c:strRef>
          </c:cat>
          <c:val>
            <c:numRef>
              <c:f>Anual!$B$55:$E$55</c:f>
              <c:numCache>
                <c:formatCode>_(* #\ ##0.00_);_(* \(#\ ##0.00\);_(* "-"??_);_(@_)</c:formatCode>
                <c:ptCount val="4"/>
                <c:pt idx="0">
                  <c:v>75.194662414916209</c:v>
                </c:pt>
                <c:pt idx="1">
                  <c:v>45.301969200856895</c:v>
                </c:pt>
                <c:pt idx="2" formatCode="#,##0_);\(#,##0\)">
                  <c:v>0</c:v>
                </c:pt>
                <c:pt idx="3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D-4764-97DC-D60DAA17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6680"/>
        <c:axId val="162457072"/>
      </c:barChart>
      <c:catAx>
        <c:axId val="162456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57072"/>
        <c:crosses val="autoZero"/>
        <c:auto val="1"/>
        <c:lblAlgn val="ctr"/>
        <c:lblOffset val="100"/>
        <c:noMultiLvlLbl val="0"/>
      </c:catAx>
      <c:valAx>
        <c:axId val="162457072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none"/>
        <c:minorTickMark val="none"/>
        <c:tickLblPos val="nextTo"/>
        <c:crossAx val="162456680"/>
        <c:crosses val="autoZero"/>
        <c:crossBetween val="between"/>
        <c:majorUnit val="2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Indicadores de Gasto Medio: Gasto Efectivo por Beneficiario por Trimestre y Producto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157780580583667"/>
          <c:y val="0.19914091183513841"/>
          <c:w val="0.71137301037472955"/>
          <c:h val="0.30153272421074667"/>
        </c:manualLayout>
      </c:layout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Trimestre'!$C$4:$C$5,'I Trimestre'!$D$5,'I Trimestre'!$E$5,'I Trimestre'!$G$5)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equipos cloración</c:v>
                </c:pt>
              </c:strCache>
            </c:strRef>
          </c:cat>
          <c:val>
            <c:numRef>
              <c:f>('I Trimestre'!$C$63:$E$63,'I Trimestre'!$G$63)</c:f>
              <c:numCache>
                <c:formatCode>_(* #\ ##0_);_(* \(#\ ##0\);_(*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B-40FE-AC35-72B503C93732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Trimestre'!$C$4:$C$5,'I Trimestre'!$D$5,'I Trimestre'!$E$5,'I Trimestre'!$G$5)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equipos cloración</c:v>
                </c:pt>
              </c:strCache>
            </c:strRef>
          </c:cat>
          <c:val>
            <c:numRef>
              <c:f>('II Trimestre'!$C$63:$E$63,'II Trimestre'!$G$63)</c:f>
              <c:numCache>
                <c:formatCode>_(* #\ ##0.00_);_(* \(#\ 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B-40FE-AC35-72B503C93732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Trimestre'!$C$4:$C$5,'I Trimestre'!$D$5,'I Trimestre'!$E$5,'I Trimestre'!$G$5)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equipos cloración</c:v>
                </c:pt>
              </c:strCache>
            </c:strRef>
          </c:cat>
          <c:val>
            <c:numRef>
              <c:f>('III Trimestre'!$C$63:$E$63,'III Trimestre'!$G$63)</c:f>
              <c:numCache>
                <c:formatCode>_(* #\ ##0_);_(* \(#\ ##0\);_(* "-"??_);_(@_)</c:formatCode>
                <c:ptCount val="4"/>
                <c:pt idx="0">
                  <c:v>16316010.871111112</c:v>
                </c:pt>
                <c:pt idx="1">
                  <c:v>0</c:v>
                </c:pt>
                <c:pt idx="2">
                  <c:v>0</c:v>
                </c:pt>
                <c:pt idx="3">
                  <c:v>36546586.450000003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B-40FE-AC35-72B503C93732}"/>
            </c:ext>
          </c:extLst>
        </c:ser>
        <c:ser>
          <c:idx val="3"/>
          <c:order val="3"/>
          <c:tx>
            <c:v>Cuarto Trimestre </c:v>
          </c:tx>
          <c:invertIfNegative val="0"/>
          <c:cat>
            <c:strRef>
              <c:f>('I Trimestre'!$C$4:$C$5,'I Trimestre'!$D$5,'I Trimestre'!$E$5,'I Trimestre'!$G$5)</c:f>
              <c:strCache>
                <c:ptCount val="4"/>
                <c:pt idx="0">
                  <c:v>Total Programa</c:v>
                </c:pt>
                <c:pt idx="1">
                  <c:v>Construcción AR</c:v>
                </c:pt>
                <c:pt idx="2">
                  <c:v>Ampliación o mejoras</c:v>
                </c:pt>
                <c:pt idx="3">
                  <c:v>Instalación equipos cloración</c:v>
                </c:pt>
              </c:strCache>
            </c:strRef>
          </c:cat>
          <c:val>
            <c:numRef>
              <c:f>('IV Trimestre'!$C$63:$E$63,'IV Trimestre'!$G$63)</c:f>
              <c:numCache>
                <c:formatCode>_(* #\ ##0_);_(* \(#\ ##0\);_(* "-"??_);_(@_)</c:formatCode>
                <c:ptCount val="4"/>
                <c:pt idx="0">
                  <c:v>27043098.950454544</c:v>
                </c:pt>
                <c:pt idx="1">
                  <c:v>47531941.193333335</c:v>
                </c:pt>
                <c:pt idx="2">
                  <c:v>154318881.05000001</c:v>
                </c:pt>
                <c:pt idx="3">
                  <c:v>1426869.4577777777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6B-40FE-AC35-72B503C9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7856"/>
        <c:axId val="162458248"/>
      </c:barChart>
      <c:catAx>
        <c:axId val="16245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58248"/>
        <c:crosses val="autoZero"/>
        <c:auto val="1"/>
        <c:lblAlgn val="ctr"/>
        <c:lblOffset val="100"/>
        <c:noMultiLvlLbl val="0"/>
      </c:catAx>
      <c:valAx>
        <c:axId val="162458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Colones corrientes</a:t>
                </a:r>
              </a:p>
            </c:rich>
          </c:tx>
          <c:overlay val="0"/>
        </c:title>
        <c:numFmt formatCode="_(* #\ ##0_);_(* \(#\ ##0\);_(* &quot;-&quot;??_);_(@_)" sourceLinked="1"/>
        <c:majorTickMark val="none"/>
        <c:minorTickMark val="none"/>
        <c:tickLblPos val="nextTo"/>
        <c:crossAx val="162457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8627296587927266E-2"/>
          <c:y val="0.19480351414406533"/>
          <c:w val="0.80626137357830274"/>
          <c:h val="0.45215624088655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Trimestre'!$D$104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'I Trimestre'!$E$103:$H$103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'I Trimestre'!$E$104:$H$104</c:f>
              <c:numCache>
                <c:formatCode>_(* #\ ##0_);_(* \(#\ ##0\);_(* "-"??_);_(@_)</c:formatCode>
                <c:ptCount val="4"/>
                <c:pt idx="2">
                  <c:v>52.962044359662578</c:v>
                </c:pt>
                <c:pt idx="3">
                  <c:v>101.460148441485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E-4C03-BF1D-209ADF803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9424"/>
        <c:axId val="162459816"/>
      </c:barChart>
      <c:catAx>
        <c:axId val="16245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459816"/>
        <c:crosses val="autoZero"/>
        <c:auto val="1"/>
        <c:lblAlgn val="ctr"/>
        <c:lblOffset val="100"/>
        <c:noMultiLvlLbl val="0"/>
      </c:catAx>
      <c:valAx>
        <c:axId val="16245981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162459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401377952756051"/>
          <c:y val="0.76350503062117814"/>
          <c:w val="0.463083552055993"/>
          <c:h val="8.371719160105002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r>
              <a:rPr lang="es-CR" sz="1400">
                <a:solidFill>
                  <a:schemeClr val="tx1"/>
                </a:solidFill>
              </a:rPr>
              <a:t>A y A: Indicadores de Cobertura Potencial 2018</a:t>
            </a:r>
          </a:p>
        </c:rich>
      </c:tx>
      <c:layout>
        <c:manualLayout>
          <c:xMode val="edge"/>
          <c:yMode val="edge"/>
          <c:x val="0.23185830569125584"/>
          <c:y val="1.8532820786528539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094102158654296E-2"/>
          <c:y val="0.15006235542202978"/>
          <c:w val="0.93724674389263729"/>
          <c:h val="0.606191022288708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Anual!$A$44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5.55298716765452E-17"/>
                  <c:y val="-3.547111506103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BA-486D-9CB4-226D289E2B47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BA-486D-9CB4-226D289E2B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(Anual!$B$4,Anual!$C$6,Anual!$F$6)</c:f>
              <c:strCache>
                <c:ptCount val="3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</c:strCache>
            </c:strRef>
          </c:cat>
          <c:val>
            <c:numRef>
              <c:f>(Anual!$B$44,Anual!$C$44,Anual!$F$44)</c:f>
              <c:numCache>
                <c:formatCode>_(* #\ ##0.00_);_(* \(#\ ##0.00\);_(* "-"??_);_(@_)</c:formatCode>
                <c:ptCount val="3"/>
                <c:pt idx="0">
                  <c:v>17.02563920957575</c:v>
                </c:pt>
                <c:pt idx="1">
                  <c:v>10.12007996504839</c:v>
                </c:pt>
                <c:pt idx="2">
                  <c:v>15.437980729718101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DF5-A662-129CAE400EED}"/>
            </c:ext>
          </c:extLst>
        </c:ser>
        <c:ser>
          <c:idx val="1"/>
          <c:order val="1"/>
          <c:tx>
            <c:strRef>
              <c:f>Anual!$A$45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144685407916735E-3"/>
                  <c:y val="-3.5471115061035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0BA-486D-9CB4-226D289E2B47}"/>
                </c:ext>
              </c:extLst>
            </c:dLbl>
            <c:dLbl>
              <c:idx val="1"/>
              <c:layout>
                <c:manualLayout>
                  <c:x val="1.5144685407916735E-3"/>
                  <c:y val="-1.0641334518310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BA-486D-9CB4-226D289E2B47}"/>
                </c:ext>
              </c:extLst>
            </c:dLbl>
            <c:dLbl>
              <c:idx val="2"/>
              <c:layout>
                <c:manualLayout>
                  <c:x val="0"/>
                  <c:y val="-3.547111506103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BA-486D-9CB4-226D289E2B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(Anual!$B$4,Anual!$C$6,Anual!$F$6)</c:f>
              <c:strCache>
                <c:ptCount val="3"/>
                <c:pt idx="0">
                  <c:v>Total Programa</c:v>
                </c:pt>
                <c:pt idx="1">
                  <c:v>Proyectos terminados</c:v>
                </c:pt>
                <c:pt idx="2">
                  <c:v>Proyectos terminados</c:v>
                </c:pt>
              </c:strCache>
            </c:strRef>
          </c:cat>
          <c:val>
            <c:numRef>
              <c:f>(Anual!$B$45,Anual!$C$45,Anual!$F$45)</c:f>
              <c:numCache>
                <c:formatCode>_(* #\ ##0.00_);_(* \(#\ ##0.00\);_(* "-"??_);_(@_)</c:formatCode>
                <c:ptCount val="3"/>
                <c:pt idx="0">
                  <c:v>14.411431404490402</c:v>
                </c:pt>
                <c:pt idx="1">
                  <c:v>6.243628612659367</c:v>
                </c:pt>
                <c:pt idx="2">
                  <c:v>7.7496893839407877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DF5-A662-129CAE400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0600"/>
        <c:axId val="162460992"/>
        <c:axId val="0"/>
      </c:bar3DChart>
      <c:catAx>
        <c:axId val="162460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2460992"/>
        <c:crosses val="autoZero"/>
        <c:auto val="1"/>
        <c:lblAlgn val="ctr"/>
        <c:lblOffset val="100"/>
        <c:noMultiLvlLbl val="0"/>
      </c:catAx>
      <c:valAx>
        <c:axId val="162460992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CR"/>
          </a:p>
        </c:txPr>
        <c:crossAx val="162460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804423679133009"/>
          <c:y val="0.91029495023938933"/>
          <c:w val="0.36391152641733981"/>
          <c:h val="6.6301658651684275E-2"/>
        </c:manualLayout>
      </c:layout>
      <c:overlay val="0"/>
      <c:txPr>
        <a:bodyPr/>
        <a:lstStyle/>
        <a:p>
          <a:pPr>
            <a:defRPr sz="105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370417</xdr:colOff>
      <xdr:row>4</xdr:row>
      <xdr:rowOff>30691</xdr:rowOff>
    </xdr:from>
    <xdr:to>
      <xdr:col>13</xdr:col>
      <xdr:colOff>370417</xdr:colOff>
      <xdr:row>18</xdr:row>
      <xdr:rowOff>85724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433916</xdr:colOff>
      <xdr:row>18</xdr:row>
      <xdr:rowOff>157692</xdr:rowOff>
    </xdr:from>
    <xdr:to>
      <xdr:col>13</xdr:col>
      <xdr:colOff>666750</xdr:colOff>
      <xdr:row>34</xdr:row>
      <xdr:rowOff>84666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465667</xdr:colOff>
      <xdr:row>35</xdr:row>
      <xdr:rowOff>62440</xdr:rowOff>
    </xdr:from>
    <xdr:to>
      <xdr:col>13</xdr:col>
      <xdr:colOff>465667</xdr:colOff>
      <xdr:row>49</xdr:row>
      <xdr:rowOff>138640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455083</xdr:colOff>
      <xdr:row>50</xdr:row>
      <xdr:rowOff>104774</xdr:rowOff>
    </xdr:from>
    <xdr:to>
      <xdr:col>13</xdr:col>
      <xdr:colOff>497417</xdr:colOff>
      <xdr:row>66</xdr:row>
      <xdr:rowOff>84665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539750</xdr:colOff>
      <xdr:row>67</xdr:row>
      <xdr:rowOff>73024</xdr:rowOff>
    </xdr:from>
    <xdr:to>
      <xdr:col>13</xdr:col>
      <xdr:colOff>539750</xdr:colOff>
      <xdr:row>81</xdr:row>
      <xdr:rowOff>128058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105832</xdr:colOff>
      <xdr:row>82</xdr:row>
      <xdr:rowOff>94191</xdr:rowOff>
    </xdr:from>
    <xdr:to>
      <xdr:col>2</xdr:col>
      <xdr:colOff>211666</xdr:colOff>
      <xdr:row>99</xdr:row>
      <xdr:rowOff>21166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381001</xdr:colOff>
      <xdr:row>82</xdr:row>
      <xdr:rowOff>104774</xdr:rowOff>
    </xdr:from>
    <xdr:to>
      <xdr:col>6</xdr:col>
      <xdr:colOff>84667</xdr:colOff>
      <xdr:row>100</xdr:row>
      <xdr:rowOff>137584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169333</xdr:colOff>
      <xdr:row>100</xdr:row>
      <xdr:rowOff>104775</xdr:rowOff>
    </xdr:from>
    <xdr:to>
      <xdr:col>2</xdr:col>
      <xdr:colOff>254000</xdr:colOff>
      <xdr:row>114</xdr:row>
      <xdr:rowOff>180975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758220</xdr:colOff>
      <xdr:row>3</xdr:row>
      <xdr:rowOff>3403</xdr:rowOff>
    </xdr:from>
    <xdr:to>
      <xdr:col>21</xdr:col>
      <xdr:colOff>0</xdr:colOff>
      <xdr:row>21</xdr:row>
      <xdr:rowOff>130968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13984</xdr:colOff>
      <xdr:row>22</xdr:row>
      <xdr:rowOff>37794</xdr:rowOff>
    </xdr:from>
    <xdr:to>
      <xdr:col>21</xdr:col>
      <xdr:colOff>11906</xdr:colOff>
      <xdr:row>40</xdr:row>
      <xdr:rowOff>154780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92228</xdr:colOff>
      <xdr:row>22</xdr:row>
      <xdr:rowOff>25511</xdr:rowOff>
    </xdr:from>
    <xdr:to>
      <xdr:col>32</xdr:col>
      <xdr:colOff>95250</xdr:colOff>
      <xdr:row>40</xdr:row>
      <xdr:rowOff>130967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142875</xdr:colOff>
      <xdr:row>80</xdr:row>
      <xdr:rowOff>175948</xdr:rowOff>
    </xdr:from>
    <xdr:to>
      <xdr:col>24</xdr:col>
      <xdr:colOff>0</xdr:colOff>
      <xdr:row>98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66712</xdr:colOff>
      <xdr:row>3</xdr:row>
      <xdr:rowOff>6802</xdr:rowOff>
    </xdr:from>
    <xdr:to>
      <xdr:col>32</xdr:col>
      <xdr:colOff>47624</xdr:colOff>
      <xdr:row>21</xdr:row>
      <xdr:rowOff>95248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758598</xdr:colOff>
      <xdr:row>41</xdr:row>
      <xdr:rowOff>55447</xdr:rowOff>
    </xdr:from>
    <xdr:to>
      <xdr:col>21</xdr:col>
      <xdr:colOff>11905</xdr:colOff>
      <xdr:row>60</xdr:row>
      <xdr:rowOff>11906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17007</xdr:colOff>
      <xdr:row>60</xdr:row>
      <xdr:rowOff>65654</xdr:rowOff>
    </xdr:from>
    <xdr:to>
      <xdr:col>21</xdr:col>
      <xdr:colOff>11905</xdr:colOff>
      <xdr:row>78</xdr:row>
      <xdr:rowOff>178593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119061</xdr:colOff>
      <xdr:row>41</xdr:row>
      <xdr:rowOff>35718</xdr:rowOff>
    </xdr:from>
    <xdr:to>
      <xdr:col>32</xdr:col>
      <xdr:colOff>107154</xdr:colOff>
      <xdr:row>60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119063</xdr:colOff>
      <xdr:row>60</xdr:row>
      <xdr:rowOff>59532</xdr:rowOff>
    </xdr:from>
    <xdr:to>
      <xdr:col>32</xdr:col>
      <xdr:colOff>107156</xdr:colOff>
      <xdr:row>78</xdr:row>
      <xdr:rowOff>166688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190500</xdr:colOff>
      <xdr:row>18</xdr:row>
      <xdr:rowOff>119061</xdr:rowOff>
    </xdr:from>
    <xdr:to>
      <xdr:col>16</xdr:col>
      <xdr:colOff>738188</xdr:colOff>
      <xdr:row>19</xdr:row>
      <xdr:rowOff>190498</xdr:rowOff>
    </xdr:to>
    <xdr:sp macro="" textlink="">
      <xdr:nvSpPr>
        <xdr:cNvPr id="12" name="CuadroTexto 11"/>
        <xdr:cNvSpPr txBox="1"/>
      </xdr:nvSpPr>
      <xdr:spPr>
        <a:xfrm>
          <a:off x="18180844" y="3571874"/>
          <a:ext cx="2071688" cy="261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0.74862</cdr:x>
      <cdr:y>0.82559</cdr:y>
    </cdr:from>
    <cdr:to>
      <cdr:x>0.92901</cdr:x>
      <cdr:y>0.91354</cdr:y>
    </cdr:to>
    <cdr:sp macro="" textlink="">
      <cdr:nvSpPr>
        <cdr:cNvPr id="2" name="CuadroTexto 11"/>
        <cdr:cNvSpPr txBox="1"/>
      </cdr:nvSpPr>
      <cdr:spPr>
        <a:xfrm xmlns:a="http://schemas.openxmlformats.org/drawingml/2006/main">
          <a:off x="6277769" y="2955925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0.55449</cdr:x>
      <cdr:y>0.80674</cdr:y>
    </cdr:from>
    <cdr:to>
      <cdr:x>0.73501</cdr:x>
      <cdr:y>0.89554</cdr:y>
    </cdr:to>
    <cdr:sp macro="" textlink="">
      <cdr:nvSpPr>
        <cdr:cNvPr id="2" name="CuadroTexto 11"/>
        <cdr:cNvSpPr txBox="1"/>
      </cdr:nvSpPr>
      <cdr:spPr>
        <a:xfrm xmlns:a="http://schemas.openxmlformats.org/drawingml/2006/main">
          <a:off x="4646611" y="2860675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0.28596</cdr:x>
      <cdr:y>0.80674</cdr:y>
    </cdr:from>
    <cdr:to>
      <cdr:x>0.53318</cdr:x>
      <cdr:y>0.8806</cdr:y>
    </cdr:to>
    <cdr:sp macro="" textlink="">
      <cdr:nvSpPr>
        <cdr:cNvPr id="4" name="CuadroTexto 11"/>
        <cdr:cNvSpPr txBox="1"/>
      </cdr:nvSpPr>
      <cdr:spPr>
        <a:xfrm xmlns:a="http://schemas.openxmlformats.org/drawingml/2006/main">
          <a:off x="2396332" y="2860674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0.78466</cdr:x>
      <cdr:y>0.80338</cdr:y>
    </cdr:from>
    <cdr:to>
      <cdr:x>0.9525</cdr:x>
      <cdr:y>0.89218</cdr:y>
    </cdr:to>
    <cdr:sp macro="" textlink="">
      <cdr:nvSpPr>
        <cdr:cNvPr id="5" name="CuadroTexto 11"/>
        <cdr:cNvSpPr txBox="1"/>
      </cdr:nvSpPr>
      <cdr:spPr>
        <a:xfrm xmlns:a="http://schemas.openxmlformats.org/drawingml/2006/main">
          <a:off x="6575425" y="2848769"/>
          <a:ext cx="1406487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Equipos desinfección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0.41784</cdr:x>
      <cdr:y>0.81274</cdr:y>
    </cdr:from>
    <cdr:to>
      <cdr:x>0.66491</cdr:x>
      <cdr:y>0.88685</cdr:y>
    </cdr:to>
    <cdr:sp macro="" textlink="">
      <cdr:nvSpPr>
        <cdr:cNvPr id="2" name="CuadroTexto 11"/>
        <cdr:cNvSpPr txBox="1"/>
      </cdr:nvSpPr>
      <cdr:spPr>
        <a:xfrm xmlns:a="http://schemas.openxmlformats.org/drawingml/2006/main">
          <a:off x="3503613" y="2872582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0.75863</cdr:x>
      <cdr:y>0.80263</cdr:y>
    </cdr:from>
    <cdr:to>
      <cdr:x>0.93903</cdr:x>
      <cdr:y>0.89172</cdr:y>
    </cdr:to>
    <cdr:sp macro="" textlink="">
      <cdr:nvSpPr>
        <cdr:cNvPr id="3" name="CuadroTexto 11"/>
        <cdr:cNvSpPr txBox="1"/>
      </cdr:nvSpPr>
      <cdr:spPr>
        <a:xfrm xmlns:a="http://schemas.openxmlformats.org/drawingml/2006/main">
          <a:off x="6361112" y="2836862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0.26092</cdr:x>
      <cdr:y>0.88178</cdr:y>
    </cdr:from>
    <cdr:to>
      <cdr:x>0.50864</cdr:x>
      <cdr:y>0.95575</cdr:y>
    </cdr:to>
    <cdr:sp macro="" textlink="">
      <cdr:nvSpPr>
        <cdr:cNvPr id="2" name="CuadroTexto 11"/>
        <cdr:cNvSpPr txBox="1"/>
      </cdr:nvSpPr>
      <cdr:spPr>
        <a:xfrm xmlns:a="http://schemas.openxmlformats.org/drawingml/2006/main">
          <a:off x="2182019" y="3122613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0.54993</cdr:x>
      <cdr:y>0.87506</cdr:y>
    </cdr:from>
    <cdr:to>
      <cdr:x>0.73081</cdr:x>
      <cdr:y>0.96398</cdr:y>
    </cdr:to>
    <cdr:sp macro="" textlink="">
      <cdr:nvSpPr>
        <cdr:cNvPr id="3" name="CuadroTexto 11"/>
        <cdr:cNvSpPr txBox="1"/>
      </cdr:nvSpPr>
      <cdr:spPr>
        <a:xfrm xmlns:a="http://schemas.openxmlformats.org/drawingml/2006/main">
          <a:off x="4598988" y="3098799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0.79338</cdr:x>
      <cdr:y>0.87506</cdr:y>
    </cdr:from>
    <cdr:to>
      <cdr:x>0.96156</cdr:x>
      <cdr:y>0.96398</cdr:y>
    </cdr:to>
    <cdr:sp macro="" textlink="">
      <cdr:nvSpPr>
        <cdr:cNvPr id="4" name="CuadroTexto 11"/>
        <cdr:cNvSpPr txBox="1"/>
      </cdr:nvSpPr>
      <cdr:spPr>
        <a:xfrm xmlns:a="http://schemas.openxmlformats.org/drawingml/2006/main">
          <a:off x="6634956" y="3098800"/>
          <a:ext cx="1406487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Equipos desinfección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0.48842</cdr:x>
      <cdr:y>0.72382</cdr:y>
    </cdr:from>
    <cdr:to>
      <cdr:x>0.68842</cdr:x>
      <cdr:y>0.97238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33078" y="26627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0.2797</cdr:x>
      <cdr:y>0.78666</cdr:y>
    </cdr:from>
    <cdr:to>
      <cdr:x>0.52641</cdr:x>
      <cdr:y>0.85991</cdr:y>
    </cdr:to>
    <cdr:sp macro="" textlink="">
      <cdr:nvSpPr>
        <cdr:cNvPr id="6" name="CuadroTexto 11"/>
        <cdr:cNvSpPr txBox="1"/>
      </cdr:nvSpPr>
      <cdr:spPr>
        <a:xfrm xmlns:a="http://schemas.openxmlformats.org/drawingml/2006/main">
          <a:off x="2348707" y="2813050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0.5576</cdr:x>
      <cdr:y>0.78333</cdr:y>
    </cdr:from>
    <cdr:to>
      <cdr:x>0.73774</cdr:x>
      <cdr:y>0.87138</cdr:y>
    </cdr:to>
    <cdr:sp macro="" textlink="">
      <cdr:nvSpPr>
        <cdr:cNvPr id="7" name="CuadroTexto 11"/>
        <cdr:cNvSpPr txBox="1"/>
      </cdr:nvSpPr>
      <cdr:spPr>
        <a:xfrm xmlns:a="http://schemas.openxmlformats.org/drawingml/2006/main">
          <a:off x="4682331" y="2801144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0.78162</cdr:x>
      <cdr:y>0.78666</cdr:y>
    </cdr:from>
    <cdr:to>
      <cdr:x>0.94911</cdr:x>
      <cdr:y>0.87471</cdr:y>
    </cdr:to>
    <cdr:sp macro="" textlink="">
      <cdr:nvSpPr>
        <cdr:cNvPr id="8" name="CuadroTexto 11"/>
        <cdr:cNvSpPr txBox="1"/>
      </cdr:nvSpPr>
      <cdr:spPr>
        <a:xfrm xmlns:a="http://schemas.openxmlformats.org/drawingml/2006/main">
          <a:off x="6563519" y="2813049"/>
          <a:ext cx="1406487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Equipos desinfección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0.28464</cdr:x>
      <cdr:y>0.85235</cdr:y>
    </cdr:from>
    <cdr:to>
      <cdr:x>0.53195</cdr:x>
      <cdr:y>0.92581</cdr:y>
    </cdr:to>
    <cdr:sp macro="" textlink="">
      <cdr:nvSpPr>
        <cdr:cNvPr id="7" name="CuadroTexto 11"/>
        <cdr:cNvSpPr txBox="1"/>
      </cdr:nvSpPr>
      <cdr:spPr>
        <a:xfrm xmlns:a="http://schemas.openxmlformats.org/drawingml/2006/main">
          <a:off x="2384425" y="3039269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0.54759</cdr:x>
      <cdr:y>0.85235</cdr:y>
    </cdr:from>
    <cdr:to>
      <cdr:x>0.72817</cdr:x>
      <cdr:y>0.94066</cdr:y>
    </cdr:to>
    <cdr:sp macro="" textlink="">
      <cdr:nvSpPr>
        <cdr:cNvPr id="9" name="CuadroTexto 11"/>
        <cdr:cNvSpPr txBox="1"/>
      </cdr:nvSpPr>
      <cdr:spPr>
        <a:xfrm xmlns:a="http://schemas.openxmlformats.org/drawingml/2006/main">
          <a:off x="4587082" y="3039269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0.775</cdr:x>
      <cdr:y>0.83565</cdr:y>
    </cdr:from>
    <cdr:to>
      <cdr:x>0.9429</cdr:x>
      <cdr:y>0.92396</cdr:y>
    </cdr:to>
    <cdr:sp macro="" textlink="">
      <cdr:nvSpPr>
        <cdr:cNvPr id="10" name="CuadroTexto 11"/>
        <cdr:cNvSpPr txBox="1"/>
      </cdr:nvSpPr>
      <cdr:spPr>
        <a:xfrm xmlns:a="http://schemas.openxmlformats.org/drawingml/2006/main">
          <a:off x="6492081" y="2979737"/>
          <a:ext cx="1406487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Equipos desinfección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0.28914</cdr:x>
      <cdr:y>0.76168</cdr:y>
    </cdr:from>
    <cdr:to>
      <cdr:x>0.53665</cdr:x>
      <cdr:y>0.83477</cdr:y>
    </cdr:to>
    <cdr:sp macro="" textlink="">
      <cdr:nvSpPr>
        <cdr:cNvPr id="8" name="CuadroTexto 11"/>
        <cdr:cNvSpPr txBox="1"/>
      </cdr:nvSpPr>
      <cdr:spPr>
        <a:xfrm xmlns:a="http://schemas.openxmlformats.org/drawingml/2006/main">
          <a:off x="2420143" y="2729707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0.5523</cdr:x>
      <cdr:y>0.75504</cdr:y>
    </cdr:from>
    <cdr:to>
      <cdr:x>0.73303</cdr:x>
      <cdr:y>0.8429</cdr:y>
    </cdr:to>
    <cdr:sp macro="" textlink="">
      <cdr:nvSpPr>
        <cdr:cNvPr id="9" name="CuadroTexto 11"/>
        <cdr:cNvSpPr txBox="1"/>
      </cdr:nvSpPr>
      <cdr:spPr>
        <a:xfrm xmlns:a="http://schemas.openxmlformats.org/drawingml/2006/main">
          <a:off x="4622800" y="2705894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0.78701</cdr:x>
      <cdr:y>0.74507</cdr:y>
    </cdr:from>
    <cdr:to>
      <cdr:x>0.95505</cdr:x>
      <cdr:y>0.83294</cdr:y>
    </cdr:to>
    <cdr:sp macro="" textlink="">
      <cdr:nvSpPr>
        <cdr:cNvPr id="10" name="CuadroTexto 11"/>
        <cdr:cNvSpPr txBox="1"/>
      </cdr:nvSpPr>
      <cdr:spPr>
        <a:xfrm xmlns:a="http://schemas.openxmlformats.org/drawingml/2006/main">
          <a:off x="6587331" y="2670175"/>
          <a:ext cx="1406487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Equipos desinfección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0.40294</cdr:x>
      <cdr:y>0.88718</cdr:y>
    </cdr:from>
    <cdr:to>
      <cdr:x>0.65045</cdr:x>
      <cdr:y>0.96076</cdr:y>
    </cdr:to>
    <cdr:sp macro="" textlink="">
      <cdr:nvSpPr>
        <cdr:cNvPr id="2" name="CuadroTexto 11"/>
        <cdr:cNvSpPr txBox="1"/>
      </cdr:nvSpPr>
      <cdr:spPr>
        <a:xfrm xmlns:a="http://schemas.openxmlformats.org/drawingml/2006/main">
          <a:off x="3372644" y="3158331"/>
          <a:ext cx="2071688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Construcción acueductos rurales </a:t>
          </a:r>
        </a:p>
      </cdr:txBody>
    </cdr:sp>
  </cdr:relSizeAnchor>
  <cdr:relSizeAnchor xmlns:cdr="http://schemas.openxmlformats.org/drawingml/2006/chartDrawing">
    <cdr:from>
      <cdr:x>0.74718</cdr:x>
      <cdr:y>0.87046</cdr:y>
    </cdr:from>
    <cdr:to>
      <cdr:x>0.92791</cdr:x>
      <cdr:y>0.95891</cdr:y>
    </cdr:to>
    <cdr:sp macro="" textlink="">
      <cdr:nvSpPr>
        <cdr:cNvPr id="3" name="CuadroTexto 11"/>
        <cdr:cNvSpPr txBox="1"/>
      </cdr:nvSpPr>
      <cdr:spPr>
        <a:xfrm xmlns:a="http://schemas.openxmlformats.org/drawingml/2006/main">
          <a:off x="6253956" y="3098800"/>
          <a:ext cx="1512698" cy="31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>
              <a:solidFill>
                <a:schemeClr val="tx1">
                  <a:lumMod val="65000"/>
                  <a:lumOff val="35000"/>
                </a:schemeClr>
              </a:solidFill>
            </a:rPr>
            <a:t>Ampliación</a:t>
          </a:r>
          <a:r>
            <a:rPr lang="es-CR" sz="1050" b="1" baseline="0">
              <a:solidFill>
                <a:schemeClr val="tx1">
                  <a:lumMod val="65000"/>
                  <a:lumOff val="35000"/>
                </a:schemeClr>
              </a:solidFill>
            </a:rPr>
            <a:t> o mejoras </a:t>
          </a:r>
          <a:endParaRPr lang="es-CR" sz="105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0.00099</cdr:x>
      <cdr:y>0.87886</cdr:y>
    </cdr:from>
    <cdr:to>
      <cdr:x>1</cdr:x>
      <cdr:y>0.97737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527" y="2410884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ejecutoras, DESAF e INEC.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0.00099</cdr:x>
      <cdr:y>0.89429</cdr:y>
    </cdr:from>
    <cdr:to>
      <cdr:x>1</cdr:x>
      <cdr:y>0.99281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527" y="2453217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ejecutoras, DESAF e INEC.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0.00099</cdr:x>
      <cdr:y>0.90148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527" y="2472950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</a:t>
          </a:r>
          <a:r>
            <a:rPr lang="es-CR" sz="900" baseline="0"/>
            <a:t>  y </a:t>
          </a:r>
          <a:r>
            <a:rPr lang="es-CR" sz="900"/>
            <a:t>DESAF.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0.01016</cdr:x>
      <cdr:y>0.86963</cdr:y>
    </cdr:from>
    <cdr:to>
      <cdr:x>1</cdr:x>
      <cdr:y>0.95888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6861" y="2633133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</a:t>
          </a:r>
          <a:r>
            <a:rPr lang="es-CR" sz="900" baseline="0"/>
            <a:t> y </a:t>
          </a:r>
          <a:r>
            <a:rPr lang="es-CR" sz="900"/>
            <a:t> DESAF.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0.89429</cdr:y>
    </cdr:from>
    <cdr:to>
      <cdr:x>0.99901</cdr:x>
      <cdr:y>0.99281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53216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</a:t>
          </a:r>
          <a:r>
            <a:rPr lang="es-CR" sz="900" baseline="0"/>
            <a:t>  y </a:t>
          </a:r>
          <a:r>
            <a:rPr lang="es-CR" sz="900"/>
            <a:t>DESAF.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0.00559</cdr:x>
      <cdr:y>0.88867</cdr:y>
    </cdr:from>
    <cdr:to>
      <cdr:x>1</cdr:x>
      <cdr:y>0.97404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694" y="2813050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 y  DESAF.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0.04467</cdr:x>
      <cdr:y>0.91654</cdr:y>
    </cdr:from>
    <cdr:to>
      <cdr:x>0.92904</cdr:x>
      <cdr:y>0.9946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0716" y="3172883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</a:t>
          </a:r>
          <a:r>
            <a:rPr lang="es-CR" sz="900" baseline="0"/>
            <a:t> y </a:t>
          </a:r>
          <a:r>
            <a:rPr lang="es-CR" sz="900"/>
            <a:t> DESAF.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0.00099</cdr:x>
      <cdr:y>0.87114</cdr:y>
    </cdr:from>
    <cdr:to>
      <cdr:x>1</cdr:x>
      <cdr:y>0.96966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527" y="2389717"/>
          <a:ext cx="4567473" cy="27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900"/>
            <a:t>Fuente: IICE con base  en información  de unidades  ejecutoras y  DESAF.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zoomScale="90" zoomScaleNormal="90" workbookViewId="0">
      <selection activeCell="B9" sqref="B9"/>
    </sheetView>
  </sheetViews>
  <sheetFormatPr baseColWidth="10" defaultColWidth="11.42578125" defaultRowHeight="15" x14ac:dyDescent="0.25"/>
  <cols>
    <col min="1" max="1" width="60" style="11" bestFit="1" customWidth="1"/>
    <col min="2" max="2" width="7.28515625" style="11" bestFit="1" customWidth="1"/>
    <col min="3" max="4" width="18.5703125" style="11" bestFit="1" customWidth="1"/>
    <col min="5" max="5" width="18.140625" style="11" bestFit="1" customWidth="1"/>
    <col min="6" max="6" width="26.7109375" style="11" bestFit="1" customWidth="1"/>
    <col min="7" max="7" width="24.5703125" style="11" bestFit="1" customWidth="1"/>
    <col min="8" max="16384" width="11.42578125" style="11"/>
  </cols>
  <sheetData>
    <row r="2" spans="1:7" x14ac:dyDescent="0.25">
      <c r="A2" s="72" t="s">
        <v>101</v>
      </c>
      <c r="B2" s="72"/>
      <c r="C2" s="72"/>
      <c r="D2" s="72"/>
      <c r="E2" s="72"/>
      <c r="F2" s="72"/>
      <c r="G2" s="72"/>
    </row>
    <row r="4" spans="1:7" x14ac:dyDescent="0.25">
      <c r="A4" s="73" t="s">
        <v>0</v>
      </c>
      <c r="B4" s="29"/>
      <c r="C4" s="73" t="s">
        <v>1</v>
      </c>
      <c r="D4" s="75" t="s">
        <v>2</v>
      </c>
      <c r="E4" s="75"/>
      <c r="F4" s="75"/>
      <c r="G4" s="75"/>
    </row>
    <row r="5" spans="1:7" ht="15.75" thickBot="1" x14ac:dyDescent="0.3">
      <c r="A5" s="74"/>
      <c r="B5" s="30"/>
      <c r="C5" s="74"/>
      <c r="D5" s="25" t="s">
        <v>3</v>
      </c>
      <c r="E5" s="25" t="s">
        <v>4</v>
      </c>
      <c r="F5" s="25" t="s">
        <v>5</v>
      </c>
      <c r="G5" s="25" t="s">
        <v>6</v>
      </c>
    </row>
    <row r="6" spans="1:7" ht="15.75" thickTop="1" x14ac:dyDescent="0.25"/>
    <row r="7" spans="1:7" x14ac:dyDescent="0.25">
      <c r="A7" s="31" t="s">
        <v>7</v>
      </c>
    </row>
    <row r="8" spans="1:7" x14ac:dyDescent="0.25">
      <c r="B8" s="11" t="s">
        <v>8</v>
      </c>
    </row>
    <row r="9" spans="1:7" x14ac:dyDescent="0.25">
      <c r="A9" s="11" t="s">
        <v>9</v>
      </c>
      <c r="B9" s="11" t="s">
        <v>10</v>
      </c>
    </row>
    <row r="10" spans="1:7" x14ac:dyDescent="0.25">
      <c r="A10" s="11" t="s">
        <v>61</v>
      </c>
      <c r="C10" s="19">
        <f>SUM(D10:G10)</f>
        <v>0</v>
      </c>
      <c r="D10" s="19"/>
      <c r="E10" s="19"/>
      <c r="F10" s="19"/>
      <c r="G10" s="19"/>
    </row>
    <row r="11" spans="1:7" x14ac:dyDescent="0.25">
      <c r="A11" s="11" t="s">
        <v>62</v>
      </c>
      <c r="C11" s="15">
        <f>SUM(D11:G11)</f>
        <v>72</v>
      </c>
      <c r="D11" s="15">
        <v>17</v>
      </c>
      <c r="E11" s="15">
        <v>7</v>
      </c>
      <c r="F11" s="15">
        <v>48</v>
      </c>
      <c r="G11" s="15"/>
    </row>
    <row r="12" spans="1:7" x14ac:dyDescent="0.25">
      <c r="A12" s="11" t="s">
        <v>63</v>
      </c>
      <c r="C12" s="11">
        <f>SUM(D12:G12)</f>
        <v>1</v>
      </c>
      <c r="D12" s="11">
        <v>1</v>
      </c>
    </row>
    <row r="13" spans="1:7" x14ac:dyDescent="0.25">
      <c r="A13" s="11" t="s">
        <v>14</v>
      </c>
      <c r="C13" s="11">
        <f>SUM(D13:G13)</f>
        <v>72</v>
      </c>
      <c r="D13" s="11">
        <v>17</v>
      </c>
      <c r="E13" s="11">
        <v>7</v>
      </c>
      <c r="F13" s="11">
        <v>48</v>
      </c>
    </row>
    <row r="15" spans="1:7" x14ac:dyDescent="0.25">
      <c r="A15" s="11" t="s">
        <v>15</v>
      </c>
    </row>
    <row r="16" spans="1:7" x14ac:dyDescent="0.25">
      <c r="A16" s="11" t="s">
        <v>61</v>
      </c>
      <c r="C16" s="19">
        <f t="shared" ref="C16:C17" si="0">SUM(D16:G16)</f>
        <v>0</v>
      </c>
      <c r="D16" s="19"/>
      <c r="E16" s="19"/>
      <c r="F16" s="19"/>
      <c r="G16" s="19"/>
    </row>
    <row r="17" spans="1:7" x14ac:dyDescent="0.25">
      <c r="A17" s="11" t="s">
        <v>62</v>
      </c>
      <c r="C17" s="19">
        <f t="shared" si="0"/>
        <v>0</v>
      </c>
      <c r="D17" s="19"/>
      <c r="E17" s="19"/>
      <c r="F17" s="19"/>
      <c r="G17" s="19"/>
    </row>
    <row r="18" spans="1:7" x14ac:dyDescent="0.25">
      <c r="A18" s="11" t="s">
        <v>63</v>
      </c>
      <c r="C18" s="11">
        <f>SUM(D18:G18)</f>
        <v>0</v>
      </c>
    </row>
    <row r="19" spans="1:7" x14ac:dyDescent="0.25">
      <c r="A19" s="11" t="s">
        <v>14</v>
      </c>
      <c r="C19" s="11">
        <v>1736729142</v>
      </c>
      <c r="D19" s="11">
        <v>1143619142</v>
      </c>
      <c r="E19" s="11">
        <v>513110000</v>
      </c>
      <c r="F19" s="11">
        <v>80000000</v>
      </c>
    </row>
    <row r="20" spans="1:7" x14ac:dyDescent="0.25">
      <c r="A20" s="11" t="s">
        <v>64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2" spans="1:7" x14ac:dyDescent="0.25">
      <c r="A22" s="11" t="s">
        <v>17</v>
      </c>
    </row>
    <row r="23" spans="1:7" x14ac:dyDescent="0.25">
      <c r="A23" s="11" t="s">
        <v>62</v>
      </c>
      <c r="C23" s="19"/>
    </row>
    <row r="24" spans="1:7" x14ac:dyDescent="0.25">
      <c r="A24" s="11" t="s">
        <v>63</v>
      </c>
      <c r="C24" s="19">
        <v>0</v>
      </c>
      <c r="D24" s="11">
        <v>0</v>
      </c>
      <c r="E24" s="11">
        <v>0</v>
      </c>
      <c r="F24" s="11">
        <v>0</v>
      </c>
      <c r="G24" s="11">
        <v>0</v>
      </c>
    </row>
    <row r="26" spans="1:7" x14ac:dyDescent="0.25">
      <c r="A26" s="31" t="s">
        <v>18</v>
      </c>
    </row>
    <row r="27" spans="1:7" x14ac:dyDescent="0.25">
      <c r="A27" s="11" t="s">
        <v>65</v>
      </c>
      <c r="C27" s="11">
        <v>1.3815129375000001</v>
      </c>
      <c r="D27" s="11">
        <v>1.3815129375000001</v>
      </c>
      <c r="E27" s="11">
        <v>1.3815129375000001</v>
      </c>
      <c r="F27" s="11">
        <v>1.3815129375000001</v>
      </c>
      <c r="G27" s="11">
        <v>1.3815129375000001</v>
      </c>
    </row>
    <row r="28" spans="1:7" x14ac:dyDescent="0.25">
      <c r="A28" s="11" t="s">
        <v>66</v>
      </c>
      <c r="C28" s="11">
        <v>1.4459435845999999</v>
      </c>
      <c r="D28" s="11">
        <v>1.4459435845999999</v>
      </c>
      <c r="E28" s="11">
        <v>1.4459435845999999</v>
      </c>
      <c r="F28" s="11">
        <v>1.4459435845999999</v>
      </c>
      <c r="G28" s="11">
        <v>1.4459435845999999</v>
      </c>
    </row>
    <row r="29" spans="1:7" s="24" customFormat="1" x14ac:dyDescent="0.25">
      <c r="A29" s="24" t="s">
        <v>100</v>
      </c>
      <c r="C29" s="24">
        <f>+D29+E29</f>
        <v>97142</v>
      </c>
      <c r="D29" s="24">
        <v>36493</v>
      </c>
      <c r="E29" s="24">
        <v>60649</v>
      </c>
    </row>
    <row r="31" spans="1:7" x14ac:dyDescent="0.25">
      <c r="A31" s="31" t="s">
        <v>21</v>
      </c>
    </row>
    <row r="32" spans="1:7" x14ac:dyDescent="0.25">
      <c r="A32" s="11" t="s">
        <v>67</v>
      </c>
      <c r="C32" s="11">
        <f>C16/C27</f>
        <v>0</v>
      </c>
      <c r="D32" s="11">
        <f>D16/D27</f>
        <v>0</v>
      </c>
      <c r="E32" s="11">
        <f>E16/E27</f>
        <v>0</v>
      </c>
      <c r="F32" s="11">
        <f>F16/F27</f>
        <v>0</v>
      </c>
      <c r="G32" s="11">
        <f>G16/G27</f>
        <v>0</v>
      </c>
    </row>
    <row r="33" spans="1:7" x14ac:dyDescent="0.25">
      <c r="A33" s="11" t="s">
        <v>68</v>
      </c>
      <c r="C33" s="11">
        <f>C18/C28</f>
        <v>0</v>
      </c>
      <c r="D33" s="11">
        <f>D18/D28</f>
        <v>0</v>
      </c>
      <c r="E33" s="11">
        <f>E18/E28</f>
        <v>0</v>
      </c>
      <c r="F33" s="11">
        <f>F18/F28</f>
        <v>0</v>
      </c>
      <c r="G33" s="11">
        <f>G18/G28</f>
        <v>0</v>
      </c>
    </row>
    <row r="34" spans="1:7" x14ac:dyDescent="0.25">
      <c r="A34" s="11" t="s">
        <v>69</v>
      </c>
      <c r="C34" s="11" t="e">
        <f>C32/C10</f>
        <v>#DIV/0!</v>
      </c>
      <c r="D34" s="11" t="e">
        <f>D32/D10</f>
        <v>#DIV/0!</v>
      </c>
      <c r="E34" s="11" t="e">
        <f>E32/E10</f>
        <v>#DIV/0!</v>
      </c>
      <c r="F34" s="11" t="e">
        <f>F32/F10</f>
        <v>#DIV/0!</v>
      </c>
      <c r="G34" s="11" t="e">
        <f>G32/G10</f>
        <v>#DIV/0!</v>
      </c>
    </row>
    <row r="35" spans="1:7" x14ac:dyDescent="0.25">
      <c r="A35" s="11" t="s">
        <v>70</v>
      </c>
      <c r="C35" s="11">
        <f>C33/C12</f>
        <v>0</v>
      </c>
      <c r="D35" s="11">
        <f>D33/D12</f>
        <v>0</v>
      </c>
      <c r="E35" s="11" t="e">
        <f>E33/E12</f>
        <v>#DIV/0!</v>
      </c>
      <c r="F35" s="11" t="e">
        <f>F33/F12</f>
        <v>#DIV/0!</v>
      </c>
      <c r="G35" s="11" t="e">
        <f>G33/G12</f>
        <v>#DIV/0!</v>
      </c>
    </row>
    <row r="37" spans="1:7" x14ac:dyDescent="0.25">
      <c r="A37" s="31" t="s">
        <v>26</v>
      </c>
    </row>
    <row r="39" spans="1:7" x14ac:dyDescent="0.25">
      <c r="A39" s="11" t="s">
        <v>27</v>
      </c>
    </row>
    <row r="40" spans="1:7" x14ac:dyDescent="0.25">
      <c r="A40" s="11" t="s">
        <v>28</v>
      </c>
      <c r="C40" s="11">
        <f>C11/C29*100</f>
        <v>7.4118301043832741E-2</v>
      </c>
      <c r="D40" s="11">
        <f>D11/D29*100</f>
        <v>4.658427643657688E-2</v>
      </c>
      <c r="E40" s="11">
        <f>E11/E29*100</f>
        <v>1.1541822618674669E-2</v>
      </c>
      <c r="F40" s="11" t="e">
        <f>F11/F29*100</f>
        <v>#DIV/0!</v>
      </c>
      <c r="G40" s="11" t="e">
        <f>G11/G29*100</f>
        <v>#DIV/0!</v>
      </c>
    </row>
    <row r="41" spans="1:7" x14ac:dyDescent="0.25">
      <c r="A41" s="11" t="s">
        <v>29</v>
      </c>
      <c r="C41" s="11">
        <f>C12/C29*100</f>
        <v>1.0294208478310103E-3</v>
      </c>
      <c r="D41" s="11">
        <f>D12/D29*100</f>
        <v>2.7402515550927573E-3</v>
      </c>
      <c r="E41" s="11">
        <f>E12/E29*100</f>
        <v>0</v>
      </c>
      <c r="F41" s="11" t="e">
        <f>F12/F29*100</f>
        <v>#DIV/0!</v>
      </c>
      <c r="G41" s="11" t="e">
        <f>G12/G29*100</f>
        <v>#DIV/0!</v>
      </c>
    </row>
    <row r="43" spans="1:7" x14ac:dyDescent="0.25">
      <c r="A43" s="11" t="s">
        <v>30</v>
      </c>
    </row>
    <row r="44" spans="1:7" x14ac:dyDescent="0.25">
      <c r="A44" s="11" t="s">
        <v>31</v>
      </c>
      <c r="C44" s="11">
        <f>C12/C11*100</f>
        <v>1.3888888888888888</v>
      </c>
      <c r="D44" s="11">
        <f>D12/D11*100</f>
        <v>5.8823529411764701</v>
      </c>
      <c r="E44" s="11">
        <f>E12/E11*100</f>
        <v>0</v>
      </c>
      <c r="F44" s="11">
        <f>F12/F11*100</f>
        <v>0</v>
      </c>
      <c r="G44" s="11" t="e">
        <f>G12/G11*100</f>
        <v>#DIV/0!</v>
      </c>
    </row>
    <row r="45" spans="1:7" x14ac:dyDescent="0.25">
      <c r="A45" s="11" t="s">
        <v>32</v>
      </c>
      <c r="C45" s="11" t="e">
        <f>C18/C17*100</f>
        <v>#DIV/0!</v>
      </c>
      <c r="D45" s="11" t="e">
        <f>D18/D17*100</f>
        <v>#DIV/0!</v>
      </c>
      <c r="E45" s="11" t="e">
        <f>E18/E17*100</f>
        <v>#DIV/0!</v>
      </c>
      <c r="F45" s="11" t="e">
        <f>F18/F17*100</f>
        <v>#DIV/0!</v>
      </c>
      <c r="G45" s="11" t="e">
        <f>G18/G17*100</f>
        <v>#DIV/0!</v>
      </c>
    </row>
    <row r="46" spans="1:7" x14ac:dyDescent="0.25">
      <c r="A46" s="11" t="s">
        <v>33</v>
      </c>
      <c r="C46" s="11" t="e">
        <f>AVERAGE(C44:C45)</f>
        <v>#DIV/0!</v>
      </c>
      <c r="D46" s="11" t="e">
        <f>AVERAGE(D44:D45)</f>
        <v>#DIV/0!</v>
      </c>
      <c r="E46" s="11" t="e">
        <f>AVERAGE(E44:E45)</f>
        <v>#DIV/0!</v>
      </c>
      <c r="F46" s="11" t="e">
        <f>AVERAGE(F44:F45)</f>
        <v>#DIV/0!</v>
      </c>
      <c r="G46" s="11" t="e">
        <f>AVERAGE(G44:G45)</f>
        <v>#DIV/0!</v>
      </c>
    </row>
    <row r="48" spans="1:7" x14ac:dyDescent="0.25">
      <c r="A48" s="11" t="s">
        <v>34</v>
      </c>
    </row>
    <row r="49" spans="1:7" x14ac:dyDescent="0.25">
      <c r="A49" s="11" t="s">
        <v>35</v>
      </c>
      <c r="C49" s="11">
        <f>C12/C13*100</f>
        <v>1.3888888888888888</v>
      </c>
      <c r="D49" s="11">
        <f>D12/D13*100</f>
        <v>5.8823529411764701</v>
      </c>
      <c r="E49" s="11">
        <f>E12/E13*100</f>
        <v>0</v>
      </c>
      <c r="F49" s="11">
        <f>F12/F13*100</f>
        <v>0</v>
      </c>
      <c r="G49" s="11" t="e">
        <f>G12/G13*100</f>
        <v>#DIV/0!</v>
      </c>
    </row>
    <row r="50" spans="1:7" x14ac:dyDescent="0.25">
      <c r="A50" s="11" t="s">
        <v>36</v>
      </c>
      <c r="C50" s="11">
        <f>C18/C19*100</f>
        <v>0</v>
      </c>
      <c r="D50" s="11">
        <f>D18/D19*100</f>
        <v>0</v>
      </c>
      <c r="E50" s="11">
        <f>E18/E19*100</f>
        <v>0</v>
      </c>
      <c r="F50" s="11">
        <f>F18/F19*100</f>
        <v>0</v>
      </c>
      <c r="G50" s="11" t="e">
        <f>G18/G19*100</f>
        <v>#DIV/0!</v>
      </c>
    </row>
    <row r="51" spans="1:7" x14ac:dyDescent="0.25">
      <c r="A51" s="11" t="s">
        <v>37</v>
      </c>
      <c r="C51" s="11">
        <f>(C49+C50)/2</f>
        <v>0.69444444444444442</v>
      </c>
      <c r="D51" s="11">
        <f>(D49+D50)/2</f>
        <v>2.9411764705882351</v>
      </c>
      <c r="E51" s="11">
        <f>(E49+E50)/2</f>
        <v>0</v>
      </c>
      <c r="F51" s="11">
        <f>(F49+F50)/2</f>
        <v>0</v>
      </c>
      <c r="G51" s="11" t="e">
        <f>(G49+G50)/2</f>
        <v>#DIV/0!</v>
      </c>
    </row>
    <row r="53" spans="1:7" x14ac:dyDescent="0.25">
      <c r="A53" s="11" t="s">
        <v>91</v>
      </c>
    </row>
    <row r="54" spans="1:7" x14ac:dyDescent="0.25">
      <c r="A54" s="11" t="s">
        <v>38</v>
      </c>
      <c r="C54" s="11" t="e">
        <f>C20/C18*100</f>
        <v>#DIV/0!</v>
      </c>
      <c r="D54" s="11" t="e">
        <f>D20/D18*100</f>
        <v>#DIV/0!</v>
      </c>
      <c r="E54" s="11" t="e">
        <f>E20/E18*100</f>
        <v>#DIV/0!</v>
      </c>
      <c r="F54" s="11" t="e">
        <f>F20/F18*100</f>
        <v>#DIV/0!</v>
      </c>
      <c r="G54" s="11" t="e">
        <f>G20/G18*100</f>
        <v>#DIV/0!</v>
      </c>
    </row>
    <row r="56" spans="1:7" x14ac:dyDescent="0.25">
      <c r="A56" s="11" t="s">
        <v>39</v>
      </c>
    </row>
    <row r="57" spans="1:7" x14ac:dyDescent="0.25">
      <c r="A57" s="11" t="s">
        <v>40</v>
      </c>
      <c r="C57" s="11" t="e">
        <f>((C12/C10)-1)*100</f>
        <v>#DIV/0!</v>
      </c>
      <c r="D57" s="11" t="e">
        <f>((D12/D10)-1)*100</f>
        <v>#DIV/0!</v>
      </c>
      <c r="E57" s="11" t="e">
        <f>((E12/E10)-1)*100</f>
        <v>#DIV/0!</v>
      </c>
      <c r="F57" s="11" t="e">
        <f>((F12/F10)-1)*100</f>
        <v>#DIV/0!</v>
      </c>
      <c r="G57" s="11" t="e">
        <f>((G12/G10)-1)*100</f>
        <v>#DIV/0!</v>
      </c>
    </row>
    <row r="58" spans="1:7" x14ac:dyDescent="0.25">
      <c r="A58" s="11" t="s">
        <v>41</v>
      </c>
      <c r="C58" s="11" t="e">
        <f>((C33/C32)-1)*100</f>
        <v>#DIV/0!</v>
      </c>
      <c r="D58" s="11" t="e">
        <f t="shared" ref="D58:G58" si="1">((D33/D32)-1)*100</f>
        <v>#DIV/0!</v>
      </c>
      <c r="E58" s="11" t="e">
        <f t="shared" si="1"/>
        <v>#DIV/0!</v>
      </c>
      <c r="F58" s="11" t="e">
        <f t="shared" si="1"/>
        <v>#DIV/0!</v>
      </c>
      <c r="G58" s="11" t="e">
        <f t="shared" si="1"/>
        <v>#DIV/0!</v>
      </c>
    </row>
    <row r="59" spans="1:7" x14ac:dyDescent="0.25">
      <c r="A59" s="11" t="s">
        <v>42</v>
      </c>
      <c r="C59" s="11" t="e">
        <f>((C35/C34)-1)*100</f>
        <v>#DIV/0!</v>
      </c>
      <c r="D59" s="11" t="e">
        <f>((D35/D34)-1)*100</f>
        <v>#DIV/0!</v>
      </c>
      <c r="E59" s="11" t="e">
        <f>((E35/E34)-1)*100</f>
        <v>#DIV/0!</v>
      </c>
      <c r="F59" s="11" t="e">
        <f>((F35/F34)-1)*100</f>
        <v>#DIV/0!</v>
      </c>
      <c r="G59" s="11" t="e">
        <f>((G35/G34)-1)*100</f>
        <v>#DIV/0!</v>
      </c>
    </row>
    <row r="61" spans="1:7" x14ac:dyDescent="0.25">
      <c r="A61" s="11" t="s">
        <v>43</v>
      </c>
    </row>
    <row r="62" spans="1:7" x14ac:dyDescent="0.25">
      <c r="A62" s="11" t="s">
        <v>44</v>
      </c>
      <c r="C62" s="11">
        <f t="shared" ref="C62:G63" si="2">C17/C11</f>
        <v>0</v>
      </c>
      <c r="D62" s="11">
        <f t="shared" si="2"/>
        <v>0</v>
      </c>
      <c r="E62" s="11">
        <f t="shared" si="2"/>
        <v>0</v>
      </c>
      <c r="F62" s="11">
        <f t="shared" si="2"/>
        <v>0</v>
      </c>
      <c r="G62" s="11" t="e">
        <f t="shared" si="2"/>
        <v>#DIV/0!</v>
      </c>
    </row>
    <row r="63" spans="1:7" x14ac:dyDescent="0.25">
      <c r="A63" s="11" t="s">
        <v>45</v>
      </c>
      <c r="C63" s="11">
        <f t="shared" si="2"/>
        <v>0</v>
      </c>
      <c r="D63" s="11">
        <f t="shared" si="2"/>
        <v>0</v>
      </c>
      <c r="E63" s="11" t="e">
        <f>E18/E12</f>
        <v>#DIV/0!</v>
      </c>
      <c r="F63" s="11" t="e">
        <f>F18/F12</f>
        <v>#DIV/0!</v>
      </c>
      <c r="G63" s="11" t="e">
        <f t="shared" si="2"/>
        <v>#DIV/0!</v>
      </c>
    </row>
    <row r="64" spans="1:7" x14ac:dyDescent="0.25">
      <c r="A64" s="11" t="s">
        <v>46</v>
      </c>
      <c r="C64" s="11" t="e">
        <f>(C62/C63)*C46</f>
        <v>#DIV/0!</v>
      </c>
      <c r="D64" s="11" t="e">
        <f>(D62/D63)*D46</f>
        <v>#DIV/0!</v>
      </c>
      <c r="E64" s="11" t="e">
        <f>(E62/E63)*E46</f>
        <v>#DIV/0!</v>
      </c>
      <c r="F64" s="11" t="e">
        <f>F62/F63*F46</f>
        <v>#DIV/0!</v>
      </c>
      <c r="G64" s="11" t="e">
        <f>G62/G63*G46</f>
        <v>#DIV/0!</v>
      </c>
    </row>
    <row r="66" spans="1:7" x14ac:dyDescent="0.25">
      <c r="A66" s="11" t="s">
        <v>47</v>
      </c>
    </row>
    <row r="67" spans="1:7" x14ac:dyDescent="0.25">
      <c r="A67" s="11" t="s">
        <v>48</v>
      </c>
      <c r="C67" s="11" t="e">
        <f>(C24/C23)*100</f>
        <v>#DIV/0!</v>
      </c>
    </row>
    <row r="68" spans="1:7" x14ac:dyDescent="0.25">
      <c r="A68" s="11" t="s">
        <v>49</v>
      </c>
      <c r="C68" s="11" t="e">
        <f>(C18/C24)*100</f>
        <v>#DIV/0!</v>
      </c>
    </row>
    <row r="70" spans="1:7" ht="15.75" thickBot="1" x14ac:dyDescent="0.3">
      <c r="A70" s="27"/>
      <c r="B70" s="27"/>
      <c r="C70" s="27"/>
      <c r="D70" s="27"/>
      <c r="E70" s="27"/>
      <c r="F70" s="27"/>
      <c r="G70" s="27"/>
    </row>
    <row r="71" spans="1:7" ht="15.75" thickTop="1" x14ac:dyDescent="0.25"/>
    <row r="72" spans="1:7" x14ac:dyDescent="0.25">
      <c r="A72" s="11" t="s">
        <v>50</v>
      </c>
    </row>
    <row r="73" spans="1:7" x14ac:dyDescent="0.25">
      <c r="A73" s="11" t="s">
        <v>93</v>
      </c>
    </row>
    <row r="74" spans="1:7" x14ac:dyDescent="0.25">
      <c r="A74" s="11" t="s">
        <v>96</v>
      </c>
    </row>
    <row r="76" spans="1:7" x14ac:dyDescent="0.25">
      <c r="A76" s="11" t="s">
        <v>94</v>
      </c>
    </row>
    <row r="77" spans="1:7" x14ac:dyDescent="0.25">
      <c r="A77" s="11" t="s">
        <v>95</v>
      </c>
    </row>
    <row r="78" spans="1:7" x14ac:dyDescent="0.25">
      <c r="A78" s="11" t="s">
        <v>97</v>
      </c>
    </row>
    <row r="79" spans="1:7" x14ac:dyDescent="0.25">
      <c r="A79" s="11" t="s">
        <v>98</v>
      </c>
    </row>
    <row r="80" spans="1:7" x14ac:dyDescent="0.25">
      <c r="A80" s="11" t="s">
        <v>106</v>
      </c>
    </row>
    <row r="81" spans="1:1" x14ac:dyDescent="0.25">
      <c r="A81" s="28" t="s">
        <v>107</v>
      </c>
    </row>
    <row r="82" spans="1:1" x14ac:dyDescent="0.25">
      <c r="A82" s="28" t="s">
        <v>108</v>
      </c>
    </row>
    <row r="103" spans="4:8" x14ac:dyDescent="0.25">
      <c r="E103" s="11" t="s">
        <v>109</v>
      </c>
      <c r="F103" s="11" t="s">
        <v>110</v>
      </c>
      <c r="G103" s="11" t="s">
        <v>111</v>
      </c>
      <c r="H103" s="11" t="s">
        <v>112</v>
      </c>
    </row>
    <row r="104" spans="4:8" x14ac:dyDescent="0.25">
      <c r="D104" s="11" t="s">
        <v>49</v>
      </c>
      <c r="G104" s="11">
        <v>52.962044359662578</v>
      </c>
      <c r="H104" s="11">
        <v>101.460148441485</v>
      </c>
    </row>
  </sheetData>
  <mergeCells count="4">
    <mergeCell ref="A2:G2"/>
    <mergeCell ref="A4:A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2.85546875" style="59" customWidth="1"/>
    <col min="2" max="9" width="19.5703125" style="59" customWidth="1"/>
    <col min="10" max="16384" width="11.42578125" style="59"/>
  </cols>
  <sheetData>
    <row r="2" spans="1:9" x14ac:dyDescent="0.25">
      <c r="A2" s="86" t="s">
        <v>176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96" t="s">
        <v>0</v>
      </c>
      <c r="B4" s="96" t="s">
        <v>1</v>
      </c>
      <c r="C4" s="71"/>
      <c r="D4" s="71"/>
      <c r="E4" s="71"/>
      <c r="F4" s="71"/>
      <c r="G4" s="71"/>
      <c r="H4" s="94"/>
      <c r="I4" s="95"/>
    </row>
    <row r="5" spans="1:9" ht="15.75" thickBot="1" x14ac:dyDescent="0.3">
      <c r="A5" s="97"/>
      <c r="B5" s="97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59" t="s">
        <v>7</v>
      </c>
    </row>
    <row r="9" spans="1:9" x14ac:dyDescent="0.25">
      <c r="A9" s="59" t="s">
        <v>113</v>
      </c>
    </row>
    <row r="10" spans="1:9" x14ac:dyDescent="0.25">
      <c r="A10" s="59" t="s">
        <v>177</v>
      </c>
      <c r="B10" s="60">
        <f t="shared" ref="B10:B17" si="0">SUM(C10:I10)</f>
        <v>23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3</v>
      </c>
      <c r="I10" s="60">
        <v>20</v>
      </c>
    </row>
    <row r="11" spans="1:9" x14ac:dyDescent="0.25">
      <c r="A11" s="40" t="s">
        <v>115</v>
      </c>
      <c r="B11" s="60">
        <f t="shared" si="0"/>
        <v>47213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18395</v>
      </c>
      <c r="I11" s="60">
        <v>28818</v>
      </c>
    </row>
    <row r="12" spans="1:9" x14ac:dyDescent="0.25">
      <c r="A12" s="59" t="s">
        <v>178</v>
      </c>
      <c r="B12" s="60">
        <f t="shared" si="0"/>
        <v>67</v>
      </c>
      <c r="C12" s="60">
        <v>4</v>
      </c>
      <c r="D12" s="60">
        <v>3</v>
      </c>
      <c r="E12" s="60">
        <v>0</v>
      </c>
      <c r="F12" s="60">
        <v>8</v>
      </c>
      <c r="G12" s="60">
        <v>6</v>
      </c>
      <c r="H12" s="60">
        <v>1</v>
      </c>
      <c r="I12" s="60">
        <v>45</v>
      </c>
    </row>
    <row r="13" spans="1:9" x14ac:dyDescent="0.25">
      <c r="A13" s="40" t="s">
        <v>115</v>
      </c>
      <c r="B13" s="60">
        <f t="shared" si="0"/>
        <v>48077</v>
      </c>
      <c r="C13" s="60">
        <v>7644</v>
      </c>
      <c r="D13" s="60">
        <v>0</v>
      </c>
      <c r="E13" s="60">
        <v>0</v>
      </c>
      <c r="F13" s="60">
        <v>31933</v>
      </c>
      <c r="G13" s="60">
        <v>0</v>
      </c>
      <c r="H13" s="60">
        <v>0</v>
      </c>
      <c r="I13" s="60">
        <v>8500</v>
      </c>
    </row>
    <row r="14" spans="1:9" x14ac:dyDescent="0.25">
      <c r="A14" s="59" t="s">
        <v>179</v>
      </c>
      <c r="B14" s="60">
        <f t="shared" si="0"/>
        <v>6</v>
      </c>
      <c r="C14" s="60">
        <v>1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5</v>
      </c>
    </row>
    <row r="15" spans="1:9" x14ac:dyDescent="0.25">
      <c r="A15" s="40" t="s">
        <v>115</v>
      </c>
      <c r="B15" s="60">
        <f t="shared" si="0"/>
        <v>4092</v>
      </c>
      <c r="C15" s="60">
        <v>1524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2568</v>
      </c>
    </row>
    <row r="16" spans="1:9" x14ac:dyDescent="0.25">
      <c r="A16" s="59" t="s">
        <v>127</v>
      </c>
      <c r="B16" s="60">
        <f t="shared" si="0"/>
        <v>67</v>
      </c>
      <c r="C16" s="60">
        <v>4</v>
      </c>
      <c r="D16" s="60">
        <v>3</v>
      </c>
      <c r="E16" s="60">
        <v>0</v>
      </c>
      <c r="F16" s="60">
        <v>8</v>
      </c>
      <c r="G16" s="60">
        <v>6</v>
      </c>
      <c r="H16" s="60">
        <v>1</v>
      </c>
      <c r="I16" s="60">
        <v>45</v>
      </c>
    </row>
    <row r="17" spans="1:9" x14ac:dyDescent="0.25">
      <c r="A17" s="40" t="s">
        <v>115</v>
      </c>
      <c r="B17" s="60">
        <f t="shared" si="0"/>
        <v>48077</v>
      </c>
      <c r="C17" s="60">
        <v>7644</v>
      </c>
      <c r="D17" s="60">
        <v>0</v>
      </c>
      <c r="E17" s="60">
        <v>0</v>
      </c>
      <c r="F17" s="60">
        <v>31933</v>
      </c>
      <c r="G17" s="60">
        <v>0</v>
      </c>
      <c r="H17" s="60">
        <v>0</v>
      </c>
      <c r="I17" s="60">
        <v>8500</v>
      </c>
    </row>
    <row r="18" spans="1:9" x14ac:dyDescent="0.25">
      <c r="B18" s="61"/>
      <c r="C18" s="61"/>
      <c r="D18" s="61"/>
      <c r="E18" s="61"/>
      <c r="F18" s="61"/>
      <c r="G18" s="61"/>
      <c r="H18" s="61"/>
      <c r="I18" s="61"/>
    </row>
    <row r="19" spans="1:9" x14ac:dyDescent="0.25">
      <c r="A19" s="59" t="s">
        <v>15</v>
      </c>
      <c r="B19" s="62"/>
      <c r="C19" s="62"/>
      <c r="D19" s="62"/>
      <c r="E19" s="62"/>
      <c r="F19" s="62"/>
      <c r="G19" s="62"/>
      <c r="H19" s="62"/>
      <c r="I19" s="62"/>
    </row>
    <row r="20" spans="1:9" x14ac:dyDescent="0.25">
      <c r="A20" s="59" t="s">
        <v>180</v>
      </c>
      <c r="B20" s="62">
        <f>SUM(C20:I20)</f>
        <v>813203566.63000011</v>
      </c>
      <c r="C20" s="62">
        <v>145790807.62</v>
      </c>
      <c r="D20" s="62">
        <v>21524700.399999999</v>
      </c>
      <c r="E20" s="62">
        <v>16382079.1</v>
      </c>
      <c r="F20" s="62">
        <v>0</v>
      </c>
      <c r="G20" s="62">
        <v>302384095.15000004</v>
      </c>
      <c r="H20" s="62">
        <v>327121884.36000001</v>
      </c>
      <c r="I20" s="62">
        <v>0</v>
      </c>
    </row>
    <row r="21" spans="1:9" x14ac:dyDescent="0.25">
      <c r="A21" s="59" t="s">
        <v>181</v>
      </c>
      <c r="B21" s="62">
        <f>SUM(C21:I21)</f>
        <v>2500000000</v>
      </c>
      <c r="C21" s="62">
        <v>273090000</v>
      </c>
      <c r="D21" s="62">
        <v>727348000</v>
      </c>
      <c r="E21" s="62">
        <v>0</v>
      </c>
      <c r="F21" s="62">
        <v>477189550</v>
      </c>
      <c r="G21" s="62">
        <v>1021372450</v>
      </c>
      <c r="H21" s="62">
        <v>1000000</v>
      </c>
      <c r="I21" s="62">
        <v>0</v>
      </c>
    </row>
    <row r="22" spans="1:9" x14ac:dyDescent="0.25">
      <c r="A22" s="59" t="s">
        <v>182</v>
      </c>
      <c r="B22" s="62">
        <f>SUM(C22:I22)</f>
        <v>415608764.36906189</v>
      </c>
      <c r="C22" s="62">
        <v>4905183.34</v>
      </c>
      <c r="D22" s="62">
        <v>135817310.7260989</v>
      </c>
      <c r="E22" s="62">
        <v>0</v>
      </c>
      <c r="F22" s="62">
        <v>60725112.778630972</v>
      </c>
      <c r="G22" s="62">
        <v>214161157.52433202</v>
      </c>
      <c r="H22" s="62">
        <v>0</v>
      </c>
      <c r="I22" s="62">
        <v>0</v>
      </c>
    </row>
    <row r="23" spans="1:9" x14ac:dyDescent="0.25">
      <c r="A23" s="59" t="s">
        <v>131</v>
      </c>
      <c r="B23" s="62">
        <f>SUM(C23:I23)</f>
        <v>2500000000</v>
      </c>
      <c r="C23" s="62">
        <v>273090000</v>
      </c>
      <c r="D23" s="62">
        <v>727348000</v>
      </c>
      <c r="E23" s="62">
        <v>0</v>
      </c>
      <c r="F23" s="62">
        <v>477189550</v>
      </c>
      <c r="G23" s="62">
        <v>1021372450</v>
      </c>
      <c r="H23" s="62">
        <v>1000000</v>
      </c>
      <c r="I23" s="62">
        <v>0</v>
      </c>
    </row>
    <row r="24" spans="1:9" x14ac:dyDescent="0.25">
      <c r="A24" s="59" t="s">
        <v>183</v>
      </c>
      <c r="B24" s="61">
        <f>B22</f>
        <v>415608764.36906189</v>
      </c>
      <c r="C24" s="61"/>
      <c r="D24" s="61"/>
      <c r="E24" s="61"/>
      <c r="F24" s="61"/>
      <c r="G24" s="61"/>
      <c r="H24" s="61"/>
      <c r="I24" s="61"/>
    </row>
    <row r="25" spans="1:9" x14ac:dyDescent="0.25"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59" t="s">
        <v>17</v>
      </c>
      <c r="B26" s="61"/>
      <c r="C26" s="61"/>
      <c r="D26" s="61"/>
      <c r="E26" s="61"/>
      <c r="F26" s="61"/>
      <c r="G26" s="61"/>
      <c r="H26" s="61"/>
      <c r="I26" s="61"/>
    </row>
    <row r="27" spans="1:9" x14ac:dyDescent="0.25">
      <c r="A27" s="59" t="s">
        <v>181</v>
      </c>
      <c r="B27" s="61">
        <f>B21</f>
        <v>2500000000</v>
      </c>
      <c r="C27" s="61"/>
      <c r="D27" s="61"/>
      <c r="E27" s="61"/>
      <c r="F27" s="61"/>
      <c r="G27" s="61"/>
      <c r="H27" s="61"/>
      <c r="I27" s="61"/>
    </row>
    <row r="28" spans="1:9" x14ac:dyDescent="0.25">
      <c r="A28" s="59" t="s">
        <v>182</v>
      </c>
      <c r="B28" s="60">
        <v>0</v>
      </c>
      <c r="C28" s="61"/>
      <c r="D28" s="61"/>
      <c r="E28" s="61"/>
      <c r="F28" s="61"/>
      <c r="G28" s="61"/>
      <c r="H28" s="61"/>
      <c r="I28" s="61"/>
    </row>
    <row r="29" spans="1:9" x14ac:dyDescent="0.25">
      <c r="B29" s="61"/>
      <c r="C29" s="61"/>
      <c r="D29" s="61"/>
      <c r="E29" s="61"/>
      <c r="F29" s="61"/>
      <c r="G29" s="61"/>
      <c r="H29" s="61"/>
      <c r="I29" s="61"/>
    </row>
    <row r="30" spans="1:9" x14ac:dyDescent="0.25">
      <c r="A30" s="59" t="s">
        <v>18</v>
      </c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A31" s="59" t="s">
        <v>184</v>
      </c>
      <c r="B31" s="69">
        <v>1.0245</v>
      </c>
      <c r="C31" s="69">
        <v>1.0245</v>
      </c>
      <c r="D31" s="69">
        <v>1.0245</v>
      </c>
      <c r="E31" s="69">
        <v>1.0245</v>
      </c>
      <c r="F31" s="69">
        <v>1.0245</v>
      </c>
      <c r="G31" s="69">
        <v>1.0245</v>
      </c>
      <c r="H31" s="69">
        <v>1.0245</v>
      </c>
      <c r="I31" s="69">
        <v>1.0245</v>
      </c>
    </row>
    <row r="32" spans="1:9" x14ac:dyDescent="0.25">
      <c r="A32" s="59" t="s">
        <v>185</v>
      </c>
      <c r="B32" s="69">
        <v>1.0451999999999999</v>
      </c>
      <c r="C32" s="69">
        <v>1.0451999999999999</v>
      </c>
      <c r="D32" s="69">
        <v>1.0451999999999999</v>
      </c>
      <c r="E32" s="69">
        <v>1.0451999999999999</v>
      </c>
      <c r="F32" s="69">
        <v>1.0451999999999999</v>
      </c>
      <c r="G32" s="69">
        <v>1.0451999999999999</v>
      </c>
      <c r="H32" s="69">
        <v>1.0451999999999999</v>
      </c>
      <c r="I32" s="69">
        <v>1.0451999999999999</v>
      </c>
    </row>
    <row r="33" spans="1:9" x14ac:dyDescent="0.25">
      <c r="A33" s="59" t="s">
        <v>100</v>
      </c>
      <c r="B33" s="62">
        <f>C33+F33</f>
        <v>282380</v>
      </c>
      <c r="C33" s="49">
        <v>75533</v>
      </c>
      <c r="D33" s="49">
        <v>75533</v>
      </c>
      <c r="E33" s="49">
        <v>75533</v>
      </c>
      <c r="F33" s="62">
        <v>206847</v>
      </c>
      <c r="G33" s="62">
        <v>206847</v>
      </c>
      <c r="H33" s="62">
        <v>206847</v>
      </c>
      <c r="I33" s="62">
        <v>0</v>
      </c>
    </row>
    <row r="34" spans="1:9" x14ac:dyDescent="0.25">
      <c r="B34" s="65"/>
      <c r="C34" s="65"/>
      <c r="D34" s="65"/>
      <c r="E34" s="65"/>
      <c r="F34" s="65"/>
      <c r="G34" s="65"/>
      <c r="H34" s="65"/>
      <c r="I34" s="65"/>
    </row>
    <row r="35" spans="1:9" x14ac:dyDescent="0.25">
      <c r="A35" s="59" t="s">
        <v>21</v>
      </c>
      <c r="B35" s="65"/>
      <c r="C35" s="65"/>
      <c r="D35" s="65"/>
      <c r="E35" s="65"/>
      <c r="F35" s="65"/>
      <c r="G35" s="65"/>
      <c r="H35" s="65"/>
      <c r="I35" s="65"/>
    </row>
    <row r="36" spans="1:9" x14ac:dyDescent="0.25">
      <c r="A36" s="59" t="s">
        <v>186</v>
      </c>
      <c r="B36" s="65">
        <f t="shared" ref="B36" si="1">B20/B31</f>
        <v>793756531.60566139</v>
      </c>
      <c r="C36" s="65">
        <f t="shared" ref="C36:I36" si="2">C20/C31</f>
        <v>142304351.02000976</v>
      </c>
      <c r="D36" s="65">
        <f t="shared" si="2"/>
        <v>21009956.466569059</v>
      </c>
      <c r="E36" s="65">
        <f t="shared" si="2"/>
        <v>15990316.349438751</v>
      </c>
      <c r="F36" s="65">
        <f t="shared" si="2"/>
        <v>0</v>
      </c>
      <c r="G36" s="65">
        <f t="shared" si="2"/>
        <v>295152850.31722796</v>
      </c>
      <c r="H36" s="65">
        <f t="shared" si="2"/>
        <v>319299057.45241582</v>
      </c>
      <c r="I36" s="65">
        <f t="shared" si="2"/>
        <v>0</v>
      </c>
    </row>
    <row r="37" spans="1:9" x14ac:dyDescent="0.25">
      <c r="A37" s="59" t="s">
        <v>187</v>
      </c>
      <c r="B37" s="65">
        <f t="shared" ref="B37" si="3">B22/B32</f>
        <v>397635633.72470522</v>
      </c>
      <c r="C37" s="65">
        <f t="shared" ref="C37:I37" si="4">C22/C32</f>
        <v>4693057.1565250671</v>
      </c>
      <c r="D37" s="65">
        <f t="shared" si="4"/>
        <v>129943848.76205407</v>
      </c>
      <c r="E37" s="65">
        <f t="shared" si="4"/>
        <v>0</v>
      </c>
      <c r="F37" s="65">
        <f t="shared" si="4"/>
        <v>58099036.336233236</v>
      </c>
      <c r="G37" s="65">
        <f t="shared" si="4"/>
        <v>204899691.46989289</v>
      </c>
      <c r="H37" s="65">
        <f t="shared" si="4"/>
        <v>0</v>
      </c>
      <c r="I37" s="65">
        <f t="shared" si="4"/>
        <v>0</v>
      </c>
    </row>
    <row r="38" spans="1:9" x14ac:dyDescent="0.25">
      <c r="A38" s="59" t="s">
        <v>188</v>
      </c>
      <c r="B38" s="65">
        <f>B36/B11</f>
        <v>16812.245178354719</v>
      </c>
      <c r="C38" s="48" t="s">
        <v>233</v>
      </c>
      <c r="D38" s="48" t="s">
        <v>233</v>
      </c>
      <c r="E38" s="48" t="s">
        <v>233</v>
      </c>
      <c r="F38" s="48" t="s">
        <v>233</v>
      </c>
      <c r="G38" s="48" t="s">
        <v>233</v>
      </c>
      <c r="H38" s="65">
        <f t="shared" ref="H38:I38" si="5">H36/H11</f>
        <v>17357.926471998686</v>
      </c>
      <c r="I38" s="65">
        <f t="shared" si="5"/>
        <v>0</v>
      </c>
    </row>
    <row r="39" spans="1:9" x14ac:dyDescent="0.25">
      <c r="A39" s="59" t="s">
        <v>189</v>
      </c>
      <c r="B39" s="65">
        <f>B37/B15</f>
        <v>97173.908534874194</v>
      </c>
      <c r="C39" s="65">
        <f t="shared" ref="C39:I39" si="6">C37/C15</f>
        <v>3079.4338297408576</v>
      </c>
      <c r="D39" s="48" t="s">
        <v>233</v>
      </c>
      <c r="E39" s="48" t="s">
        <v>233</v>
      </c>
      <c r="F39" s="48" t="s">
        <v>233</v>
      </c>
      <c r="G39" s="48" t="s">
        <v>233</v>
      </c>
      <c r="H39" s="48" t="s">
        <v>233</v>
      </c>
      <c r="I39" s="65">
        <f t="shared" si="6"/>
        <v>0</v>
      </c>
    </row>
    <row r="40" spans="1:9" x14ac:dyDescent="0.25">
      <c r="B40" s="61"/>
      <c r="C40" s="61"/>
      <c r="D40" s="61"/>
      <c r="E40" s="61"/>
      <c r="F40" s="61"/>
      <c r="G40" s="61"/>
      <c r="H40" s="61"/>
      <c r="I40" s="61"/>
    </row>
    <row r="41" spans="1:9" x14ac:dyDescent="0.25">
      <c r="A41" s="59" t="s">
        <v>26</v>
      </c>
      <c r="B41" s="61"/>
      <c r="C41" s="61"/>
      <c r="D41" s="61"/>
      <c r="E41" s="61"/>
      <c r="F41" s="61"/>
      <c r="G41" s="61"/>
      <c r="H41" s="61"/>
      <c r="I41" s="61"/>
    </row>
    <row r="42" spans="1:9" x14ac:dyDescent="0.25">
      <c r="B42" s="61"/>
      <c r="C42" s="61"/>
      <c r="D42" s="61"/>
      <c r="E42" s="61"/>
      <c r="F42" s="61"/>
      <c r="G42" s="61"/>
      <c r="H42" s="61"/>
      <c r="I42" s="61"/>
    </row>
    <row r="43" spans="1:9" x14ac:dyDescent="0.25">
      <c r="A43" s="59" t="s">
        <v>27</v>
      </c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59" t="s">
        <v>28</v>
      </c>
      <c r="B44" s="64">
        <f>(B13/B33)*100</f>
        <v>17.02563920957575</v>
      </c>
      <c r="C44" s="64">
        <f t="shared" ref="C44:H44" si="7">(C13/C33)*100</f>
        <v>10.12007996504839</v>
      </c>
      <c r="D44" s="64">
        <f t="shared" si="7"/>
        <v>0</v>
      </c>
      <c r="E44" s="64">
        <f t="shared" si="7"/>
        <v>0</v>
      </c>
      <c r="F44" s="64">
        <f t="shared" si="7"/>
        <v>15.437980729718101</v>
      </c>
      <c r="G44" s="64">
        <f t="shared" si="7"/>
        <v>0</v>
      </c>
      <c r="H44" s="64">
        <f t="shared" si="7"/>
        <v>0</v>
      </c>
      <c r="I44" s="48" t="s">
        <v>233</v>
      </c>
    </row>
    <row r="45" spans="1:9" x14ac:dyDescent="0.25">
      <c r="A45" s="59" t="s">
        <v>29</v>
      </c>
      <c r="B45" s="64">
        <f>(B15/B33)*100</f>
        <v>1.4491111268503436</v>
      </c>
      <c r="C45" s="64">
        <f t="shared" ref="C45:H45" si="8">(C15/C33)*100</f>
        <v>2.0176611547270729</v>
      </c>
      <c r="D45" s="64">
        <f t="shared" si="8"/>
        <v>0</v>
      </c>
      <c r="E45" s="64">
        <f t="shared" si="8"/>
        <v>0</v>
      </c>
      <c r="F45" s="64">
        <f t="shared" si="8"/>
        <v>0</v>
      </c>
      <c r="G45" s="64">
        <f t="shared" si="8"/>
        <v>0</v>
      </c>
      <c r="H45" s="64">
        <f t="shared" si="8"/>
        <v>0</v>
      </c>
      <c r="I45" s="48" t="s">
        <v>233</v>
      </c>
    </row>
    <row r="46" spans="1:9" x14ac:dyDescent="0.25"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9" t="s">
        <v>30</v>
      </c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9" t="s">
        <v>31</v>
      </c>
      <c r="B48" s="56">
        <f>B15/B13*100</f>
        <v>8.5113463818457884</v>
      </c>
      <c r="C48" s="56">
        <f t="shared" ref="C48:I48" si="9">C15/C13*100</f>
        <v>19.937205651491364</v>
      </c>
      <c r="D48" s="48" t="s">
        <v>233</v>
      </c>
      <c r="E48" s="48" t="s">
        <v>233</v>
      </c>
      <c r="F48" s="48" t="s">
        <v>233</v>
      </c>
      <c r="G48" s="48" t="s">
        <v>233</v>
      </c>
      <c r="H48" s="48" t="s">
        <v>233</v>
      </c>
      <c r="I48" s="56">
        <f t="shared" si="9"/>
        <v>30.211764705882356</v>
      </c>
    </row>
    <row r="49" spans="1:9" x14ac:dyDescent="0.25">
      <c r="A49" s="59" t="s">
        <v>32</v>
      </c>
      <c r="B49" s="56">
        <f>B22/B21*100</f>
        <v>16.624350574762474</v>
      </c>
      <c r="C49" s="56">
        <f t="shared" ref="C49:G49" si="10">C22/C21*100</f>
        <v>1.7961783075176683</v>
      </c>
      <c r="D49" s="56">
        <f t="shared" si="10"/>
        <v>18.67294757476461</v>
      </c>
      <c r="E49" s="48" t="s">
        <v>233</v>
      </c>
      <c r="F49" s="56">
        <f t="shared" si="10"/>
        <v>12.725574727826913</v>
      </c>
      <c r="G49" s="56">
        <f t="shared" si="10"/>
        <v>20.967978676567203</v>
      </c>
      <c r="H49" s="48" t="s">
        <v>233</v>
      </c>
      <c r="I49" s="48" t="s">
        <v>233</v>
      </c>
    </row>
    <row r="50" spans="1:9" x14ac:dyDescent="0.25">
      <c r="A50" s="59" t="s">
        <v>33</v>
      </c>
      <c r="B50" s="56">
        <f t="shared" ref="B50:F50" si="11">AVERAGE(B48:B49)</f>
        <v>12.567848478304132</v>
      </c>
      <c r="C50" s="56">
        <f t="shared" si="11"/>
        <v>10.866691979504516</v>
      </c>
      <c r="D50" s="48" t="s">
        <v>233</v>
      </c>
      <c r="E50" s="48" t="s">
        <v>233</v>
      </c>
      <c r="F50" s="56">
        <f t="shared" si="11"/>
        <v>12.725574727826913</v>
      </c>
      <c r="G50" s="48" t="s">
        <v>233</v>
      </c>
      <c r="H50" s="48" t="s">
        <v>233</v>
      </c>
      <c r="I50" s="48" t="s">
        <v>233</v>
      </c>
    </row>
    <row r="51" spans="1:9" x14ac:dyDescent="0.25">
      <c r="B51" s="56"/>
      <c r="C51" s="56"/>
      <c r="D51" s="56"/>
      <c r="E51" s="56"/>
      <c r="F51" s="56"/>
      <c r="G51" s="56"/>
      <c r="H51" s="56"/>
      <c r="I51" s="56"/>
    </row>
    <row r="52" spans="1:9" x14ac:dyDescent="0.25">
      <c r="A52" s="59" t="s">
        <v>34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25">
      <c r="A53" s="59" t="s">
        <v>35</v>
      </c>
      <c r="B53" s="56">
        <f>B15/B17*100</f>
        <v>8.5113463818457884</v>
      </c>
      <c r="C53" s="56">
        <f t="shared" ref="C53:I53" si="12">C15/C17*100</f>
        <v>19.937205651491364</v>
      </c>
      <c r="D53" s="48" t="s">
        <v>233</v>
      </c>
      <c r="E53" s="48" t="s">
        <v>233</v>
      </c>
      <c r="F53" s="48" t="s">
        <v>233</v>
      </c>
      <c r="G53" s="48" t="s">
        <v>233</v>
      </c>
      <c r="H53" s="48" t="s">
        <v>233</v>
      </c>
      <c r="I53" s="56">
        <f t="shared" si="12"/>
        <v>30.211764705882356</v>
      </c>
    </row>
    <row r="54" spans="1:9" x14ac:dyDescent="0.25">
      <c r="A54" s="59" t="s">
        <v>36</v>
      </c>
      <c r="B54" s="56">
        <f t="shared" ref="B54:G54" si="13">B22/B23*100</f>
        <v>16.624350574762474</v>
      </c>
      <c r="C54" s="56">
        <f t="shared" si="13"/>
        <v>1.7961783075176683</v>
      </c>
      <c r="D54" s="56">
        <f t="shared" si="13"/>
        <v>18.67294757476461</v>
      </c>
      <c r="E54" s="48" t="s">
        <v>233</v>
      </c>
      <c r="F54" s="56">
        <f t="shared" si="13"/>
        <v>12.725574727826913</v>
      </c>
      <c r="G54" s="56">
        <f t="shared" si="13"/>
        <v>20.967978676567203</v>
      </c>
      <c r="H54" s="48" t="s">
        <v>233</v>
      </c>
      <c r="I54" s="48" t="s">
        <v>233</v>
      </c>
    </row>
    <row r="55" spans="1:9" x14ac:dyDescent="0.25">
      <c r="A55" s="59" t="s">
        <v>37</v>
      </c>
      <c r="B55" s="56">
        <f t="shared" ref="B55:C55" si="14">(B53+B54)/2</f>
        <v>12.567848478304132</v>
      </c>
      <c r="C55" s="56">
        <f t="shared" si="14"/>
        <v>10.866691979504516</v>
      </c>
      <c r="D55" s="48" t="s">
        <v>233</v>
      </c>
      <c r="E55" s="48" t="s">
        <v>233</v>
      </c>
      <c r="F55" s="48" t="s">
        <v>233</v>
      </c>
      <c r="G55" s="48" t="s">
        <v>233</v>
      </c>
      <c r="H55" s="48" t="s">
        <v>233</v>
      </c>
      <c r="I55" s="48" t="s">
        <v>233</v>
      </c>
    </row>
    <row r="56" spans="1:9" x14ac:dyDescent="0.25">
      <c r="B56" s="56"/>
      <c r="C56" s="56"/>
      <c r="D56" s="56"/>
      <c r="E56" s="56"/>
      <c r="F56" s="56"/>
      <c r="G56" s="56"/>
      <c r="H56" s="56"/>
      <c r="I56" s="56"/>
    </row>
    <row r="57" spans="1:9" x14ac:dyDescent="0.25">
      <c r="A57" s="59" t="s">
        <v>92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25">
      <c r="A58" s="59" t="s">
        <v>38</v>
      </c>
      <c r="B58" s="61">
        <f>B24/B22*100</f>
        <v>100</v>
      </c>
      <c r="C58" s="56"/>
      <c r="D58" s="56"/>
      <c r="E58" s="56"/>
      <c r="F58" s="56"/>
      <c r="G58" s="56"/>
      <c r="H58" s="56"/>
      <c r="I58" s="56"/>
    </row>
    <row r="59" spans="1:9" x14ac:dyDescent="0.25">
      <c r="B59" s="56"/>
      <c r="C59" s="56"/>
      <c r="D59" s="56"/>
      <c r="E59" s="56"/>
      <c r="F59" s="56"/>
      <c r="G59" s="56"/>
      <c r="H59" s="56"/>
      <c r="I59" s="56"/>
    </row>
    <row r="60" spans="1:9" x14ac:dyDescent="0.25">
      <c r="A60" s="59" t="s">
        <v>39</v>
      </c>
      <c r="B60" s="56"/>
      <c r="C60" s="56"/>
      <c r="D60" s="56"/>
      <c r="E60" s="56"/>
      <c r="F60" s="56"/>
      <c r="G60" s="56"/>
      <c r="H60" s="56"/>
      <c r="I60" s="56"/>
    </row>
    <row r="61" spans="1:9" x14ac:dyDescent="0.25">
      <c r="A61" s="59" t="s">
        <v>116</v>
      </c>
      <c r="B61" s="56">
        <f>((B15/B11)-1)*100</f>
        <v>-91.332895600787921</v>
      </c>
      <c r="C61" s="48" t="s">
        <v>233</v>
      </c>
      <c r="D61" s="48" t="s">
        <v>233</v>
      </c>
      <c r="E61" s="48" t="s">
        <v>233</v>
      </c>
      <c r="F61" s="48" t="s">
        <v>233</v>
      </c>
      <c r="G61" s="48" t="s">
        <v>233</v>
      </c>
      <c r="H61" s="56">
        <f t="shared" ref="H61:I61" si="15">((H15/H11)-1)*100</f>
        <v>-100</v>
      </c>
      <c r="I61" s="56">
        <f t="shared" si="15"/>
        <v>-91.088902769102646</v>
      </c>
    </row>
    <row r="62" spans="1:9" x14ac:dyDescent="0.25">
      <c r="A62" s="59" t="s">
        <v>41</v>
      </c>
      <c r="B62" s="56">
        <f>((B37/B36)-1)*100</f>
        <v>-49.904584354053441</v>
      </c>
      <c r="C62" s="56">
        <f t="shared" ref="C62:H62" si="16">((C37/C36)-1)*100</f>
        <v>-96.70209861969353</v>
      </c>
      <c r="D62" s="56">
        <f t="shared" si="16"/>
        <v>518.4869967190084</v>
      </c>
      <c r="E62" s="56">
        <f t="shared" si="16"/>
        <v>-100</v>
      </c>
      <c r="F62" s="48" t="s">
        <v>233</v>
      </c>
      <c r="G62" s="56">
        <f t="shared" si="16"/>
        <v>-30.578447319865521</v>
      </c>
      <c r="H62" s="56">
        <f t="shared" si="16"/>
        <v>-100</v>
      </c>
      <c r="I62" s="48" t="s">
        <v>233</v>
      </c>
    </row>
    <row r="63" spans="1:9" x14ac:dyDescent="0.25">
      <c r="A63" s="59" t="s">
        <v>42</v>
      </c>
      <c r="B63" s="56">
        <f t="shared" ref="B63" si="17">((B39/B38)-1)*100</f>
        <v>477.99483355133799</v>
      </c>
      <c r="C63" s="48" t="s">
        <v>233</v>
      </c>
      <c r="D63" s="48" t="s">
        <v>233</v>
      </c>
      <c r="E63" s="48" t="s">
        <v>233</v>
      </c>
      <c r="F63" s="48" t="s">
        <v>233</v>
      </c>
      <c r="G63" s="48" t="s">
        <v>233</v>
      </c>
      <c r="H63" s="48" t="s">
        <v>233</v>
      </c>
      <c r="I63" s="48" t="s">
        <v>233</v>
      </c>
    </row>
    <row r="64" spans="1:9" x14ac:dyDescent="0.25">
      <c r="B64" s="61"/>
      <c r="C64" s="61"/>
      <c r="D64" s="61"/>
      <c r="E64" s="61"/>
      <c r="F64" s="61"/>
      <c r="G64" s="61"/>
      <c r="H64" s="61"/>
      <c r="I64" s="61"/>
    </row>
    <row r="65" spans="1:9" x14ac:dyDescent="0.25">
      <c r="A65" s="59" t="s">
        <v>43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5">
      <c r="A66" s="59" t="s">
        <v>117</v>
      </c>
      <c r="B66" s="61">
        <f>B21/B13</f>
        <v>51999.91680013312</v>
      </c>
      <c r="C66" s="61">
        <f t="shared" ref="C66:F66" si="18">C21/C13</f>
        <v>35726.059654631084</v>
      </c>
      <c r="D66" s="48" t="s">
        <v>233</v>
      </c>
      <c r="E66" s="48" t="s">
        <v>233</v>
      </c>
      <c r="F66" s="61">
        <f t="shared" si="18"/>
        <v>14943.461309617011</v>
      </c>
      <c r="G66" s="48" t="s">
        <v>233</v>
      </c>
      <c r="H66" s="48" t="s">
        <v>233</v>
      </c>
      <c r="I66" s="48" t="s">
        <v>233</v>
      </c>
    </row>
    <row r="67" spans="1:9" x14ac:dyDescent="0.25">
      <c r="A67" s="59" t="s">
        <v>118</v>
      </c>
      <c r="B67" s="61">
        <f>B22/B15</f>
        <v>101566.1692006505</v>
      </c>
      <c r="C67" s="61">
        <f t="shared" ref="C67" si="19">C22/C15</f>
        <v>3218.6242388451442</v>
      </c>
      <c r="D67" s="48" t="s">
        <v>233</v>
      </c>
      <c r="E67" s="48" t="s">
        <v>233</v>
      </c>
      <c r="F67" s="48" t="s">
        <v>233</v>
      </c>
      <c r="G67" s="48" t="s">
        <v>233</v>
      </c>
      <c r="H67" s="48" t="s">
        <v>233</v>
      </c>
      <c r="I67" s="48" t="s">
        <v>233</v>
      </c>
    </row>
    <row r="68" spans="1:9" x14ac:dyDescent="0.25">
      <c r="A68" s="59" t="s">
        <v>46</v>
      </c>
      <c r="B68" s="56">
        <f>(B67/B66)*B50</f>
        <v>24.547505142014145</v>
      </c>
      <c r="C68" s="56">
        <f t="shared" ref="C68" si="20">(C67/C66)*C50</f>
        <v>0.97899960251461793</v>
      </c>
      <c r="D68" s="48" t="s">
        <v>233</v>
      </c>
      <c r="E68" s="48" t="s">
        <v>233</v>
      </c>
      <c r="F68" s="48" t="s">
        <v>233</v>
      </c>
      <c r="G68" s="48" t="s">
        <v>233</v>
      </c>
      <c r="H68" s="48" t="s">
        <v>233</v>
      </c>
      <c r="I68" s="48" t="s">
        <v>233</v>
      </c>
    </row>
    <row r="69" spans="1:9" x14ac:dyDescent="0.25">
      <c r="A69" s="59" t="s">
        <v>119</v>
      </c>
      <c r="B69" s="61">
        <f>B21/B12</f>
        <v>37313432.835820898</v>
      </c>
      <c r="C69" s="61">
        <f t="shared" ref="C69:H69" si="21">C21/C12</f>
        <v>68272500</v>
      </c>
      <c r="D69" s="61">
        <f t="shared" si="21"/>
        <v>242449333.33333334</v>
      </c>
      <c r="E69" s="48" t="s">
        <v>233</v>
      </c>
      <c r="F69" s="61">
        <f t="shared" si="21"/>
        <v>59648693.75</v>
      </c>
      <c r="G69" s="61">
        <f t="shared" si="21"/>
        <v>170228741.66666666</v>
      </c>
      <c r="H69" s="61">
        <f t="shared" si="21"/>
        <v>1000000</v>
      </c>
      <c r="I69" s="48" t="s">
        <v>233</v>
      </c>
    </row>
    <row r="70" spans="1:9" x14ac:dyDescent="0.25">
      <c r="A70" s="59" t="s">
        <v>120</v>
      </c>
      <c r="B70" s="61">
        <f>B22/B14</f>
        <v>69268127.394843653</v>
      </c>
      <c r="C70" s="61">
        <f t="shared" ref="C70" si="22">C22/C14</f>
        <v>4905183.34</v>
      </c>
      <c r="D70" s="48" t="s">
        <v>233</v>
      </c>
      <c r="E70" s="48" t="s">
        <v>233</v>
      </c>
      <c r="F70" s="48" t="s">
        <v>233</v>
      </c>
      <c r="G70" s="48" t="s">
        <v>233</v>
      </c>
      <c r="H70" s="48" t="s">
        <v>233</v>
      </c>
      <c r="I70" s="48" t="s">
        <v>233</v>
      </c>
    </row>
    <row r="71" spans="1:9" x14ac:dyDescent="0.25">
      <c r="B71" s="56"/>
      <c r="C71" s="56"/>
      <c r="D71" s="56"/>
      <c r="E71" s="56"/>
      <c r="F71" s="61"/>
      <c r="G71" s="61"/>
      <c r="H71" s="61"/>
      <c r="I71" s="61"/>
    </row>
    <row r="72" spans="1:9" x14ac:dyDescent="0.25">
      <c r="A72" s="59" t="s">
        <v>47</v>
      </c>
      <c r="B72" s="56"/>
      <c r="C72" s="56"/>
      <c r="D72" s="56"/>
      <c r="E72" s="56"/>
      <c r="F72" s="61"/>
      <c r="G72" s="61"/>
      <c r="H72" s="61"/>
      <c r="I72" s="61"/>
    </row>
    <row r="73" spans="1:9" x14ac:dyDescent="0.25">
      <c r="A73" s="59" t="s">
        <v>48</v>
      </c>
      <c r="B73" s="64">
        <f>(B28/B27)*100</f>
        <v>0</v>
      </c>
      <c r="C73" s="56"/>
      <c r="D73" s="56"/>
      <c r="E73" s="56"/>
      <c r="F73" s="61"/>
      <c r="G73" s="61"/>
      <c r="H73" s="61"/>
      <c r="I73" s="61"/>
    </row>
    <row r="74" spans="1:9" x14ac:dyDescent="0.25">
      <c r="A74" s="59" t="s">
        <v>49</v>
      </c>
      <c r="B74" s="48" t="s">
        <v>233</v>
      </c>
      <c r="C74" s="56"/>
      <c r="D74" s="56"/>
      <c r="E74" s="56"/>
      <c r="F74" s="61"/>
      <c r="G74" s="61"/>
      <c r="H74" s="61"/>
      <c r="I74" s="61"/>
    </row>
    <row r="75" spans="1:9" ht="15.75" thickBot="1" x14ac:dyDescent="0.3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5.75" thickTop="1" x14ac:dyDescent="0.25"/>
    <row r="77" spans="1:9" x14ac:dyDescent="0.25">
      <c r="A77" s="59" t="s">
        <v>50</v>
      </c>
    </row>
    <row r="78" spans="1:9" x14ac:dyDescent="0.25">
      <c r="A78" s="59" t="s">
        <v>140</v>
      </c>
    </row>
    <row r="79" spans="1:9" x14ac:dyDescent="0.25">
      <c r="A79" s="59" t="s">
        <v>141</v>
      </c>
    </row>
    <row r="80" spans="1:9" x14ac:dyDescent="0.25">
      <c r="A80" s="59" t="s">
        <v>142</v>
      </c>
    </row>
    <row r="81" spans="1:6" x14ac:dyDescent="0.25">
      <c r="A81" s="59" t="s">
        <v>94</v>
      </c>
    </row>
    <row r="83" spans="1:6" x14ac:dyDescent="0.25">
      <c r="A83" s="59" t="s">
        <v>114</v>
      </c>
    </row>
    <row r="84" spans="1:6" x14ac:dyDescent="0.25">
      <c r="A84" s="59" t="s">
        <v>98</v>
      </c>
    </row>
    <row r="85" spans="1:6" x14ac:dyDescent="0.25">
      <c r="A85" s="93" t="s">
        <v>124</v>
      </c>
      <c r="B85" s="93"/>
      <c r="C85" s="93"/>
      <c r="D85" s="93"/>
      <c r="E85" s="93"/>
      <c r="F85" s="93"/>
    </row>
    <row r="86" spans="1:6" x14ac:dyDescent="0.25">
      <c r="A86" s="93"/>
      <c r="B86" s="93"/>
      <c r="C86" s="93"/>
      <c r="D86" s="93"/>
      <c r="E86" s="93"/>
      <c r="F86" s="93"/>
    </row>
    <row r="87" spans="1:6" x14ac:dyDescent="0.25">
      <c r="A87" s="93"/>
      <c r="B87" s="93"/>
      <c r="C87" s="93"/>
      <c r="D87" s="93"/>
      <c r="E87" s="93"/>
      <c r="F87" s="93"/>
    </row>
    <row r="88" spans="1:6" x14ac:dyDescent="0.25">
      <c r="A88" s="67"/>
    </row>
    <row r="89" spans="1:6" x14ac:dyDescent="0.25">
      <c r="A89" s="59" t="s">
        <v>106</v>
      </c>
    </row>
    <row r="90" spans="1:6" x14ac:dyDescent="0.25">
      <c r="A90" s="68" t="s">
        <v>107</v>
      </c>
    </row>
    <row r="91" spans="1:6" x14ac:dyDescent="0.25">
      <c r="A91" s="68" t="s">
        <v>108</v>
      </c>
    </row>
    <row r="93" spans="1:6" x14ac:dyDescent="0.25">
      <c r="A93" s="26" t="s">
        <v>234</v>
      </c>
    </row>
  </sheetData>
  <mergeCells count="7">
    <mergeCell ref="A2:I2"/>
    <mergeCell ref="A85:F87"/>
    <mergeCell ref="H4:I4"/>
    <mergeCell ref="C5:E5"/>
    <mergeCell ref="F5:H5"/>
    <mergeCell ref="A4:A5"/>
    <mergeCell ref="B4:B5"/>
  </mergeCells>
  <pageMargins left="0.7" right="0.7" top="0.75" bottom="0.75" header="0.3" footer="0.3"/>
  <ignoredErrors>
    <ignoredError sqref="C73:I74 C40:C43 F40:F43 C72:F72 I72 I40:I43 I71 F71 C71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1.140625" style="59" customWidth="1"/>
    <col min="2" max="9" width="19.5703125" style="59" customWidth="1"/>
    <col min="10" max="16384" width="11.42578125" style="59"/>
  </cols>
  <sheetData>
    <row r="2" spans="1:9" x14ac:dyDescent="0.25">
      <c r="A2" s="86" t="s">
        <v>190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96" t="s">
        <v>0</v>
      </c>
      <c r="B4" s="96" t="s">
        <v>1</v>
      </c>
      <c r="C4" s="71"/>
      <c r="D4" s="71"/>
      <c r="E4" s="71"/>
      <c r="F4" s="71"/>
      <c r="G4" s="71"/>
      <c r="H4" s="94"/>
      <c r="I4" s="95"/>
    </row>
    <row r="5" spans="1:9" ht="15.75" thickBot="1" x14ac:dyDescent="0.3">
      <c r="A5" s="97"/>
      <c r="B5" s="97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59" t="s">
        <v>7</v>
      </c>
    </row>
    <row r="9" spans="1:9" x14ac:dyDescent="0.25">
      <c r="A9" s="59" t="s">
        <v>113</v>
      </c>
    </row>
    <row r="10" spans="1:9" x14ac:dyDescent="0.25">
      <c r="A10" s="59" t="s">
        <v>191</v>
      </c>
      <c r="B10" s="60">
        <f t="shared" ref="B10:B17" si="0">SUM(C10:I10)</f>
        <v>29</v>
      </c>
      <c r="C10" s="60">
        <f>'1 Trimestre'!C10+'2 Trimestre'!C10</f>
        <v>0</v>
      </c>
      <c r="D10" s="60">
        <f>+'2 Trimestre'!D10</f>
        <v>0</v>
      </c>
      <c r="E10" s="60">
        <f>+'2 Trimestre'!E10</f>
        <v>0</v>
      </c>
      <c r="F10" s="60">
        <f>'1 Trimestre'!F10+'2 Trimestre'!F10</f>
        <v>1</v>
      </c>
      <c r="G10" s="60">
        <f>+'2 Trimestre'!G10</f>
        <v>-1</v>
      </c>
      <c r="H10" s="60">
        <f>+'2 Trimestre'!H10</f>
        <v>0</v>
      </c>
      <c r="I10" s="60">
        <f>'1 Trimestre'!I10+'2 Trimestre'!I10</f>
        <v>29</v>
      </c>
    </row>
    <row r="11" spans="1:9" x14ac:dyDescent="0.25">
      <c r="A11" s="40" t="s">
        <v>115</v>
      </c>
      <c r="B11" s="60">
        <f t="shared" si="0"/>
        <v>20746</v>
      </c>
      <c r="C11" s="60">
        <f>'1 Trimestre'!C11+'2 Trimestre'!C11</f>
        <v>0</v>
      </c>
      <c r="D11" s="60">
        <f>+'2 Trimestre'!D11</f>
        <v>0</v>
      </c>
      <c r="E11" s="60">
        <f>+'2 Trimestre'!E11</f>
        <v>0</v>
      </c>
      <c r="F11" s="60">
        <f>'1 Trimestre'!F11+'2 Trimestre'!F11</f>
        <v>1695</v>
      </c>
      <c r="G11" s="60">
        <f>+'2 Trimestre'!G11</f>
        <v>-1695</v>
      </c>
      <c r="H11" s="60">
        <f>+'2 Trimestre'!H11</f>
        <v>0</v>
      </c>
      <c r="I11" s="60">
        <f>'1 Trimestre'!I11+'2 Trimestre'!I11</f>
        <v>20746</v>
      </c>
    </row>
    <row r="12" spans="1:9" x14ac:dyDescent="0.25">
      <c r="A12" s="59" t="s">
        <v>192</v>
      </c>
      <c r="B12" s="60">
        <f t="shared" si="0"/>
        <v>64</v>
      </c>
      <c r="C12" s="60">
        <f>'2 Trimestre'!C12</f>
        <v>4</v>
      </c>
      <c r="D12" s="60">
        <f>'2 Trimestre'!D12</f>
        <v>3</v>
      </c>
      <c r="E12" s="60">
        <f>'2 Trimestre'!E12</f>
        <v>0</v>
      </c>
      <c r="F12" s="60">
        <f>'2 Trimestre'!F12</f>
        <v>7</v>
      </c>
      <c r="G12" s="60">
        <f>'2 Trimestre'!G12</f>
        <v>4</v>
      </c>
      <c r="H12" s="60">
        <f>'2 Trimestre'!H12</f>
        <v>1</v>
      </c>
      <c r="I12" s="60">
        <f>'2 Trimestre'!I12</f>
        <v>45</v>
      </c>
    </row>
    <row r="13" spans="1:9" x14ac:dyDescent="0.25">
      <c r="A13" s="40" t="s">
        <v>115</v>
      </c>
      <c r="B13" s="60">
        <f t="shared" si="0"/>
        <v>46277</v>
      </c>
      <c r="C13" s="60">
        <f>'2 Trimestre'!C13</f>
        <v>7644</v>
      </c>
      <c r="D13" s="60">
        <f>'2 Trimestre'!D13</f>
        <v>0</v>
      </c>
      <c r="E13" s="60">
        <f>'2 Trimestre'!E13</f>
        <v>0</v>
      </c>
      <c r="F13" s="60">
        <f>'2 Trimestre'!F13</f>
        <v>30133</v>
      </c>
      <c r="G13" s="60">
        <f>'2 Trimestre'!G13</f>
        <v>0</v>
      </c>
      <c r="H13" s="60">
        <f>'2 Trimestre'!H13</f>
        <v>0</v>
      </c>
      <c r="I13" s="60">
        <f>'2 Trimestre'!I13</f>
        <v>8500</v>
      </c>
    </row>
    <row r="14" spans="1:9" x14ac:dyDescent="0.25">
      <c r="A14" s="59" t="s">
        <v>193</v>
      </c>
      <c r="B14" s="60">
        <f t="shared" si="0"/>
        <v>24</v>
      </c>
      <c r="C14" s="60">
        <f>'1 Trimestre'!C14+'2 Trimestre'!C14</f>
        <v>1</v>
      </c>
      <c r="D14" s="60">
        <f>'1 Trimestre'!D14+'2 Trimestre'!D14</f>
        <v>3</v>
      </c>
      <c r="E14" s="60">
        <f>'1 Trimestre'!E14+'2 Trimestre'!E14</f>
        <v>0</v>
      </c>
      <c r="F14" s="60">
        <f>'1 Trimestre'!F14+'2 Trimestre'!F14</f>
        <v>2</v>
      </c>
      <c r="G14" s="60">
        <f>'1 Trimestre'!G14+'2 Trimestre'!G14</f>
        <v>5</v>
      </c>
      <c r="H14" s="60">
        <f>'1 Trimestre'!H14+'2 Trimestre'!H14</f>
        <v>1</v>
      </c>
      <c r="I14" s="60">
        <f>'1 Trimestre'!I14+'2 Trimestre'!I14</f>
        <v>12</v>
      </c>
    </row>
    <row r="15" spans="1:9" x14ac:dyDescent="0.25">
      <c r="A15" s="40" t="s">
        <v>115</v>
      </c>
      <c r="B15" s="60">
        <f t="shared" si="0"/>
        <v>14615</v>
      </c>
      <c r="C15" s="60">
        <f>'1 Trimestre'!C15+'2 Trimestre'!C15</f>
        <v>3192</v>
      </c>
      <c r="D15" s="60">
        <f>'1 Trimestre'!D15+'2 Trimestre'!D15</f>
        <v>0</v>
      </c>
      <c r="E15" s="60">
        <f>'1 Trimestre'!E15+'2 Trimestre'!E15</f>
        <v>0</v>
      </c>
      <c r="F15" s="60">
        <f>'1 Trimestre'!F15+'2 Trimestre'!F15</f>
        <v>3470</v>
      </c>
      <c r="G15" s="60">
        <f>'1 Trimestre'!G15+'2 Trimestre'!G15</f>
        <v>0</v>
      </c>
      <c r="H15" s="60">
        <f>'1 Trimestre'!H15+'2 Trimestre'!H15</f>
        <v>0</v>
      </c>
      <c r="I15" s="60">
        <f>'1 Trimestre'!I15+'2 Trimestre'!I15</f>
        <v>7953</v>
      </c>
    </row>
    <row r="16" spans="1:9" x14ac:dyDescent="0.25">
      <c r="A16" s="59" t="s">
        <v>127</v>
      </c>
      <c r="B16" s="60">
        <f t="shared" si="0"/>
        <v>64</v>
      </c>
      <c r="C16" s="60">
        <f>'2 Trimestre'!C16</f>
        <v>4</v>
      </c>
      <c r="D16" s="60">
        <f>'2 Trimestre'!D16</f>
        <v>3</v>
      </c>
      <c r="E16" s="60">
        <f>'2 Trimestre'!E16</f>
        <v>0</v>
      </c>
      <c r="F16" s="60">
        <f>'2 Trimestre'!F16</f>
        <v>7</v>
      </c>
      <c r="G16" s="60">
        <f>'2 Trimestre'!G16</f>
        <v>4</v>
      </c>
      <c r="H16" s="60">
        <f>'2 Trimestre'!H16</f>
        <v>1</v>
      </c>
      <c r="I16" s="60">
        <f>'2 Trimestre'!I16</f>
        <v>45</v>
      </c>
    </row>
    <row r="17" spans="1:9" x14ac:dyDescent="0.25">
      <c r="A17" s="40" t="s">
        <v>115</v>
      </c>
      <c r="B17" s="60">
        <f t="shared" si="0"/>
        <v>46277</v>
      </c>
      <c r="C17" s="60">
        <f>'2 Trimestre'!C17</f>
        <v>7644</v>
      </c>
      <c r="D17" s="60">
        <f>'2 Trimestre'!D17</f>
        <v>0</v>
      </c>
      <c r="E17" s="60">
        <f>'2 Trimestre'!E17</f>
        <v>0</v>
      </c>
      <c r="F17" s="60">
        <f>'2 Trimestre'!F17</f>
        <v>30133</v>
      </c>
      <c r="G17" s="60">
        <f>'2 Trimestre'!G17</f>
        <v>0</v>
      </c>
      <c r="H17" s="60">
        <f>'2 Trimestre'!H17</f>
        <v>0</v>
      </c>
      <c r="I17" s="60">
        <f>'2 Trimestre'!I17</f>
        <v>8500</v>
      </c>
    </row>
    <row r="18" spans="1:9" x14ac:dyDescent="0.25">
      <c r="B18" s="61"/>
      <c r="C18" s="61"/>
      <c r="D18" s="61"/>
      <c r="E18" s="61"/>
      <c r="F18" s="61"/>
      <c r="G18" s="61"/>
      <c r="H18" s="61"/>
      <c r="I18" s="61"/>
    </row>
    <row r="19" spans="1:9" x14ac:dyDescent="0.25">
      <c r="A19" s="59" t="s">
        <v>15</v>
      </c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59" t="s">
        <v>194</v>
      </c>
      <c r="B20" s="60">
        <f>SUM(C20:I20)</f>
        <v>76061639.77744399</v>
      </c>
      <c r="C20" s="60">
        <f>'1 Trimestre'!C20+'2 Trimestre'!C20</f>
        <v>40949425.799999997</v>
      </c>
      <c r="D20" s="60">
        <f>'1 Trimestre'!D20+'2 Trimestre'!D20</f>
        <v>2898967.2427299996</v>
      </c>
      <c r="E20" s="60">
        <f>'1 Trimestre'!E20+'2 Trimestre'!E20</f>
        <v>0</v>
      </c>
      <c r="F20" s="60">
        <f>'1 Trimestre'!F20+'2 Trimestre'!F20</f>
        <v>0</v>
      </c>
      <c r="G20" s="60">
        <f>'1 Trimestre'!G20+'2 Trimestre'!G20</f>
        <v>32213246.734713998</v>
      </c>
      <c r="H20" s="60">
        <f>'1 Trimestre'!H20+'2 Trimestre'!H20</f>
        <v>0</v>
      </c>
      <c r="I20" s="60">
        <f>'1 Trimestre'!I20+'2 Trimestre'!I20</f>
        <v>0</v>
      </c>
    </row>
    <row r="21" spans="1:9" x14ac:dyDescent="0.25">
      <c r="A21" s="59" t="s">
        <v>195</v>
      </c>
      <c r="B21" s="60">
        <f>SUM(C21:I21)</f>
        <v>2500000000</v>
      </c>
      <c r="C21" s="60">
        <f>'2 Trimestre'!C21</f>
        <v>339590000</v>
      </c>
      <c r="D21" s="60">
        <f>'2 Trimestre'!D21</f>
        <v>753848000</v>
      </c>
      <c r="E21" s="60">
        <f>'2 Trimestre'!E21</f>
        <v>0</v>
      </c>
      <c r="F21" s="60">
        <f>'2 Trimestre'!F21</f>
        <v>530189550</v>
      </c>
      <c r="G21" s="60">
        <f>'2 Trimestre'!G21</f>
        <v>875372450</v>
      </c>
      <c r="H21" s="60">
        <f>'2 Trimestre'!H21</f>
        <v>1000000</v>
      </c>
      <c r="I21" s="60">
        <f>'2 Trimestre'!I21</f>
        <v>0</v>
      </c>
    </row>
    <row r="22" spans="1:9" x14ac:dyDescent="0.25">
      <c r="A22" s="59" t="s">
        <v>196</v>
      </c>
      <c r="B22" s="60">
        <f>SUM(C22:I22)</f>
        <v>821215005.16999996</v>
      </c>
      <c r="C22" s="60">
        <f>'1 Trimestre'!C22+'2 Trimestre'!C22</f>
        <v>71865329.340000004</v>
      </c>
      <c r="D22" s="60">
        <f>'1 Trimestre'!D22+'2 Trimestre'!D22</f>
        <v>316377805.77999997</v>
      </c>
      <c r="E22" s="60">
        <f>'1 Trimestre'!E22+'2 Trimestre'!E22</f>
        <v>0</v>
      </c>
      <c r="F22" s="60">
        <f>'1 Trimestre'!F22+'2 Trimestre'!F22</f>
        <v>222457043.87</v>
      </c>
      <c r="G22" s="60">
        <f>'1 Trimestre'!G22+'2 Trimestre'!G22</f>
        <v>210514826.17999998</v>
      </c>
      <c r="H22" s="60">
        <f>'1 Trimestre'!H22+'2 Trimestre'!H22</f>
        <v>0</v>
      </c>
      <c r="I22" s="60">
        <f>'1 Trimestre'!I22+'2 Trimestre'!I22</f>
        <v>0</v>
      </c>
    </row>
    <row r="23" spans="1:9" x14ac:dyDescent="0.25">
      <c r="A23" s="59" t="s">
        <v>131</v>
      </c>
      <c r="B23" s="60">
        <f>SUM(C23:I23)</f>
        <v>2500000000</v>
      </c>
      <c r="C23" s="60">
        <f>+'2 Trimestre'!C23</f>
        <v>339590000</v>
      </c>
      <c r="D23" s="60">
        <f>+'2 Trimestre'!D23</f>
        <v>753848000</v>
      </c>
      <c r="E23" s="60">
        <f>+'2 Trimestre'!E23</f>
        <v>0</v>
      </c>
      <c r="F23" s="60">
        <f>+'2 Trimestre'!F23</f>
        <v>530189550</v>
      </c>
      <c r="G23" s="60">
        <f>+'2 Trimestre'!G23</f>
        <v>875372450</v>
      </c>
      <c r="H23" s="60">
        <f>+'2 Trimestre'!H23</f>
        <v>1000000</v>
      </c>
      <c r="I23" s="60">
        <f>+'2 Trimestre'!I23</f>
        <v>0</v>
      </c>
    </row>
    <row r="24" spans="1:9" x14ac:dyDescent="0.25">
      <c r="A24" s="59" t="s">
        <v>197</v>
      </c>
      <c r="B24" s="60">
        <f>B22</f>
        <v>821215005.16999996</v>
      </c>
      <c r="C24" s="60"/>
      <c r="D24" s="60"/>
      <c r="E24" s="60"/>
      <c r="F24" s="60"/>
      <c r="G24" s="60"/>
      <c r="H24" s="60"/>
      <c r="I24" s="60"/>
    </row>
    <row r="25" spans="1:9" x14ac:dyDescent="0.25"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59" t="s">
        <v>17</v>
      </c>
      <c r="B26" s="61"/>
      <c r="C26" s="61"/>
      <c r="D26" s="61"/>
      <c r="E26" s="61"/>
      <c r="F26" s="61"/>
      <c r="G26" s="61"/>
      <c r="H26" s="61"/>
      <c r="I26" s="61"/>
    </row>
    <row r="27" spans="1:9" x14ac:dyDescent="0.25">
      <c r="A27" s="59" t="s">
        <v>195</v>
      </c>
      <c r="B27" s="60">
        <f>B21</f>
        <v>2500000000</v>
      </c>
      <c r="C27" s="61"/>
      <c r="D27" s="61"/>
      <c r="E27" s="61"/>
      <c r="F27" s="61"/>
      <c r="G27" s="61"/>
      <c r="H27" s="61"/>
      <c r="I27" s="61"/>
    </row>
    <row r="28" spans="1:9" x14ac:dyDescent="0.25">
      <c r="A28" s="59" t="s">
        <v>196</v>
      </c>
      <c r="B28" s="60">
        <f>+'1 Trimestre'!B28+'2 Trimestre'!B28</f>
        <v>1335461000</v>
      </c>
      <c r="C28" s="61"/>
      <c r="D28" s="61"/>
      <c r="E28" s="61"/>
      <c r="F28" s="61"/>
      <c r="G28" s="61"/>
      <c r="H28" s="61"/>
      <c r="I28" s="61"/>
    </row>
    <row r="29" spans="1:9" x14ac:dyDescent="0.25">
      <c r="B29" s="61"/>
      <c r="C29" s="61"/>
      <c r="D29" s="61"/>
      <c r="E29" s="61"/>
      <c r="F29" s="61"/>
      <c r="G29" s="61"/>
      <c r="H29" s="61"/>
      <c r="I29" s="61"/>
    </row>
    <row r="30" spans="1:9" x14ac:dyDescent="0.25">
      <c r="A30" s="59" t="s">
        <v>18</v>
      </c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A31" s="59" t="s">
        <v>198</v>
      </c>
      <c r="B31" s="63">
        <v>1.0088033727000001</v>
      </c>
      <c r="C31" s="63">
        <v>1.0088033727000001</v>
      </c>
      <c r="D31" s="63">
        <v>1.0088033727000001</v>
      </c>
      <c r="E31" s="63">
        <v>1.0088033727000001</v>
      </c>
      <c r="F31" s="63">
        <v>1.0088033727000001</v>
      </c>
      <c r="G31" s="63">
        <v>1.0088033727000001</v>
      </c>
      <c r="H31" s="63">
        <v>1.0088033727000001</v>
      </c>
      <c r="I31" s="63">
        <v>1.0088033727000001</v>
      </c>
    </row>
    <row r="32" spans="1:9" x14ac:dyDescent="0.25">
      <c r="A32" s="59" t="s">
        <v>199</v>
      </c>
      <c r="B32" s="63">
        <v>1.0303325644000001</v>
      </c>
      <c r="C32" s="63">
        <v>1.0303325644000001</v>
      </c>
      <c r="D32" s="63">
        <v>1.0303325644000001</v>
      </c>
      <c r="E32" s="63">
        <v>1.0303325644000001</v>
      </c>
      <c r="F32" s="63">
        <v>1.0303325644000001</v>
      </c>
      <c r="G32" s="63">
        <v>1.0303325644000001</v>
      </c>
      <c r="H32" s="63">
        <v>1.0303325644000001</v>
      </c>
      <c r="I32" s="63">
        <v>1.0303325644000001</v>
      </c>
    </row>
    <row r="33" spans="1:9" x14ac:dyDescent="0.25">
      <c r="A33" s="59" t="s">
        <v>100</v>
      </c>
      <c r="B33" s="61">
        <f>C33+F33</f>
        <v>282380</v>
      </c>
      <c r="C33" s="49">
        <v>75533</v>
      </c>
      <c r="D33" s="49">
        <v>75533</v>
      </c>
      <c r="E33" s="49">
        <v>75533</v>
      </c>
      <c r="F33" s="62">
        <v>206847</v>
      </c>
      <c r="G33" s="62">
        <v>206847</v>
      </c>
      <c r="H33" s="62">
        <v>206847</v>
      </c>
      <c r="I33" s="62">
        <v>0</v>
      </c>
    </row>
    <row r="34" spans="1:9" x14ac:dyDescent="0.25">
      <c r="B34" s="61"/>
      <c r="C34" s="61"/>
      <c r="D34" s="61"/>
      <c r="E34" s="61"/>
      <c r="F34" s="61"/>
      <c r="G34" s="61"/>
      <c r="H34" s="61"/>
      <c r="I34" s="61"/>
    </row>
    <row r="35" spans="1:9" x14ac:dyDescent="0.25">
      <c r="A35" s="59" t="s">
        <v>21</v>
      </c>
      <c r="B35" s="61"/>
      <c r="C35" s="61"/>
      <c r="D35" s="61"/>
      <c r="E35" s="61"/>
      <c r="F35" s="61"/>
      <c r="G35" s="61"/>
      <c r="H35" s="61"/>
      <c r="I35" s="61"/>
    </row>
    <row r="36" spans="1:9" x14ac:dyDescent="0.25">
      <c r="A36" s="59" t="s">
        <v>200</v>
      </c>
      <c r="B36" s="60">
        <f t="shared" ref="B36" si="1">B20/B31</f>
        <v>75397884.102894798</v>
      </c>
      <c r="C36" s="60">
        <f t="shared" ref="C36:I36" si="2">C20/C31</f>
        <v>40592078.603386685</v>
      </c>
      <c r="D36" s="60">
        <f t="shared" si="2"/>
        <v>2873669.26120706</v>
      </c>
      <c r="E36" s="60">
        <f t="shared" si="2"/>
        <v>0</v>
      </c>
      <c r="F36" s="60">
        <f t="shared" si="2"/>
        <v>0</v>
      </c>
      <c r="G36" s="60">
        <f t="shared" si="2"/>
        <v>31932136.238301054</v>
      </c>
      <c r="H36" s="60">
        <f t="shared" si="2"/>
        <v>0</v>
      </c>
      <c r="I36" s="60">
        <f t="shared" si="2"/>
        <v>0</v>
      </c>
    </row>
    <row r="37" spans="1:9" x14ac:dyDescent="0.25">
      <c r="A37" s="59" t="s">
        <v>201</v>
      </c>
      <c r="B37" s="60">
        <f t="shared" ref="B37" si="3">B22/B32</f>
        <v>797038775.19218576</v>
      </c>
      <c r="C37" s="60">
        <f t="shared" ref="C37:I37" si="4">C22/C32</f>
        <v>69749643.778220072</v>
      </c>
      <c r="D37" s="60">
        <f t="shared" si="4"/>
        <v>307063774.07787573</v>
      </c>
      <c r="E37" s="60">
        <f t="shared" si="4"/>
        <v>0</v>
      </c>
      <c r="F37" s="60">
        <f t="shared" si="4"/>
        <v>215908000.53917035</v>
      </c>
      <c r="G37" s="60">
        <f t="shared" si="4"/>
        <v>204317356.79691961</v>
      </c>
      <c r="H37" s="60">
        <f t="shared" si="4"/>
        <v>0</v>
      </c>
      <c r="I37" s="60">
        <f t="shared" si="4"/>
        <v>0</v>
      </c>
    </row>
    <row r="38" spans="1:9" x14ac:dyDescent="0.25">
      <c r="A38" s="59" t="s">
        <v>202</v>
      </c>
      <c r="B38" s="60">
        <f>B36/B11</f>
        <v>3634.3335632360358</v>
      </c>
      <c r="C38" s="45" t="s">
        <v>233</v>
      </c>
      <c r="D38" s="45" t="s">
        <v>233</v>
      </c>
      <c r="E38" s="45" t="s">
        <v>233</v>
      </c>
      <c r="F38" s="60">
        <f t="shared" ref="F38:I38" si="5">F36/F11</f>
        <v>0</v>
      </c>
      <c r="G38" s="60">
        <f t="shared" si="5"/>
        <v>-18839.018429676136</v>
      </c>
      <c r="H38" s="45" t="s">
        <v>233</v>
      </c>
      <c r="I38" s="60">
        <f t="shared" si="5"/>
        <v>0</v>
      </c>
    </row>
    <row r="39" spans="1:9" x14ac:dyDescent="0.25">
      <c r="A39" s="59" t="s">
        <v>203</v>
      </c>
      <c r="B39" s="60">
        <f>B37/B15</f>
        <v>54535.667135968921</v>
      </c>
      <c r="C39" s="60">
        <f t="shared" ref="C39:I39" si="6">C37/C15</f>
        <v>21851.392161096515</v>
      </c>
      <c r="D39" s="45" t="s">
        <v>233</v>
      </c>
      <c r="E39" s="45" t="s">
        <v>233</v>
      </c>
      <c r="F39" s="60">
        <f t="shared" si="6"/>
        <v>62221.325803795495</v>
      </c>
      <c r="G39" s="45" t="s">
        <v>233</v>
      </c>
      <c r="H39" s="45" t="s">
        <v>233</v>
      </c>
      <c r="I39" s="60">
        <f t="shared" si="6"/>
        <v>0</v>
      </c>
    </row>
    <row r="40" spans="1:9" x14ac:dyDescent="0.25">
      <c r="B40" s="61"/>
      <c r="C40" s="61"/>
      <c r="D40" s="61"/>
      <c r="E40" s="61"/>
      <c r="F40" s="61"/>
      <c r="G40" s="61"/>
      <c r="H40" s="61"/>
      <c r="I40" s="61"/>
    </row>
    <row r="41" spans="1:9" x14ac:dyDescent="0.25">
      <c r="A41" s="59" t="s">
        <v>26</v>
      </c>
      <c r="B41" s="61"/>
      <c r="C41" s="61"/>
      <c r="D41" s="61"/>
      <c r="E41" s="61"/>
      <c r="F41" s="61"/>
      <c r="G41" s="61"/>
      <c r="H41" s="61"/>
      <c r="I41" s="61"/>
    </row>
    <row r="42" spans="1:9" x14ac:dyDescent="0.25">
      <c r="B42" s="61"/>
      <c r="C42" s="61"/>
      <c r="D42" s="61"/>
      <c r="E42" s="61"/>
      <c r="F42" s="61"/>
      <c r="G42" s="61"/>
      <c r="H42" s="61"/>
      <c r="I42" s="61"/>
    </row>
    <row r="43" spans="1:9" x14ac:dyDescent="0.25">
      <c r="A43" s="59" t="s">
        <v>27</v>
      </c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59" t="s">
        <v>28</v>
      </c>
      <c r="B44" s="64">
        <f>(B13/B33)*100</f>
        <v>16.388200297471492</v>
      </c>
      <c r="C44" s="64">
        <f t="shared" ref="C44:H44" si="7">(C13/C33)*100</f>
        <v>10.12007996504839</v>
      </c>
      <c r="D44" s="64">
        <f t="shared" si="7"/>
        <v>0</v>
      </c>
      <c r="E44" s="64">
        <f t="shared" si="7"/>
        <v>0</v>
      </c>
      <c r="F44" s="64">
        <f t="shared" si="7"/>
        <v>14.567772314802729</v>
      </c>
      <c r="G44" s="64">
        <f t="shared" si="7"/>
        <v>0</v>
      </c>
      <c r="H44" s="64">
        <f t="shared" si="7"/>
        <v>0</v>
      </c>
      <c r="I44" s="45" t="s">
        <v>233</v>
      </c>
    </row>
    <row r="45" spans="1:9" x14ac:dyDescent="0.25">
      <c r="A45" s="59" t="s">
        <v>29</v>
      </c>
      <c r="B45" s="64">
        <f>(B15/B33)*100</f>
        <v>5.1756498335576175</v>
      </c>
      <c r="C45" s="64">
        <f t="shared" ref="C45:H45" si="8">(C15/C33)*100</f>
        <v>4.2259674579322946</v>
      </c>
      <c r="D45" s="64">
        <f t="shared" si="8"/>
        <v>0</v>
      </c>
      <c r="E45" s="64">
        <f t="shared" si="8"/>
        <v>0</v>
      </c>
      <c r="F45" s="64">
        <f t="shared" si="8"/>
        <v>1.6775684443090786</v>
      </c>
      <c r="G45" s="64">
        <f t="shared" si="8"/>
        <v>0</v>
      </c>
      <c r="H45" s="64">
        <f t="shared" si="8"/>
        <v>0</v>
      </c>
      <c r="I45" s="45" t="s">
        <v>233</v>
      </c>
    </row>
    <row r="46" spans="1:9" x14ac:dyDescent="0.25"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9" t="s">
        <v>30</v>
      </c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9" t="s">
        <v>31</v>
      </c>
      <c r="B48" s="56">
        <f>B15/B13*100</f>
        <v>31.581563195539903</v>
      </c>
      <c r="C48" s="56">
        <f t="shared" ref="C48:I48" si="9">C15/C13*100</f>
        <v>41.758241758241759</v>
      </c>
      <c r="D48" s="45" t="s">
        <v>233</v>
      </c>
      <c r="E48" s="45" t="s">
        <v>233</v>
      </c>
      <c r="F48" s="56">
        <f t="shared" si="9"/>
        <v>11.515614110775561</v>
      </c>
      <c r="G48" s="45" t="s">
        <v>233</v>
      </c>
      <c r="H48" s="45" t="s">
        <v>233</v>
      </c>
      <c r="I48" s="56">
        <f t="shared" si="9"/>
        <v>93.564705882352939</v>
      </c>
    </row>
    <row r="49" spans="1:9" x14ac:dyDescent="0.25">
      <c r="A49" s="59" t="s">
        <v>32</v>
      </c>
      <c r="B49" s="56">
        <f t="shared" ref="B49:G49" si="10">B22/B21*100</f>
        <v>32.8486002068</v>
      </c>
      <c r="C49" s="56">
        <f t="shared" si="10"/>
        <v>21.162380912276571</v>
      </c>
      <c r="D49" s="56">
        <f t="shared" si="10"/>
        <v>41.96838166049389</v>
      </c>
      <c r="E49" s="45" t="s">
        <v>233</v>
      </c>
      <c r="F49" s="56">
        <f t="shared" si="10"/>
        <v>41.958021215242738</v>
      </c>
      <c r="G49" s="56">
        <f t="shared" si="10"/>
        <v>24.048600818999954</v>
      </c>
      <c r="H49" s="45" t="s">
        <v>233</v>
      </c>
      <c r="I49" s="45" t="s">
        <v>233</v>
      </c>
    </row>
    <row r="50" spans="1:9" x14ac:dyDescent="0.25">
      <c r="A50" s="59" t="s">
        <v>33</v>
      </c>
      <c r="B50" s="56">
        <f t="shared" ref="B50:F50" si="11">AVERAGE(B48:B49)</f>
        <v>32.21508170116995</v>
      </c>
      <c r="C50" s="56">
        <f t="shared" si="11"/>
        <v>31.460311335259163</v>
      </c>
      <c r="D50" s="45" t="s">
        <v>233</v>
      </c>
      <c r="E50" s="45" t="s">
        <v>233</v>
      </c>
      <c r="F50" s="56">
        <f t="shared" si="11"/>
        <v>26.736817663009148</v>
      </c>
      <c r="G50" s="45" t="s">
        <v>233</v>
      </c>
      <c r="H50" s="45" t="s">
        <v>233</v>
      </c>
      <c r="I50" s="45" t="s">
        <v>233</v>
      </c>
    </row>
    <row r="51" spans="1:9" x14ac:dyDescent="0.25">
      <c r="B51" s="56"/>
      <c r="C51" s="56"/>
      <c r="D51" s="56"/>
      <c r="E51" s="56"/>
      <c r="F51" s="56"/>
      <c r="G51" s="56"/>
      <c r="H51" s="56"/>
      <c r="I51" s="56"/>
    </row>
    <row r="52" spans="1:9" x14ac:dyDescent="0.25">
      <c r="A52" s="59" t="s">
        <v>34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25">
      <c r="A53" s="59" t="s">
        <v>35</v>
      </c>
      <c r="B53" s="56">
        <f>B15/B17*100</f>
        <v>31.581563195539903</v>
      </c>
      <c r="C53" s="56">
        <f t="shared" ref="C53:I53" si="12">C15/C17*100</f>
        <v>41.758241758241759</v>
      </c>
      <c r="D53" s="45" t="s">
        <v>233</v>
      </c>
      <c r="E53" s="45" t="s">
        <v>233</v>
      </c>
      <c r="F53" s="56">
        <f t="shared" si="12"/>
        <v>11.515614110775561</v>
      </c>
      <c r="G53" s="45" t="s">
        <v>233</v>
      </c>
      <c r="H53" s="45" t="s">
        <v>233</v>
      </c>
      <c r="I53" s="56">
        <f t="shared" si="12"/>
        <v>93.564705882352939</v>
      </c>
    </row>
    <row r="54" spans="1:9" x14ac:dyDescent="0.25">
      <c r="A54" s="59" t="s">
        <v>36</v>
      </c>
      <c r="B54" s="56">
        <f t="shared" ref="B54:G54" si="13">B22/B23*100</f>
        <v>32.8486002068</v>
      </c>
      <c r="C54" s="56">
        <f t="shared" si="13"/>
        <v>21.162380912276571</v>
      </c>
      <c r="D54" s="56">
        <f t="shared" si="13"/>
        <v>41.96838166049389</v>
      </c>
      <c r="E54" s="45" t="s">
        <v>233</v>
      </c>
      <c r="F54" s="56">
        <f t="shared" si="13"/>
        <v>41.958021215242738</v>
      </c>
      <c r="G54" s="56">
        <f t="shared" si="13"/>
        <v>24.048600818999954</v>
      </c>
      <c r="H54" s="45" t="s">
        <v>233</v>
      </c>
      <c r="I54" s="45" t="s">
        <v>233</v>
      </c>
    </row>
    <row r="55" spans="1:9" x14ac:dyDescent="0.25">
      <c r="A55" s="59" t="s">
        <v>37</v>
      </c>
      <c r="B55" s="56">
        <f t="shared" ref="B55:F55" si="14">(B53+B54)/2</f>
        <v>32.21508170116995</v>
      </c>
      <c r="C55" s="56">
        <f t="shared" si="14"/>
        <v>31.460311335259163</v>
      </c>
      <c r="D55" s="45" t="s">
        <v>233</v>
      </c>
      <c r="E55" s="45" t="s">
        <v>233</v>
      </c>
      <c r="F55" s="56">
        <f t="shared" si="14"/>
        <v>26.736817663009148</v>
      </c>
      <c r="G55" s="45" t="s">
        <v>233</v>
      </c>
      <c r="H55" s="45" t="s">
        <v>233</v>
      </c>
      <c r="I55" s="45" t="s">
        <v>233</v>
      </c>
    </row>
    <row r="56" spans="1:9" x14ac:dyDescent="0.25">
      <c r="B56" s="56"/>
      <c r="C56" s="56"/>
      <c r="D56" s="56"/>
      <c r="E56" s="56"/>
      <c r="F56" s="56"/>
      <c r="G56" s="56"/>
      <c r="H56" s="56"/>
      <c r="I56" s="56"/>
    </row>
    <row r="57" spans="1:9" x14ac:dyDescent="0.25">
      <c r="A57" s="59" t="s">
        <v>92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25">
      <c r="A58" s="59" t="s">
        <v>38</v>
      </c>
      <c r="B58" s="61">
        <f t="shared" ref="B58" si="15">B24/B22*100</f>
        <v>100</v>
      </c>
      <c r="C58" s="61"/>
      <c r="D58" s="61"/>
      <c r="E58" s="61"/>
      <c r="F58" s="61"/>
      <c r="G58" s="61"/>
      <c r="H58" s="61"/>
      <c r="I58" s="61"/>
    </row>
    <row r="59" spans="1:9" x14ac:dyDescent="0.25">
      <c r="B59" s="56"/>
      <c r="C59" s="56"/>
      <c r="D59" s="56"/>
      <c r="E59" s="56"/>
      <c r="F59" s="56"/>
      <c r="G59" s="56"/>
      <c r="H59" s="56"/>
      <c r="I59" s="56"/>
    </row>
    <row r="60" spans="1:9" x14ac:dyDescent="0.25">
      <c r="A60" s="59" t="s">
        <v>39</v>
      </c>
      <c r="B60" s="56"/>
      <c r="C60" s="56"/>
      <c r="D60" s="56"/>
      <c r="E60" s="56"/>
      <c r="F60" s="56"/>
      <c r="G60" s="56"/>
      <c r="H60" s="56"/>
      <c r="I60" s="56"/>
    </row>
    <row r="61" spans="1:9" x14ac:dyDescent="0.25">
      <c r="A61" s="59" t="s">
        <v>116</v>
      </c>
      <c r="B61" s="56">
        <f>((B15/B11)-1)*100</f>
        <v>-29.552684854911792</v>
      </c>
      <c r="C61" s="52" t="s">
        <v>233</v>
      </c>
      <c r="D61" s="45" t="s">
        <v>233</v>
      </c>
      <c r="E61" s="45" t="s">
        <v>233</v>
      </c>
      <c r="F61" s="56">
        <f t="shared" ref="F61:I61" si="16">((F15/F11)-1)*100</f>
        <v>104.71976401179943</v>
      </c>
      <c r="G61" s="56">
        <f t="shared" si="16"/>
        <v>-100</v>
      </c>
      <c r="H61" s="45" t="s">
        <v>233</v>
      </c>
      <c r="I61" s="56">
        <f t="shared" si="16"/>
        <v>-61.664899257688234</v>
      </c>
    </row>
    <row r="62" spans="1:9" x14ac:dyDescent="0.25">
      <c r="A62" s="59" t="s">
        <v>41</v>
      </c>
      <c r="B62" s="56">
        <f>((B37/B36)-1)*100</f>
        <v>957.11026864424241</v>
      </c>
      <c r="C62" s="56">
        <f t="shared" ref="C62:G62" si="17">((C37/C36)-1)*100</f>
        <v>71.83067775297593</v>
      </c>
      <c r="D62" s="56">
        <f t="shared" si="17"/>
        <v>10585.425014738692</v>
      </c>
      <c r="E62" s="45" t="s">
        <v>233</v>
      </c>
      <c r="F62" s="45" t="s">
        <v>233</v>
      </c>
      <c r="G62" s="56">
        <f t="shared" si="17"/>
        <v>539.84869434400946</v>
      </c>
      <c r="H62" s="45" t="s">
        <v>233</v>
      </c>
      <c r="I62" s="45" t="s">
        <v>233</v>
      </c>
    </row>
    <row r="63" spans="1:9" x14ac:dyDescent="0.25">
      <c r="A63" s="59" t="s">
        <v>42</v>
      </c>
      <c r="B63" s="56">
        <f t="shared" ref="B63" si="18">((B39/B38)-1)*100</f>
        <v>1400.5685688192577</v>
      </c>
      <c r="C63" s="52" t="s">
        <v>233</v>
      </c>
      <c r="D63" s="45" t="s">
        <v>233</v>
      </c>
      <c r="E63" s="45" t="s">
        <v>233</v>
      </c>
      <c r="F63" s="45" t="s">
        <v>233</v>
      </c>
      <c r="G63" s="45" t="s">
        <v>233</v>
      </c>
      <c r="H63" s="45" t="s">
        <v>233</v>
      </c>
      <c r="I63" s="45" t="s">
        <v>233</v>
      </c>
    </row>
    <row r="64" spans="1:9" x14ac:dyDescent="0.25">
      <c r="B64" s="61"/>
      <c r="C64" s="61"/>
      <c r="D64" s="61"/>
      <c r="E64" s="61"/>
      <c r="F64" s="61"/>
      <c r="G64" s="61"/>
      <c r="H64" s="61"/>
      <c r="I64" s="61"/>
    </row>
    <row r="65" spans="1:9" x14ac:dyDescent="0.25">
      <c r="A65" s="59" t="s">
        <v>43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5">
      <c r="A66" s="59" t="s">
        <v>117</v>
      </c>
      <c r="B66" s="61">
        <f>B21/B13</f>
        <v>54022.516584912591</v>
      </c>
      <c r="C66" s="61">
        <f t="shared" ref="C66:F66" si="19">C21/C13</f>
        <v>44425.693354264782</v>
      </c>
      <c r="D66" s="45" t="s">
        <v>233</v>
      </c>
      <c r="E66" s="45" t="s">
        <v>233</v>
      </c>
      <c r="F66" s="61">
        <f t="shared" si="19"/>
        <v>17594.980586068428</v>
      </c>
      <c r="G66" s="45" t="s">
        <v>233</v>
      </c>
      <c r="H66" s="45" t="s">
        <v>233</v>
      </c>
      <c r="I66" s="45" t="s">
        <v>233</v>
      </c>
    </row>
    <row r="67" spans="1:9" x14ac:dyDescent="0.25">
      <c r="A67" s="59" t="s">
        <v>118</v>
      </c>
      <c r="B67" s="61">
        <f>B22/B15</f>
        <v>56189.873771467668</v>
      </c>
      <c r="C67" s="61">
        <f t="shared" ref="C67:F67" si="20">C22/C15</f>
        <v>22514.200921052634</v>
      </c>
      <c r="D67" s="45" t="s">
        <v>233</v>
      </c>
      <c r="E67" s="45" t="s">
        <v>233</v>
      </c>
      <c r="F67" s="61">
        <f t="shared" si="20"/>
        <v>64108.658175792509</v>
      </c>
      <c r="G67" s="45" t="s">
        <v>233</v>
      </c>
      <c r="H67" s="45" t="s">
        <v>233</v>
      </c>
      <c r="I67" s="45" t="s">
        <v>233</v>
      </c>
    </row>
    <row r="68" spans="1:9" x14ac:dyDescent="0.25">
      <c r="A68" s="59" t="s">
        <v>46</v>
      </c>
      <c r="B68" s="56">
        <f>(B67/B66)*B50</f>
        <v>33.507535167878487</v>
      </c>
      <c r="C68" s="56">
        <f t="shared" ref="C68:F68" si="21">(C67/C66)*C50</f>
        <v>15.943561415972782</v>
      </c>
      <c r="D68" s="45" t="s">
        <v>233</v>
      </c>
      <c r="E68" s="45" t="s">
        <v>233</v>
      </c>
      <c r="F68" s="56">
        <f t="shared" si="21"/>
        <v>97.417641121100516</v>
      </c>
      <c r="G68" s="45" t="s">
        <v>233</v>
      </c>
      <c r="H68" s="45" t="s">
        <v>233</v>
      </c>
      <c r="I68" s="45" t="s">
        <v>233</v>
      </c>
    </row>
    <row r="69" spans="1:9" x14ac:dyDescent="0.25">
      <c r="A69" s="59" t="s">
        <v>119</v>
      </c>
      <c r="B69" s="61">
        <f>B21/B12</f>
        <v>39062500</v>
      </c>
      <c r="C69" s="61">
        <f t="shared" ref="C69:H69" si="22">C21/C12</f>
        <v>84897500</v>
      </c>
      <c r="D69" s="61">
        <f t="shared" si="22"/>
        <v>251282666.66666666</v>
      </c>
      <c r="E69" s="45" t="s">
        <v>233</v>
      </c>
      <c r="F69" s="61">
        <f t="shared" si="22"/>
        <v>75741364.285714284</v>
      </c>
      <c r="G69" s="61">
        <f t="shared" si="22"/>
        <v>218843112.5</v>
      </c>
      <c r="H69" s="61">
        <f t="shared" si="22"/>
        <v>1000000</v>
      </c>
      <c r="I69" s="45" t="s">
        <v>233</v>
      </c>
    </row>
    <row r="70" spans="1:9" x14ac:dyDescent="0.25">
      <c r="A70" s="59" t="s">
        <v>120</v>
      </c>
      <c r="B70" s="61">
        <f>B22/B14</f>
        <v>34217291.882083334</v>
      </c>
      <c r="C70" s="61">
        <f t="shared" ref="C70:G70" si="23">C22/C14</f>
        <v>71865329.340000004</v>
      </c>
      <c r="D70" s="61">
        <f t="shared" si="23"/>
        <v>105459268.59333332</v>
      </c>
      <c r="E70" s="45" t="s">
        <v>233</v>
      </c>
      <c r="F70" s="61">
        <f t="shared" si="23"/>
        <v>111228521.935</v>
      </c>
      <c r="G70" s="61">
        <f t="shared" si="23"/>
        <v>42102965.235999994</v>
      </c>
      <c r="H70" s="45" t="s">
        <v>233</v>
      </c>
      <c r="I70" s="45" t="s">
        <v>233</v>
      </c>
    </row>
    <row r="71" spans="1:9" x14ac:dyDescent="0.25">
      <c r="B71" s="56"/>
      <c r="C71" s="56"/>
      <c r="D71" s="56"/>
      <c r="E71" s="56"/>
      <c r="F71" s="61"/>
      <c r="G71" s="61"/>
      <c r="H71" s="61"/>
      <c r="I71" s="61"/>
    </row>
    <row r="72" spans="1:9" x14ac:dyDescent="0.25">
      <c r="A72" s="59" t="s">
        <v>47</v>
      </c>
      <c r="B72" s="56"/>
      <c r="C72" s="56"/>
      <c r="D72" s="56"/>
      <c r="E72" s="56"/>
      <c r="F72" s="61"/>
      <c r="G72" s="61"/>
      <c r="H72" s="61"/>
      <c r="I72" s="61"/>
    </row>
    <row r="73" spans="1:9" x14ac:dyDescent="0.25">
      <c r="A73" s="59" t="s">
        <v>48</v>
      </c>
      <c r="B73" s="56">
        <f>(B28/B27)*100</f>
        <v>53.418440000000004</v>
      </c>
      <c r="C73" s="56"/>
      <c r="D73" s="56"/>
      <c r="E73" s="56"/>
      <c r="F73" s="61"/>
      <c r="G73" s="61"/>
      <c r="H73" s="61"/>
      <c r="I73" s="61"/>
    </row>
    <row r="74" spans="1:9" x14ac:dyDescent="0.25">
      <c r="A74" s="59" t="s">
        <v>49</v>
      </c>
      <c r="B74" s="56">
        <f>(B22/B28)*100</f>
        <v>61.492997936293158</v>
      </c>
      <c r="C74" s="56"/>
      <c r="D74" s="56"/>
      <c r="E74" s="56"/>
      <c r="F74" s="61"/>
      <c r="G74" s="61"/>
      <c r="H74" s="61"/>
      <c r="I74" s="61"/>
    </row>
    <row r="75" spans="1:9" ht="15.75" thickBot="1" x14ac:dyDescent="0.3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5.75" thickTop="1" x14ac:dyDescent="0.25"/>
    <row r="77" spans="1:9" x14ac:dyDescent="0.25">
      <c r="A77" s="59" t="s">
        <v>50</v>
      </c>
    </row>
    <row r="78" spans="1:9" x14ac:dyDescent="0.25">
      <c r="A78" s="59" t="s">
        <v>140</v>
      </c>
    </row>
    <row r="79" spans="1:9" x14ac:dyDescent="0.25">
      <c r="A79" s="59" t="s">
        <v>141</v>
      </c>
    </row>
    <row r="80" spans="1:9" x14ac:dyDescent="0.25">
      <c r="A80" s="59" t="s">
        <v>142</v>
      </c>
    </row>
    <row r="81" spans="1:6" x14ac:dyDescent="0.25">
      <c r="A81" s="59" t="s">
        <v>94</v>
      </c>
    </row>
    <row r="83" spans="1:6" x14ac:dyDescent="0.25">
      <c r="A83" s="59" t="s">
        <v>114</v>
      </c>
    </row>
    <row r="84" spans="1:6" x14ac:dyDescent="0.25">
      <c r="A84" s="59" t="s">
        <v>98</v>
      </c>
    </row>
    <row r="85" spans="1:6" x14ac:dyDescent="0.25">
      <c r="A85" s="93" t="s">
        <v>124</v>
      </c>
      <c r="B85" s="93"/>
      <c r="C85" s="93"/>
      <c r="D85" s="93"/>
      <c r="E85" s="93"/>
      <c r="F85" s="93"/>
    </row>
    <row r="86" spans="1:6" x14ac:dyDescent="0.25">
      <c r="A86" s="93"/>
      <c r="B86" s="93"/>
      <c r="C86" s="93"/>
      <c r="D86" s="93"/>
      <c r="E86" s="93"/>
      <c r="F86" s="93"/>
    </row>
    <row r="87" spans="1:6" x14ac:dyDescent="0.25">
      <c r="A87" s="93"/>
      <c r="B87" s="93"/>
      <c r="C87" s="93"/>
      <c r="D87" s="93"/>
      <c r="E87" s="93"/>
      <c r="F87" s="93"/>
    </row>
    <row r="88" spans="1:6" x14ac:dyDescent="0.25">
      <c r="A88" s="67"/>
    </row>
    <row r="89" spans="1:6" x14ac:dyDescent="0.25">
      <c r="A89" s="59" t="s">
        <v>106</v>
      </c>
    </row>
    <row r="90" spans="1:6" x14ac:dyDescent="0.25">
      <c r="A90" s="68" t="s">
        <v>107</v>
      </c>
    </row>
    <row r="91" spans="1:6" x14ac:dyDescent="0.25">
      <c r="A91" s="68" t="s">
        <v>108</v>
      </c>
    </row>
    <row r="93" spans="1:6" x14ac:dyDescent="0.25">
      <c r="A93" s="26" t="s">
        <v>234</v>
      </c>
    </row>
  </sheetData>
  <mergeCells count="7">
    <mergeCell ref="A2:I2"/>
    <mergeCell ref="A85:F87"/>
    <mergeCell ref="H4:I4"/>
    <mergeCell ref="C5:E5"/>
    <mergeCell ref="F5:H5"/>
    <mergeCell ref="A4:A5"/>
    <mergeCell ref="B4:B5"/>
  </mergeCells>
  <pageMargins left="0.7" right="0.7" top="0.75" bottom="0.75" header="0.3" footer="0.3"/>
  <pageSetup paperSize="9" orientation="portrait" r:id="rId1"/>
  <ignoredErrors>
    <ignoredError sqref="C72:I74 C40:C43 F40:F43 C71:F71 I71 I40:I43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1.5703125" style="26" customWidth="1"/>
    <col min="2" max="9" width="19.5703125" style="26" customWidth="1"/>
    <col min="10" max="16384" width="11.42578125" style="26"/>
  </cols>
  <sheetData>
    <row r="2" spans="1:9" x14ac:dyDescent="0.25">
      <c r="A2" s="86" t="s">
        <v>204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87" t="s">
        <v>0</v>
      </c>
      <c r="B4" s="87" t="s">
        <v>1</v>
      </c>
      <c r="C4" s="70"/>
      <c r="D4" s="70"/>
      <c r="E4" s="70"/>
      <c r="F4" s="70"/>
      <c r="G4" s="70"/>
      <c r="H4" s="90"/>
      <c r="I4" s="91"/>
    </row>
    <row r="5" spans="1:9" ht="15.75" thickBot="1" x14ac:dyDescent="0.3">
      <c r="A5" s="88"/>
      <c r="B5" s="88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26" t="s">
        <v>7</v>
      </c>
    </row>
    <row r="9" spans="1:9" x14ac:dyDescent="0.25">
      <c r="A9" s="26" t="s">
        <v>113</v>
      </c>
    </row>
    <row r="10" spans="1:9" x14ac:dyDescent="0.25">
      <c r="A10" s="26" t="s">
        <v>205</v>
      </c>
      <c r="B10" s="45">
        <f t="shared" ref="B10:B17" si="0">SUM(C10:I10)</f>
        <v>42</v>
      </c>
      <c r="C10" s="45">
        <f>'1 Trimestre'!C10+'2 Trimestre'!C10+'3 Trimestre'!C10</f>
        <v>1</v>
      </c>
      <c r="D10" s="45">
        <f>'3 Trimestre'!D10</f>
        <v>-1</v>
      </c>
      <c r="E10" s="45">
        <f>'3 Trimestre'!E10</f>
        <v>0</v>
      </c>
      <c r="F10" s="45">
        <f>'1 Trimestre'!F10+'2 Trimestre'!F10+'3 Trimestre'!F10</f>
        <v>1</v>
      </c>
      <c r="G10" s="45">
        <f>'3 Trimestre'!G10</f>
        <v>0</v>
      </c>
      <c r="H10" s="45">
        <f>'3 Trimestre'!H10</f>
        <v>0</v>
      </c>
      <c r="I10" s="45">
        <f>'1 Trimestre'!I10+'2 Trimestre'!I10+'3 Trimestre'!I10</f>
        <v>41</v>
      </c>
    </row>
    <row r="11" spans="1:9" x14ac:dyDescent="0.25">
      <c r="A11" s="40" t="s">
        <v>115</v>
      </c>
      <c r="B11" s="45">
        <f t="shared" si="0"/>
        <v>27181</v>
      </c>
      <c r="C11" s="45">
        <f>'1 Trimestre'!C11+'2 Trimestre'!C11+'3 Trimestre'!C11</f>
        <v>2868</v>
      </c>
      <c r="D11" s="45">
        <f>'3 Trimestre'!D11</f>
        <v>-2868</v>
      </c>
      <c r="E11" s="45">
        <f>'3 Trimestre'!E11</f>
        <v>0</v>
      </c>
      <c r="F11" s="45">
        <f>'1 Trimestre'!F11+'2 Trimestre'!F11+'3 Trimestre'!F11</f>
        <v>1695</v>
      </c>
      <c r="G11" s="45">
        <f>'3 Trimestre'!G11</f>
        <v>0</v>
      </c>
      <c r="H11" s="45">
        <f>'3 Trimestre'!H11</f>
        <v>0</v>
      </c>
      <c r="I11" s="45">
        <f>'1 Trimestre'!I11+'2 Trimestre'!I11+'3 Trimestre'!I11</f>
        <v>25486</v>
      </c>
    </row>
    <row r="12" spans="1:9" x14ac:dyDescent="0.25">
      <c r="A12" s="26" t="s">
        <v>206</v>
      </c>
      <c r="B12" s="45">
        <f t="shared" si="0"/>
        <v>67</v>
      </c>
      <c r="C12" s="45">
        <f>'3 Trimestre'!C12</f>
        <v>4</v>
      </c>
      <c r="D12" s="45">
        <f>'3 Trimestre'!D12</f>
        <v>3</v>
      </c>
      <c r="E12" s="45">
        <f>'3 Trimestre'!E12</f>
        <v>0</v>
      </c>
      <c r="F12" s="45">
        <f>'3 Trimestre'!F12</f>
        <v>8</v>
      </c>
      <c r="G12" s="45">
        <f>'3 Trimestre'!G12</f>
        <v>6</v>
      </c>
      <c r="H12" s="45">
        <f>'3 Trimestre'!H12</f>
        <v>1</v>
      </c>
      <c r="I12" s="45">
        <f>'3 Trimestre'!I12</f>
        <v>45</v>
      </c>
    </row>
    <row r="13" spans="1:9" x14ac:dyDescent="0.25">
      <c r="A13" s="40" t="s">
        <v>115</v>
      </c>
      <c r="B13" s="45">
        <f t="shared" si="0"/>
        <v>48077</v>
      </c>
      <c r="C13" s="45">
        <f>'3 Trimestre'!C13</f>
        <v>7644</v>
      </c>
      <c r="D13" s="45">
        <f>'3 Trimestre'!D13</f>
        <v>0</v>
      </c>
      <c r="E13" s="45">
        <f>'3 Trimestre'!E13</f>
        <v>0</v>
      </c>
      <c r="F13" s="45">
        <f>'3 Trimestre'!F13</f>
        <v>31933</v>
      </c>
      <c r="G13" s="45">
        <f>'3 Trimestre'!G13</f>
        <v>0</v>
      </c>
      <c r="H13" s="45">
        <f>'3 Trimestre'!H13</f>
        <v>0</v>
      </c>
      <c r="I13" s="45">
        <f>'3 Trimestre'!I13</f>
        <v>8500</v>
      </c>
    </row>
    <row r="14" spans="1:9" x14ac:dyDescent="0.25">
      <c r="A14" s="26" t="s">
        <v>207</v>
      </c>
      <c r="B14" s="45">
        <f t="shared" si="0"/>
        <v>36</v>
      </c>
      <c r="C14" s="45">
        <f>'1 Trimestre'!C14+'2 Trimestre'!C14+'3 Trimestre'!C14</f>
        <v>1</v>
      </c>
      <c r="D14" s="45">
        <f>'1 Trimestre'!D14+'2 Trimestre'!D14+'3 Trimestre'!D14</f>
        <v>3</v>
      </c>
      <c r="E14" s="45">
        <f>'1 Trimestre'!E14+'2 Trimestre'!E14+'3 Trimestre'!E14</f>
        <v>0</v>
      </c>
      <c r="F14" s="45">
        <f>'1 Trimestre'!F14+'2 Trimestre'!F14+'3 Trimestre'!F14</f>
        <v>4</v>
      </c>
      <c r="G14" s="45">
        <f>'1 Trimestre'!G14+'2 Trimestre'!G14+'3 Trimestre'!G14</f>
        <v>5</v>
      </c>
      <c r="H14" s="45">
        <f>'1 Trimestre'!H14+'2 Trimestre'!H14+'3 Trimestre'!H14</f>
        <v>1</v>
      </c>
      <c r="I14" s="45">
        <f>'1 Trimestre'!I14+'2 Trimestre'!I14+'3 Trimestre'!I14</f>
        <v>22</v>
      </c>
    </row>
    <row r="15" spans="1:9" x14ac:dyDescent="0.25">
      <c r="A15" s="40" t="s">
        <v>115</v>
      </c>
      <c r="B15" s="45">
        <f t="shared" si="0"/>
        <v>36603</v>
      </c>
      <c r="C15" s="45">
        <f>'1 Trimestre'!C15+'2 Trimestre'!C15+'3 Trimestre'!C15</f>
        <v>3192</v>
      </c>
      <c r="D15" s="45">
        <f>'1 Trimestre'!D15+'2 Trimestre'!D15+'3 Trimestre'!D15</f>
        <v>0</v>
      </c>
      <c r="E15" s="45">
        <f>'1 Trimestre'!E15+'2 Trimestre'!E15+'3 Trimestre'!E15</f>
        <v>0</v>
      </c>
      <c r="F15" s="45">
        <f>'1 Trimestre'!F15+'2 Trimestre'!F15+'3 Trimestre'!F15</f>
        <v>16030</v>
      </c>
      <c r="G15" s="45">
        <f>'1 Trimestre'!G15+'2 Trimestre'!G15+'3 Trimestre'!G15</f>
        <v>0</v>
      </c>
      <c r="H15" s="45">
        <f>'1 Trimestre'!H15+'2 Trimestre'!H15+'3 Trimestre'!H15</f>
        <v>0</v>
      </c>
      <c r="I15" s="45">
        <f>'1 Trimestre'!I15+'2 Trimestre'!I15+'3 Trimestre'!I15</f>
        <v>17381</v>
      </c>
    </row>
    <row r="16" spans="1:9" x14ac:dyDescent="0.25">
      <c r="A16" s="26" t="s">
        <v>127</v>
      </c>
      <c r="B16" s="45">
        <f t="shared" si="0"/>
        <v>67</v>
      </c>
      <c r="C16" s="45">
        <f>'3 Trimestre'!C16</f>
        <v>4</v>
      </c>
      <c r="D16" s="45">
        <f>'3 Trimestre'!D16</f>
        <v>3</v>
      </c>
      <c r="E16" s="45">
        <f>'3 Trimestre'!E16</f>
        <v>0</v>
      </c>
      <c r="F16" s="45">
        <f>'3 Trimestre'!F16</f>
        <v>8</v>
      </c>
      <c r="G16" s="45">
        <f>'3 Trimestre'!G16</f>
        <v>6</v>
      </c>
      <c r="H16" s="45">
        <f>'3 Trimestre'!H16</f>
        <v>1</v>
      </c>
      <c r="I16" s="45">
        <f>'3 Trimestre'!I16</f>
        <v>45</v>
      </c>
    </row>
    <row r="17" spans="1:9" x14ac:dyDescent="0.25">
      <c r="A17" s="40" t="s">
        <v>115</v>
      </c>
      <c r="B17" s="45">
        <f t="shared" si="0"/>
        <v>48077</v>
      </c>
      <c r="C17" s="45">
        <f>'3 Trimestre'!C17</f>
        <v>7644</v>
      </c>
      <c r="D17" s="45">
        <f>'3 Trimestre'!D17</f>
        <v>0</v>
      </c>
      <c r="E17" s="45">
        <f>'3 Trimestre'!E17</f>
        <v>0</v>
      </c>
      <c r="F17" s="45">
        <f>'3 Trimestre'!F17</f>
        <v>31933</v>
      </c>
      <c r="G17" s="45">
        <f>'3 Trimestre'!G17</f>
        <v>0</v>
      </c>
      <c r="H17" s="45">
        <f>'3 Trimestre'!H17</f>
        <v>0</v>
      </c>
      <c r="I17" s="45">
        <f>'3 Trimestre'!I17</f>
        <v>8500</v>
      </c>
    </row>
    <row r="18" spans="1:9" x14ac:dyDescent="0.25">
      <c r="B18" s="45"/>
      <c r="C18" s="45"/>
      <c r="D18" s="45"/>
      <c r="E18" s="45"/>
      <c r="F18" s="45"/>
      <c r="G18" s="45"/>
      <c r="H18" s="45"/>
      <c r="I18" s="45"/>
    </row>
    <row r="19" spans="1:9" x14ac:dyDescent="0.25">
      <c r="A19" s="26" t="s">
        <v>15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26" t="s">
        <v>208</v>
      </c>
      <c r="B20" s="45">
        <f>SUM(C20:I20)</f>
        <v>365889677.9702704</v>
      </c>
      <c r="C20" s="45">
        <f>'1 Trimestre'!C20+'2 Trimestre'!C20+'3 Trimestre'!C20</f>
        <v>122063686.3973064</v>
      </c>
      <c r="D20" s="45">
        <f>'1 Trimestre'!D20+'2 Trimestre'!D20+'3 Trimestre'!D20</f>
        <v>12169656.922730003</v>
      </c>
      <c r="E20" s="45">
        <f>'1 Trimestre'!E20+'2 Trimestre'!E20+'3 Trimestre'!E20</f>
        <v>0</v>
      </c>
      <c r="F20" s="45">
        <f>'1 Trimestre'!F20+'2 Trimestre'!F20+'3 Trimestre'!F20</f>
        <v>32796426.866799995</v>
      </c>
      <c r="G20" s="45">
        <f>'1 Trimestre'!G20+'2 Trimestre'!G20+'3 Trimestre'!G20</f>
        <v>198859907.783434</v>
      </c>
      <c r="H20" s="45">
        <f>'1 Trimestre'!H20+'2 Trimestre'!H20+'3 Trimestre'!H20</f>
        <v>0</v>
      </c>
      <c r="I20" s="45">
        <f>'1 Trimestre'!I20+'2 Trimestre'!I20+'3 Trimestre'!I20</f>
        <v>0</v>
      </c>
    </row>
    <row r="21" spans="1:9" x14ac:dyDescent="0.25">
      <c r="A21" s="26" t="s">
        <v>209</v>
      </c>
      <c r="B21" s="45">
        <f>SUM(C21:I21)</f>
        <v>2500000000</v>
      </c>
      <c r="C21" s="45">
        <f>'3 Trimestre'!C21</f>
        <v>273090000</v>
      </c>
      <c r="D21" s="45">
        <f>'3 Trimestre'!D21</f>
        <v>727348000</v>
      </c>
      <c r="E21" s="45">
        <f>'3 Trimestre'!E21</f>
        <v>0</v>
      </c>
      <c r="F21" s="45">
        <f>'3 Trimestre'!F21</f>
        <v>477189550</v>
      </c>
      <c r="G21" s="45">
        <f>'3 Trimestre'!G21</f>
        <v>1021372450</v>
      </c>
      <c r="H21" s="45">
        <f>'3 Trimestre'!H21</f>
        <v>1000000</v>
      </c>
      <c r="I21" s="45">
        <f>'3 Trimestre'!I21</f>
        <v>0</v>
      </c>
    </row>
    <row r="22" spans="1:9" x14ac:dyDescent="0.25">
      <c r="A22" s="26" t="s">
        <v>211</v>
      </c>
      <c r="B22" s="45">
        <f>SUM(C22:I22)</f>
        <v>1227987742.1953313</v>
      </c>
      <c r="C22" s="45">
        <f>'1 Trimestre'!C22+'2 Trimestre'!C22+'3 Trimestre'!C22</f>
        <v>74041014.709999993</v>
      </c>
      <c r="D22" s="45">
        <f>'1 Trimestre'!D22+'2 Trimestre'!D22+'3 Trimestre'!D22</f>
        <v>498166249.90719217</v>
      </c>
      <c r="E22" s="45">
        <f>'1 Trimestre'!E22+'2 Trimestre'!E22+'3 Trimestre'!E22</f>
        <v>0</v>
      </c>
      <c r="F22" s="45">
        <f>'1 Trimestre'!F22+'2 Trimestre'!F22+'3 Trimestre'!F22</f>
        <v>382932089.36813927</v>
      </c>
      <c r="G22" s="45">
        <f>'1 Trimestre'!G22+'2 Trimestre'!G22+'3 Trimestre'!G22</f>
        <v>272848388.20999998</v>
      </c>
      <c r="H22" s="45">
        <f>'1 Trimestre'!H22+'2 Trimestre'!H22+'3 Trimestre'!H22</f>
        <v>0</v>
      </c>
      <c r="I22" s="45">
        <f>'1 Trimestre'!I22+'2 Trimestre'!I22+'3 Trimestre'!I22</f>
        <v>0</v>
      </c>
    </row>
    <row r="23" spans="1:9" x14ac:dyDescent="0.25">
      <c r="A23" s="26" t="s">
        <v>131</v>
      </c>
      <c r="B23" s="45">
        <f>SUM(C23:I23)</f>
        <v>2500000000</v>
      </c>
      <c r="C23" s="45">
        <f>'3 Trimestre'!C23</f>
        <v>273090000</v>
      </c>
      <c r="D23" s="45">
        <f>'3 Trimestre'!D23</f>
        <v>727348000</v>
      </c>
      <c r="E23" s="45">
        <f>'3 Trimestre'!E23</f>
        <v>0</v>
      </c>
      <c r="F23" s="45">
        <f>'3 Trimestre'!F23</f>
        <v>477189550</v>
      </c>
      <c r="G23" s="45">
        <f>'3 Trimestre'!G23</f>
        <v>1021372450</v>
      </c>
      <c r="H23" s="45">
        <f>'3 Trimestre'!H23</f>
        <v>1000000</v>
      </c>
      <c r="I23" s="45">
        <f>'3 Trimestre'!I23</f>
        <v>0</v>
      </c>
    </row>
    <row r="24" spans="1:9" x14ac:dyDescent="0.25">
      <c r="A24" s="26" t="s">
        <v>210</v>
      </c>
      <c r="B24" s="45">
        <f>B22</f>
        <v>1227987742.1953313</v>
      </c>
      <c r="C24" s="45"/>
      <c r="D24" s="45"/>
      <c r="E24" s="45"/>
      <c r="F24" s="45"/>
      <c r="G24" s="45"/>
      <c r="H24" s="45"/>
      <c r="I24" s="45"/>
    </row>
    <row r="25" spans="1:9" x14ac:dyDescent="0.25">
      <c r="B25" s="46"/>
      <c r="C25" s="46"/>
      <c r="D25" s="46"/>
      <c r="E25" s="46"/>
      <c r="F25" s="46"/>
      <c r="G25" s="46"/>
      <c r="H25" s="46"/>
      <c r="I25" s="46"/>
    </row>
    <row r="26" spans="1:9" x14ac:dyDescent="0.25">
      <c r="A26" s="26" t="s">
        <v>17</v>
      </c>
      <c r="B26" s="46"/>
      <c r="C26" s="46"/>
      <c r="D26" s="46"/>
      <c r="E26" s="46"/>
      <c r="F26" s="46"/>
      <c r="G26" s="46"/>
      <c r="H26" s="46"/>
      <c r="I26" s="46"/>
    </row>
    <row r="27" spans="1:9" x14ac:dyDescent="0.25">
      <c r="A27" s="26" t="s">
        <v>209</v>
      </c>
      <c r="B27" s="46">
        <f>B21</f>
        <v>2500000000</v>
      </c>
      <c r="C27" s="46"/>
      <c r="D27" s="46"/>
      <c r="E27" s="46"/>
      <c r="F27" s="46"/>
      <c r="G27" s="46"/>
      <c r="H27" s="46"/>
      <c r="I27" s="46"/>
    </row>
    <row r="28" spans="1:9" x14ac:dyDescent="0.25">
      <c r="A28" s="26" t="s">
        <v>211</v>
      </c>
      <c r="B28" s="46">
        <f>+'1 Trimestre'!B28+'2 Trimestre'!B28+'3 Trimestre'!B28</f>
        <v>2081386788</v>
      </c>
      <c r="C28" s="46"/>
      <c r="D28" s="46"/>
      <c r="E28" s="46"/>
      <c r="F28" s="46"/>
      <c r="G28" s="46"/>
      <c r="H28" s="46"/>
      <c r="I28" s="46"/>
    </row>
    <row r="29" spans="1:9" x14ac:dyDescent="0.25">
      <c r="B29" s="46"/>
      <c r="C29" s="46"/>
      <c r="D29" s="46"/>
      <c r="E29" s="46"/>
      <c r="F29" s="46"/>
      <c r="G29" s="46"/>
      <c r="H29" s="46"/>
      <c r="I29" s="46"/>
    </row>
    <row r="30" spans="1:9" x14ac:dyDescent="0.25">
      <c r="A30" s="26" t="s">
        <v>18</v>
      </c>
      <c r="B30" s="46"/>
      <c r="C30" s="46"/>
      <c r="D30" s="46"/>
      <c r="E30" s="46"/>
      <c r="F30" s="46"/>
      <c r="G30" s="46"/>
      <c r="H30" s="46"/>
      <c r="I30" s="46"/>
    </row>
    <row r="31" spans="1:9" x14ac:dyDescent="0.25">
      <c r="A31" s="26" t="s">
        <v>212</v>
      </c>
      <c r="B31" s="53">
        <v>1.0123857379999999</v>
      </c>
      <c r="C31" s="53">
        <v>1.0123857379999999</v>
      </c>
      <c r="D31" s="53">
        <v>1.0123857379999999</v>
      </c>
      <c r="E31" s="53">
        <v>1.0123857379999999</v>
      </c>
      <c r="F31" s="53">
        <v>1.0123857379999999</v>
      </c>
      <c r="G31" s="53">
        <v>1.0123857379999999</v>
      </c>
      <c r="H31" s="53">
        <v>1.0123857379999999</v>
      </c>
      <c r="I31" s="53">
        <v>1.0123857379999999</v>
      </c>
    </row>
    <row r="32" spans="1:9" x14ac:dyDescent="0.25">
      <c r="A32" s="26" t="s">
        <v>213</v>
      </c>
      <c r="B32" s="53">
        <v>1.0303325644000001</v>
      </c>
      <c r="C32" s="53">
        <v>1.0303325644000001</v>
      </c>
      <c r="D32" s="53">
        <v>1.0303325644000001</v>
      </c>
      <c r="E32" s="53">
        <v>1.0303325644000001</v>
      </c>
      <c r="F32" s="53">
        <v>1.0303325644000001</v>
      </c>
      <c r="G32" s="53">
        <v>1.0303325644000001</v>
      </c>
      <c r="H32" s="53">
        <v>1.0303325644000001</v>
      </c>
      <c r="I32" s="53">
        <v>1.0303325644000001</v>
      </c>
    </row>
    <row r="33" spans="1:9" x14ac:dyDescent="0.25">
      <c r="A33" s="24" t="s">
        <v>100</v>
      </c>
      <c r="B33" s="47">
        <f>C33+F33</f>
        <v>282380</v>
      </c>
      <c r="C33" s="49">
        <v>75533</v>
      </c>
      <c r="D33" s="49">
        <v>75533</v>
      </c>
      <c r="E33" s="49">
        <v>75533</v>
      </c>
      <c r="F33" s="47">
        <v>206847</v>
      </c>
      <c r="G33" s="47">
        <v>206847</v>
      </c>
      <c r="H33" s="47">
        <v>206847</v>
      </c>
      <c r="I33" s="47">
        <v>0</v>
      </c>
    </row>
    <row r="34" spans="1:9" x14ac:dyDescent="0.25">
      <c r="B34" s="48"/>
      <c r="C34" s="48"/>
      <c r="D34" s="48"/>
      <c r="E34" s="48"/>
      <c r="F34" s="48"/>
      <c r="G34" s="48"/>
      <c r="H34" s="48"/>
      <c r="I34" s="48"/>
    </row>
    <row r="35" spans="1:9" x14ac:dyDescent="0.25">
      <c r="A35" s="26" t="s">
        <v>21</v>
      </c>
      <c r="B35" s="48"/>
      <c r="C35" s="48"/>
      <c r="D35" s="48"/>
      <c r="E35" s="48"/>
      <c r="F35" s="48"/>
      <c r="G35" s="48"/>
      <c r="H35" s="48"/>
      <c r="I35" s="48"/>
    </row>
    <row r="36" spans="1:9" x14ac:dyDescent="0.25">
      <c r="A36" s="26" t="s">
        <v>214</v>
      </c>
      <c r="B36" s="48">
        <f t="shared" ref="B36" si="1">B20/B31</f>
        <v>361413307.43467116</v>
      </c>
      <c r="C36" s="48">
        <f t="shared" ref="C36:I36" si="2">C20/C31</f>
        <v>120570333.83189206</v>
      </c>
      <c r="D36" s="48">
        <f t="shared" si="2"/>
        <v>12020770.804981455</v>
      </c>
      <c r="E36" s="48">
        <f t="shared" si="2"/>
        <v>0</v>
      </c>
      <c r="F36" s="48">
        <f t="shared" si="2"/>
        <v>32395188.548971836</v>
      </c>
      <c r="G36" s="48">
        <f t="shared" si="2"/>
        <v>196427014.24882582</v>
      </c>
      <c r="H36" s="48">
        <f t="shared" si="2"/>
        <v>0</v>
      </c>
      <c r="I36" s="48">
        <f t="shared" si="2"/>
        <v>0</v>
      </c>
    </row>
    <row r="37" spans="1:9" x14ac:dyDescent="0.25">
      <c r="A37" s="26" t="s">
        <v>215</v>
      </c>
      <c r="B37" s="48">
        <f t="shared" ref="B37" si="3">B22/B32</f>
        <v>1191836291.1400681</v>
      </c>
      <c r="C37" s="48">
        <f t="shared" ref="C37:I37" si="4">C22/C32</f>
        <v>71861277.871108294</v>
      </c>
      <c r="D37" s="48">
        <f t="shared" si="4"/>
        <v>483500441.62419772</v>
      </c>
      <c r="E37" s="48">
        <f t="shared" si="4"/>
        <v>0</v>
      </c>
      <c r="F37" s="48">
        <f t="shared" si="4"/>
        <v>371658727.09374613</v>
      </c>
      <c r="G37" s="48">
        <f t="shared" si="4"/>
        <v>264815844.55101588</v>
      </c>
      <c r="H37" s="48">
        <f t="shared" si="4"/>
        <v>0</v>
      </c>
      <c r="I37" s="48">
        <f t="shared" si="4"/>
        <v>0</v>
      </c>
    </row>
    <row r="38" spans="1:9" x14ac:dyDescent="0.25">
      <c r="A38" s="26" t="s">
        <v>216</v>
      </c>
      <c r="B38" s="48">
        <f>B36/B11</f>
        <v>13296.541975448701</v>
      </c>
      <c r="C38" s="48">
        <f t="shared" ref="C38:I38" si="5">C36/C11</f>
        <v>42039.8653528215</v>
      </c>
      <c r="D38" s="48">
        <f t="shared" si="5"/>
        <v>-4191.3426795611767</v>
      </c>
      <c r="E38" s="48" t="s">
        <v>235</v>
      </c>
      <c r="F38" s="48">
        <f t="shared" si="5"/>
        <v>19112.205633611702</v>
      </c>
      <c r="G38" s="48" t="s">
        <v>235</v>
      </c>
      <c r="H38" s="48" t="s">
        <v>235</v>
      </c>
      <c r="I38" s="48">
        <f t="shared" si="5"/>
        <v>0</v>
      </c>
    </row>
    <row r="39" spans="1:9" x14ac:dyDescent="0.25">
      <c r="A39" s="26" t="s">
        <v>217</v>
      </c>
      <c r="B39" s="48">
        <f>B37/B15</f>
        <v>32561.164143378086</v>
      </c>
      <c r="C39" s="48">
        <f t="shared" ref="C39:I39" si="6">C37/C15</f>
        <v>22512.931663881045</v>
      </c>
      <c r="D39" s="48" t="s">
        <v>235</v>
      </c>
      <c r="E39" s="48" t="s">
        <v>235</v>
      </c>
      <c r="F39" s="48">
        <f t="shared" si="6"/>
        <v>23185.198196740246</v>
      </c>
      <c r="G39" s="48" t="s">
        <v>235</v>
      </c>
      <c r="H39" s="48" t="s">
        <v>235</v>
      </c>
      <c r="I39" s="48">
        <f t="shared" si="6"/>
        <v>0</v>
      </c>
    </row>
    <row r="40" spans="1:9" x14ac:dyDescent="0.25">
      <c r="B40" s="46"/>
      <c r="C40" s="46"/>
      <c r="D40" s="46"/>
      <c r="E40" s="46"/>
      <c r="F40" s="46"/>
      <c r="G40" s="46"/>
      <c r="H40" s="46"/>
      <c r="I40" s="46"/>
    </row>
    <row r="41" spans="1:9" x14ac:dyDescent="0.25">
      <c r="A41" s="26" t="s">
        <v>26</v>
      </c>
      <c r="B41" s="46"/>
      <c r="C41" s="46"/>
      <c r="D41" s="46"/>
      <c r="E41" s="46"/>
      <c r="F41" s="46"/>
      <c r="G41" s="46"/>
      <c r="H41" s="46"/>
      <c r="I41" s="46"/>
    </row>
    <row r="42" spans="1:9" x14ac:dyDescent="0.25">
      <c r="B42" s="46"/>
      <c r="C42" s="46"/>
      <c r="D42" s="46"/>
      <c r="E42" s="46"/>
      <c r="F42" s="46"/>
      <c r="G42" s="46"/>
      <c r="H42" s="46"/>
      <c r="I42" s="46"/>
    </row>
    <row r="43" spans="1:9" x14ac:dyDescent="0.25">
      <c r="A43" s="26" t="s">
        <v>27</v>
      </c>
      <c r="B43" s="46"/>
      <c r="C43" s="46"/>
      <c r="D43" s="46"/>
      <c r="E43" s="46"/>
      <c r="F43" s="46"/>
      <c r="G43" s="46"/>
      <c r="H43" s="46"/>
      <c r="I43" s="46"/>
    </row>
    <row r="44" spans="1:9" x14ac:dyDescent="0.25">
      <c r="A44" s="26" t="s">
        <v>28</v>
      </c>
      <c r="B44" s="48">
        <f>(B13/B33)*100</f>
        <v>17.02563920957575</v>
      </c>
      <c r="C44" s="48">
        <f t="shared" ref="C44:H44" si="7">(C13/C33)*100</f>
        <v>10.12007996504839</v>
      </c>
      <c r="D44" s="48">
        <f t="shared" si="7"/>
        <v>0</v>
      </c>
      <c r="E44" s="48">
        <f t="shared" si="7"/>
        <v>0</v>
      </c>
      <c r="F44" s="48">
        <f t="shared" si="7"/>
        <v>15.437980729718101</v>
      </c>
      <c r="G44" s="48">
        <f t="shared" si="7"/>
        <v>0</v>
      </c>
      <c r="H44" s="48">
        <f t="shared" si="7"/>
        <v>0</v>
      </c>
      <c r="I44" s="48" t="s">
        <v>235</v>
      </c>
    </row>
    <row r="45" spans="1:9" x14ac:dyDescent="0.25">
      <c r="A45" s="26" t="s">
        <v>29</v>
      </c>
      <c r="B45" s="48">
        <f>(B15/B33)*100</f>
        <v>12.96232027764006</v>
      </c>
      <c r="C45" s="48">
        <f t="shared" ref="C45:H45" si="8">(C15/C33)*100</f>
        <v>4.2259674579322946</v>
      </c>
      <c r="D45" s="48">
        <f t="shared" si="8"/>
        <v>0</v>
      </c>
      <c r="E45" s="48">
        <f t="shared" si="8"/>
        <v>0</v>
      </c>
      <c r="F45" s="48">
        <f t="shared" si="8"/>
        <v>7.7496893839407877</v>
      </c>
      <c r="G45" s="48">
        <f t="shared" si="8"/>
        <v>0</v>
      </c>
      <c r="H45" s="48">
        <f t="shared" si="8"/>
        <v>0</v>
      </c>
      <c r="I45" s="48" t="s">
        <v>235</v>
      </c>
    </row>
    <row r="46" spans="1:9" x14ac:dyDescent="0.25">
      <c r="B46" s="48"/>
      <c r="C46" s="48"/>
      <c r="D46" s="48"/>
      <c r="E46" s="48"/>
      <c r="F46" s="48"/>
      <c r="G46" s="48"/>
      <c r="H46" s="48"/>
      <c r="I46" s="48"/>
    </row>
    <row r="47" spans="1:9" x14ac:dyDescent="0.25">
      <c r="A47" s="26" t="s">
        <v>30</v>
      </c>
      <c r="B47" s="52"/>
      <c r="C47" s="52"/>
      <c r="D47" s="52"/>
      <c r="E47" s="52"/>
      <c r="F47" s="52"/>
      <c r="G47" s="52"/>
      <c r="H47" s="52"/>
      <c r="I47" s="52"/>
    </row>
    <row r="48" spans="1:9" x14ac:dyDescent="0.25">
      <c r="A48" s="26" t="s">
        <v>31</v>
      </c>
      <c r="B48" s="52">
        <f>B15/B13*100</f>
        <v>76.134118185410898</v>
      </c>
      <c r="C48" s="52">
        <f t="shared" ref="C48:I48" si="9">C15/C13*100</f>
        <v>41.758241758241759</v>
      </c>
      <c r="D48" s="48" t="s">
        <v>235</v>
      </c>
      <c r="E48" s="48" t="s">
        <v>235</v>
      </c>
      <c r="F48" s="52">
        <f t="shared" si="9"/>
        <v>50.198853850248959</v>
      </c>
      <c r="G48" s="48" t="s">
        <v>235</v>
      </c>
      <c r="H48" s="48" t="s">
        <v>235</v>
      </c>
      <c r="I48" s="52">
        <f t="shared" si="9"/>
        <v>204.48235294117646</v>
      </c>
    </row>
    <row r="49" spans="1:9" x14ac:dyDescent="0.25">
      <c r="A49" s="26" t="s">
        <v>32</v>
      </c>
      <c r="B49" s="52">
        <f t="shared" ref="B49:G49" si="10">B22/B21*100</f>
        <v>49.119509687813249</v>
      </c>
      <c r="C49" s="52">
        <f t="shared" si="10"/>
        <v>27.112312684462996</v>
      </c>
      <c r="D49" s="52">
        <f t="shared" si="10"/>
        <v>68.4907705674852</v>
      </c>
      <c r="E49" s="48" t="s">
        <v>235</v>
      </c>
      <c r="F49" s="52">
        <f t="shared" si="10"/>
        <v>80.247375360197907</v>
      </c>
      <c r="G49" s="52">
        <f t="shared" si="10"/>
        <v>26.713897384837431</v>
      </c>
      <c r="H49" s="48" t="s">
        <v>235</v>
      </c>
      <c r="I49" s="48" t="s">
        <v>235</v>
      </c>
    </row>
    <row r="50" spans="1:9" x14ac:dyDescent="0.25">
      <c r="A50" s="26" t="s">
        <v>33</v>
      </c>
      <c r="B50" s="52">
        <f t="shared" ref="B50:F50" si="11">AVERAGE(B48:B49)</f>
        <v>62.626813936612074</v>
      </c>
      <c r="C50" s="52">
        <f t="shared" si="11"/>
        <v>34.435277221352379</v>
      </c>
      <c r="D50" s="48" t="s">
        <v>235</v>
      </c>
      <c r="E50" s="48" t="s">
        <v>235</v>
      </c>
      <c r="F50" s="52">
        <f t="shared" si="11"/>
        <v>65.223114605223429</v>
      </c>
      <c r="G50" s="48" t="s">
        <v>235</v>
      </c>
      <c r="H50" s="48" t="s">
        <v>235</v>
      </c>
      <c r="I50" s="48" t="s">
        <v>235</v>
      </c>
    </row>
    <row r="51" spans="1:9" x14ac:dyDescent="0.25"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26" t="s">
        <v>34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26" t="s">
        <v>35</v>
      </c>
      <c r="B53" s="52">
        <f>B15/B17*100</f>
        <v>76.134118185410898</v>
      </c>
      <c r="C53" s="52">
        <f t="shared" ref="C53:I53" si="12">C15/C17*100</f>
        <v>41.758241758241759</v>
      </c>
      <c r="D53" s="48" t="s">
        <v>235</v>
      </c>
      <c r="E53" s="48" t="s">
        <v>235</v>
      </c>
      <c r="F53" s="52">
        <f t="shared" si="12"/>
        <v>50.198853850248959</v>
      </c>
      <c r="G53" s="48" t="s">
        <v>235</v>
      </c>
      <c r="H53" s="48" t="s">
        <v>235</v>
      </c>
      <c r="I53" s="52">
        <f t="shared" si="12"/>
        <v>204.48235294117646</v>
      </c>
    </row>
    <row r="54" spans="1:9" x14ac:dyDescent="0.25">
      <c r="A54" s="26" t="s">
        <v>36</v>
      </c>
      <c r="B54" s="52">
        <f t="shared" ref="B54:G54" si="13">B22/B23*100</f>
        <v>49.119509687813249</v>
      </c>
      <c r="C54" s="52">
        <f t="shared" si="13"/>
        <v>27.112312684462996</v>
      </c>
      <c r="D54" s="52">
        <f t="shared" si="13"/>
        <v>68.4907705674852</v>
      </c>
      <c r="E54" s="48" t="s">
        <v>235</v>
      </c>
      <c r="F54" s="52">
        <f t="shared" si="13"/>
        <v>80.247375360197907</v>
      </c>
      <c r="G54" s="52">
        <f t="shared" si="13"/>
        <v>26.713897384837431</v>
      </c>
      <c r="H54" s="48" t="s">
        <v>235</v>
      </c>
      <c r="I54" s="48" t="s">
        <v>235</v>
      </c>
    </row>
    <row r="55" spans="1:9" x14ac:dyDescent="0.25">
      <c r="A55" s="26" t="s">
        <v>37</v>
      </c>
      <c r="B55" s="52">
        <f t="shared" ref="B55:F55" si="14">(B53+B54)/2</f>
        <v>62.626813936612074</v>
      </c>
      <c r="C55" s="52">
        <f t="shared" si="14"/>
        <v>34.435277221352379</v>
      </c>
      <c r="D55" s="48" t="s">
        <v>235</v>
      </c>
      <c r="E55" s="48" t="s">
        <v>235</v>
      </c>
      <c r="F55" s="52">
        <f t="shared" si="14"/>
        <v>65.223114605223429</v>
      </c>
      <c r="G55" s="48" t="s">
        <v>235</v>
      </c>
      <c r="H55" s="48" t="s">
        <v>235</v>
      </c>
      <c r="I55" s="48" t="s">
        <v>235</v>
      </c>
    </row>
    <row r="56" spans="1:9" x14ac:dyDescent="0.25"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26" t="s">
        <v>92</v>
      </c>
      <c r="B57" s="52"/>
      <c r="C57" s="52"/>
      <c r="D57" s="52"/>
      <c r="E57" s="52"/>
      <c r="F57" s="52"/>
      <c r="G57" s="52"/>
      <c r="H57" s="52"/>
      <c r="I57" s="52"/>
    </row>
    <row r="58" spans="1:9" x14ac:dyDescent="0.25">
      <c r="A58" s="26" t="s">
        <v>38</v>
      </c>
      <c r="B58" s="46">
        <f t="shared" ref="B58" si="15">B24/B22*100</f>
        <v>100</v>
      </c>
      <c r="C58" s="46"/>
      <c r="D58" s="46"/>
      <c r="E58" s="46"/>
      <c r="F58" s="46"/>
      <c r="G58" s="46"/>
      <c r="H58" s="46"/>
      <c r="I58" s="46"/>
    </row>
    <row r="59" spans="1:9" x14ac:dyDescent="0.25"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26" t="s">
        <v>39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26" t="s">
        <v>116</v>
      </c>
      <c r="B61" s="52">
        <f>((B15/B11)-1)*100</f>
        <v>34.66391964975535</v>
      </c>
      <c r="C61" s="52">
        <f t="shared" ref="C61:I61" si="16">((C15/C11)-1)*100</f>
        <v>11.297071129707103</v>
      </c>
      <c r="D61" s="52">
        <f t="shared" si="16"/>
        <v>-100</v>
      </c>
      <c r="E61" s="48" t="s">
        <v>235</v>
      </c>
      <c r="F61" s="52">
        <f t="shared" si="16"/>
        <v>845.7227138643068</v>
      </c>
      <c r="G61" s="48" t="s">
        <v>235</v>
      </c>
      <c r="H61" s="48" t="s">
        <v>235</v>
      </c>
      <c r="I61" s="52">
        <f t="shared" si="16"/>
        <v>-31.801773522718356</v>
      </c>
    </row>
    <row r="62" spans="1:9" x14ac:dyDescent="0.25">
      <c r="A62" s="26" t="s">
        <v>41</v>
      </c>
      <c r="B62" s="52">
        <f>((B37/B36)-1)*100</f>
        <v>229.77100361903626</v>
      </c>
      <c r="C62" s="52">
        <f t="shared" ref="C62:G62" si="17">((C37/C36)-1)*100</f>
        <v>-40.398872933948645</v>
      </c>
      <c r="D62" s="52">
        <f t="shared" si="17"/>
        <v>3922.2083048437562</v>
      </c>
      <c r="E62" s="48" t="s">
        <v>235</v>
      </c>
      <c r="F62" s="52">
        <f t="shared" si="17"/>
        <v>1047.2652073992695</v>
      </c>
      <c r="G62" s="52">
        <f t="shared" si="17"/>
        <v>34.816407795904205</v>
      </c>
      <c r="H62" s="48" t="s">
        <v>235</v>
      </c>
      <c r="I62" s="48" t="s">
        <v>235</v>
      </c>
    </row>
    <row r="63" spans="1:9" x14ac:dyDescent="0.25">
      <c r="A63" s="26" t="s">
        <v>42</v>
      </c>
      <c r="B63" s="52">
        <f t="shared" ref="B63:F63" si="18">((B39/B38)-1)*100</f>
        <v>144.88445344286055</v>
      </c>
      <c r="C63" s="52">
        <f t="shared" si="18"/>
        <v>-46.448611395540318</v>
      </c>
      <c r="D63" s="48" t="s">
        <v>235</v>
      </c>
      <c r="E63" s="48" t="s">
        <v>235</v>
      </c>
      <c r="F63" s="52">
        <f t="shared" si="18"/>
        <v>21.310949877839171</v>
      </c>
      <c r="G63" s="48" t="s">
        <v>235</v>
      </c>
      <c r="H63" s="48" t="s">
        <v>235</v>
      </c>
      <c r="I63" s="48" t="s">
        <v>235</v>
      </c>
    </row>
    <row r="64" spans="1:9" x14ac:dyDescent="0.25">
      <c r="B64" s="46"/>
      <c r="C64" s="46"/>
      <c r="D64" s="46"/>
      <c r="E64" s="46"/>
      <c r="F64" s="46"/>
      <c r="G64" s="46"/>
      <c r="H64" s="46"/>
      <c r="I64" s="46"/>
    </row>
    <row r="65" spans="1:9" x14ac:dyDescent="0.25">
      <c r="A65" s="26" t="s">
        <v>43</v>
      </c>
      <c r="B65" s="46"/>
      <c r="C65" s="46"/>
      <c r="D65" s="46"/>
      <c r="E65" s="46"/>
      <c r="F65" s="46"/>
      <c r="G65" s="46"/>
      <c r="H65" s="46"/>
      <c r="I65" s="46"/>
    </row>
    <row r="66" spans="1:9" x14ac:dyDescent="0.25">
      <c r="A66" s="26" t="s">
        <v>117</v>
      </c>
      <c r="B66" s="46">
        <f>B21/B13</f>
        <v>51999.91680013312</v>
      </c>
      <c r="C66" s="46">
        <f t="shared" ref="C66:F66" si="19">C21/C13</f>
        <v>35726.059654631084</v>
      </c>
      <c r="D66" s="48" t="s">
        <v>235</v>
      </c>
      <c r="E66" s="48" t="s">
        <v>235</v>
      </c>
      <c r="F66" s="46">
        <f t="shared" si="19"/>
        <v>14943.461309617011</v>
      </c>
      <c r="G66" s="48" t="s">
        <v>235</v>
      </c>
      <c r="H66" s="48" t="s">
        <v>235</v>
      </c>
      <c r="I66" s="48" t="s">
        <v>235</v>
      </c>
    </row>
    <row r="67" spans="1:9" x14ac:dyDescent="0.25">
      <c r="A67" s="26" t="s">
        <v>118</v>
      </c>
      <c r="B67" s="46">
        <f>B22/B15</f>
        <v>33548.827751696073</v>
      </c>
      <c r="C67" s="46">
        <f t="shared" ref="C67:F67" si="20">C22/C15</f>
        <v>23195.80661340852</v>
      </c>
      <c r="D67" s="48" t="s">
        <v>235</v>
      </c>
      <c r="E67" s="48" t="s">
        <v>235</v>
      </c>
      <c r="F67" s="46">
        <f t="shared" si="20"/>
        <v>23888.464714169637</v>
      </c>
      <c r="G67" s="48" t="s">
        <v>235</v>
      </c>
      <c r="H67" s="48" t="s">
        <v>235</v>
      </c>
      <c r="I67" s="48" t="s">
        <v>235</v>
      </c>
    </row>
    <row r="68" spans="1:9" x14ac:dyDescent="0.25">
      <c r="A68" s="26" t="s">
        <v>46</v>
      </c>
      <c r="B68" s="52">
        <f>(B67/B66)*B50</f>
        <v>40.404991443977437</v>
      </c>
      <c r="C68" s="52">
        <f t="shared" ref="C68:F68" si="21">(C67/C66)*C50</f>
        <v>22.357742186719456</v>
      </c>
      <c r="D68" s="48" t="s">
        <v>235</v>
      </c>
      <c r="E68" s="48" t="s">
        <v>235</v>
      </c>
      <c r="F68" s="52">
        <f t="shared" si="21"/>
        <v>104.26500524295562</v>
      </c>
      <c r="G68" s="48" t="s">
        <v>235</v>
      </c>
      <c r="H68" s="48" t="s">
        <v>235</v>
      </c>
      <c r="I68" s="48" t="s">
        <v>235</v>
      </c>
    </row>
    <row r="69" spans="1:9" x14ac:dyDescent="0.25">
      <c r="A69" s="26" t="s">
        <v>119</v>
      </c>
      <c r="B69" s="46">
        <f>B21/B12</f>
        <v>37313432.835820898</v>
      </c>
      <c r="C69" s="46">
        <f t="shared" ref="C69:H69" si="22">C21/C12</f>
        <v>68272500</v>
      </c>
      <c r="D69" s="46">
        <f t="shared" si="22"/>
        <v>242449333.33333334</v>
      </c>
      <c r="E69" s="48" t="s">
        <v>235</v>
      </c>
      <c r="F69" s="46">
        <f t="shared" si="22"/>
        <v>59648693.75</v>
      </c>
      <c r="G69" s="46">
        <f t="shared" si="22"/>
        <v>170228741.66666666</v>
      </c>
      <c r="H69" s="46">
        <f t="shared" si="22"/>
        <v>1000000</v>
      </c>
      <c r="I69" s="48" t="s">
        <v>235</v>
      </c>
    </row>
    <row r="70" spans="1:9" x14ac:dyDescent="0.25">
      <c r="A70" s="26" t="s">
        <v>120</v>
      </c>
      <c r="B70" s="46">
        <f>B22/B14</f>
        <v>34110770.616536982</v>
      </c>
      <c r="C70" s="46">
        <f t="shared" ref="C70:G70" si="23">C22/C14</f>
        <v>74041014.709999993</v>
      </c>
      <c r="D70" s="46">
        <f t="shared" si="23"/>
        <v>166055416.63573071</v>
      </c>
      <c r="E70" s="48" t="s">
        <v>235</v>
      </c>
      <c r="F70" s="46">
        <f t="shared" si="23"/>
        <v>95733022.342034817</v>
      </c>
      <c r="G70" s="46">
        <f t="shared" si="23"/>
        <v>54569677.641999997</v>
      </c>
      <c r="H70" s="48" t="s">
        <v>235</v>
      </c>
      <c r="I70" s="48" t="s">
        <v>235</v>
      </c>
    </row>
    <row r="71" spans="1:9" x14ac:dyDescent="0.25">
      <c r="B71" s="52"/>
      <c r="C71" s="52"/>
      <c r="D71" s="52"/>
      <c r="E71" s="52"/>
      <c r="F71" s="46"/>
      <c r="G71" s="46"/>
      <c r="H71" s="46"/>
      <c r="I71" s="46"/>
    </row>
    <row r="72" spans="1:9" x14ac:dyDescent="0.25">
      <c r="A72" s="26" t="s">
        <v>47</v>
      </c>
      <c r="B72" s="52"/>
      <c r="C72" s="52"/>
      <c r="D72" s="52"/>
      <c r="E72" s="52"/>
      <c r="F72" s="46"/>
      <c r="G72" s="46"/>
      <c r="H72" s="46"/>
      <c r="I72" s="46"/>
    </row>
    <row r="73" spans="1:9" x14ac:dyDescent="0.25">
      <c r="A73" s="26" t="s">
        <v>48</v>
      </c>
      <c r="B73" s="52">
        <f>(B28/B27)*100</f>
        <v>83.25547152</v>
      </c>
      <c r="C73" s="52"/>
      <c r="D73" s="52"/>
      <c r="E73" s="52"/>
      <c r="F73" s="46"/>
      <c r="G73" s="46"/>
      <c r="H73" s="46"/>
      <c r="I73" s="46"/>
    </row>
    <row r="74" spans="1:9" x14ac:dyDescent="0.25">
      <c r="A74" s="26" t="s">
        <v>49</v>
      </c>
      <c r="B74" s="52">
        <f>(B22/B28)*100</f>
        <v>58.998536421733618</v>
      </c>
      <c r="C74" s="52"/>
      <c r="D74" s="52"/>
      <c r="E74" s="52"/>
      <c r="F74" s="46"/>
      <c r="G74" s="46"/>
      <c r="H74" s="46"/>
      <c r="I74" s="46"/>
    </row>
    <row r="75" spans="1:9" ht="15.75" thickBot="1" x14ac:dyDescent="0.3">
      <c r="A75" s="41"/>
      <c r="B75" s="41"/>
      <c r="C75" s="41"/>
      <c r="D75" s="41"/>
      <c r="E75" s="41"/>
      <c r="F75" s="41"/>
      <c r="G75" s="41"/>
      <c r="H75" s="41"/>
      <c r="I75" s="41"/>
    </row>
    <row r="76" spans="1:9" ht="15.75" thickTop="1" x14ac:dyDescent="0.25"/>
    <row r="77" spans="1:9" x14ac:dyDescent="0.25">
      <c r="A77" s="26" t="s">
        <v>50</v>
      </c>
    </row>
    <row r="78" spans="1:9" x14ac:dyDescent="0.25">
      <c r="A78" s="26" t="s">
        <v>140</v>
      </c>
    </row>
    <row r="79" spans="1:9" x14ac:dyDescent="0.25">
      <c r="A79" s="26" t="s">
        <v>141</v>
      </c>
    </row>
    <row r="80" spans="1:9" x14ac:dyDescent="0.25">
      <c r="A80" s="26" t="s">
        <v>142</v>
      </c>
    </row>
    <row r="81" spans="1:6" x14ac:dyDescent="0.25">
      <c r="A81" s="26" t="s">
        <v>94</v>
      </c>
    </row>
    <row r="83" spans="1:6" x14ac:dyDescent="0.25">
      <c r="A83" s="26" t="s">
        <v>114</v>
      </c>
    </row>
    <row r="84" spans="1:6" x14ac:dyDescent="0.25">
      <c r="A84" s="26" t="s">
        <v>98</v>
      </c>
    </row>
    <row r="85" spans="1:6" x14ac:dyDescent="0.25">
      <c r="A85" s="85" t="s">
        <v>124</v>
      </c>
      <c r="B85" s="85"/>
      <c r="C85" s="85"/>
      <c r="D85" s="85"/>
      <c r="E85" s="85"/>
      <c r="F85" s="85"/>
    </row>
    <row r="86" spans="1:6" x14ac:dyDescent="0.25">
      <c r="A86" s="85"/>
      <c r="B86" s="85"/>
      <c r="C86" s="85"/>
      <c r="D86" s="85"/>
      <c r="E86" s="85"/>
      <c r="F86" s="85"/>
    </row>
    <row r="87" spans="1:6" x14ac:dyDescent="0.25">
      <c r="A87" s="85"/>
      <c r="B87" s="85"/>
      <c r="C87" s="85"/>
      <c r="D87" s="85"/>
      <c r="E87" s="85"/>
      <c r="F87" s="85"/>
    </row>
    <row r="88" spans="1:6" x14ac:dyDescent="0.25">
      <c r="A88" s="42"/>
    </row>
    <row r="89" spans="1:6" x14ac:dyDescent="0.25">
      <c r="A89" s="26" t="s">
        <v>106</v>
      </c>
    </row>
    <row r="90" spans="1:6" x14ac:dyDescent="0.25">
      <c r="A90" s="43" t="s">
        <v>107</v>
      </c>
    </row>
    <row r="91" spans="1:6" x14ac:dyDescent="0.25">
      <c r="A91" s="43" t="s">
        <v>108</v>
      </c>
    </row>
    <row r="93" spans="1:6" x14ac:dyDescent="0.25">
      <c r="A93" s="26" t="s">
        <v>234</v>
      </c>
    </row>
  </sheetData>
  <mergeCells count="7">
    <mergeCell ref="A2:I2"/>
    <mergeCell ref="A85:F87"/>
    <mergeCell ref="H4:I4"/>
    <mergeCell ref="C5:E5"/>
    <mergeCell ref="F5:H5"/>
    <mergeCell ref="A4:A5"/>
    <mergeCell ref="B4:B5"/>
  </mergeCells>
  <pageMargins left="0.7" right="0.7" top="0.75" bottom="0.75" header="0.3" footer="0.3"/>
  <pageSetup orientation="portrait" r:id="rId1"/>
  <ignoredErrors>
    <ignoredError sqref="E74:I74 F72:I73 F40:F43 I40:I43 I71 F71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2.7109375" style="26" customWidth="1"/>
    <col min="2" max="9" width="19.5703125" style="26" customWidth="1"/>
    <col min="10" max="10" width="11.42578125" style="26" customWidth="1"/>
    <col min="11" max="16384" width="11.42578125" style="26"/>
  </cols>
  <sheetData>
    <row r="2" spans="1:9" x14ac:dyDescent="0.25">
      <c r="A2" s="86" t="s">
        <v>218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87" t="s">
        <v>0</v>
      </c>
      <c r="B4" s="87" t="s">
        <v>1</v>
      </c>
      <c r="C4" s="70"/>
      <c r="D4" s="70"/>
      <c r="E4" s="70"/>
      <c r="F4" s="70"/>
      <c r="G4" s="70"/>
      <c r="H4" s="90"/>
      <c r="I4" s="91"/>
    </row>
    <row r="5" spans="1:9" ht="15.75" thickBot="1" x14ac:dyDescent="0.3">
      <c r="A5" s="88"/>
      <c r="B5" s="88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26" t="s">
        <v>7</v>
      </c>
    </row>
    <row r="9" spans="1:9" x14ac:dyDescent="0.25">
      <c r="A9" s="26" t="s">
        <v>113</v>
      </c>
    </row>
    <row r="10" spans="1:9" x14ac:dyDescent="0.25">
      <c r="A10" s="26" t="s">
        <v>219</v>
      </c>
      <c r="B10" s="45">
        <f t="shared" ref="B10:B17" si="0">SUM(C10:I10)</f>
        <v>84</v>
      </c>
      <c r="C10" s="45">
        <f>'1 Trimestre'!C10+'2 Trimestre'!C10+'3 Trimestre'!C10+'4 Trimestre'!C10</f>
        <v>1</v>
      </c>
      <c r="D10" s="45">
        <f>'1 Trimestre'!D10+'2 Trimestre'!D10+'3 Trimestre'!D10+'4 Trimestre'!D10</f>
        <v>5</v>
      </c>
      <c r="E10" s="45">
        <f>'1 Trimestre'!E10+'2 Trimestre'!E10+'3 Trimestre'!E10+'4 Trimestre'!E10</f>
        <v>2</v>
      </c>
      <c r="F10" s="45">
        <f>'1 Trimestre'!F10+'2 Trimestre'!F10+'3 Trimestre'!F10+'4 Trimestre'!F10</f>
        <v>1</v>
      </c>
      <c r="G10" s="45">
        <f>'1 Trimestre'!G10+'2 Trimestre'!G10+'3 Trimestre'!G10+'4 Trimestre'!G10</f>
        <v>9</v>
      </c>
      <c r="H10" s="45">
        <f>'1 Trimestre'!H10+'2 Trimestre'!H10+'3 Trimestre'!H10+'4 Trimestre'!H10</f>
        <v>5</v>
      </c>
      <c r="I10" s="45">
        <f>'1 Trimestre'!I10+'2 Trimestre'!I10+'3 Trimestre'!I10+'4 Trimestre'!I10</f>
        <v>61</v>
      </c>
    </row>
    <row r="11" spans="1:9" x14ac:dyDescent="0.25">
      <c r="A11" s="40" t="s">
        <v>115</v>
      </c>
      <c r="B11" s="45">
        <f t="shared" si="0"/>
        <v>153778</v>
      </c>
      <c r="C11" s="45">
        <f>'1 Trimestre'!C11+'2 Trimestre'!C11+'3 Trimestre'!C11+'4 Trimestre'!C11</f>
        <v>2868</v>
      </c>
      <c r="D11" s="45">
        <f>'1 Trimestre'!D11+'2 Trimestre'!D11+'3 Trimestre'!D11+'4 Trimestre'!D11</f>
        <v>8779</v>
      </c>
      <c r="E11" s="45">
        <f>'1 Trimestre'!E11+'2 Trimestre'!E11+'3 Trimestre'!E11+'4 Trimestre'!E11</f>
        <v>9345</v>
      </c>
      <c r="F11" s="45">
        <f>'1 Trimestre'!F11+'2 Trimestre'!F11+'3 Trimestre'!F11+'4 Trimestre'!F11</f>
        <v>1695</v>
      </c>
      <c r="G11" s="45">
        <f>'1 Trimestre'!G11+'2 Trimestre'!G11+'3 Trimestre'!G11+'4 Trimestre'!G11</f>
        <v>57568</v>
      </c>
      <c r="H11" s="45">
        <f>'1 Trimestre'!H11+'2 Trimestre'!H11+'3 Trimestre'!H11+'4 Trimestre'!H11</f>
        <v>19219</v>
      </c>
      <c r="I11" s="45">
        <f>'1 Trimestre'!I11+'2 Trimestre'!I11+'3 Trimestre'!I11+'4 Trimestre'!I11</f>
        <v>54304</v>
      </c>
    </row>
    <row r="12" spans="1:9" x14ac:dyDescent="0.25">
      <c r="A12" s="26" t="s">
        <v>220</v>
      </c>
      <c r="B12" s="45">
        <f t="shared" si="0"/>
        <v>67</v>
      </c>
      <c r="C12" s="45">
        <f>'4 Trimestre'!C12</f>
        <v>4</v>
      </c>
      <c r="D12" s="45">
        <f>'4 Trimestre'!D12</f>
        <v>3</v>
      </c>
      <c r="E12" s="45">
        <f>'4 Trimestre'!E12</f>
        <v>0</v>
      </c>
      <c r="F12" s="45">
        <f>'4 Trimestre'!F12</f>
        <v>8</v>
      </c>
      <c r="G12" s="45">
        <f>'4 Trimestre'!G12</f>
        <v>6</v>
      </c>
      <c r="H12" s="45">
        <f>'4 Trimestre'!H12</f>
        <v>1</v>
      </c>
      <c r="I12" s="45">
        <f>'4 Trimestre'!I12</f>
        <v>45</v>
      </c>
    </row>
    <row r="13" spans="1:9" x14ac:dyDescent="0.25">
      <c r="A13" s="40" t="s">
        <v>115</v>
      </c>
      <c r="B13" s="45">
        <f t="shared" si="0"/>
        <v>48077</v>
      </c>
      <c r="C13" s="45">
        <f>'4 Trimestre'!C13</f>
        <v>7644</v>
      </c>
      <c r="D13" s="45">
        <f>'4 Trimestre'!D13</f>
        <v>0</v>
      </c>
      <c r="E13" s="45">
        <f>'4 Trimestre'!E13</f>
        <v>0</v>
      </c>
      <c r="F13" s="45">
        <f>'4 Trimestre'!F13</f>
        <v>31933</v>
      </c>
      <c r="G13" s="45">
        <f>'4 Trimestre'!G13</f>
        <v>0</v>
      </c>
      <c r="H13" s="45">
        <f>'4 Trimestre'!H13</f>
        <v>0</v>
      </c>
      <c r="I13" s="45">
        <f>'4 Trimestre'!I13</f>
        <v>8500</v>
      </c>
    </row>
    <row r="14" spans="1:9" x14ac:dyDescent="0.25">
      <c r="A14" s="26" t="s">
        <v>221</v>
      </c>
      <c r="B14" s="45">
        <f t="shared" si="0"/>
        <v>42</v>
      </c>
      <c r="C14" s="45">
        <f>'1 Trimestre'!C14+'2 Trimestre'!C14+'3 Trimestre'!C14+'4 Trimestre'!C14</f>
        <v>2</v>
      </c>
      <c r="D14" s="45">
        <f>'1 Trimestre'!D14+'2 Trimestre'!D14+'3 Trimestre'!D14+'4 Trimestre'!D14</f>
        <v>3</v>
      </c>
      <c r="E14" s="45">
        <f>'1 Trimestre'!E14+'2 Trimestre'!E14+'3 Trimestre'!E14+'4 Trimestre'!E14</f>
        <v>0</v>
      </c>
      <c r="F14" s="45">
        <f>'1 Trimestre'!F14+'2 Trimestre'!F14+'3 Trimestre'!F14+'4 Trimestre'!F14</f>
        <v>4</v>
      </c>
      <c r="G14" s="45">
        <f>'1 Trimestre'!G14+'2 Trimestre'!G14+'3 Trimestre'!G14+'4 Trimestre'!G14</f>
        <v>5</v>
      </c>
      <c r="H14" s="45">
        <f>'1 Trimestre'!H14+'2 Trimestre'!H14+'3 Trimestre'!H14+'4 Trimestre'!H14</f>
        <v>1</v>
      </c>
      <c r="I14" s="45">
        <f>'1 Trimestre'!I14+'2 Trimestre'!I14+'3 Trimestre'!I14+'4 Trimestre'!I14</f>
        <v>27</v>
      </c>
    </row>
    <row r="15" spans="1:9" x14ac:dyDescent="0.25">
      <c r="A15" s="40" t="s">
        <v>115</v>
      </c>
      <c r="B15" s="45">
        <f t="shared" si="0"/>
        <v>40695</v>
      </c>
      <c r="C15" s="45">
        <f>'1 Trimestre'!C15+'2 Trimestre'!C15+'3 Trimestre'!C15+'4 Trimestre'!C15</f>
        <v>4716</v>
      </c>
      <c r="D15" s="45">
        <f>'1 Trimestre'!D15+'2 Trimestre'!D15+'3 Trimestre'!D15+'4 Trimestre'!D15</f>
        <v>0</v>
      </c>
      <c r="E15" s="45">
        <f>'1 Trimestre'!E15+'2 Trimestre'!E15+'3 Trimestre'!E15+'4 Trimestre'!E15</f>
        <v>0</v>
      </c>
      <c r="F15" s="45">
        <f>'1 Trimestre'!F15+'2 Trimestre'!F15+'3 Trimestre'!F15+'4 Trimestre'!F15</f>
        <v>16030</v>
      </c>
      <c r="G15" s="45">
        <f>'1 Trimestre'!G15+'2 Trimestre'!G15+'3 Trimestre'!G15+'4 Trimestre'!G15</f>
        <v>0</v>
      </c>
      <c r="H15" s="45">
        <f>'1 Trimestre'!H15+'2 Trimestre'!H15+'3 Trimestre'!H15+'4 Trimestre'!H15</f>
        <v>0</v>
      </c>
      <c r="I15" s="45">
        <f>'1 Trimestre'!I15+'2 Trimestre'!I15+'3 Trimestre'!I15+'4 Trimestre'!I15</f>
        <v>19949</v>
      </c>
    </row>
    <row r="16" spans="1:9" x14ac:dyDescent="0.25">
      <c r="A16" s="26" t="s">
        <v>127</v>
      </c>
      <c r="B16" s="45">
        <f t="shared" si="0"/>
        <v>67</v>
      </c>
      <c r="C16" s="45">
        <f>'4 Trimestre'!C16</f>
        <v>4</v>
      </c>
      <c r="D16" s="45">
        <f>'4 Trimestre'!D16</f>
        <v>3</v>
      </c>
      <c r="E16" s="45">
        <f>'4 Trimestre'!E16</f>
        <v>0</v>
      </c>
      <c r="F16" s="45">
        <f>'4 Trimestre'!F16</f>
        <v>8</v>
      </c>
      <c r="G16" s="45">
        <f>'4 Trimestre'!G16</f>
        <v>6</v>
      </c>
      <c r="H16" s="45">
        <f>'4 Trimestre'!H16</f>
        <v>1</v>
      </c>
      <c r="I16" s="45">
        <f>'4 Trimestre'!I16</f>
        <v>45</v>
      </c>
    </row>
    <row r="17" spans="1:9" x14ac:dyDescent="0.25">
      <c r="A17" s="40" t="s">
        <v>115</v>
      </c>
      <c r="B17" s="45">
        <f t="shared" si="0"/>
        <v>48077</v>
      </c>
      <c r="C17" s="45">
        <f>'4 Trimestre'!C17</f>
        <v>7644</v>
      </c>
      <c r="D17" s="45">
        <f>'4 Trimestre'!D17</f>
        <v>0</v>
      </c>
      <c r="E17" s="45">
        <f>'4 Trimestre'!E17</f>
        <v>0</v>
      </c>
      <c r="F17" s="45">
        <f>'4 Trimestre'!F17</f>
        <v>31933</v>
      </c>
      <c r="G17" s="45">
        <f>'4 Trimestre'!G17</f>
        <v>0</v>
      </c>
      <c r="H17" s="45">
        <f>'4 Trimestre'!H17</f>
        <v>0</v>
      </c>
      <c r="I17" s="45">
        <f>'4 Trimestre'!I17</f>
        <v>8500</v>
      </c>
    </row>
    <row r="18" spans="1:9" x14ac:dyDescent="0.25">
      <c r="B18" s="45"/>
      <c r="C18" s="45"/>
      <c r="D18" s="45"/>
      <c r="E18" s="45"/>
      <c r="F18" s="45"/>
      <c r="G18" s="45"/>
      <c r="H18" s="45"/>
      <c r="I18" s="45"/>
    </row>
    <row r="19" spans="1:9" x14ac:dyDescent="0.25">
      <c r="A19" s="26" t="s">
        <v>15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26" t="s">
        <v>222</v>
      </c>
      <c r="B20" s="45">
        <f>SUM(C20:I20)</f>
        <v>1179093244.6002703</v>
      </c>
      <c r="C20" s="45">
        <f>'1 Trimestre'!C20+'2 Trimestre'!C20+'3 Trimestre'!C20+'4 Trimestre'!C20</f>
        <v>267854494.01730639</v>
      </c>
      <c r="D20" s="45">
        <f>'1 Trimestre'!D20+'2 Trimestre'!D20+'3 Trimestre'!D20+'4 Trimestre'!D20</f>
        <v>33694357.322730005</v>
      </c>
      <c r="E20" s="45">
        <f>'1 Trimestre'!E20+'2 Trimestre'!E20+'3 Trimestre'!E20+'4 Trimestre'!E20</f>
        <v>16382079.1</v>
      </c>
      <c r="F20" s="45">
        <f>'1 Trimestre'!F20+'2 Trimestre'!F20+'3 Trimestre'!F20+'4 Trimestre'!F20</f>
        <v>32796426.866799995</v>
      </c>
      <c r="G20" s="45">
        <f>'1 Trimestre'!G20+'2 Trimestre'!G20+'3 Trimestre'!G20+'4 Trimestre'!G20</f>
        <v>501244002.93343401</v>
      </c>
      <c r="H20" s="45">
        <f>'1 Trimestre'!H20+'2 Trimestre'!H20+'3 Trimestre'!H20+'4 Trimestre'!H20</f>
        <v>327121884.36000001</v>
      </c>
      <c r="I20" s="45">
        <f>'1 Trimestre'!I20+'2 Trimestre'!I20+'3 Trimestre'!I20+'4 Trimestre'!I20</f>
        <v>0</v>
      </c>
    </row>
    <row r="21" spans="1:9" x14ac:dyDescent="0.25">
      <c r="A21" s="26" t="s">
        <v>223</v>
      </c>
      <c r="B21" s="45">
        <f>SUM(C21:I21)</f>
        <v>2500000000</v>
      </c>
      <c r="C21" s="45">
        <f>'4 Trimestre'!C21</f>
        <v>273090000</v>
      </c>
      <c r="D21" s="45">
        <f>'4 Trimestre'!D21</f>
        <v>727348000</v>
      </c>
      <c r="E21" s="45">
        <f>'4 Trimestre'!E21</f>
        <v>0</v>
      </c>
      <c r="F21" s="45">
        <f>'4 Trimestre'!F21</f>
        <v>477189550</v>
      </c>
      <c r="G21" s="45">
        <f>'4 Trimestre'!G21</f>
        <v>1021372450</v>
      </c>
      <c r="H21" s="45">
        <f>'4 Trimestre'!H21</f>
        <v>1000000</v>
      </c>
      <c r="I21" s="45">
        <f>'4 Trimestre'!I21</f>
        <v>0</v>
      </c>
    </row>
    <row r="22" spans="1:9" x14ac:dyDescent="0.25">
      <c r="A22" s="26" t="s">
        <v>224</v>
      </c>
      <c r="B22" s="45">
        <f>SUM(C22:I22)</f>
        <v>1643596506.564393</v>
      </c>
      <c r="C22" s="45">
        <f>'1 Trimestre'!C22+'2 Trimestre'!C22+'3 Trimestre'!C22+'4 Trimestre'!C22</f>
        <v>78946198.049999997</v>
      </c>
      <c r="D22" s="45">
        <f>'1 Trimestre'!D22+'2 Trimestre'!D22+'3 Trimestre'!D22+'4 Trimestre'!D22</f>
        <v>633983560.63329101</v>
      </c>
      <c r="E22" s="45">
        <f>'1 Trimestre'!E22+'2 Trimestre'!E22+'3 Trimestre'!E22+'4 Trimestre'!E22</f>
        <v>0</v>
      </c>
      <c r="F22" s="45">
        <f>'1 Trimestre'!F22+'2 Trimestre'!F22+'3 Trimestre'!F22+'4 Trimestre'!F22</f>
        <v>443657202.14677024</v>
      </c>
      <c r="G22" s="45">
        <f>'1 Trimestre'!G22+'2 Trimestre'!G22+'3 Trimestre'!G22+'4 Trimestre'!G22</f>
        <v>487009545.73433197</v>
      </c>
      <c r="H22" s="45">
        <f>'1 Trimestre'!H22+'2 Trimestre'!H22+'3 Trimestre'!H22+'4 Trimestre'!H22</f>
        <v>0</v>
      </c>
      <c r="I22" s="45">
        <f>'1 Trimestre'!I22+'2 Trimestre'!I22+'3 Trimestre'!I22+'4 Trimestre'!I22</f>
        <v>0</v>
      </c>
    </row>
    <row r="23" spans="1:9" x14ac:dyDescent="0.25">
      <c r="A23" s="26" t="s">
        <v>131</v>
      </c>
      <c r="B23" s="45">
        <f>SUM(C23:I23)</f>
        <v>2500000000</v>
      </c>
      <c r="C23" s="45">
        <f>'4 Trimestre'!C23</f>
        <v>273090000</v>
      </c>
      <c r="D23" s="45">
        <f>'4 Trimestre'!D23</f>
        <v>727348000</v>
      </c>
      <c r="E23" s="45">
        <f>'4 Trimestre'!E23</f>
        <v>0</v>
      </c>
      <c r="F23" s="45">
        <f>'4 Trimestre'!F23</f>
        <v>477189550</v>
      </c>
      <c r="G23" s="45">
        <f>'4 Trimestre'!G23</f>
        <v>1021372450</v>
      </c>
      <c r="H23" s="45">
        <f>'4 Trimestre'!H23</f>
        <v>1000000</v>
      </c>
      <c r="I23" s="45">
        <f>'4 Trimestre'!I23</f>
        <v>0</v>
      </c>
    </row>
    <row r="24" spans="1:9" x14ac:dyDescent="0.25">
      <c r="A24" s="26" t="s">
        <v>225</v>
      </c>
      <c r="B24" s="45">
        <f>B22</f>
        <v>1643596506.564393</v>
      </c>
      <c r="C24" s="45"/>
      <c r="D24" s="45"/>
      <c r="E24" s="45"/>
      <c r="F24" s="45"/>
      <c r="G24" s="45"/>
      <c r="H24" s="45"/>
      <c r="I24" s="45"/>
    </row>
    <row r="25" spans="1:9" x14ac:dyDescent="0.25">
      <c r="B25" s="45"/>
      <c r="C25" s="45"/>
      <c r="D25" s="45"/>
      <c r="E25" s="45"/>
      <c r="F25" s="45"/>
      <c r="G25" s="45"/>
      <c r="H25" s="45"/>
      <c r="I25" s="45"/>
    </row>
    <row r="26" spans="1:9" x14ac:dyDescent="0.25">
      <c r="A26" s="26" t="s">
        <v>17</v>
      </c>
      <c r="B26" s="45"/>
      <c r="C26" s="45"/>
      <c r="D26" s="45"/>
      <c r="E26" s="45"/>
      <c r="F26" s="45"/>
      <c r="G26" s="45"/>
      <c r="H26" s="45"/>
      <c r="I26" s="45"/>
    </row>
    <row r="27" spans="1:9" x14ac:dyDescent="0.25">
      <c r="A27" s="26" t="s">
        <v>223</v>
      </c>
      <c r="B27" s="45">
        <f>B21</f>
        <v>2500000000</v>
      </c>
      <c r="C27" s="45"/>
      <c r="D27" s="45"/>
      <c r="E27" s="45"/>
      <c r="F27" s="45"/>
      <c r="G27" s="45"/>
      <c r="H27" s="45"/>
      <c r="I27" s="45"/>
    </row>
    <row r="28" spans="1:9" x14ac:dyDescent="0.25">
      <c r="A28" s="26" t="s">
        <v>224</v>
      </c>
      <c r="B28" s="45">
        <f>+'1 Trimestre'!B28+'2 Trimestre'!B28+'3 Trimestre'!B28+'4 Trimestre'!B28</f>
        <v>2081386788</v>
      </c>
      <c r="C28" s="45"/>
      <c r="D28" s="45"/>
      <c r="E28" s="45"/>
      <c r="F28" s="45"/>
      <c r="G28" s="45"/>
      <c r="H28" s="45"/>
      <c r="I28" s="45"/>
    </row>
    <row r="29" spans="1:9" x14ac:dyDescent="0.25">
      <c r="B29" s="46"/>
      <c r="C29" s="46"/>
      <c r="D29" s="46"/>
      <c r="E29" s="46"/>
      <c r="F29" s="46"/>
      <c r="G29" s="46"/>
      <c r="H29" s="46"/>
      <c r="I29" s="46"/>
    </row>
    <row r="30" spans="1:9" x14ac:dyDescent="0.25">
      <c r="A30" s="26" t="s">
        <v>18</v>
      </c>
      <c r="B30" s="46"/>
      <c r="C30" s="46"/>
      <c r="D30" s="46"/>
      <c r="E30" s="46"/>
      <c r="F30" s="46"/>
      <c r="G30" s="46"/>
      <c r="H30" s="46"/>
      <c r="I30" s="46"/>
    </row>
    <row r="31" spans="1:9" x14ac:dyDescent="0.25">
      <c r="A31" s="26" t="s">
        <v>226</v>
      </c>
      <c r="B31" s="50">
        <v>1.0245</v>
      </c>
      <c r="C31" s="50">
        <v>1.0245</v>
      </c>
      <c r="D31" s="50">
        <v>1.0245</v>
      </c>
      <c r="E31" s="50">
        <v>1.0245</v>
      </c>
      <c r="F31" s="50">
        <v>1.0245</v>
      </c>
      <c r="G31" s="50">
        <v>1.0245</v>
      </c>
      <c r="H31" s="50">
        <v>1.0245</v>
      </c>
      <c r="I31" s="50">
        <v>1.0245</v>
      </c>
    </row>
    <row r="32" spans="1:9" x14ac:dyDescent="0.25">
      <c r="A32" s="26" t="s">
        <v>227</v>
      </c>
      <c r="B32" s="50">
        <v>1.0451999999999999</v>
      </c>
      <c r="C32" s="50">
        <v>1.0451999999999999</v>
      </c>
      <c r="D32" s="50">
        <v>1.0451999999999999</v>
      </c>
      <c r="E32" s="50">
        <v>1.0451999999999999</v>
      </c>
      <c r="F32" s="50">
        <v>1.0451999999999999</v>
      </c>
      <c r="G32" s="50">
        <v>1.0451999999999999</v>
      </c>
      <c r="H32" s="50">
        <v>1.0451999999999999</v>
      </c>
      <c r="I32" s="50">
        <v>1.0451999999999999</v>
      </c>
    </row>
    <row r="33" spans="1:9" x14ac:dyDescent="0.25">
      <c r="A33" s="24" t="s">
        <v>100</v>
      </c>
      <c r="B33" s="46">
        <f>C33+F33</f>
        <v>282380</v>
      </c>
      <c r="C33" s="49">
        <v>75533</v>
      </c>
      <c r="D33" s="49">
        <v>75533</v>
      </c>
      <c r="E33" s="49">
        <v>75533</v>
      </c>
      <c r="F33" s="47">
        <v>206847</v>
      </c>
      <c r="G33" s="47">
        <v>206847</v>
      </c>
      <c r="H33" s="47">
        <v>206847</v>
      </c>
      <c r="I33" s="47">
        <v>0</v>
      </c>
    </row>
    <row r="34" spans="1:9" x14ac:dyDescent="0.25">
      <c r="B34" s="46"/>
      <c r="C34" s="46"/>
      <c r="D34" s="46"/>
      <c r="E34" s="46"/>
      <c r="F34" s="46"/>
      <c r="G34" s="46"/>
      <c r="H34" s="46"/>
      <c r="I34" s="46"/>
    </row>
    <row r="35" spans="1:9" x14ac:dyDescent="0.25">
      <c r="A35" s="26" t="s">
        <v>21</v>
      </c>
      <c r="B35" s="46"/>
      <c r="C35" s="46"/>
      <c r="D35" s="46"/>
      <c r="E35" s="46"/>
      <c r="F35" s="46"/>
      <c r="G35" s="46"/>
      <c r="H35" s="46"/>
      <c r="I35" s="46"/>
    </row>
    <row r="36" spans="1:9" x14ac:dyDescent="0.25">
      <c r="A36" s="26" t="s">
        <v>228</v>
      </c>
      <c r="B36" s="45">
        <f t="shared" ref="B36" si="1">B20/B31</f>
        <v>1150896285.6029968</v>
      </c>
      <c r="C36" s="45">
        <f t="shared" ref="C36:I36" si="2">C20/C31</f>
        <v>261448993.67233419</v>
      </c>
      <c r="D36" s="45">
        <f t="shared" si="2"/>
        <v>32888586.942635439</v>
      </c>
      <c r="E36" s="45">
        <f t="shared" si="2"/>
        <v>15990316.349438751</v>
      </c>
      <c r="F36" s="45">
        <f t="shared" si="2"/>
        <v>32012129.689409465</v>
      </c>
      <c r="G36" s="45">
        <f t="shared" si="2"/>
        <v>489257201.49676335</v>
      </c>
      <c r="H36" s="45">
        <f t="shared" si="2"/>
        <v>319299057.45241582</v>
      </c>
      <c r="I36" s="45">
        <f t="shared" si="2"/>
        <v>0</v>
      </c>
    </row>
    <row r="37" spans="1:9" x14ac:dyDescent="0.25">
      <c r="A37" s="26" t="s">
        <v>229</v>
      </c>
      <c r="B37" s="45">
        <f t="shared" ref="B37" si="3">B22/B32</f>
        <v>1572518662.9969318</v>
      </c>
      <c r="C37" s="45">
        <f t="shared" ref="C37:I37" si="4">C22/C32</f>
        <v>75532145.091848448</v>
      </c>
      <c r="D37" s="45">
        <f t="shared" si="4"/>
        <v>606566743.81294596</v>
      </c>
      <c r="E37" s="45">
        <f t="shared" si="4"/>
        <v>0</v>
      </c>
      <c r="F37" s="45">
        <f t="shared" si="4"/>
        <v>424471108.06235194</v>
      </c>
      <c r="G37" s="45">
        <f t="shared" si="4"/>
        <v>465948666.02978569</v>
      </c>
      <c r="H37" s="45">
        <f t="shared" si="4"/>
        <v>0</v>
      </c>
      <c r="I37" s="45">
        <f t="shared" si="4"/>
        <v>0</v>
      </c>
    </row>
    <row r="38" spans="1:9" x14ac:dyDescent="0.25">
      <c r="A38" s="26" t="s">
        <v>230</v>
      </c>
      <c r="B38" s="45">
        <f>B36/B11</f>
        <v>7484.1413310291255</v>
      </c>
      <c r="C38" s="45">
        <f t="shared" ref="C38:I38" si="5">C36/C11</f>
        <v>91160.73698477482</v>
      </c>
      <c r="D38" s="45">
        <f t="shared" si="5"/>
        <v>3746.2794102557741</v>
      </c>
      <c r="E38" s="45">
        <f t="shared" si="5"/>
        <v>1711.1092936799091</v>
      </c>
      <c r="F38" s="45">
        <f t="shared" si="5"/>
        <v>18886.212206141277</v>
      </c>
      <c r="G38" s="45">
        <f t="shared" si="5"/>
        <v>8498.7701760832988</v>
      </c>
      <c r="H38" s="45">
        <f t="shared" si="5"/>
        <v>16613.718583298603</v>
      </c>
      <c r="I38" s="45">
        <f t="shared" si="5"/>
        <v>0</v>
      </c>
    </row>
    <row r="39" spans="1:9" x14ac:dyDescent="0.25">
      <c r="A39" s="26" t="s">
        <v>231</v>
      </c>
      <c r="B39" s="45">
        <f>B37/B15</f>
        <v>38641.569308193437</v>
      </c>
      <c r="C39" s="45">
        <f t="shared" ref="C39:I39" si="6">C37/C15</f>
        <v>16016.146117864388</v>
      </c>
      <c r="D39" s="45" t="s">
        <v>233</v>
      </c>
      <c r="E39" s="45" t="s">
        <v>233</v>
      </c>
      <c r="F39" s="45">
        <f t="shared" si="6"/>
        <v>26479.794638948966</v>
      </c>
      <c r="G39" s="45" t="s">
        <v>233</v>
      </c>
      <c r="H39" s="45" t="s">
        <v>233</v>
      </c>
      <c r="I39" s="45">
        <f t="shared" si="6"/>
        <v>0</v>
      </c>
    </row>
    <row r="40" spans="1:9" x14ac:dyDescent="0.25">
      <c r="B40" s="46"/>
      <c r="C40" s="46"/>
      <c r="D40" s="46"/>
      <c r="E40" s="46"/>
      <c r="F40" s="46"/>
      <c r="G40" s="46"/>
      <c r="H40" s="46"/>
      <c r="I40" s="46"/>
    </row>
    <row r="41" spans="1:9" x14ac:dyDescent="0.25">
      <c r="A41" s="26" t="s">
        <v>26</v>
      </c>
      <c r="B41" s="46"/>
      <c r="C41" s="46"/>
      <c r="D41" s="46"/>
      <c r="E41" s="46"/>
      <c r="F41" s="46"/>
      <c r="G41" s="46"/>
      <c r="H41" s="46"/>
      <c r="I41" s="46"/>
    </row>
    <row r="42" spans="1:9" x14ac:dyDescent="0.25">
      <c r="B42" s="46"/>
      <c r="C42" s="46"/>
      <c r="D42" s="46"/>
      <c r="E42" s="46"/>
      <c r="F42" s="46"/>
      <c r="G42" s="46"/>
      <c r="H42" s="46"/>
      <c r="I42" s="46"/>
    </row>
    <row r="43" spans="1:9" x14ac:dyDescent="0.25">
      <c r="A43" s="26" t="s">
        <v>27</v>
      </c>
      <c r="B43" s="46"/>
      <c r="C43" s="46"/>
      <c r="D43" s="46"/>
      <c r="E43" s="46"/>
      <c r="F43" s="46"/>
      <c r="G43" s="46"/>
      <c r="H43" s="46"/>
      <c r="I43" s="46"/>
    </row>
    <row r="44" spans="1:9" x14ac:dyDescent="0.25">
      <c r="A44" s="26" t="s">
        <v>28</v>
      </c>
      <c r="B44" s="52">
        <f>(B13/B33)*100</f>
        <v>17.02563920957575</v>
      </c>
      <c r="C44" s="52">
        <f t="shared" ref="C44:F44" si="7">(C13/C33)*100</f>
        <v>10.12007996504839</v>
      </c>
      <c r="D44" s="45" t="s">
        <v>233</v>
      </c>
      <c r="E44" s="45" t="s">
        <v>233</v>
      </c>
      <c r="F44" s="52">
        <f t="shared" si="7"/>
        <v>15.437980729718101</v>
      </c>
      <c r="G44" s="45" t="s">
        <v>233</v>
      </c>
      <c r="H44" s="45" t="s">
        <v>233</v>
      </c>
      <c r="I44" s="45" t="s">
        <v>233</v>
      </c>
    </row>
    <row r="45" spans="1:9" x14ac:dyDescent="0.25">
      <c r="A45" s="26" t="s">
        <v>29</v>
      </c>
      <c r="B45" s="52">
        <f>(B15/B33)*100</f>
        <v>14.411431404490402</v>
      </c>
      <c r="C45" s="52">
        <f t="shared" ref="C45:F45" si="8">(C15/C33)*100</f>
        <v>6.243628612659367</v>
      </c>
      <c r="D45" s="45" t="s">
        <v>233</v>
      </c>
      <c r="E45" s="45" t="s">
        <v>233</v>
      </c>
      <c r="F45" s="52">
        <f t="shared" si="8"/>
        <v>7.7496893839407877</v>
      </c>
      <c r="G45" s="45" t="s">
        <v>233</v>
      </c>
      <c r="H45" s="45" t="s">
        <v>233</v>
      </c>
      <c r="I45" s="45" t="s">
        <v>233</v>
      </c>
    </row>
    <row r="46" spans="1:9" x14ac:dyDescent="0.25">
      <c r="B46" s="52"/>
      <c r="C46" s="52"/>
      <c r="D46" s="52"/>
      <c r="E46" s="52"/>
      <c r="F46" s="52"/>
      <c r="G46" s="52"/>
      <c r="H46" s="52"/>
      <c r="I46" s="52"/>
    </row>
    <row r="47" spans="1:9" x14ac:dyDescent="0.25">
      <c r="A47" s="26" t="s">
        <v>30</v>
      </c>
      <c r="B47" s="54">
        <f>B14/B12*100</f>
        <v>62.68656716417911</v>
      </c>
      <c r="C47" s="54">
        <f t="shared" ref="C47:I47" si="9">C14/C12*100</f>
        <v>50</v>
      </c>
      <c r="D47" s="54">
        <f t="shared" si="9"/>
        <v>100</v>
      </c>
      <c r="E47" s="45" t="s">
        <v>233</v>
      </c>
      <c r="F47" s="54">
        <f t="shared" si="9"/>
        <v>50</v>
      </c>
      <c r="G47" s="54">
        <f t="shared" si="9"/>
        <v>83.333333333333343</v>
      </c>
      <c r="H47" s="54">
        <f t="shared" si="9"/>
        <v>100</v>
      </c>
      <c r="I47" s="54">
        <f t="shared" si="9"/>
        <v>60</v>
      </c>
    </row>
    <row r="48" spans="1:9" x14ac:dyDescent="0.25">
      <c r="A48" s="26" t="s">
        <v>31</v>
      </c>
      <c r="B48" s="52">
        <f>B15/B13*100</f>
        <v>84.645464567256695</v>
      </c>
      <c r="C48" s="52">
        <f t="shared" ref="C48:I48" si="10">C15/C13*100</f>
        <v>61.695447409733127</v>
      </c>
      <c r="D48" s="45" t="s">
        <v>233</v>
      </c>
      <c r="E48" s="45" t="s">
        <v>233</v>
      </c>
      <c r="F48" s="52">
        <f t="shared" si="10"/>
        <v>50.198853850248959</v>
      </c>
      <c r="G48" s="45" t="s">
        <v>233</v>
      </c>
      <c r="H48" s="45" t="s">
        <v>233</v>
      </c>
      <c r="I48" s="52">
        <f t="shared" si="10"/>
        <v>234.69411764705882</v>
      </c>
    </row>
    <row r="49" spans="1:9" x14ac:dyDescent="0.25">
      <c r="A49" s="26" t="s">
        <v>32</v>
      </c>
      <c r="B49" s="52">
        <f>B22/B21*100</f>
        <v>65.743860262575723</v>
      </c>
      <c r="C49" s="52">
        <f t="shared" ref="C49:G49" si="11">C22/C21*100</f>
        <v>28.908490991980663</v>
      </c>
      <c r="D49" s="52">
        <f t="shared" si="11"/>
        <v>87.163718142249792</v>
      </c>
      <c r="E49" s="45" t="s">
        <v>233</v>
      </c>
      <c r="F49" s="52">
        <f t="shared" si="11"/>
        <v>92.972950088024817</v>
      </c>
      <c r="G49" s="52">
        <f t="shared" si="11"/>
        <v>47.68187606140463</v>
      </c>
      <c r="H49" s="45" t="s">
        <v>233</v>
      </c>
      <c r="I49" s="45" t="s">
        <v>233</v>
      </c>
    </row>
    <row r="50" spans="1:9" x14ac:dyDescent="0.25">
      <c r="A50" s="26" t="s">
        <v>33</v>
      </c>
      <c r="B50" s="52">
        <f t="shared" ref="B50:F50" si="12">AVERAGE(B48:B49)</f>
        <v>75.194662414916209</v>
      </c>
      <c r="C50" s="52">
        <f t="shared" si="12"/>
        <v>45.301969200856895</v>
      </c>
      <c r="D50" s="45" t="s">
        <v>233</v>
      </c>
      <c r="E50" s="45" t="s">
        <v>233</v>
      </c>
      <c r="F50" s="52">
        <f t="shared" si="12"/>
        <v>71.585901969136884</v>
      </c>
      <c r="G50" s="45" t="s">
        <v>233</v>
      </c>
      <c r="H50" s="45" t="s">
        <v>233</v>
      </c>
      <c r="I50" s="45" t="s">
        <v>233</v>
      </c>
    </row>
    <row r="51" spans="1:9" x14ac:dyDescent="0.25"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26" t="s">
        <v>34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26" t="s">
        <v>35</v>
      </c>
      <c r="B53" s="52">
        <f>B15/B17*100</f>
        <v>84.645464567256695</v>
      </c>
      <c r="C53" s="52">
        <f t="shared" ref="C53:I53" si="13">C15/C17*100</f>
        <v>61.695447409733127</v>
      </c>
      <c r="D53" s="45" t="s">
        <v>233</v>
      </c>
      <c r="E53" s="45" t="s">
        <v>233</v>
      </c>
      <c r="F53" s="52">
        <f t="shared" si="13"/>
        <v>50.198853850248959</v>
      </c>
      <c r="G53" s="45" t="s">
        <v>233</v>
      </c>
      <c r="H53" s="45" t="s">
        <v>233</v>
      </c>
      <c r="I53" s="52">
        <f t="shared" si="13"/>
        <v>234.69411764705882</v>
      </c>
    </row>
    <row r="54" spans="1:9" x14ac:dyDescent="0.25">
      <c r="A54" s="26" t="s">
        <v>36</v>
      </c>
      <c r="B54" s="52">
        <f t="shared" ref="B54:G54" si="14">B22/B23*100</f>
        <v>65.743860262575723</v>
      </c>
      <c r="C54" s="52">
        <f t="shared" si="14"/>
        <v>28.908490991980663</v>
      </c>
      <c r="D54" s="52">
        <f t="shared" si="14"/>
        <v>87.163718142249792</v>
      </c>
      <c r="E54" s="45" t="s">
        <v>233</v>
      </c>
      <c r="F54" s="52">
        <f t="shared" si="14"/>
        <v>92.972950088024817</v>
      </c>
      <c r="G54" s="52">
        <f t="shared" si="14"/>
        <v>47.68187606140463</v>
      </c>
      <c r="H54" s="45" t="s">
        <v>233</v>
      </c>
      <c r="I54" s="45" t="s">
        <v>233</v>
      </c>
    </row>
    <row r="55" spans="1:9" x14ac:dyDescent="0.25">
      <c r="A55" s="26" t="s">
        <v>37</v>
      </c>
      <c r="B55" s="52">
        <f t="shared" ref="B55:F55" si="15">(B53+B54)/2</f>
        <v>75.194662414916209</v>
      </c>
      <c r="C55" s="52">
        <f t="shared" si="15"/>
        <v>45.301969200856895</v>
      </c>
      <c r="D55" s="45" t="s">
        <v>233</v>
      </c>
      <c r="E55" s="45" t="s">
        <v>233</v>
      </c>
      <c r="F55" s="52">
        <f t="shared" si="15"/>
        <v>71.585901969136884</v>
      </c>
      <c r="G55" s="45" t="s">
        <v>233</v>
      </c>
      <c r="H55" s="45" t="s">
        <v>233</v>
      </c>
      <c r="I55" s="45" t="s">
        <v>233</v>
      </c>
    </row>
    <row r="56" spans="1:9" x14ac:dyDescent="0.25"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26" t="s">
        <v>92</v>
      </c>
      <c r="B57" s="52"/>
      <c r="C57" s="52"/>
      <c r="D57" s="52"/>
      <c r="E57" s="52"/>
      <c r="F57" s="52"/>
      <c r="G57" s="52"/>
      <c r="H57" s="52"/>
      <c r="I57" s="52"/>
    </row>
    <row r="58" spans="1:9" x14ac:dyDescent="0.25">
      <c r="A58" s="26" t="s">
        <v>38</v>
      </c>
      <c r="B58" s="46">
        <f t="shared" ref="B58" si="16">B24/B22*100</f>
        <v>100</v>
      </c>
      <c r="C58" s="46"/>
      <c r="D58" s="46"/>
      <c r="E58" s="46"/>
      <c r="F58" s="46"/>
      <c r="G58" s="46"/>
      <c r="H58" s="46"/>
      <c r="I58" s="46"/>
    </row>
    <row r="59" spans="1:9" x14ac:dyDescent="0.25"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26" t="s">
        <v>39</v>
      </c>
      <c r="B60" s="52">
        <f>((B14/B10)-1)*100</f>
        <v>-50</v>
      </c>
      <c r="C60" s="52">
        <f t="shared" ref="C60:I60" si="17">((C14/C10)-1)*100</f>
        <v>100</v>
      </c>
      <c r="D60" s="52">
        <f t="shared" si="17"/>
        <v>-40</v>
      </c>
      <c r="E60" s="52">
        <f t="shared" si="17"/>
        <v>-100</v>
      </c>
      <c r="F60" s="52">
        <f t="shared" si="17"/>
        <v>300</v>
      </c>
      <c r="G60" s="52">
        <f t="shared" si="17"/>
        <v>-44.444444444444443</v>
      </c>
      <c r="H60" s="52">
        <f t="shared" si="17"/>
        <v>-80</v>
      </c>
      <c r="I60" s="52">
        <f t="shared" si="17"/>
        <v>-55.737704918032783</v>
      </c>
    </row>
    <row r="61" spans="1:9" x14ac:dyDescent="0.25">
      <c r="A61" s="26" t="s">
        <v>116</v>
      </c>
      <c r="B61" s="52">
        <f>((B15/B11)-1)*100</f>
        <v>-73.536526681319828</v>
      </c>
      <c r="C61" s="52">
        <f t="shared" ref="C61:I61" si="18">((C15/C11)-1)*100</f>
        <v>64.43514644351464</v>
      </c>
      <c r="D61" s="52">
        <f t="shared" si="18"/>
        <v>-100</v>
      </c>
      <c r="E61" s="52">
        <f t="shared" si="18"/>
        <v>-100</v>
      </c>
      <c r="F61" s="52">
        <f t="shared" si="18"/>
        <v>845.7227138643068</v>
      </c>
      <c r="G61" s="52">
        <f t="shared" si="18"/>
        <v>-100</v>
      </c>
      <c r="H61" s="52">
        <f t="shared" si="18"/>
        <v>-100</v>
      </c>
      <c r="I61" s="52">
        <f t="shared" si="18"/>
        <v>-63.264216263995287</v>
      </c>
    </row>
    <row r="62" spans="1:9" x14ac:dyDescent="0.25">
      <c r="A62" s="26" t="s">
        <v>41</v>
      </c>
      <c r="B62" s="52">
        <f>((B37/B36)-1)*100</f>
        <v>36.634263457808579</v>
      </c>
      <c r="C62" s="52">
        <f t="shared" ref="C62:H62" si="19">((C37/C36)-1)*100</f>
        <v>-71.110179453775018</v>
      </c>
      <c r="D62" s="52">
        <f t="shared" si="19"/>
        <v>1744.307707323896</v>
      </c>
      <c r="E62" s="52">
        <f t="shared" si="19"/>
        <v>-100</v>
      </c>
      <c r="F62" s="52">
        <f t="shared" si="19"/>
        <v>1225.9696002130693</v>
      </c>
      <c r="G62" s="52">
        <f t="shared" si="19"/>
        <v>-4.76406589329107</v>
      </c>
      <c r="H62" s="52">
        <f t="shared" si="19"/>
        <v>-100</v>
      </c>
      <c r="I62" s="45" t="s">
        <v>233</v>
      </c>
    </row>
    <row r="63" spans="1:9" x14ac:dyDescent="0.25">
      <c r="A63" s="26" t="s">
        <v>42</v>
      </c>
      <c r="B63" s="52">
        <f t="shared" ref="B63:F63" si="20">((B39/B38)-1)*100</f>
        <v>416.31266165413166</v>
      </c>
      <c r="C63" s="52">
        <f t="shared" si="20"/>
        <v>-82.430872492244859</v>
      </c>
      <c r="D63" s="45" t="s">
        <v>233</v>
      </c>
      <c r="E63" s="45" t="s">
        <v>233</v>
      </c>
      <c r="F63" s="52">
        <f t="shared" si="20"/>
        <v>40.207016366884105</v>
      </c>
      <c r="G63" s="45" t="s">
        <v>233</v>
      </c>
      <c r="H63" s="45" t="s">
        <v>233</v>
      </c>
      <c r="I63" s="45" t="s">
        <v>233</v>
      </c>
    </row>
    <row r="64" spans="1:9" x14ac:dyDescent="0.25">
      <c r="B64" s="46"/>
      <c r="C64" s="46"/>
      <c r="D64" s="46"/>
      <c r="E64" s="46"/>
      <c r="F64" s="46"/>
      <c r="G64" s="46"/>
      <c r="H64" s="46"/>
      <c r="I64" s="46"/>
    </row>
    <row r="65" spans="1:9" x14ac:dyDescent="0.25">
      <c r="A65" s="26" t="s">
        <v>43</v>
      </c>
      <c r="B65" s="46"/>
      <c r="C65" s="46"/>
      <c r="D65" s="46"/>
      <c r="E65" s="46"/>
      <c r="F65" s="46"/>
      <c r="G65" s="46"/>
      <c r="H65" s="46"/>
      <c r="I65" s="46"/>
    </row>
    <row r="66" spans="1:9" x14ac:dyDescent="0.25">
      <c r="A66" s="26" t="s">
        <v>117</v>
      </c>
      <c r="B66" s="46">
        <f>B21/B13</f>
        <v>51999.91680013312</v>
      </c>
      <c r="C66" s="46">
        <f t="shared" ref="C66:F66" si="21">C21/C13</f>
        <v>35726.059654631084</v>
      </c>
      <c r="D66" s="45" t="s">
        <v>233</v>
      </c>
      <c r="E66" s="45" t="s">
        <v>233</v>
      </c>
      <c r="F66" s="46">
        <f t="shared" si="21"/>
        <v>14943.461309617011</v>
      </c>
      <c r="G66" s="45" t="s">
        <v>233</v>
      </c>
      <c r="H66" s="45" t="s">
        <v>233</v>
      </c>
      <c r="I66" s="45" t="s">
        <v>233</v>
      </c>
    </row>
    <row r="67" spans="1:9" x14ac:dyDescent="0.25">
      <c r="A67" s="26" t="s">
        <v>118</v>
      </c>
      <c r="B67" s="46">
        <f>B22/B15</f>
        <v>40388.168240923776</v>
      </c>
      <c r="C67" s="46">
        <f t="shared" ref="C67:F67" si="22">C22/C15</f>
        <v>16740.075922391858</v>
      </c>
      <c r="D67" s="45" t="s">
        <v>233</v>
      </c>
      <c r="E67" s="45" t="s">
        <v>233</v>
      </c>
      <c r="F67" s="46">
        <f t="shared" si="22"/>
        <v>27676.681356629459</v>
      </c>
      <c r="G67" s="45" t="s">
        <v>233</v>
      </c>
      <c r="H67" s="45" t="s">
        <v>233</v>
      </c>
      <c r="I67" s="45" t="s">
        <v>233</v>
      </c>
    </row>
    <row r="68" spans="1:9" x14ac:dyDescent="0.25">
      <c r="A68" s="26" t="s">
        <v>46</v>
      </c>
      <c r="B68" s="52">
        <f>(B67/B66)*B50</f>
        <v>58.403452607549731</v>
      </c>
      <c r="C68" s="52">
        <f t="shared" ref="C68:F68" si="23">(C67/C66)*C50</f>
        <v>21.227037383561495</v>
      </c>
      <c r="D68" s="45" t="s">
        <v>233</v>
      </c>
      <c r="E68" s="45" t="s">
        <v>233</v>
      </c>
      <c r="F68" s="52">
        <f t="shared" si="23"/>
        <v>132.58375401632387</v>
      </c>
      <c r="G68" s="45" t="s">
        <v>233</v>
      </c>
      <c r="H68" s="45" t="s">
        <v>233</v>
      </c>
      <c r="I68" s="45" t="s">
        <v>233</v>
      </c>
    </row>
    <row r="69" spans="1:9" x14ac:dyDescent="0.25">
      <c r="A69" s="26" t="s">
        <v>119</v>
      </c>
      <c r="B69" s="46">
        <f>B21/B12</f>
        <v>37313432.835820898</v>
      </c>
      <c r="C69" s="46">
        <f t="shared" ref="C69:H69" si="24">C21/C12</f>
        <v>68272500</v>
      </c>
      <c r="D69" s="46">
        <f t="shared" si="24"/>
        <v>242449333.33333334</v>
      </c>
      <c r="E69" s="45" t="s">
        <v>233</v>
      </c>
      <c r="F69" s="46">
        <f t="shared" si="24"/>
        <v>59648693.75</v>
      </c>
      <c r="G69" s="46">
        <f t="shared" si="24"/>
        <v>170228741.66666666</v>
      </c>
      <c r="H69" s="46">
        <f t="shared" si="24"/>
        <v>1000000</v>
      </c>
      <c r="I69" s="45" t="s">
        <v>233</v>
      </c>
    </row>
    <row r="70" spans="1:9" x14ac:dyDescent="0.25">
      <c r="A70" s="26" t="s">
        <v>120</v>
      </c>
      <c r="B70" s="46">
        <f>B22/B14</f>
        <v>39133250.156295076</v>
      </c>
      <c r="C70" s="46">
        <f t="shared" ref="C70:G70" si="25">C22/C14</f>
        <v>39473099.024999999</v>
      </c>
      <c r="D70" s="46">
        <f t="shared" si="25"/>
        <v>211327853.54443035</v>
      </c>
      <c r="E70" s="45" t="s">
        <v>233</v>
      </c>
      <c r="F70" s="46">
        <f t="shared" si="25"/>
        <v>110914300.53669256</v>
      </c>
      <c r="G70" s="46">
        <f t="shared" si="25"/>
        <v>97401909.146866396</v>
      </c>
      <c r="H70" s="45" t="s">
        <v>233</v>
      </c>
      <c r="I70" s="45" t="s">
        <v>233</v>
      </c>
    </row>
    <row r="71" spans="1:9" x14ac:dyDescent="0.25">
      <c r="B71" s="55"/>
      <c r="C71" s="55"/>
      <c r="D71" s="55"/>
      <c r="E71" s="55"/>
      <c r="F71" s="55"/>
      <c r="G71" s="55"/>
      <c r="H71" s="55"/>
      <c r="I71" s="55"/>
    </row>
    <row r="72" spans="1:9" x14ac:dyDescent="0.25">
      <c r="A72" s="26" t="s">
        <v>47</v>
      </c>
      <c r="B72" s="52"/>
      <c r="C72" s="52"/>
      <c r="D72" s="52"/>
      <c r="E72" s="52"/>
      <c r="F72" s="46"/>
      <c r="G72" s="46"/>
      <c r="H72" s="46"/>
      <c r="I72" s="46"/>
    </row>
    <row r="73" spans="1:9" x14ac:dyDescent="0.25">
      <c r="A73" s="26" t="s">
        <v>48</v>
      </c>
      <c r="B73" s="52">
        <f>(B28/B27)*100</f>
        <v>83.25547152</v>
      </c>
      <c r="C73" s="52"/>
      <c r="D73" s="52"/>
      <c r="E73" s="52"/>
      <c r="F73" s="46"/>
      <c r="G73" s="46"/>
      <c r="H73" s="46"/>
      <c r="I73" s="46"/>
    </row>
    <row r="74" spans="1:9" x14ac:dyDescent="0.25">
      <c r="A74" s="26" t="s">
        <v>49</v>
      </c>
      <c r="B74" s="52">
        <f>(B22/B28)*100</f>
        <v>78.966413933266168</v>
      </c>
      <c r="C74" s="52"/>
      <c r="D74" s="52"/>
      <c r="E74" s="52"/>
      <c r="F74" s="46"/>
      <c r="G74" s="46"/>
      <c r="H74" s="46"/>
      <c r="I74" s="46"/>
    </row>
    <row r="75" spans="1:9" ht="15.75" thickBot="1" x14ac:dyDescent="0.3">
      <c r="A75" s="41"/>
      <c r="B75" s="41"/>
      <c r="C75" s="41"/>
      <c r="D75" s="41"/>
      <c r="E75" s="41"/>
      <c r="F75" s="41"/>
      <c r="G75" s="41"/>
      <c r="H75" s="41"/>
      <c r="I75" s="41"/>
    </row>
    <row r="76" spans="1:9" ht="15.75" thickTop="1" x14ac:dyDescent="0.25"/>
    <row r="77" spans="1:9" x14ac:dyDescent="0.25">
      <c r="A77" s="26" t="s">
        <v>50</v>
      </c>
    </row>
    <row r="78" spans="1:9" x14ac:dyDescent="0.25">
      <c r="A78" s="26" t="s">
        <v>140</v>
      </c>
    </row>
    <row r="79" spans="1:9" x14ac:dyDescent="0.25">
      <c r="A79" s="26" t="s">
        <v>141</v>
      </c>
    </row>
    <row r="80" spans="1:9" x14ac:dyDescent="0.25">
      <c r="A80" s="26" t="s">
        <v>142</v>
      </c>
    </row>
    <row r="81" spans="1:6" x14ac:dyDescent="0.25">
      <c r="A81" s="26" t="s">
        <v>94</v>
      </c>
    </row>
    <row r="83" spans="1:6" x14ac:dyDescent="0.25">
      <c r="A83" s="26" t="s">
        <v>114</v>
      </c>
    </row>
    <row r="84" spans="1:6" x14ac:dyDescent="0.25">
      <c r="A84" s="26" t="s">
        <v>98</v>
      </c>
    </row>
    <row r="85" spans="1:6" x14ac:dyDescent="0.25">
      <c r="A85" s="85" t="s">
        <v>124</v>
      </c>
      <c r="B85" s="85"/>
      <c r="C85" s="85"/>
      <c r="D85" s="85"/>
      <c r="E85" s="85"/>
      <c r="F85" s="85"/>
    </row>
    <row r="86" spans="1:6" x14ac:dyDescent="0.25">
      <c r="A86" s="85"/>
      <c r="B86" s="85"/>
      <c r="C86" s="85"/>
      <c r="D86" s="85"/>
      <c r="E86" s="85"/>
      <c r="F86" s="85"/>
    </row>
    <row r="87" spans="1:6" x14ac:dyDescent="0.25">
      <c r="A87" s="85"/>
      <c r="B87" s="85"/>
      <c r="C87" s="85"/>
      <c r="D87" s="85"/>
      <c r="E87" s="85"/>
      <c r="F87" s="85"/>
    </row>
    <row r="88" spans="1:6" x14ac:dyDescent="0.25">
      <c r="A88" s="42"/>
    </row>
    <row r="89" spans="1:6" x14ac:dyDescent="0.25">
      <c r="A89" s="26" t="s">
        <v>106</v>
      </c>
    </row>
    <row r="90" spans="1:6" x14ac:dyDescent="0.25">
      <c r="A90" s="43" t="s">
        <v>107</v>
      </c>
    </row>
    <row r="91" spans="1:6" x14ac:dyDescent="0.25">
      <c r="A91" s="43" t="s">
        <v>108</v>
      </c>
    </row>
    <row r="93" spans="1:6" x14ac:dyDescent="0.25">
      <c r="A93" s="26" t="s">
        <v>234</v>
      </c>
    </row>
  </sheetData>
  <mergeCells count="7">
    <mergeCell ref="A2:I2"/>
    <mergeCell ref="A4:A5"/>
    <mergeCell ref="B4:B5"/>
    <mergeCell ref="A85:F87"/>
    <mergeCell ref="H4:I4"/>
    <mergeCell ref="C5:E5"/>
    <mergeCell ref="F5:H5"/>
  </mergeCells>
  <pageMargins left="0.7" right="0.7" top="0.75" bottom="0.75" header="0.3" footer="0.3"/>
  <pageSetup orientation="portrait" r:id="rId1"/>
  <ignoredErrors>
    <ignoredError sqref="E74:I74 F73:I73 F40:F43 I40:I43 I71:I72 F71:F7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82"/>
  <sheetViews>
    <sheetView topLeftCell="A34" zoomScale="90" zoomScaleNormal="90" workbookViewId="0">
      <selection activeCell="A80" sqref="A80:A82"/>
    </sheetView>
  </sheetViews>
  <sheetFormatPr baseColWidth="10" defaultColWidth="11.42578125" defaultRowHeight="15" x14ac:dyDescent="0.25"/>
  <cols>
    <col min="1" max="1" width="50.7109375" customWidth="1"/>
    <col min="3" max="4" width="18.5703125" customWidth="1"/>
    <col min="5" max="5" width="18.140625" bestFit="1" customWidth="1"/>
    <col min="6" max="6" width="26.140625" customWidth="1"/>
    <col min="7" max="7" width="24.28515625" customWidth="1"/>
  </cols>
  <sheetData>
    <row r="2" spans="1:8" x14ac:dyDescent="0.25">
      <c r="A2" s="76" t="s">
        <v>102</v>
      </c>
      <c r="B2" s="76"/>
      <c r="C2" s="76"/>
      <c r="D2" s="76"/>
      <c r="E2" s="76"/>
      <c r="F2" s="76"/>
      <c r="G2" s="76"/>
    </row>
    <row r="4" spans="1:8" x14ac:dyDescent="0.25">
      <c r="A4" s="78" t="s">
        <v>0</v>
      </c>
      <c r="B4" s="1"/>
      <c r="C4" s="78" t="s">
        <v>1</v>
      </c>
      <c r="D4" s="80" t="s">
        <v>2</v>
      </c>
      <c r="E4" s="80"/>
      <c r="F4" s="80"/>
      <c r="G4" s="80"/>
      <c r="H4" s="2"/>
    </row>
    <row r="5" spans="1:8" ht="15.75" thickBot="1" x14ac:dyDescent="0.3">
      <c r="A5" s="79"/>
      <c r="B5" s="3"/>
      <c r="C5" s="79"/>
      <c r="D5" s="7" t="s">
        <v>3</v>
      </c>
      <c r="E5" s="7" t="s">
        <v>4</v>
      </c>
      <c r="F5" s="7" t="s">
        <v>5</v>
      </c>
      <c r="G5" s="7" t="s">
        <v>6</v>
      </c>
      <c r="H5" s="4"/>
    </row>
    <row r="6" spans="1:8" ht="15.75" thickTop="1" x14ac:dyDescent="0.25"/>
    <row r="7" spans="1:8" x14ac:dyDescent="0.25">
      <c r="A7" s="5" t="s">
        <v>7</v>
      </c>
    </row>
    <row r="8" spans="1:8" x14ac:dyDescent="0.25">
      <c r="B8" t="s">
        <v>8</v>
      </c>
    </row>
    <row r="9" spans="1:8" x14ac:dyDescent="0.25">
      <c r="A9" t="s">
        <v>9</v>
      </c>
      <c r="B9" t="s">
        <v>10</v>
      </c>
      <c r="C9" s="6"/>
      <c r="D9" s="6"/>
      <c r="E9" s="6"/>
      <c r="F9" s="6"/>
      <c r="G9" s="6"/>
    </row>
    <row r="10" spans="1:8" x14ac:dyDescent="0.25">
      <c r="A10" t="s">
        <v>60</v>
      </c>
      <c r="C10" s="19">
        <f t="shared" ref="C10:C11" si="0">SUM(D10:G10)</f>
        <v>0</v>
      </c>
      <c r="D10" s="18"/>
      <c r="E10" s="18"/>
      <c r="F10" s="18"/>
      <c r="G10" s="18"/>
    </row>
    <row r="11" spans="1:8" x14ac:dyDescent="0.25">
      <c r="A11" t="s">
        <v>58</v>
      </c>
      <c r="C11" s="11">
        <f t="shared" si="0"/>
        <v>72</v>
      </c>
      <c r="D11" s="11">
        <v>17</v>
      </c>
      <c r="E11" s="11">
        <v>7</v>
      </c>
      <c r="F11" s="11">
        <v>48</v>
      </c>
      <c r="G11" s="6"/>
    </row>
    <row r="12" spans="1:8" x14ac:dyDescent="0.25">
      <c r="A12" t="s">
        <v>57</v>
      </c>
      <c r="B12" s="10"/>
      <c r="C12" s="11">
        <f>SUM(D12:G12)</f>
        <v>22</v>
      </c>
      <c r="D12" s="11">
        <v>6</v>
      </c>
      <c r="E12" s="11">
        <v>1</v>
      </c>
      <c r="F12" s="13">
        <v>8</v>
      </c>
      <c r="G12" s="11">
        <v>7</v>
      </c>
    </row>
    <row r="13" spans="1:8" x14ac:dyDescent="0.25">
      <c r="A13" t="s">
        <v>14</v>
      </c>
      <c r="C13" s="11">
        <f>+D13+E13+F13</f>
        <v>72</v>
      </c>
      <c r="D13" s="11">
        <v>17</v>
      </c>
      <c r="E13" s="11">
        <v>7</v>
      </c>
      <c r="F13" s="17">
        <v>48</v>
      </c>
      <c r="G13" s="17"/>
    </row>
    <row r="14" spans="1:8" x14ac:dyDescent="0.25">
      <c r="C14" s="6"/>
      <c r="D14" s="6"/>
      <c r="E14" s="6"/>
      <c r="F14" s="6"/>
      <c r="G14" s="6"/>
    </row>
    <row r="15" spans="1:8" x14ac:dyDescent="0.25">
      <c r="A15" t="s">
        <v>15</v>
      </c>
      <c r="C15" s="6"/>
      <c r="D15" s="6"/>
      <c r="E15" s="6"/>
      <c r="F15" s="6"/>
      <c r="G15" s="6"/>
    </row>
    <row r="16" spans="1:8" x14ac:dyDescent="0.25">
      <c r="A16" t="s">
        <v>60</v>
      </c>
      <c r="C16" s="18"/>
      <c r="D16" s="18"/>
      <c r="E16" s="18"/>
      <c r="F16" s="18"/>
      <c r="G16" s="18"/>
    </row>
    <row r="17" spans="1:7" x14ac:dyDescent="0.25">
      <c r="A17" t="s">
        <v>58</v>
      </c>
      <c r="C17" s="18"/>
      <c r="D17" s="18"/>
      <c r="E17" s="18"/>
      <c r="F17" s="18"/>
      <c r="G17" s="18"/>
    </row>
    <row r="18" spans="1:7" x14ac:dyDescent="0.25">
      <c r="A18" t="s">
        <v>57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t="s">
        <v>14</v>
      </c>
      <c r="C19" s="6">
        <f>SUM(D19:G19)</f>
        <v>1736729142</v>
      </c>
      <c r="D19" s="6">
        <v>1143619142</v>
      </c>
      <c r="E19" s="6">
        <v>513110000</v>
      </c>
      <c r="F19" s="81">
        <v>80000000</v>
      </c>
      <c r="G19" s="81"/>
    </row>
    <row r="20" spans="1:7" x14ac:dyDescent="0.25">
      <c r="A20" t="s">
        <v>59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C21" s="6"/>
      <c r="D21" s="6"/>
      <c r="E21" s="6"/>
      <c r="F21" s="6"/>
      <c r="G21" s="6"/>
    </row>
    <row r="22" spans="1:7" x14ac:dyDescent="0.25">
      <c r="A22" t="s">
        <v>17</v>
      </c>
      <c r="C22" s="6"/>
      <c r="D22" s="6"/>
      <c r="E22" s="6"/>
      <c r="F22" s="6"/>
      <c r="G22" s="6"/>
    </row>
    <row r="23" spans="1:7" x14ac:dyDescent="0.25">
      <c r="A23" t="s">
        <v>58</v>
      </c>
      <c r="C23" s="18"/>
      <c r="D23" s="6"/>
      <c r="E23" s="6"/>
      <c r="F23" s="77"/>
      <c r="G23" s="77"/>
    </row>
    <row r="24" spans="1:7" x14ac:dyDescent="0.25">
      <c r="A24" t="s">
        <v>57</v>
      </c>
      <c r="C24" s="18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C25" s="6"/>
      <c r="D25" s="6"/>
      <c r="E25" s="6"/>
      <c r="F25" s="6"/>
      <c r="G25" s="6"/>
    </row>
    <row r="26" spans="1:7" x14ac:dyDescent="0.25">
      <c r="A26" s="5" t="s">
        <v>18</v>
      </c>
      <c r="C26" s="6"/>
      <c r="D26" s="6"/>
      <c r="E26" s="6"/>
      <c r="F26" s="6"/>
      <c r="G26" s="6"/>
    </row>
    <row r="27" spans="1:7" x14ac:dyDescent="0.25">
      <c r="A27" t="s">
        <v>56</v>
      </c>
      <c r="C27" s="6">
        <v>1.3936338904333334</v>
      </c>
      <c r="D27" s="6">
        <v>1.3936338904333334</v>
      </c>
      <c r="E27" s="6">
        <v>1.3936338904333334</v>
      </c>
      <c r="F27" s="16">
        <v>1.3936338904333334</v>
      </c>
      <c r="G27" s="6">
        <v>1.3936338904333334</v>
      </c>
    </row>
    <row r="28" spans="1:7" x14ac:dyDescent="0.25">
      <c r="A28" t="s">
        <v>55</v>
      </c>
      <c r="C28" s="6">
        <v>1.4619442416999999</v>
      </c>
      <c r="D28" s="6">
        <v>1.4619442416999999</v>
      </c>
      <c r="E28" s="6">
        <v>1.4619442416999999</v>
      </c>
      <c r="F28" s="6">
        <v>1.4619442416999999</v>
      </c>
      <c r="G28" s="6">
        <v>1.4619442416999999</v>
      </c>
    </row>
    <row r="29" spans="1:7" s="20" customFormat="1" x14ac:dyDescent="0.25">
      <c r="A29" s="20" t="s">
        <v>100</v>
      </c>
      <c r="C29" s="23">
        <f>+D29+E29</f>
        <v>97142</v>
      </c>
      <c r="D29" s="24">
        <v>36493</v>
      </c>
      <c r="E29" s="24">
        <v>60649</v>
      </c>
      <c r="F29" s="21"/>
      <c r="G29" s="21"/>
    </row>
    <row r="30" spans="1:7" x14ac:dyDescent="0.25">
      <c r="C30" s="6"/>
      <c r="D30" s="6"/>
      <c r="E30" s="6"/>
      <c r="F30" s="6"/>
      <c r="G30" s="6"/>
    </row>
    <row r="31" spans="1:7" x14ac:dyDescent="0.25">
      <c r="A31" t="s">
        <v>21</v>
      </c>
      <c r="C31" s="6"/>
      <c r="D31" s="6"/>
      <c r="E31" s="6"/>
      <c r="F31" s="6"/>
      <c r="G31" s="6"/>
    </row>
    <row r="32" spans="1:7" x14ac:dyDescent="0.25">
      <c r="A32" t="s">
        <v>54</v>
      </c>
      <c r="C32" s="8">
        <f>C16/C27</f>
        <v>0</v>
      </c>
      <c r="D32" s="8">
        <f>D16/D27</f>
        <v>0</v>
      </c>
      <c r="E32" s="8">
        <f>E16/E27</f>
        <v>0</v>
      </c>
      <c r="F32" s="8">
        <f>F16/F27</f>
        <v>0</v>
      </c>
      <c r="G32" s="8">
        <f>G16/G27</f>
        <v>0</v>
      </c>
    </row>
    <row r="33" spans="1:7" x14ac:dyDescent="0.25">
      <c r="A33" t="s">
        <v>53</v>
      </c>
      <c r="C33" s="8">
        <f>C18/C28</f>
        <v>0</v>
      </c>
      <c r="D33" s="8">
        <f>D18/D28</f>
        <v>0</v>
      </c>
      <c r="E33" s="8">
        <f>E18/E28</f>
        <v>0</v>
      </c>
      <c r="F33" s="8">
        <f>F18/F28</f>
        <v>0</v>
      </c>
      <c r="G33" s="8">
        <f>G18/G28</f>
        <v>0</v>
      </c>
    </row>
    <row r="34" spans="1:7" x14ac:dyDescent="0.25">
      <c r="A34" t="s">
        <v>52</v>
      </c>
      <c r="C34" s="8" t="e">
        <f>C32/C10</f>
        <v>#DIV/0!</v>
      </c>
      <c r="D34" s="8" t="e">
        <f>D32/D10</f>
        <v>#DIV/0!</v>
      </c>
      <c r="E34" s="8" t="e">
        <f>E32/E10</f>
        <v>#DIV/0!</v>
      </c>
      <c r="F34" s="8" t="e">
        <f>F32/F10</f>
        <v>#DIV/0!</v>
      </c>
      <c r="G34" s="8" t="e">
        <f>G32/G10</f>
        <v>#DIV/0!</v>
      </c>
    </row>
    <row r="35" spans="1:7" x14ac:dyDescent="0.25">
      <c r="A35" t="s">
        <v>51</v>
      </c>
      <c r="C35" s="8">
        <f>C33/C12</f>
        <v>0</v>
      </c>
      <c r="D35" s="8">
        <f>D33/D12</f>
        <v>0</v>
      </c>
      <c r="E35" s="8">
        <f>E33/E12</f>
        <v>0</v>
      </c>
      <c r="F35" s="8">
        <f>F33/F12</f>
        <v>0</v>
      </c>
      <c r="G35" s="8">
        <f>G33/G12</f>
        <v>0</v>
      </c>
    </row>
    <row r="36" spans="1:7" x14ac:dyDescent="0.25">
      <c r="C36" s="8"/>
      <c r="D36" s="8"/>
      <c r="E36" s="8"/>
      <c r="F36" s="8"/>
      <c r="G36" s="8"/>
    </row>
    <row r="37" spans="1:7" x14ac:dyDescent="0.25">
      <c r="A37" s="5" t="s">
        <v>26</v>
      </c>
      <c r="C37" s="8"/>
      <c r="D37" s="8"/>
      <c r="E37" s="8"/>
      <c r="F37" s="8"/>
      <c r="G37" s="8"/>
    </row>
    <row r="38" spans="1:7" x14ac:dyDescent="0.25">
      <c r="C38" s="8"/>
      <c r="D38" s="8"/>
      <c r="E38" s="8"/>
      <c r="F38" s="8"/>
      <c r="G38" s="8"/>
    </row>
    <row r="39" spans="1:7" x14ac:dyDescent="0.25">
      <c r="A39" t="s">
        <v>27</v>
      </c>
      <c r="C39" s="8"/>
      <c r="D39" s="8"/>
      <c r="E39" s="8"/>
      <c r="F39" s="8"/>
      <c r="G39" s="8"/>
    </row>
    <row r="40" spans="1:7" x14ac:dyDescent="0.25">
      <c r="A40" t="s">
        <v>28</v>
      </c>
      <c r="C40" s="8">
        <f>C11/C29*100</f>
        <v>7.4118301043832741E-2</v>
      </c>
      <c r="D40" s="8">
        <f>D11/D29*100</f>
        <v>4.658427643657688E-2</v>
      </c>
      <c r="E40" s="8">
        <f>E11/E29*100</f>
        <v>1.1541822618674669E-2</v>
      </c>
      <c r="F40" s="8" t="e">
        <f>F11/F29*100</f>
        <v>#DIV/0!</v>
      </c>
      <c r="G40" s="8" t="e">
        <f>G11/G29*100</f>
        <v>#DIV/0!</v>
      </c>
    </row>
    <row r="41" spans="1:7" x14ac:dyDescent="0.25">
      <c r="A41" t="s">
        <v>29</v>
      </c>
      <c r="C41" s="8">
        <f>C12/C29*100</f>
        <v>2.2647258652282225E-2</v>
      </c>
      <c r="D41" s="8">
        <f>D12/D29*100</f>
        <v>1.6441509330556544E-2</v>
      </c>
      <c r="E41" s="8">
        <f>E12/E29*100</f>
        <v>1.6488318026678097E-3</v>
      </c>
      <c r="F41" s="8" t="e">
        <f>F12/F29*100</f>
        <v>#DIV/0!</v>
      </c>
      <c r="G41" s="8" t="e">
        <f>G12/G29*100</f>
        <v>#DIV/0!</v>
      </c>
    </row>
    <row r="42" spans="1:7" x14ac:dyDescent="0.25">
      <c r="C42" s="8"/>
      <c r="D42" s="8"/>
      <c r="E42" s="8"/>
      <c r="F42" s="8"/>
      <c r="G42" s="8"/>
    </row>
    <row r="43" spans="1:7" x14ac:dyDescent="0.25">
      <c r="A43" t="s">
        <v>30</v>
      </c>
      <c r="C43" s="8"/>
      <c r="D43" s="8"/>
      <c r="E43" s="8"/>
      <c r="F43" s="8"/>
      <c r="G43" s="8"/>
    </row>
    <row r="44" spans="1:7" x14ac:dyDescent="0.25">
      <c r="A44" t="s">
        <v>31</v>
      </c>
      <c r="C44" s="8">
        <f>C12/C11*100</f>
        <v>30.555555555555557</v>
      </c>
      <c r="D44" s="8">
        <f>D12/D11*100</f>
        <v>35.294117647058826</v>
      </c>
      <c r="E44" s="8">
        <f>E12/E11*100</f>
        <v>14.285714285714285</v>
      </c>
      <c r="F44" s="8">
        <f>F12/F11*100</f>
        <v>16.666666666666664</v>
      </c>
      <c r="G44" s="8" t="e">
        <f>G12/G11*100</f>
        <v>#DIV/0!</v>
      </c>
    </row>
    <row r="45" spans="1:7" x14ac:dyDescent="0.25">
      <c r="A45" t="s">
        <v>32</v>
      </c>
      <c r="C45" s="8" t="e">
        <f>C18/C17*100</f>
        <v>#DIV/0!</v>
      </c>
      <c r="D45" s="8" t="e">
        <f>D18/D17*100</f>
        <v>#DIV/0!</v>
      </c>
      <c r="E45" s="8" t="e">
        <f>E18/E17*100</f>
        <v>#DIV/0!</v>
      </c>
      <c r="F45" s="8" t="e">
        <f>F18/F17*100</f>
        <v>#DIV/0!</v>
      </c>
      <c r="G45" s="8" t="e">
        <f>G18/G17*100</f>
        <v>#DIV/0!</v>
      </c>
    </row>
    <row r="46" spans="1:7" x14ac:dyDescent="0.25">
      <c r="A46" t="s">
        <v>33</v>
      </c>
      <c r="C46" s="8" t="e">
        <f>AVERAGE(C44:C45)</f>
        <v>#DIV/0!</v>
      </c>
      <c r="D46" s="8" t="e">
        <f>AVERAGE(D44:D45)</f>
        <v>#DIV/0!</v>
      </c>
      <c r="E46" s="8" t="e">
        <f>AVERAGE(E44:E45)</f>
        <v>#DIV/0!</v>
      </c>
      <c r="F46" s="8" t="e">
        <f>AVERAGE(F44:F45)</f>
        <v>#DIV/0!</v>
      </c>
      <c r="G46" s="8" t="e">
        <f>AVERAGE(G44:G45)</f>
        <v>#DIV/0!</v>
      </c>
    </row>
    <row r="47" spans="1:7" x14ac:dyDescent="0.25">
      <c r="C47" s="8"/>
      <c r="D47" s="8"/>
      <c r="E47" s="8"/>
      <c r="F47" s="8"/>
      <c r="G47" s="8"/>
    </row>
    <row r="48" spans="1:7" x14ac:dyDescent="0.25">
      <c r="A48" t="s">
        <v>34</v>
      </c>
      <c r="C48" s="8"/>
      <c r="D48" s="8"/>
      <c r="E48" s="8"/>
      <c r="F48" s="8"/>
      <c r="G48" s="8"/>
    </row>
    <row r="49" spans="1:7" x14ac:dyDescent="0.25">
      <c r="A49" t="s">
        <v>35</v>
      </c>
      <c r="C49" s="8">
        <f>C12/C13*100</f>
        <v>30.555555555555557</v>
      </c>
      <c r="D49" s="8">
        <f>D12/D13*100</f>
        <v>35.294117647058826</v>
      </c>
      <c r="E49" s="8">
        <f>E12/E13*100</f>
        <v>14.285714285714285</v>
      </c>
      <c r="F49" s="8">
        <f>F12/F13*100</f>
        <v>16.666666666666664</v>
      </c>
      <c r="G49" s="8" t="e">
        <f>G12/G13*100</f>
        <v>#DIV/0!</v>
      </c>
    </row>
    <row r="50" spans="1:7" x14ac:dyDescent="0.25">
      <c r="A50" t="s">
        <v>36</v>
      </c>
      <c r="C50" s="8">
        <f>C18/C19*100</f>
        <v>0</v>
      </c>
      <c r="D50" s="8">
        <f>D18/D19*100</f>
        <v>0</v>
      </c>
      <c r="E50" s="8">
        <f>E18/E19*100</f>
        <v>0</v>
      </c>
      <c r="F50" s="8">
        <f>F18/F19*100</f>
        <v>0</v>
      </c>
      <c r="G50" s="8" t="e">
        <f>G18/G19*100</f>
        <v>#DIV/0!</v>
      </c>
    </row>
    <row r="51" spans="1:7" x14ac:dyDescent="0.25">
      <c r="A51" t="s">
        <v>37</v>
      </c>
      <c r="C51" s="8">
        <f>(C49+C50)/2</f>
        <v>15.277777777777779</v>
      </c>
      <c r="D51" s="8">
        <f>(D49+D50)/2</f>
        <v>17.647058823529413</v>
      </c>
      <c r="E51" s="8">
        <f>(E49+E50)/2</f>
        <v>7.1428571428571423</v>
      </c>
      <c r="F51" s="8">
        <f>(F49+F50)/2</f>
        <v>8.3333333333333321</v>
      </c>
      <c r="G51" s="8" t="e">
        <f>(G49+G50)/2</f>
        <v>#DIV/0!</v>
      </c>
    </row>
    <row r="52" spans="1:7" x14ac:dyDescent="0.25">
      <c r="C52" s="8"/>
      <c r="D52" s="8"/>
      <c r="E52" s="8"/>
      <c r="F52" s="8"/>
      <c r="G52" s="8"/>
    </row>
    <row r="53" spans="1:7" x14ac:dyDescent="0.25">
      <c r="A53" t="s">
        <v>92</v>
      </c>
      <c r="C53" s="8"/>
      <c r="D53" s="8"/>
      <c r="E53" s="8"/>
      <c r="F53" s="8"/>
      <c r="G53" s="8"/>
    </row>
    <row r="54" spans="1:7" x14ac:dyDescent="0.25">
      <c r="A54" t="s">
        <v>38</v>
      </c>
      <c r="C54" s="8" t="e">
        <f>C20/C18*100</f>
        <v>#DIV/0!</v>
      </c>
      <c r="D54" s="8" t="e">
        <f>D20/D18*100</f>
        <v>#DIV/0!</v>
      </c>
      <c r="E54" s="8" t="e">
        <f>E20/E18*100</f>
        <v>#DIV/0!</v>
      </c>
      <c r="F54" s="8" t="e">
        <f>F20/F18*100</f>
        <v>#DIV/0!</v>
      </c>
      <c r="G54" s="8" t="e">
        <f>G20/G18*100</f>
        <v>#DIV/0!</v>
      </c>
    </row>
    <row r="55" spans="1:7" x14ac:dyDescent="0.25">
      <c r="C55" s="8"/>
      <c r="D55" s="8"/>
      <c r="E55" s="8"/>
      <c r="F55" s="8"/>
      <c r="G55" s="8"/>
    </row>
    <row r="56" spans="1:7" x14ac:dyDescent="0.25">
      <c r="A56" t="s">
        <v>39</v>
      </c>
      <c r="C56" s="8"/>
      <c r="D56" s="8"/>
      <c r="E56" s="8"/>
      <c r="F56" s="8"/>
      <c r="G56" s="8"/>
    </row>
    <row r="57" spans="1:7" x14ac:dyDescent="0.25">
      <c r="A57" t="s">
        <v>40</v>
      </c>
      <c r="C57" s="8" t="e">
        <f>((C12/C10)-1)*100</f>
        <v>#DIV/0!</v>
      </c>
      <c r="D57" s="8" t="e">
        <f>((D12/D10)-1)*100</f>
        <v>#DIV/0!</v>
      </c>
      <c r="E57" s="8" t="e">
        <f>((E12/E10)-1)*100</f>
        <v>#DIV/0!</v>
      </c>
      <c r="F57" s="8" t="e">
        <f>((F12/F10)-1)*100</f>
        <v>#DIV/0!</v>
      </c>
      <c r="G57" s="8" t="e">
        <f>((G12/G10)-1)*100</f>
        <v>#DIV/0!</v>
      </c>
    </row>
    <row r="58" spans="1:7" x14ac:dyDescent="0.25">
      <c r="A58" t="s">
        <v>41</v>
      </c>
      <c r="C58" s="8" t="e">
        <f>((C33/C32)-1)*100</f>
        <v>#DIV/0!</v>
      </c>
      <c r="D58" s="8" t="e">
        <f t="shared" ref="D58:G58" si="1">((D33/D32)-1)*100</f>
        <v>#DIV/0!</v>
      </c>
      <c r="E58" s="8" t="e">
        <f t="shared" si="1"/>
        <v>#DIV/0!</v>
      </c>
      <c r="F58" s="8" t="e">
        <f t="shared" si="1"/>
        <v>#DIV/0!</v>
      </c>
      <c r="G58" s="8" t="e">
        <f t="shared" si="1"/>
        <v>#DIV/0!</v>
      </c>
    </row>
    <row r="59" spans="1:7" x14ac:dyDescent="0.25">
      <c r="A59" t="s">
        <v>42</v>
      </c>
      <c r="C59" s="8" t="e">
        <f>((C35/C34)-1)*100</f>
        <v>#DIV/0!</v>
      </c>
      <c r="D59" s="8" t="e">
        <f>((D35/D34)-1)*100</f>
        <v>#DIV/0!</v>
      </c>
      <c r="E59" s="8" t="e">
        <f>((E35/E34)-1)*100</f>
        <v>#DIV/0!</v>
      </c>
      <c r="F59" s="8" t="e">
        <f>((F35/F34)-1)*100</f>
        <v>#DIV/0!</v>
      </c>
      <c r="G59" s="8" t="e">
        <f>((G35/G34)-1)*100</f>
        <v>#DIV/0!</v>
      </c>
    </row>
    <row r="60" spans="1:7" x14ac:dyDescent="0.25">
      <c r="C60" s="8"/>
      <c r="D60" s="8"/>
      <c r="E60" s="8"/>
      <c r="F60" s="8"/>
      <c r="G60" s="8"/>
    </row>
    <row r="61" spans="1:7" x14ac:dyDescent="0.25">
      <c r="A61" t="s">
        <v>43</v>
      </c>
      <c r="C61" s="8"/>
      <c r="D61" s="8"/>
      <c r="E61" s="8"/>
      <c r="F61" s="8"/>
      <c r="G61" s="8"/>
    </row>
    <row r="62" spans="1:7" x14ac:dyDescent="0.25">
      <c r="A62" t="s">
        <v>44</v>
      </c>
      <c r="C62" s="8">
        <f t="shared" ref="C62:G63" si="2">C17/C11</f>
        <v>0</v>
      </c>
      <c r="D62" s="8">
        <f t="shared" si="2"/>
        <v>0</v>
      </c>
      <c r="E62" s="8">
        <f t="shared" si="2"/>
        <v>0</v>
      </c>
      <c r="F62" s="8">
        <f t="shared" si="2"/>
        <v>0</v>
      </c>
      <c r="G62" s="8" t="e">
        <f t="shared" si="2"/>
        <v>#DIV/0!</v>
      </c>
    </row>
    <row r="63" spans="1:7" x14ac:dyDescent="0.25">
      <c r="A63" t="s">
        <v>45</v>
      </c>
      <c r="C63" s="8">
        <f t="shared" si="2"/>
        <v>0</v>
      </c>
      <c r="D63" s="8">
        <f t="shared" si="2"/>
        <v>0</v>
      </c>
      <c r="E63" s="8">
        <f>E18/E12</f>
        <v>0</v>
      </c>
      <c r="F63" s="8">
        <f>F18/F12</f>
        <v>0</v>
      </c>
      <c r="G63" s="8">
        <f t="shared" si="2"/>
        <v>0</v>
      </c>
    </row>
    <row r="64" spans="1:7" x14ac:dyDescent="0.25">
      <c r="A64" t="s">
        <v>46</v>
      </c>
      <c r="C64" s="8" t="e">
        <f>(C62/C63)*C46</f>
        <v>#DIV/0!</v>
      </c>
      <c r="D64" s="8" t="e">
        <f>(D62/D63)*D46</f>
        <v>#DIV/0!</v>
      </c>
      <c r="E64" s="8" t="e">
        <f>(E62/E63)*E46</f>
        <v>#DIV/0!</v>
      </c>
      <c r="F64" s="8" t="e">
        <f>F62/F63*F46</f>
        <v>#DIV/0!</v>
      </c>
      <c r="G64" s="8" t="e">
        <f>G62/G63*G46</f>
        <v>#DIV/0!</v>
      </c>
    </row>
    <row r="65" spans="1:7" x14ac:dyDescent="0.25">
      <c r="C65" s="8"/>
      <c r="D65" s="8"/>
      <c r="E65" s="8"/>
      <c r="F65" s="8"/>
      <c r="G65" s="8"/>
    </row>
    <row r="66" spans="1:7" x14ac:dyDescent="0.25">
      <c r="A66" t="s">
        <v>47</v>
      </c>
      <c r="C66" s="8"/>
      <c r="D66" s="8"/>
      <c r="E66" s="8"/>
      <c r="F66" s="8"/>
      <c r="G66" s="8"/>
    </row>
    <row r="67" spans="1:7" x14ac:dyDescent="0.25">
      <c r="A67" t="s">
        <v>48</v>
      </c>
      <c r="C67" s="8" t="e">
        <f>(C24/C23)*100</f>
        <v>#DIV/0!</v>
      </c>
      <c r="D67" s="8"/>
      <c r="E67" s="8"/>
      <c r="F67" s="8"/>
      <c r="G67" s="8"/>
    </row>
    <row r="68" spans="1:7" x14ac:dyDescent="0.25">
      <c r="A68" t="s">
        <v>49</v>
      </c>
      <c r="C68" s="8" t="e">
        <f>(C18/C24)*100</f>
        <v>#DIV/0!</v>
      </c>
      <c r="D68" s="8"/>
      <c r="E68" s="8"/>
      <c r="F68" s="8"/>
      <c r="G68" s="8"/>
    </row>
    <row r="70" spans="1:7" ht="15.75" thickBot="1" x14ac:dyDescent="0.3">
      <c r="A70" s="14"/>
      <c r="B70" s="14"/>
      <c r="C70" s="14"/>
      <c r="D70" s="14"/>
      <c r="E70" s="14"/>
      <c r="F70" s="14"/>
      <c r="G70" s="14"/>
    </row>
    <row r="71" spans="1:7" ht="15.75" thickTop="1" x14ac:dyDescent="0.25"/>
    <row r="72" spans="1:7" x14ac:dyDescent="0.25">
      <c r="A72" t="s">
        <v>50</v>
      </c>
    </row>
    <row r="73" spans="1:7" x14ac:dyDescent="0.25">
      <c r="A73" t="s">
        <v>93</v>
      </c>
    </row>
    <row r="74" spans="1:7" x14ac:dyDescent="0.25">
      <c r="A74" t="s">
        <v>96</v>
      </c>
    </row>
    <row r="76" spans="1:7" x14ac:dyDescent="0.25">
      <c r="A76" t="s">
        <v>94</v>
      </c>
    </row>
    <row r="77" spans="1:7" x14ac:dyDescent="0.25">
      <c r="A77" t="s">
        <v>95</v>
      </c>
    </row>
    <row r="78" spans="1:7" x14ac:dyDescent="0.25">
      <c r="A78" t="s">
        <v>97</v>
      </c>
    </row>
    <row r="79" spans="1:7" x14ac:dyDescent="0.25">
      <c r="A79" t="s">
        <v>98</v>
      </c>
    </row>
    <row r="80" spans="1:7" x14ac:dyDescent="0.25">
      <c r="A80" t="s">
        <v>106</v>
      </c>
    </row>
    <row r="81" spans="1:1" x14ac:dyDescent="0.25">
      <c r="A81" s="22" t="s">
        <v>107</v>
      </c>
    </row>
    <row r="82" spans="1:1" x14ac:dyDescent="0.25">
      <c r="A82" s="22" t="s">
        <v>108</v>
      </c>
    </row>
  </sheetData>
  <mergeCells count="6">
    <mergeCell ref="A2:G2"/>
    <mergeCell ref="F23:G23"/>
    <mergeCell ref="A4:A5"/>
    <mergeCell ref="C4:C5"/>
    <mergeCell ref="D4:G4"/>
    <mergeCell ref="F19:G1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83"/>
  <sheetViews>
    <sheetView topLeftCell="A31" zoomScale="90" zoomScaleNormal="90" workbookViewId="0">
      <selection activeCell="J14" sqref="J14"/>
    </sheetView>
  </sheetViews>
  <sheetFormatPr baseColWidth="10" defaultColWidth="11.42578125" defaultRowHeight="15" x14ac:dyDescent="0.25"/>
  <cols>
    <col min="1" max="1" width="34.5703125" style="11" customWidth="1"/>
    <col min="2" max="2" width="11.42578125" style="11"/>
    <col min="3" max="4" width="18.5703125" style="11" bestFit="1" customWidth="1"/>
    <col min="5" max="5" width="18.140625" style="11" customWidth="1"/>
    <col min="6" max="6" width="16.140625" style="11" customWidth="1"/>
    <col min="7" max="7" width="15.42578125" style="11" customWidth="1"/>
    <col min="8" max="16384" width="11.42578125" style="11"/>
  </cols>
  <sheetData>
    <row r="2" spans="1:8" x14ac:dyDescent="0.25">
      <c r="A2" s="72" t="s">
        <v>103</v>
      </c>
      <c r="B2" s="72"/>
      <c r="C2" s="72"/>
      <c r="D2" s="72"/>
      <c r="E2" s="72"/>
      <c r="F2" s="72"/>
      <c r="G2" s="72"/>
    </row>
    <row r="4" spans="1:8" x14ac:dyDescent="0.25">
      <c r="A4" s="73" t="s">
        <v>0</v>
      </c>
      <c r="B4" s="29"/>
      <c r="C4" s="73" t="s">
        <v>1</v>
      </c>
      <c r="D4" s="83" t="s">
        <v>2</v>
      </c>
      <c r="E4" s="83"/>
      <c r="F4" s="83"/>
      <c r="G4" s="83"/>
      <c r="H4" s="32"/>
    </row>
    <row r="5" spans="1:8" ht="33.75" customHeight="1" thickBot="1" x14ac:dyDescent="0.3">
      <c r="A5" s="74"/>
      <c r="B5" s="30"/>
      <c r="C5" s="74"/>
      <c r="D5" s="33" t="s">
        <v>3</v>
      </c>
      <c r="E5" s="33" t="s">
        <v>4</v>
      </c>
      <c r="F5" s="33" t="s">
        <v>5</v>
      </c>
      <c r="G5" s="33" t="s">
        <v>6</v>
      </c>
      <c r="H5" s="34"/>
    </row>
    <row r="6" spans="1:8" ht="15.75" thickTop="1" x14ac:dyDescent="0.25"/>
    <row r="7" spans="1:8" x14ac:dyDescent="0.25">
      <c r="A7" s="31" t="s">
        <v>7</v>
      </c>
    </row>
    <row r="8" spans="1:8" x14ac:dyDescent="0.25">
      <c r="B8" s="11" t="s">
        <v>8</v>
      </c>
    </row>
    <row r="9" spans="1:8" x14ac:dyDescent="0.25">
      <c r="A9" s="11" t="s">
        <v>9</v>
      </c>
      <c r="B9" s="11" t="s">
        <v>10</v>
      </c>
    </row>
    <row r="10" spans="1:8" x14ac:dyDescent="0.25">
      <c r="A10" s="11" t="s">
        <v>11</v>
      </c>
      <c r="C10" s="19"/>
      <c r="D10" s="19"/>
      <c r="E10" s="19"/>
      <c r="F10" s="19"/>
      <c r="G10" s="19"/>
    </row>
    <row r="11" spans="1:8" x14ac:dyDescent="0.25">
      <c r="A11" s="11" t="s">
        <v>12</v>
      </c>
      <c r="C11" s="11">
        <f>SUM(D11:G11)</f>
        <v>85</v>
      </c>
      <c r="D11" s="19">
        <v>25</v>
      </c>
      <c r="E11" s="19">
        <v>14</v>
      </c>
      <c r="F11" s="19">
        <v>46</v>
      </c>
      <c r="G11" s="19"/>
    </row>
    <row r="12" spans="1:8" x14ac:dyDescent="0.25">
      <c r="A12" s="11" t="s">
        <v>13</v>
      </c>
      <c r="C12" s="11">
        <f>SUM(D12:G12)</f>
        <v>9</v>
      </c>
      <c r="D12" s="11">
        <v>0</v>
      </c>
      <c r="E12" s="11">
        <v>0</v>
      </c>
      <c r="F12" s="11">
        <v>7</v>
      </c>
      <c r="G12" s="11">
        <v>2</v>
      </c>
    </row>
    <row r="13" spans="1:8" x14ac:dyDescent="0.25">
      <c r="A13" s="11" t="s">
        <v>14</v>
      </c>
      <c r="C13" s="11">
        <f>SUM(D13:G13)</f>
        <v>85</v>
      </c>
      <c r="D13" s="11">
        <v>25</v>
      </c>
      <c r="E13" s="11">
        <v>14</v>
      </c>
      <c r="F13" s="17">
        <v>46</v>
      </c>
      <c r="G13" s="17"/>
    </row>
    <row r="15" spans="1:8" x14ac:dyDescent="0.25">
      <c r="A15" s="11" t="s">
        <v>15</v>
      </c>
    </row>
    <row r="16" spans="1:8" x14ac:dyDescent="0.25">
      <c r="A16" s="11" t="s">
        <v>11</v>
      </c>
      <c r="C16" s="19"/>
      <c r="D16" s="19"/>
      <c r="E16" s="19"/>
      <c r="F16" s="19"/>
      <c r="G16" s="19"/>
    </row>
    <row r="17" spans="1:7" x14ac:dyDescent="0.25">
      <c r="A17" s="11" t="s">
        <v>12</v>
      </c>
      <c r="C17" s="19"/>
      <c r="D17" s="19"/>
      <c r="E17" s="19"/>
      <c r="F17" s="19"/>
      <c r="G17" s="19"/>
    </row>
    <row r="18" spans="1:7" x14ac:dyDescent="0.25">
      <c r="A18" s="11" t="s">
        <v>13</v>
      </c>
      <c r="C18" s="11">
        <f>SUM(D18:G18)</f>
        <v>146844097.84</v>
      </c>
      <c r="D18" s="11">
        <v>33839031.969999999</v>
      </c>
      <c r="E18" s="11">
        <v>39911892.969999999</v>
      </c>
      <c r="F18" s="11">
        <v>0</v>
      </c>
      <c r="G18" s="11">
        <v>73093172.900000006</v>
      </c>
    </row>
    <row r="19" spans="1:7" x14ac:dyDescent="0.25">
      <c r="A19" s="11" t="s">
        <v>14</v>
      </c>
      <c r="C19" s="11">
        <v>1736729142</v>
      </c>
      <c r="D19" s="19">
        <v>1169509142</v>
      </c>
      <c r="E19" s="19">
        <v>1224020000</v>
      </c>
      <c r="F19" s="35">
        <v>343200000</v>
      </c>
      <c r="G19" s="36"/>
    </row>
    <row r="20" spans="1:7" x14ac:dyDescent="0.25">
      <c r="A20" s="11" t="s">
        <v>16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2" spans="1:7" x14ac:dyDescent="0.25">
      <c r="A22" s="11" t="s">
        <v>17</v>
      </c>
    </row>
    <row r="23" spans="1:7" x14ac:dyDescent="0.25">
      <c r="A23" s="11" t="s">
        <v>12</v>
      </c>
      <c r="C23" s="19"/>
      <c r="F23" s="82"/>
      <c r="G23" s="82"/>
    </row>
    <row r="24" spans="1:7" x14ac:dyDescent="0.25">
      <c r="A24" s="11" t="s">
        <v>13</v>
      </c>
      <c r="C24" s="11">
        <v>277262895.75</v>
      </c>
      <c r="D24" s="11">
        <v>0</v>
      </c>
      <c r="E24" s="11">
        <v>0</v>
      </c>
      <c r="F24" s="11">
        <v>0</v>
      </c>
      <c r="G24" s="11">
        <v>0</v>
      </c>
    </row>
    <row r="26" spans="1:7" x14ac:dyDescent="0.25">
      <c r="A26" s="31" t="s">
        <v>18</v>
      </c>
    </row>
    <row r="27" spans="1:7" x14ac:dyDescent="0.25">
      <c r="A27" s="11" t="s">
        <v>19</v>
      </c>
      <c r="C27" s="11">
        <v>140.41999999999999</v>
      </c>
      <c r="D27" s="11">
        <v>140.41999999999999</v>
      </c>
      <c r="E27" s="11">
        <v>140.41999999999999</v>
      </c>
      <c r="F27" s="11">
        <v>140.41999999999999</v>
      </c>
      <c r="G27" s="11">
        <v>140.41999999999999</v>
      </c>
    </row>
    <row r="28" spans="1:7" x14ac:dyDescent="0.25">
      <c r="A28" s="11" t="s">
        <v>20</v>
      </c>
      <c r="C28" s="11">
        <v>147.74</v>
      </c>
      <c r="D28" s="11">
        <v>147.74</v>
      </c>
      <c r="E28" s="11">
        <v>147.74</v>
      </c>
      <c r="F28" s="11">
        <v>147.74</v>
      </c>
      <c r="G28" s="11">
        <v>147.74</v>
      </c>
    </row>
    <row r="29" spans="1:7" s="24" customFormat="1" x14ac:dyDescent="0.25">
      <c r="A29" s="24" t="s">
        <v>100</v>
      </c>
      <c r="C29" s="24">
        <f>+D29+E29</f>
        <v>97142</v>
      </c>
      <c r="D29" s="24">
        <v>36493</v>
      </c>
      <c r="E29" s="24">
        <v>60649</v>
      </c>
    </row>
    <row r="31" spans="1:7" x14ac:dyDescent="0.25">
      <c r="A31" s="11" t="s">
        <v>21</v>
      </c>
    </row>
    <row r="32" spans="1:7" x14ac:dyDescent="0.25">
      <c r="A32" s="11" t="s">
        <v>22</v>
      </c>
      <c r="C32" s="11">
        <f>C16/C27</f>
        <v>0</v>
      </c>
      <c r="D32" s="11">
        <f>D16/D27</f>
        <v>0</v>
      </c>
      <c r="E32" s="11">
        <f>E16/E27</f>
        <v>0</v>
      </c>
      <c r="F32" s="11">
        <f>F16/F27</f>
        <v>0</v>
      </c>
      <c r="G32" s="11">
        <f>G16/G27</f>
        <v>0</v>
      </c>
    </row>
    <row r="33" spans="1:8" x14ac:dyDescent="0.25">
      <c r="A33" s="11" t="s">
        <v>23</v>
      </c>
      <c r="C33" s="11">
        <f>C18/C28</f>
        <v>993935.9539731961</v>
      </c>
      <c r="D33" s="11">
        <f>D18/D28</f>
        <v>229044.48334912682</v>
      </c>
      <c r="E33" s="11">
        <f>E18/E28</f>
        <v>270149.5395289021</v>
      </c>
      <c r="F33" s="11">
        <f>F18/F28</f>
        <v>0</v>
      </c>
      <c r="G33" s="11">
        <f>G18/G28</f>
        <v>494741.93109516718</v>
      </c>
    </row>
    <row r="34" spans="1:8" x14ac:dyDescent="0.25">
      <c r="A34" s="11" t="s">
        <v>24</v>
      </c>
      <c r="C34" s="11" t="e">
        <f>C32/C10</f>
        <v>#DIV/0!</v>
      </c>
      <c r="D34" s="11" t="e">
        <f>D32/D10</f>
        <v>#DIV/0!</v>
      </c>
      <c r="E34" s="11" t="e">
        <f>E32/E10</f>
        <v>#DIV/0!</v>
      </c>
      <c r="F34" s="11" t="e">
        <f>F32/F10</f>
        <v>#DIV/0!</v>
      </c>
      <c r="G34" s="11" t="e">
        <f>G32/G10</f>
        <v>#DIV/0!</v>
      </c>
    </row>
    <row r="35" spans="1:8" x14ac:dyDescent="0.25">
      <c r="A35" s="11" t="s">
        <v>25</v>
      </c>
      <c r="C35" s="11">
        <f>C33/C12</f>
        <v>110437.32821924401</v>
      </c>
      <c r="D35" s="11" t="e">
        <f>D33/D12</f>
        <v>#DIV/0!</v>
      </c>
      <c r="E35" s="11" t="e">
        <f>E33/E12</f>
        <v>#DIV/0!</v>
      </c>
      <c r="F35" s="11">
        <f>F33/F12</f>
        <v>0</v>
      </c>
      <c r="G35" s="11">
        <f>G33/G12</f>
        <v>247370.96554758359</v>
      </c>
    </row>
    <row r="37" spans="1:8" x14ac:dyDescent="0.25">
      <c r="A37" s="31" t="s">
        <v>26</v>
      </c>
    </row>
    <row r="39" spans="1:8" x14ac:dyDescent="0.25">
      <c r="A39" s="11" t="s">
        <v>27</v>
      </c>
    </row>
    <row r="40" spans="1:8" x14ac:dyDescent="0.25">
      <c r="A40" s="11" t="s">
        <v>28</v>
      </c>
      <c r="C40" s="11">
        <f>C11/C29*100</f>
        <v>8.7500772065635876E-2</v>
      </c>
      <c r="D40" s="11">
        <f>D11/D29*100</f>
        <v>6.8506288877318938E-2</v>
      </c>
      <c r="E40" s="11">
        <f>E11/E29*100</f>
        <v>2.3083645237349338E-2</v>
      </c>
      <c r="F40" s="11" t="e">
        <f>F11/F29*100</f>
        <v>#DIV/0!</v>
      </c>
      <c r="G40" s="11" t="e">
        <f>G11/G29*100</f>
        <v>#DIV/0!</v>
      </c>
      <c r="H40" s="26"/>
    </row>
    <row r="41" spans="1:8" x14ac:dyDescent="0.25">
      <c r="A41" s="11" t="s">
        <v>29</v>
      </c>
      <c r="C41" s="11">
        <f>C12/C29*100</f>
        <v>9.2647876304790926E-3</v>
      </c>
      <c r="D41" s="11">
        <f>D12/D29*100</f>
        <v>0</v>
      </c>
      <c r="E41" s="11">
        <f>E12/E29*100</f>
        <v>0</v>
      </c>
      <c r="F41" s="11" t="e">
        <f>F12/F29*100</f>
        <v>#DIV/0!</v>
      </c>
      <c r="G41" s="11" t="e">
        <f>G12/G29*100</f>
        <v>#DIV/0!</v>
      </c>
      <c r="H41" s="26"/>
    </row>
    <row r="42" spans="1:8" x14ac:dyDescent="0.25">
      <c r="H42" s="26"/>
    </row>
    <row r="43" spans="1:8" x14ac:dyDescent="0.25">
      <c r="A43" s="11" t="s">
        <v>30</v>
      </c>
      <c r="H43" s="26"/>
    </row>
    <row r="44" spans="1:8" x14ac:dyDescent="0.25">
      <c r="A44" s="11" t="s">
        <v>31</v>
      </c>
      <c r="C44" s="11">
        <f>C12/C11*100</f>
        <v>10.588235294117647</v>
      </c>
      <c r="D44" s="11">
        <f>D12/D11*100</f>
        <v>0</v>
      </c>
      <c r="E44" s="11">
        <f>E12/E11*100</f>
        <v>0</v>
      </c>
      <c r="F44" s="11">
        <f>F12/F11*100</f>
        <v>15.217391304347828</v>
      </c>
      <c r="G44" s="11" t="e">
        <f>G12/G11*100</f>
        <v>#DIV/0!</v>
      </c>
      <c r="H44" s="26"/>
    </row>
    <row r="45" spans="1:8" x14ac:dyDescent="0.25">
      <c r="A45" s="11" t="s">
        <v>32</v>
      </c>
      <c r="C45" s="11" t="e">
        <f>C18/C17*100</f>
        <v>#DIV/0!</v>
      </c>
      <c r="D45" s="11" t="e">
        <f>D18/D17*100</f>
        <v>#DIV/0!</v>
      </c>
      <c r="E45" s="11" t="e">
        <f>E18/E17*100</f>
        <v>#DIV/0!</v>
      </c>
      <c r="F45" s="11" t="e">
        <f>F18/F17*100</f>
        <v>#DIV/0!</v>
      </c>
      <c r="G45" s="11" t="e">
        <f>G18/G17*100</f>
        <v>#DIV/0!</v>
      </c>
      <c r="H45" s="26"/>
    </row>
    <row r="46" spans="1:8" x14ac:dyDescent="0.25">
      <c r="A46" s="11" t="s">
        <v>33</v>
      </c>
      <c r="C46" s="11" t="e">
        <f>AVERAGE(C44:C45)</f>
        <v>#DIV/0!</v>
      </c>
      <c r="D46" s="11" t="e">
        <f>AVERAGE(D44:D45)</f>
        <v>#DIV/0!</v>
      </c>
      <c r="E46" s="11" t="e">
        <f>AVERAGE(E44:E45)</f>
        <v>#DIV/0!</v>
      </c>
      <c r="F46" s="11" t="e">
        <f>AVERAGE(F44:F45)</f>
        <v>#DIV/0!</v>
      </c>
      <c r="G46" s="11" t="e">
        <f>AVERAGE(G44:G45)</f>
        <v>#DIV/0!</v>
      </c>
      <c r="H46" s="26"/>
    </row>
    <row r="47" spans="1:8" x14ac:dyDescent="0.25">
      <c r="H47" s="26"/>
    </row>
    <row r="48" spans="1:8" x14ac:dyDescent="0.25">
      <c r="A48" s="11" t="s">
        <v>34</v>
      </c>
      <c r="H48" s="26"/>
    </row>
    <row r="49" spans="1:8" x14ac:dyDescent="0.25">
      <c r="A49" s="11" t="s">
        <v>35</v>
      </c>
      <c r="C49" s="11">
        <f>C12/C13*100</f>
        <v>10.588235294117647</v>
      </c>
      <c r="D49" s="11">
        <f>D12/D13*100</f>
        <v>0</v>
      </c>
      <c r="E49" s="11">
        <f>E12/E13*100</f>
        <v>0</v>
      </c>
      <c r="F49" s="11">
        <f>F12/F13*100</f>
        <v>15.217391304347828</v>
      </c>
      <c r="G49" s="11" t="e">
        <f>G12/G13*100</f>
        <v>#DIV/0!</v>
      </c>
      <c r="H49" s="26"/>
    </row>
    <row r="50" spans="1:8" x14ac:dyDescent="0.25">
      <c r="A50" s="11" t="s">
        <v>36</v>
      </c>
      <c r="C50" s="11">
        <f>C18/C19*100</f>
        <v>8.4552101009196985</v>
      </c>
      <c r="D50" s="11">
        <f>D18/D19*100</f>
        <v>2.8934388586421158</v>
      </c>
      <c r="E50" s="11">
        <f>E18/E19*100</f>
        <v>3.2607222896684696</v>
      </c>
      <c r="F50" s="11">
        <f>F18/F19*100</f>
        <v>0</v>
      </c>
      <c r="G50" s="11" t="e">
        <f>G18/G19*100</f>
        <v>#DIV/0!</v>
      </c>
      <c r="H50" s="26"/>
    </row>
    <row r="51" spans="1:8" x14ac:dyDescent="0.25">
      <c r="A51" s="11" t="s">
        <v>37</v>
      </c>
      <c r="C51" s="11">
        <f>(C49+C50)/2</f>
        <v>9.5217226975186726</v>
      </c>
      <c r="D51" s="11">
        <f>(D49+D50)/2</f>
        <v>1.4467194293210579</v>
      </c>
      <c r="E51" s="11">
        <f>(E49+E50)/2</f>
        <v>1.6303611448342348</v>
      </c>
      <c r="F51" s="11">
        <f>(F49+F50)/2</f>
        <v>7.608695652173914</v>
      </c>
      <c r="G51" s="11" t="e">
        <f>(G49+G50)/2</f>
        <v>#DIV/0!</v>
      </c>
      <c r="H51" s="26"/>
    </row>
    <row r="52" spans="1:8" x14ac:dyDescent="0.25">
      <c r="H52" s="26"/>
    </row>
    <row r="53" spans="1:8" x14ac:dyDescent="0.25">
      <c r="A53" s="11" t="s">
        <v>92</v>
      </c>
      <c r="H53" s="26"/>
    </row>
    <row r="54" spans="1:8" x14ac:dyDescent="0.25">
      <c r="A54" s="11" t="s">
        <v>38</v>
      </c>
      <c r="C54" s="11">
        <f>C20/C18*100</f>
        <v>0</v>
      </c>
      <c r="D54" s="11">
        <f>D20/D18*100</f>
        <v>0</v>
      </c>
      <c r="E54" s="11">
        <f>E20/E18*100</f>
        <v>0</v>
      </c>
      <c r="F54" s="11" t="e">
        <f>F20/F18*100</f>
        <v>#DIV/0!</v>
      </c>
      <c r="G54" s="11">
        <f>G20/G18*100</f>
        <v>0</v>
      </c>
      <c r="H54" s="26"/>
    </row>
    <row r="55" spans="1:8" x14ac:dyDescent="0.25">
      <c r="H55" s="26"/>
    </row>
    <row r="56" spans="1:8" x14ac:dyDescent="0.25">
      <c r="A56" s="11" t="s">
        <v>39</v>
      </c>
      <c r="H56" s="26"/>
    </row>
    <row r="57" spans="1:8" x14ac:dyDescent="0.25">
      <c r="A57" s="11" t="s">
        <v>40</v>
      </c>
      <c r="C57" s="11" t="e">
        <f>((C12/C10)-1)*100</f>
        <v>#DIV/0!</v>
      </c>
      <c r="D57" s="11" t="e">
        <f>((D12/D10)-1)*100</f>
        <v>#DIV/0!</v>
      </c>
      <c r="E57" s="11" t="e">
        <f>((E12/E10)-1)*100</f>
        <v>#DIV/0!</v>
      </c>
      <c r="F57" s="11" t="e">
        <f>((F12/F10)-1)*100</f>
        <v>#DIV/0!</v>
      </c>
      <c r="G57" s="11" t="e">
        <f>((G12/G10)-1)*100</f>
        <v>#DIV/0!</v>
      </c>
      <c r="H57" s="26"/>
    </row>
    <row r="58" spans="1:8" x14ac:dyDescent="0.25">
      <c r="A58" s="11" t="s">
        <v>41</v>
      </c>
      <c r="C58" s="11" t="e">
        <f>((C33/C32)-1)*100</f>
        <v>#DIV/0!</v>
      </c>
      <c r="D58" s="11" t="e">
        <f t="shared" ref="D58:G58" si="0">((D33/D32)-1)*100</f>
        <v>#DIV/0!</v>
      </c>
      <c r="E58" s="11" t="e">
        <f t="shared" si="0"/>
        <v>#DIV/0!</v>
      </c>
      <c r="F58" s="11" t="e">
        <f t="shared" si="0"/>
        <v>#DIV/0!</v>
      </c>
      <c r="G58" s="11" t="e">
        <f t="shared" si="0"/>
        <v>#DIV/0!</v>
      </c>
      <c r="H58" s="26"/>
    </row>
    <row r="59" spans="1:8" x14ac:dyDescent="0.25">
      <c r="A59" s="11" t="s">
        <v>42</v>
      </c>
      <c r="C59" s="11" t="e">
        <f>((C35/C34)-1)*100</f>
        <v>#DIV/0!</v>
      </c>
      <c r="D59" s="11" t="e">
        <f>((D35/D34)-1)*100</f>
        <v>#DIV/0!</v>
      </c>
      <c r="E59" s="11" t="e">
        <f>((E35/E34)-1)*100</f>
        <v>#DIV/0!</v>
      </c>
      <c r="F59" s="11" t="e">
        <f>((F35/F34)-1)*100</f>
        <v>#DIV/0!</v>
      </c>
      <c r="G59" s="11" t="e">
        <f>((G35/G34)-1)*100</f>
        <v>#DIV/0!</v>
      </c>
      <c r="H59" s="26"/>
    </row>
    <row r="60" spans="1:8" x14ac:dyDescent="0.25">
      <c r="H60" s="26"/>
    </row>
    <row r="61" spans="1:8" x14ac:dyDescent="0.25">
      <c r="A61" s="11" t="s">
        <v>43</v>
      </c>
      <c r="H61" s="26"/>
    </row>
    <row r="62" spans="1:8" x14ac:dyDescent="0.25">
      <c r="A62" s="11" t="s">
        <v>44</v>
      </c>
      <c r="C62" s="11">
        <f t="shared" ref="C62:G63" si="1">C17/C11</f>
        <v>0</v>
      </c>
      <c r="D62" s="11">
        <f t="shared" si="1"/>
        <v>0</v>
      </c>
      <c r="E62" s="11">
        <f t="shared" si="1"/>
        <v>0</v>
      </c>
      <c r="F62" s="11">
        <f t="shared" si="1"/>
        <v>0</v>
      </c>
      <c r="G62" s="11" t="e">
        <f t="shared" si="1"/>
        <v>#DIV/0!</v>
      </c>
      <c r="H62" s="26"/>
    </row>
    <row r="63" spans="1:8" x14ac:dyDescent="0.25">
      <c r="A63" s="11" t="s">
        <v>45</v>
      </c>
      <c r="C63" s="11">
        <f t="shared" si="1"/>
        <v>16316010.871111112</v>
      </c>
      <c r="D63" s="11" t="e">
        <f t="shared" si="1"/>
        <v>#DIV/0!</v>
      </c>
      <c r="E63" s="11" t="e">
        <f>E18/E12</f>
        <v>#DIV/0!</v>
      </c>
      <c r="F63" s="11">
        <f>F18/F12</f>
        <v>0</v>
      </c>
      <c r="G63" s="11">
        <f t="shared" si="1"/>
        <v>36546586.450000003</v>
      </c>
      <c r="H63" s="26"/>
    </row>
    <row r="64" spans="1:8" x14ac:dyDescent="0.25">
      <c r="A64" s="11" t="s">
        <v>46</v>
      </c>
      <c r="C64" s="11" t="e">
        <f>(C62/C63)*C46</f>
        <v>#DIV/0!</v>
      </c>
      <c r="D64" s="11" t="e">
        <f>(D62/D63)*D46</f>
        <v>#DIV/0!</v>
      </c>
      <c r="E64" s="11" t="e">
        <f>(E62/E63)*E46</f>
        <v>#DIV/0!</v>
      </c>
      <c r="F64" s="11" t="e">
        <f>F62/F63*F46</f>
        <v>#DIV/0!</v>
      </c>
      <c r="G64" s="11" t="e">
        <f>G62/G63*G46</f>
        <v>#DIV/0!</v>
      </c>
      <c r="H64" s="26"/>
    </row>
    <row r="65" spans="1:8" x14ac:dyDescent="0.25">
      <c r="H65" s="26"/>
    </row>
    <row r="66" spans="1:8" x14ac:dyDescent="0.25">
      <c r="A66" s="11" t="s">
        <v>47</v>
      </c>
      <c r="H66" s="26"/>
    </row>
    <row r="67" spans="1:8" x14ac:dyDescent="0.25">
      <c r="A67" s="11" t="s">
        <v>48</v>
      </c>
      <c r="C67" s="11" t="e">
        <f>(C24/C23)*100</f>
        <v>#DIV/0!</v>
      </c>
      <c r="H67" s="26"/>
    </row>
    <row r="68" spans="1:8" x14ac:dyDescent="0.25">
      <c r="A68" s="11" t="s">
        <v>49</v>
      </c>
      <c r="C68" s="11">
        <f>(C18/C24)*100</f>
        <v>52.962044359662578</v>
      </c>
      <c r="H68" s="26"/>
    </row>
    <row r="69" spans="1:8" x14ac:dyDescent="0.25">
      <c r="C69" s="37"/>
      <c r="D69" s="37"/>
      <c r="E69" s="37"/>
      <c r="F69" s="37"/>
      <c r="G69" s="37"/>
    </row>
    <row r="70" spans="1:8" ht="15.75" thickBot="1" x14ac:dyDescent="0.3">
      <c r="A70" s="27"/>
      <c r="B70" s="27"/>
      <c r="C70" s="27"/>
      <c r="D70" s="27"/>
      <c r="E70" s="27"/>
      <c r="F70" s="27"/>
      <c r="G70" s="27"/>
    </row>
    <row r="71" spans="1:8" ht="15.75" thickTop="1" x14ac:dyDescent="0.25"/>
    <row r="72" spans="1:8" x14ac:dyDescent="0.25">
      <c r="A72" s="11" t="s">
        <v>50</v>
      </c>
    </row>
    <row r="73" spans="1:8" x14ac:dyDescent="0.25">
      <c r="A73" s="11" t="s">
        <v>93</v>
      </c>
    </row>
    <row r="74" spans="1:8" x14ac:dyDescent="0.25">
      <c r="A74" s="11" t="s">
        <v>96</v>
      </c>
    </row>
    <row r="76" spans="1:8" x14ac:dyDescent="0.25">
      <c r="A76" s="11" t="s">
        <v>94</v>
      </c>
    </row>
    <row r="77" spans="1:8" x14ac:dyDescent="0.25">
      <c r="A77" s="11" t="s">
        <v>95</v>
      </c>
    </row>
    <row r="78" spans="1:8" x14ac:dyDescent="0.25">
      <c r="A78" s="11" t="s">
        <v>97</v>
      </c>
    </row>
    <row r="79" spans="1:8" x14ac:dyDescent="0.25">
      <c r="A79" s="11" t="s">
        <v>98</v>
      </c>
    </row>
    <row r="80" spans="1:8" x14ac:dyDescent="0.25">
      <c r="A80" s="11" t="s">
        <v>99</v>
      </c>
    </row>
    <row r="81" spans="1:1" x14ac:dyDescent="0.25">
      <c r="A81" s="11" t="s">
        <v>106</v>
      </c>
    </row>
    <row r="82" spans="1:1" x14ac:dyDescent="0.25">
      <c r="A82" s="28" t="s">
        <v>107</v>
      </c>
    </row>
    <row r="83" spans="1:1" x14ac:dyDescent="0.25">
      <c r="A83" s="28" t="s">
        <v>108</v>
      </c>
    </row>
  </sheetData>
  <mergeCells count="5">
    <mergeCell ref="A2:G2"/>
    <mergeCell ref="F23:G23"/>
    <mergeCell ref="A4:A5"/>
    <mergeCell ref="C4:C5"/>
    <mergeCell ref="D4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83"/>
  <sheetViews>
    <sheetView topLeftCell="A49" zoomScale="90" zoomScaleNormal="90" workbookViewId="0">
      <selection activeCell="F78" sqref="F78"/>
    </sheetView>
  </sheetViews>
  <sheetFormatPr baseColWidth="10" defaultColWidth="11.42578125" defaultRowHeight="15" x14ac:dyDescent="0.25"/>
  <cols>
    <col min="1" max="1" width="57.85546875" style="11" bestFit="1" customWidth="1"/>
    <col min="2" max="2" width="7.28515625" style="11" bestFit="1" customWidth="1"/>
    <col min="3" max="4" width="18.5703125" style="11" bestFit="1" customWidth="1"/>
    <col min="5" max="5" width="18.140625" style="11" bestFit="1" customWidth="1"/>
    <col min="6" max="6" width="26.7109375" style="11" bestFit="1" customWidth="1"/>
    <col min="7" max="7" width="24.5703125" style="11" bestFit="1" customWidth="1"/>
    <col min="8" max="16384" width="11.42578125" style="11"/>
  </cols>
  <sheetData>
    <row r="2" spans="1:7" x14ac:dyDescent="0.25">
      <c r="A2" s="72" t="s">
        <v>104</v>
      </c>
      <c r="B2" s="72"/>
      <c r="C2" s="72"/>
      <c r="D2" s="72"/>
      <c r="E2" s="72"/>
      <c r="F2" s="72"/>
      <c r="G2" s="72"/>
    </row>
    <row r="4" spans="1:7" x14ac:dyDescent="0.25">
      <c r="A4" s="73" t="s">
        <v>0</v>
      </c>
      <c r="B4" s="29"/>
      <c r="C4" s="73" t="s">
        <v>1</v>
      </c>
      <c r="D4" s="75" t="s">
        <v>2</v>
      </c>
      <c r="E4" s="75"/>
      <c r="F4" s="75"/>
      <c r="G4" s="75"/>
    </row>
    <row r="5" spans="1:7" ht="15.75" thickBot="1" x14ac:dyDescent="0.3">
      <c r="A5" s="74"/>
      <c r="B5" s="30"/>
      <c r="C5" s="74"/>
      <c r="D5" s="25" t="s">
        <v>3</v>
      </c>
      <c r="E5" s="25" t="s">
        <v>4</v>
      </c>
      <c r="F5" s="25" t="s">
        <v>5</v>
      </c>
      <c r="G5" s="25" t="s">
        <v>6</v>
      </c>
    </row>
    <row r="6" spans="1:7" ht="15.75" thickTop="1" x14ac:dyDescent="0.25"/>
    <row r="7" spans="1:7" x14ac:dyDescent="0.25">
      <c r="A7" s="11" t="s">
        <v>7</v>
      </c>
    </row>
    <row r="8" spans="1:7" x14ac:dyDescent="0.25">
      <c r="B8" s="11" t="s">
        <v>8</v>
      </c>
    </row>
    <row r="9" spans="1:7" x14ac:dyDescent="0.25">
      <c r="A9" s="11" t="s">
        <v>9</v>
      </c>
      <c r="B9" s="11" t="s">
        <v>10</v>
      </c>
      <c r="C9" s="19"/>
      <c r="D9" s="19"/>
      <c r="E9" s="19"/>
      <c r="F9" s="19"/>
      <c r="G9" s="19"/>
    </row>
    <row r="10" spans="1:7" x14ac:dyDescent="0.25">
      <c r="A10" s="11" t="s">
        <v>71</v>
      </c>
      <c r="C10" s="19"/>
      <c r="D10" s="19"/>
      <c r="E10" s="19"/>
      <c r="F10" s="19"/>
      <c r="G10" s="19"/>
    </row>
    <row r="11" spans="1:7" x14ac:dyDescent="0.25">
      <c r="A11" s="11" t="s">
        <v>72</v>
      </c>
      <c r="C11" s="11">
        <f>SUM(D11:G11)</f>
        <v>85</v>
      </c>
      <c r="D11" s="19">
        <v>25</v>
      </c>
      <c r="E11" s="19">
        <v>14</v>
      </c>
      <c r="F11" s="19">
        <v>46</v>
      </c>
      <c r="G11" s="19"/>
    </row>
    <row r="12" spans="1:7" x14ac:dyDescent="0.25">
      <c r="A12" s="11" t="s">
        <v>73</v>
      </c>
      <c r="C12" s="11">
        <f>SUM(D12:G12)</f>
        <v>22</v>
      </c>
      <c r="D12" s="11">
        <v>9</v>
      </c>
      <c r="E12" s="11">
        <v>1</v>
      </c>
      <c r="F12" s="11">
        <v>3</v>
      </c>
      <c r="G12" s="11">
        <v>9</v>
      </c>
    </row>
    <row r="13" spans="1:7" x14ac:dyDescent="0.25">
      <c r="A13" s="11" t="s">
        <v>14</v>
      </c>
      <c r="C13" s="11">
        <f>SUM(D13:G13)</f>
        <v>85</v>
      </c>
      <c r="D13" s="11">
        <v>25</v>
      </c>
      <c r="E13" s="11">
        <v>14</v>
      </c>
      <c r="F13" s="11">
        <v>46</v>
      </c>
    </row>
    <row r="15" spans="1:7" x14ac:dyDescent="0.25">
      <c r="A15" s="11" t="s">
        <v>15</v>
      </c>
    </row>
    <row r="16" spans="1:7" x14ac:dyDescent="0.25">
      <c r="A16" s="11" t="s">
        <v>71</v>
      </c>
      <c r="C16" s="19"/>
      <c r="D16" s="19"/>
      <c r="E16" s="19"/>
      <c r="F16" s="19"/>
      <c r="G16" s="19"/>
    </row>
    <row r="17" spans="1:7" x14ac:dyDescent="0.25">
      <c r="A17" s="11" t="s">
        <v>72</v>
      </c>
      <c r="C17" s="19"/>
      <c r="D17" s="19"/>
      <c r="E17" s="19"/>
      <c r="F17" s="19"/>
      <c r="G17" s="19"/>
    </row>
    <row r="18" spans="1:7" x14ac:dyDescent="0.25">
      <c r="A18" s="11" t="s">
        <v>73</v>
      </c>
      <c r="C18" s="11">
        <f>SUM(D18:G18)</f>
        <v>594948176.90999997</v>
      </c>
      <c r="D18" s="11">
        <v>427787470.74000001</v>
      </c>
      <c r="E18" s="11">
        <v>154318881.05000001</v>
      </c>
      <c r="G18" s="11">
        <v>12841825.119999999</v>
      </c>
    </row>
    <row r="19" spans="1:7" x14ac:dyDescent="0.25">
      <c r="A19" s="11" t="s">
        <v>14</v>
      </c>
      <c r="C19" s="11">
        <v>1736729142</v>
      </c>
      <c r="D19" s="19">
        <v>1169509142</v>
      </c>
      <c r="E19" s="19">
        <v>1224020000</v>
      </c>
      <c r="F19" s="19">
        <v>343200000</v>
      </c>
    </row>
    <row r="20" spans="1:7" x14ac:dyDescent="0.25">
      <c r="A20" s="11" t="s">
        <v>74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2" spans="1:7" x14ac:dyDescent="0.25">
      <c r="A22" s="11" t="s">
        <v>17</v>
      </c>
    </row>
    <row r="23" spans="1:7" x14ac:dyDescent="0.25">
      <c r="A23" s="11" t="s">
        <v>72</v>
      </c>
      <c r="C23" s="19"/>
    </row>
    <row r="24" spans="1:7" x14ac:dyDescent="0.25">
      <c r="A24" s="11" t="s">
        <v>73</v>
      </c>
      <c r="C24" s="11">
        <v>586386069.85000002</v>
      </c>
    </row>
    <row r="26" spans="1:7" x14ac:dyDescent="0.25">
      <c r="A26" s="11" t="s">
        <v>18</v>
      </c>
    </row>
    <row r="27" spans="1:7" x14ac:dyDescent="0.25">
      <c r="A27" s="11" t="s">
        <v>75</v>
      </c>
      <c r="C27" s="11">
        <v>1.4207485692333333</v>
      </c>
      <c r="D27" s="11">
        <v>1.4207485692333333</v>
      </c>
      <c r="E27" s="11">
        <v>1.4207485692333333</v>
      </c>
      <c r="F27" s="11">
        <v>1.4207485692333333</v>
      </c>
      <c r="G27" s="11">
        <v>1.4207485692333333</v>
      </c>
    </row>
    <row r="28" spans="1:7" x14ac:dyDescent="0.25">
      <c r="A28" s="11" t="s">
        <v>76</v>
      </c>
      <c r="C28" s="11">
        <v>1.4880743485666665</v>
      </c>
      <c r="D28" s="11">
        <v>1.4880743485666665</v>
      </c>
      <c r="E28" s="11">
        <v>1.4880743485666665</v>
      </c>
      <c r="F28" s="11">
        <v>1.4880743485666665</v>
      </c>
      <c r="G28" s="11">
        <v>1.4880743485666665</v>
      </c>
    </row>
    <row r="29" spans="1:7" s="24" customFormat="1" x14ac:dyDescent="0.25">
      <c r="A29" s="24" t="s">
        <v>100</v>
      </c>
      <c r="C29" s="24">
        <f>+D29+E29</f>
        <v>97142</v>
      </c>
      <c r="D29" s="24">
        <v>36493</v>
      </c>
      <c r="E29" s="24">
        <v>60649</v>
      </c>
    </row>
    <row r="31" spans="1:7" x14ac:dyDescent="0.25">
      <c r="A31" s="11" t="s">
        <v>21</v>
      </c>
    </row>
    <row r="32" spans="1:7" x14ac:dyDescent="0.25">
      <c r="A32" s="11" t="s">
        <v>77</v>
      </c>
      <c r="C32" s="11">
        <f>C16/C27</f>
        <v>0</v>
      </c>
      <c r="D32" s="11">
        <f>D16/D27</f>
        <v>0</v>
      </c>
      <c r="E32" s="11">
        <f>E16/E27</f>
        <v>0</v>
      </c>
      <c r="F32" s="11">
        <f>F16/F27</f>
        <v>0</v>
      </c>
      <c r="G32" s="11">
        <f>G16/G27</f>
        <v>0</v>
      </c>
    </row>
    <row r="33" spans="1:7" x14ac:dyDescent="0.25">
      <c r="A33" s="11" t="s">
        <v>78</v>
      </c>
      <c r="C33" s="11">
        <f>C18/C28</f>
        <v>399810787.33267736</v>
      </c>
      <c r="D33" s="11">
        <f>D18/D28</f>
        <v>287477215.87436187</v>
      </c>
      <c r="E33" s="11">
        <f>E18/E28</f>
        <v>103703743.83419892</v>
      </c>
      <c r="F33" s="11">
        <f>F18/F28</f>
        <v>0</v>
      </c>
      <c r="G33" s="11">
        <f>G18/G28</f>
        <v>8629827.6241166443</v>
      </c>
    </row>
    <row r="34" spans="1:7" x14ac:dyDescent="0.25">
      <c r="A34" s="11" t="s">
        <v>79</v>
      </c>
      <c r="C34" s="11" t="e">
        <f>C32/C10</f>
        <v>#DIV/0!</v>
      </c>
      <c r="D34" s="11" t="e">
        <f>D32/D10</f>
        <v>#DIV/0!</v>
      </c>
      <c r="E34" s="11" t="e">
        <f>E32/E10</f>
        <v>#DIV/0!</v>
      </c>
      <c r="F34" s="11" t="e">
        <f>F32/F10</f>
        <v>#DIV/0!</v>
      </c>
      <c r="G34" s="11" t="e">
        <f>G32/G10</f>
        <v>#DIV/0!</v>
      </c>
    </row>
    <row r="35" spans="1:7" x14ac:dyDescent="0.25">
      <c r="A35" s="11" t="s">
        <v>80</v>
      </c>
      <c r="C35" s="11">
        <f>C33/C12</f>
        <v>18173217.606030788</v>
      </c>
      <c r="D35" s="11">
        <f>D33/D12</f>
        <v>31941912.874929097</v>
      </c>
      <c r="E35" s="11">
        <f>E33/E12</f>
        <v>103703743.83419892</v>
      </c>
      <c r="F35" s="11">
        <f>F33/F12</f>
        <v>0</v>
      </c>
      <c r="G35" s="11">
        <f>G33/G12</f>
        <v>958869.73601296043</v>
      </c>
    </row>
    <row r="37" spans="1:7" x14ac:dyDescent="0.25">
      <c r="A37" s="11" t="s">
        <v>26</v>
      </c>
    </row>
    <row r="39" spans="1:7" x14ac:dyDescent="0.25">
      <c r="A39" s="11" t="s">
        <v>27</v>
      </c>
    </row>
    <row r="40" spans="1:7" x14ac:dyDescent="0.25">
      <c r="A40" s="11" t="s">
        <v>28</v>
      </c>
      <c r="C40" s="11">
        <f>C11/C29*100</f>
        <v>8.7500772065635876E-2</v>
      </c>
      <c r="D40" s="11">
        <f>D11/D29*100</f>
        <v>6.8506288877318938E-2</v>
      </c>
      <c r="E40" s="11">
        <f>E11/E29*100</f>
        <v>2.3083645237349338E-2</v>
      </c>
      <c r="F40" s="11" t="e">
        <f>F11/F29*100</f>
        <v>#DIV/0!</v>
      </c>
      <c r="G40" s="11" t="e">
        <f>G11/G29*100</f>
        <v>#DIV/0!</v>
      </c>
    </row>
    <row r="41" spans="1:7" x14ac:dyDescent="0.25">
      <c r="A41" s="11" t="s">
        <v>29</v>
      </c>
      <c r="C41" s="11">
        <f>C12/C29*100</f>
        <v>2.2647258652282225E-2</v>
      </c>
      <c r="D41" s="11">
        <f>D12/D29*100</f>
        <v>2.4662263995834821E-2</v>
      </c>
      <c r="E41" s="11">
        <f>E12/E29*100</f>
        <v>1.6488318026678097E-3</v>
      </c>
      <c r="F41" s="11" t="e">
        <f>F12/F29*100</f>
        <v>#DIV/0!</v>
      </c>
      <c r="G41" s="11" t="e">
        <f>G12/G29*100</f>
        <v>#DIV/0!</v>
      </c>
    </row>
    <row r="43" spans="1:7" x14ac:dyDescent="0.25">
      <c r="A43" s="11" t="s">
        <v>30</v>
      </c>
    </row>
    <row r="44" spans="1:7" x14ac:dyDescent="0.25">
      <c r="A44" s="11" t="s">
        <v>31</v>
      </c>
      <c r="C44" s="11">
        <f>C12/C11*100</f>
        <v>25.882352941176475</v>
      </c>
      <c r="D44" s="11">
        <f>D12/D11*100</f>
        <v>36</v>
      </c>
      <c r="E44" s="11">
        <f>E12/E11*100</f>
        <v>7.1428571428571423</v>
      </c>
      <c r="F44" s="11">
        <f>F12/F11*100</f>
        <v>6.5217391304347823</v>
      </c>
      <c r="G44" s="11" t="e">
        <f>G12/G11*100</f>
        <v>#DIV/0!</v>
      </c>
    </row>
    <row r="45" spans="1:7" x14ac:dyDescent="0.25">
      <c r="A45" s="11" t="s">
        <v>32</v>
      </c>
      <c r="C45" s="11" t="e">
        <f>C18/C17*100</f>
        <v>#DIV/0!</v>
      </c>
      <c r="D45" s="11" t="e">
        <f>D18/D17*100</f>
        <v>#DIV/0!</v>
      </c>
      <c r="E45" s="11" t="e">
        <f>E18/E17*100</f>
        <v>#DIV/0!</v>
      </c>
      <c r="F45" s="11" t="e">
        <f>F18/F17*100</f>
        <v>#DIV/0!</v>
      </c>
      <c r="G45" s="11" t="e">
        <f>G18/G17*100</f>
        <v>#DIV/0!</v>
      </c>
    </row>
    <row r="46" spans="1:7" x14ac:dyDescent="0.25">
      <c r="A46" s="11" t="s">
        <v>33</v>
      </c>
      <c r="C46" s="11" t="e">
        <f>AVERAGE(C44:C45)</f>
        <v>#DIV/0!</v>
      </c>
      <c r="D46" s="11" t="e">
        <f>AVERAGE(D44:D45)</f>
        <v>#DIV/0!</v>
      </c>
      <c r="E46" s="11" t="e">
        <f>AVERAGE(E44:E45)</f>
        <v>#DIV/0!</v>
      </c>
      <c r="F46" s="11" t="e">
        <f>AVERAGE(F44:F45)</f>
        <v>#DIV/0!</v>
      </c>
      <c r="G46" s="11" t="e">
        <f>AVERAGE(G44:G45)</f>
        <v>#DIV/0!</v>
      </c>
    </row>
    <row r="48" spans="1:7" x14ac:dyDescent="0.25">
      <c r="A48" s="11" t="s">
        <v>34</v>
      </c>
    </row>
    <row r="49" spans="1:7" x14ac:dyDescent="0.25">
      <c r="A49" s="11" t="s">
        <v>35</v>
      </c>
      <c r="C49" s="11">
        <f>C12/C13*100</f>
        <v>25.882352941176475</v>
      </c>
      <c r="D49" s="11">
        <f>D12/D13*100</f>
        <v>36</v>
      </c>
      <c r="E49" s="11">
        <f>E12/E13*100</f>
        <v>7.1428571428571423</v>
      </c>
      <c r="F49" s="11">
        <f>F12/F13*100</f>
        <v>6.5217391304347823</v>
      </c>
      <c r="G49" s="11" t="e">
        <f>G12/G13*100</f>
        <v>#DIV/0!</v>
      </c>
    </row>
    <row r="50" spans="1:7" x14ac:dyDescent="0.25">
      <c r="A50" s="11" t="s">
        <v>36</v>
      </c>
      <c r="C50" s="11">
        <f>C18/C19*100</f>
        <v>34.256820048799526</v>
      </c>
      <c r="D50" s="11">
        <f>D18/D19*100</f>
        <v>36.57837766094179</v>
      </c>
      <c r="E50" s="11">
        <f>E18/E19*100</f>
        <v>12.60754571412232</v>
      </c>
      <c r="F50" s="11">
        <f>F18/F19*100</f>
        <v>0</v>
      </c>
      <c r="G50" s="11" t="e">
        <f>G18/G19*100</f>
        <v>#DIV/0!</v>
      </c>
    </row>
    <row r="51" spans="1:7" x14ac:dyDescent="0.25">
      <c r="A51" s="11" t="s">
        <v>37</v>
      </c>
      <c r="C51" s="11">
        <f>(C49+C50)/2</f>
        <v>30.069586494988002</v>
      </c>
      <c r="D51" s="11">
        <f>(D49+D50)/2</f>
        <v>36.289188830470891</v>
      </c>
      <c r="E51" s="11">
        <f>(E49+E50)/2</f>
        <v>9.8752014284897314</v>
      </c>
      <c r="F51" s="11">
        <f>(F49+F50)/2</f>
        <v>3.2608695652173911</v>
      </c>
      <c r="G51" s="11" t="e">
        <f>(G49+G50)/2</f>
        <v>#DIV/0!</v>
      </c>
    </row>
    <row r="53" spans="1:7" x14ac:dyDescent="0.25">
      <c r="A53" s="11" t="s">
        <v>92</v>
      </c>
    </row>
    <row r="54" spans="1:7" x14ac:dyDescent="0.25">
      <c r="A54" s="11" t="s">
        <v>38</v>
      </c>
      <c r="C54" s="11">
        <f>C20/C18*100</f>
        <v>0</v>
      </c>
      <c r="D54" s="11">
        <f>D20/D18*100</f>
        <v>0</v>
      </c>
      <c r="E54" s="11">
        <f>E20/E18*100</f>
        <v>0</v>
      </c>
      <c r="F54" s="11" t="e">
        <f>F20/F18*100</f>
        <v>#DIV/0!</v>
      </c>
      <c r="G54" s="11">
        <f>G20/G18*100</f>
        <v>0</v>
      </c>
    </row>
    <row r="56" spans="1:7" x14ac:dyDescent="0.25">
      <c r="A56" s="11" t="s">
        <v>39</v>
      </c>
    </row>
    <row r="57" spans="1:7" x14ac:dyDescent="0.25">
      <c r="A57" s="11" t="s">
        <v>40</v>
      </c>
      <c r="C57" s="11" t="e">
        <f>((C12/C10)-1)*100</f>
        <v>#DIV/0!</v>
      </c>
      <c r="D57" s="11" t="e">
        <f>((D12/D10)-1)*100</f>
        <v>#DIV/0!</v>
      </c>
      <c r="E57" s="11" t="e">
        <f>((E12/E10)-1)*100</f>
        <v>#DIV/0!</v>
      </c>
      <c r="F57" s="11" t="e">
        <f>((F12/F10)-1)*100</f>
        <v>#DIV/0!</v>
      </c>
      <c r="G57" s="11" t="e">
        <f>((G12/G10)-1)*100</f>
        <v>#DIV/0!</v>
      </c>
    </row>
    <row r="58" spans="1:7" x14ac:dyDescent="0.25">
      <c r="A58" s="11" t="s">
        <v>41</v>
      </c>
      <c r="C58" s="11" t="e">
        <f>((C33/C32)-1)*100</f>
        <v>#DIV/0!</v>
      </c>
      <c r="D58" s="11" t="e">
        <f t="shared" ref="D58:G58" si="0">((D33/D32)-1)*100</f>
        <v>#DIV/0!</v>
      </c>
      <c r="E58" s="11" t="e">
        <f t="shared" si="0"/>
        <v>#DIV/0!</v>
      </c>
      <c r="F58" s="11" t="e">
        <f t="shared" si="0"/>
        <v>#DIV/0!</v>
      </c>
      <c r="G58" s="11" t="e">
        <f t="shared" si="0"/>
        <v>#DIV/0!</v>
      </c>
    </row>
    <row r="59" spans="1:7" x14ac:dyDescent="0.25">
      <c r="A59" s="11" t="s">
        <v>42</v>
      </c>
      <c r="C59" s="11" t="e">
        <f>((C35/C34)-1)*100</f>
        <v>#DIV/0!</v>
      </c>
      <c r="D59" s="11" t="e">
        <f>((D35/D34)-1)*100</f>
        <v>#DIV/0!</v>
      </c>
      <c r="E59" s="11" t="e">
        <f>((E35/E34)-1)*100</f>
        <v>#DIV/0!</v>
      </c>
      <c r="F59" s="11" t="e">
        <f>((F35/F34)-1)*100</f>
        <v>#DIV/0!</v>
      </c>
      <c r="G59" s="11" t="e">
        <f>((G35/G34)-1)*100</f>
        <v>#DIV/0!</v>
      </c>
    </row>
    <row r="61" spans="1:7" x14ac:dyDescent="0.25">
      <c r="A61" s="11" t="s">
        <v>43</v>
      </c>
    </row>
    <row r="62" spans="1:7" x14ac:dyDescent="0.25">
      <c r="A62" s="11" t="s">
        <v>44</v>
      </c>
      <c r="C62" s="11">
        <f t="shared" ref="C62:G63" si="1">C17/C11</f>
        <v>0</v>
      </c>
      <c r="D62" s="11">
        <f t="shared" si="1"/>
        <v>0</v>
      </c>
      <c r="E62" s="11">
        <f t="shared" si="1"/>
        <v>0</v>
      </c>
      <c r="F62" s="11">
        <f t="shared" si="1"/>
        <v>0</v>
      </c>
      <c r="G62" s="11" t="e">
        <f t="shared" si="1"/>
        <v>#DIV/0!</v>
      </c>
    </row>
    <row r="63" spans="1:7" x14ac:dyDescent="0.25">
      <c r="A63" s="11" t="s">
        <v>45</v>
      </c>
      <c r="C63" s="11">
        <f t="shared" si="1"/>
        <v>27043098.950454544</v>
      </c>
      <c r="D63" s="11">
        <f t="shared" si="1"/>
        <v>47531941.193333335</v>
      </c>
      <c r="E63" s="11">
        <f>E18/E12</f>
        <v>154318881.05000001</v>
      </c>
      <c r="F63" s="11">
        <f>F18/F12</f>
        <v>0</v>
      </c>
      <c r="G63" s="11">
        <f t="shared" si="1"/>
        <v>1426869.4577777777</v>
      </c>
    </row>
    <row r="64" spans="1:7" x14ac:dyDescent="0.25">
      <c r="A64" s="11" t="s">
        <v>46</v>
      </c>
      <c r="C64" s="11" t="e">
        <f>(C62/C63)*C46</f>
        <v>#DIV/0!</v>
      </c>
      <c r="D64" s="11" t="e">
        <f>(D62/D63)*D46</f>
        <v>#DIV/0!</v>
      </c>
      <c r="E64" s="11" t="e">
        <f>(E62/E63)*E46</f>
        <v>#DIV/0!</v>
      </c>
      <c r="F64" s="11" t="e">
        <f>F62/F63*F46</f>
        <v>#DIV/0!</v>
      </c>
      <c r="G64" s="11" t="e">
        <f>G62/G63*G46</f>
        <v>#DIV/0!</v>
      </c>
    </row>
    <row r="66" spans="1:7" x14ac:dyDescent="0.25">
      <c r="A66" s="11" t="s">
        <v>47</v>
      </c>
    </row>
    <row r="67" spans="1:7" x14ac:dyDescent="0.25">
      <c r="A67" s="11" t="s">
        <v>48</v>
      </c>
      <c r="C67" s="11" t="e">
        <f>(C24/C23)*100</f>
        <v>#DIV/0!</v>
      </c>
    </row>
    <row r="68" spans="1:7" x14ac:dyDescent="0.25">
      <c r="A68" s="11" t="s">
        <v>49</v>
      </c>
      <c r="C68" s="11">
        <f>(C18/C24)*100</f>
        <v>101.460148441485</v>
      </c>
    </row>
    <row r="70" spans="1:7" ht="15.75" thickBot="1" x14ac:dyDescent="0.3">
      <c r="A70" s="27"/>
      <c r="B70" s="27"/>
      <c r="C70" s="27"/>
      <c r="D70" s="27"/>
      <c r="E70" s="27"/>
      <c r="F70" s="27"/>
      <c r="G70" s="27"/>
    </row>
    <row r="71" spans="1:7" ht="15.75" thickTop="1" x14ac:dyDescent="0.25"/>
    <row r="72" spans="1:7" x14ac:dyDescent="0.25">
      <c r="A72" s="11" t="s">
        <v>50</v>
      </c>
    </row>
    <row r="73" spans="1:7" x14ac:dyDescent="0.25">
      <c r="A73" s="11" t="s">
        <v>93</v>
      </c>
    </row>
    <row r="74" spans="1:7" x14ac:dyDescent="0.25">
      <c r="A74" s="11" t="s">
        <v>96</v>
      </c>
    </row>
    <row r="76" spans="1:7" x14ac:dyDescent="0.25">
      <c r="A76" s="11" t="s">
        <v>94</v>
      </c>
    </row>
    <row r="77" spans="1:7" x14ac:dyDescent="0.25">
      <c r="A77" s="11" t="s">
        <v>95</v>
      </c>
    </row>
    <row r="78" spans="1:7" x14ac:dyDescent="0.25">
      <c r="A78" s="11" t="s">
        <v>97</v>
      </c>
    </row>
    <row r="79" spans="1:7" x14ac:dyDescent="0.25">
      <c r="A79" s="11" t="s">
        <v>98</v>
      </c>
    </row>
    <row r="80" spans="1:7" x14ac:dyDescent="0.25">
      <c r="A80" s="11" t="s">
        <v>99</v>
      </c>
    </row>
    <row r="81" spans="1:1" x14ac:dyDescent="0.25">
      <c r="A81" s="11" t="s">
        <v>106</v>
      </c>
    </row>
    <row r="82" spans="1:1" x14ac:dyDescent="0.25">
      <c r="A82" s="28" t="s">
        <v>107</v>
      </c>
    </row>
    <row r="83" spans="1:1" x14ac:dyDescent="0.25">
      <c r="A83" s="28" t="s">
        <v>108</v>
      </c>
    </row>
  </sheetData>
  <mergeCells count="4">
    <mergeCell ref="A2:G2"/>
    <mergeCell ref="A4:A5"/>
    <mergeCell ref="C4:C5"/>
    <mergeCell ref="D4:G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37" zoomScale="90" zoomScaleNormal="90" workbookViewId="0">
      <selection activeCell="A80" sqref="A80:A82"/>
    </sheetView>
  </sheetViews>
  <sheetFormatPr baseColWidth="10" defaultColWidth="11.42578125" defaultRowHeight="15" x14ac:dyDescent="0.25"/>
  <cols>
    <col min="1" max="1" width="58.140625" bestFit="1" customWidth="1"/>
    <col min="2" max="2" width="7.28515625" bestFit="1" customWidth="1"/>
    <col min="3" max="4" width="18.5703125" bestFit="1" customWidth="1"/>
    <col min="5" max="5" width="20.42578125" bestFit="1" customWidth="1"/>
    <col min="6" max="6" width="29.5703125" bestFit="1" customWidth="1"/>
    <col min="7" max="7" width="27.140625" bestFit="1" customWidth="1"/>
  </cols>
  <sheetData>
    <row r="2" spans="1:7" x14ac:dyDescent="0.25">
      <c r="A2" s="76" t="s">
        <v>105</v>
      </c>
      <c r="B2" s="76"/>
      <c r="C2" s="76"/>
      <c r="D2" s="76"/>
      <c r="E2" s="76"/>
      <c r="F2" s="76"/>
      <c r="G2" s="76"/>
    </row>
    <row r="4" spans="1:7" x14ac:dyDescent="0.25">
      <c r="A4" s="78" t="s">
        <v>0</v>
      </c>
      <c r="B4" s="1"/>
      <c r="C4" s="78" t="s">
        <v>1</v>
      </c>
      <c r="D4" s="84" t="s">
        <v>2</v>
      </c>
      <c r="E4" s="84"/>
      <c r="F4" s="84"/>
      <c r="G4" s="84"/>
    </row>
    <row r="5" spans="1:7" ht="15.75" thickBot="1" x14ac:dyDescent="0.3">
      <c r="A5" s="79"/>
      <c r="B5" s="3"/>
      <c r="C5" s="79"/>
      <c r="D5" s="3" t="s">
        <v>3</v>
      </c>
      <c r="E5" s="3" t="s">
        <v>4</v>
      </c>
      <c r="F5" s="3" t="s">
        <v>5</v>
      </c>
      <c r="G5" s="3" t="s">
        <v>6</v>
      </c>
    </row>
    <row r="6" spans="1:7" ht="15.75" thickTop="1" x14ac:dyDescent="0.25"/>
    <row r="7" spans="1:7" x14ac:dyDescent="0.25">
      <c r="A7" t="s">
        <v>7</v>
      </c>
    </row>
    <row r="8" spans="1:7" x14ac:dyDescent="0.25">
      <c r="B8" t="s">
        <v>8</v>
      </c>
    </row>
    <row r="9" spans="1:7" x14ac:dyDescent="0.25">
      <c r="A9" t="s">
        <v>9</v>
      </c>
      <c r="B9" t="s">
        <v>10</v>
      </c>
    </row>
    <row r="10" spans="1:7" x14ac:dyDescent="0.25">
      <c r="A10" t="s">
        <v>81</v>
      </c>
      <c r="C10" s="12">
        <f>SUM(D10:G10)</f>
        <v>0</v>
      </c>
      <c r="D10" s="12">
        <f>+'I Trimestre'!D10+'II Trimestre'!D10</f>
        <v>0</v>
      </c>
      <c r="E10" s="12">
        <f>+'I Trimestre'!E10+'II Trimestre'!E10</f>
        <v>0</v>
      </c>
      <c r="F10" s="12">
        <f>+'I Trimestre'!F10+'II Trimestre'!F10</f>
        <v>0</v>
      </c>
      <c r="G10" s="12">
        <f>+'I Trimestre'!G10+'II Trimestre'!G10</f>
        <v>0</v>
      </c>
    </row>
    <row r="11" spans="1:7" x14ac:dyDescent="0.25">
      <c r="A11" t="s">
        <v>82</v>
      </c>
      <c r="C11" s="12">
        <f t="shared" ref="C11" si="0">SUM(D11:G11)</f>
        <v>72</v>
      </c>
      <c r="D11" s="12">
        <v>17</v>
      </c>
      <c r="E11" s="12">
        <v>7</v>
      </c>
      <c r="F11" s="12">
        <v>48</v>
      </c>
      <c r="G11" s="12">
        <f>+'I Trimestre'!G11+'II Trimestre'!G11</f>
        <v>0</v>
      </c>
    </row>
    <row r="12" spans="1:7" x14ac:dyDescent="0.25">
      <c r="A12" t="s">
        <v>83</v>
      </c>
      <c r="C12" s="12">
        <f>SUM(D12:G12)</f>
        <v>23</v>
      </c>
      <c r="D12" s="12">
        <f>+'I Trimestre'!D12+'II Trimestre'!D12</f>
        <v>7</v>
      </c>
      <c r="E12" s="12">
        <f>+'I Trimestre'!E12+'II Trimestre'!E12</f>
        <v>1</v>
      </c>
      <c r="F12" s="12">
        <f>+'I Trimestre'!F12+'II Trimestre'!F12</f>
        <v>8</v>
      </c>
      <c r="G12" s="12">
        <f>+'I Trimestre'!G12+'II Trimestre'!G12</f>
        <v>7</v>
      </c>
    </row>
    <row r="13" spans="1:7" x14ac:dyDescent="0.25">
      <c r="A13" t="s">
        <v>14</v>
      </c>
      <c r="C13" s="12">
        <f>SUM(D13:G13)</f>
        <v>72</v>
      </c>
      <c r="D13" s="12">
        <v>17</v>
      </c>
      <c r="E13" s="12">
        <v>7</v>
      </c>
      <c r="F13" s="12">
        <v>48</v>
      </c>
      <c r="G13" s="12"/>
    </row>
    <row r="15" spans="1:7" x14ac:dyDescent="0.25">
      <c r="A15" t="s">
        <v>15</v>
      </c>
    </row>
    <row r="16" spans="1:7" x14ac:dyDescent="0.25">
      <c r="A16" t="s">
        <v>81</v>
      </c>
      <c r="C16" s="6">
        <f t="shared" ref="C16:C17" si="1">SUM(D16:G16)</f>
        <v>0</v>
      </c>
      <c r="D16" s="12">
        <f>+'I Trimestre'!D16+'II Trimestre'!D16</f>
        <v>0</v>
      </c>
      <c r="E16" s="12">
        <f>+'I Trimestre'!E16+'II Trimestre'!E16</f>
        <v>0</v>
      </c>
      <c r="F16" s="12">
        <f>+'I Trimestre'!F16+'II Trimestre'!F16</f>
        <v>0</v>
      </c>
      <c r="G16" s="12">
        <f>+'I Trimestre'!G16+'II Trimestre'!G16</f>
        <v>0</v>
      </c>
    </row>
    <row r="17" spans="1:7" x14ac:dyDescent="0.25">
      <c r="A17" t="s">
        <v>82</v>
      </c>
      <c r="C17" s="6">
        <f t="shared" si="1"/>
        <v>0</v>
      </c>
      <c r="D17" s="12">
        <f>+'I Trimestre'!D17+'II Trimestre'!D17</f>
        <v>0</v>
      </c>
      <c r="E17" s="12">
        <f>+'I Trimestre'!E17+'II Trimestre'!E17</f>
        <v>0</v>
      </c>
      <c r="F17" s="12">
        <f>+'I Trimestre'!F17+'II Trimestre'!F17</f>
        <v>0</v>
      </c>
      <c r="G17" s="12">
        <f>+'I Trimestre'!G17+'II Trimestre'!G17</f>
        <v>0</v>
      </c>
    </row>
    <row r="18" spans="1:7" x14ac:dyDescent="0.25">
      <c r="A18" t="s">
        <v>83</v>
      </c>
      <c r="C18" s="6">
        <f>SUM(D18:G18)</f>
        <v>0</v>
      </c>
      <c r="D18" s="12">
        <f>+'I Trimestre'!D18+'II Trimestre'!D18</f>
        <v>0</v>
      </c>
      <c r="E18" s="12">
        <f>+'I Trimestre'!E18+'II Trimestre'!E18</f>
        <v>0</v>
      </c>
      <c r="F18" s="12">
        <f>+'I Trimestre'!F18+'II Trimestre'!F18</f>
        <v>0</v>
      </c>
      <c r="G18" s="12">
        <f>+'I Trimestre'!G18+'II Trimestre'!G18</f>
        <v>0</v>
      </c>
    </row>
    <row r="19" spans="1:7" x14ac:dyDescent="0.25">
      <c r="A19" t="s">
        <v>14</v>
      </c>
      <c r="C19" s="6">
        <f>SUM(D19:G19)</f>
        <v>1736729142</v>
      </c>
      <c r="D19" s="6">
        <v>1143619142</v>
      </c>
      <c r="E19" s="6">
        <v>513110000</v>
      </c>
      <c r="F19" s="6">
        <v>80000000</v>
      </c>
      <c r="G19" s="6"/>
    </row>
    <row r="20" spans="1:7" x14ac:dyDescent="0.25">
      <c r="A20" t="s">
        <v>84</v>
      </c>
      <c r="C20" s="6"/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C21" s="6"/>
      <c r="D21" s="6"/>
      <c r="E21" s="6"/>
      <c r="F21" s="6"/>
      <c r="G21" s="6"/>
    </row>
    <row r="22" spans="1:7" x14ac:dyDescent="0.25">
      <c r="A22" t="s">
        <v>17</v>
      </c>
      <c r="C22" s="6"/>
    </row>
    <row r="23" spans="1:7" x14ac:dyDescent="0.25">
      <c r="A23" t="s">
        <v>82</v>
      </c>
      <c r="C23" s="6"/>
    </row>
    <row r="24" spans="1:7" x14ac:dyDescent="0.25">
      <c r="A24" t="s">
        <v>83</v>
      </c>
      <c r="C24" s="12">
        <f>+'I Trimestre'!C24+'II Trimestre'!C24+'III Trimestre'!C24</f>
        <v>277262895.75</v>
      </c>
    </row>
    <row r="26" spans="1:7" x14ac:dyDescent="0.25">
      <c r="A26" t="s">
        <v>18</v>
      </c>
    </row>
    <row r="27" spans="1:7" x14ac:dyDescent="0.25">
      <c r="A27" t="s">
        <v>85</v>
      </c>
      <c r="C27" s="9">
        <v>1.3875734139666667</v>
      </c>
      <c r="D27" s="9">
        <v>1.3875734139666667</v>
      </c>
      <c r="E27" s="9">
        <v>1.3875734139666667</v>
      </c>
      <c r="F27" s="9">
        <v>1.3875734139666667</v>
      </c>
      <c r="G27" s="9">
        <v>1.3875734139666667</v>
      </c>
    </row>
    <row r="28" spans="1:7" x14ac:dyDescent="0.25">
      <c r="A28" t="s">
        <v>86</v>
      </c>
      <c r="C28" s="9">
        <v>1.45394391315</v>
      </c>
      <c r="D28" s="9">
        <v>1.45394391315</v>
      </c>
      <c r="E28" s="9">
        <v>1.45394391315</v>
      </c>
      <c r="F28" s="9">
        <v>1.45394391315</v>
      </c>
      <c r="G28" s="9">
        <v>1.45394391315</v>
      </c>
    </row>
    <row r="29" spans="1:7" s="20" customFormat="1" x14ac:dyDescent="0.25">
      <c r="A29" s="20" t="s">
        <v>100</v>
      </c>
      <c r="C29" s="23">
        <f>+D29+E29</f>
        <v>97142</v>
      </c>
      <c r="D29" s="24">
        <v>36493</v>
      </c>
      <c r="E29" s="24">
        <v>60649</v>
      </c>
      <c r="F29" s="21"/>
      <c r="G29" s="21"/>
    </row>
    <row r="31" spans="1:7" x14ac:dyDescent="0.25">
      <c r="A31" t="s">
        <v>21</v>
      </c>
    </row>
    <row r="32" spans="1:7" x14ac:dyDescent="0.25">
      <c r="A32" t="s">
        <v>87</v>
      </c>
      <c r="C32" s="8">
        <f>C16/C27</f>
        <v>0</v>
      </c>
      <c r="D32" s="8">
        <f>D16/D27</f>
        <v>0</v>
      </c>
      <c r="E32" s="8">
        <f>E16/E27</f>
        <v>0</v>
      </c>
      <c r="F32" s="8">
        <f>F16/F27</f>
        <v>0</v>
      </c>
      <c r="G32" s="8">
        <f>G16/G27</f>
        <v>0</v>
      </c>
    </row>
    <row r="33" spans="1:7" x14ac:dyDescent="0.25">
      <c r="A33" t="s">
        <v>88</v>
      </c>
      <c r="C33" s="8">
        <f>C18/C28</f>
        <v>0</v>
      </c>
      <c r="D33" s="8">
        <f>D18/D28</f>
        <v>0</v>
      </c>
      <c r="E33" s="8">
        <f>E18/E28</f>
        <v>0</v>
      </c>
      <c r="F33" s="8">
        <f>F18/F28</f>
        <v>0</v>
      </c>
      <c r="G33" s="8">
        <f>G18/G28</f>
        <v>0</v>
      </c>
    </row>
    <row r="34" spans="1:7" x14ac:dyDescent="0.25">
      <c r="A34" t="s">
        <v>89</v>
      </c>
      <c r="C34" s="8" t="e">
        <f>C32/C10</f>
        <v>#DIV/0!</v>
      </c>
      <c r="D34" s="8" t="e">
        <f>D32/D10</f>
        <v>#DIV/0!</v>
      </c>
      <c r="E34" s="8" t="e">
        <f>E32/E10</f>
        <v>#DIV/0!</v>
      </c>
      <c r="F34" s="8" t="e">
        <f>F32/F10</f>
        <v>#DIV/0!</v>
      </c>
      <c r="G34" s="8" t="e">
        <f>G32/G10</f>
        <v>#DIV/0!</v>
      </c>
    </row>
    <row r="35" spans="1:7" x14ac:dyDescent="0.25">
      <c r="A35" t="s">
        <v>90</v>
      </c>
      <c r="C35" s="8">
        <f>C33/C12</f>
        <v>0</v>
      </c>
      <c r="D35" s="8">
        <f>D33/D12</f>
        <v>0</v>
      </c>
      <c r="E35" s="8">
        <f>E33/E12</f>
        <v>0</v>
      </c>
      <c r="F35" s="8">
        <f>F33/F12</f>
        <v>0</v>
      </c>
      <c r="G35" s="8">
        <f>G33/G12</f>
        <v>0</v>
      </c>
    </row>
    <row r="36" spans="1:7" x14ac:dyDescent="0.25">
      <c r="C36" s="8"/>
      <c r="D36" s="8"/>
      <c r="E36" s="8"/>
      <c r="F36" s="8"/>
      <c r="G36" s="8"/>
    </row>
    <row r="37" spans="1:7" x14ac:dyDescent="0.25">
      <c r="A37" t="s">
        <v>26</v>
      </c>
      <c r="C37" s="8"/>
      <c r="D37" s="8"/>
      <c r="E37" s="8"/>
      <c r="F37" s="8"/>
      <c r="G37" s="8"/>
    </row>
    <row r="38" spans="1:7" x14ac:dyDescent="0.25">
      <c r="C38" s="8"/>
      <c r="D38" s="8"/>
      <c r="E38" s="8"/>
      <c r="F38" s="8"/>
      <c r="G38" s="8"/>
    </row>
    <row r="39" spans="1:7" x14ac:dyDescent="0.25">
      <c r="A39" t="s">
        <v>27</v>
      </c>
      <c r="C39" s="8"/>
      <c r="D39" s="8"/>
      <c r="E39" s="8"/>
      <c r="F39" s="8"/>
      <c r="G39" s="8"/>
    </row>
    <row r="40" spans="1:7" x14ac:dyDescent="0.25">
      <c r="A40" t="s">
        <v>28</v>
      </c>
      <c r="C40" s="8">
        <f>C11/C29*100</f>
        <v>7.4118301043832741E-2</v>
      </c>
      <c r="D40" s="8">
        <f>D11/D29*100</f>
        <v>4.658427643657688E-2</v>
      </c>
      <c r="E40" s="8">
        <f>E11/E29*100</f>
        <v>1.1541822618674669E-2</v>
      </c>
      <c r="F40" s="8" t="e">
        <f>F11/F29*100</f>
        <v>#DIV/0!</v>
      </c>
      <c r="G40" s="8" t="e">
        <f>G11/G29*100</f>
        <v>#DIV/0!</v>
      </c>
    </row>
    <row r="41" spans="1:7" x14ac:dyDescent="0.25">
      <c r="A41" t="s">
        <v>29</v>
      </c>
      <c r="C41" s="8">
        <f>C12/C29*100</f>
        <v>2.3676679500113235E-2</v>
      </c>
      <c r="D41" s="8">
        <f>D12/D29*100</f>
        <v>1.9181760885649303E-2</v>
      </c>
      <c r="E41" s="8">
        <f>E12/E29*100</f>
        <v>1.6488318026678097E-3</v>
      </c>
      <c r="F41" s="8" t="e">
        <f>F12/F29*100</f>
        <v>#DIV/0!</v>
      </c>
      <c r="G41" s="8" t="e">
        <f>G12/G29*100</f>
        <v>#DIV/0!</v>
      </c>
    </row>
    <row r="42" spans="1:7" x14ac:dyDescent="0.25">
      <c r="C42" s="8"/>
      <c r="D42" s="8"/>
      <c r="E42" s="8"/>
      <c r="F42" s="8"/>
      <c r="G42" s="8"/>
    </row>
    <row r="43" spans="1:7" x14ac:dyDescent="0.25">
      <c r="A43" t="s">
        <v>30</v>
      </c>
      <c r="C43" s="8"/>
      <c r="D43" s="8"/>
      <c r="E43" s="8"/>
      <c r="F43" s="8"/>
      <c r="G43" s="8"/>
    </row>
    <row r="44" spans="1:7" x14ac:dyDescent="0.25">
      <c r="A44" t="s">
        <v>31</v>
      </c>
      <c r="C44" s="8">
        <f>C12/C11*100</f>
        <v>31.944444444444443</v>
      </c>
      <c r="D44" s="8">
        <f>D12/D11*100</f>
        <v>41.17647058823529</v>
      </c>
      <c r="E44" s="8">
        <f>E12/E11*100</f>
        <v>14.285714285714285</v>
      </c>
      <c r="F44" s="8">
        <f>F12/F11*100</f>
        <v>16.666666666666664</v>
      </c>
      <c r="G44" s="8" t="e">
        <f>G12/G11*100</f>
        <v>#DIV/0!</v>
      </c>
    </row>
    <row r="45" spans="1:7" x14ac:dyDescent="0.25">
      <c r="A45" t="s">
        <v>32</v>
      </c>
      <c r="C45" s="8" t="e">
        <f>C18/C17*100</f>
        <v>#DIV/0!</v>
      </c>
      <c r="D45" s="8" t="e">
        <f>D18/D17*100</f>
        <v>#DIV/0!</v>
      </c>
      <c r="E45" s="8" t="e">
        <f>E18/E17*100</f>
        <v>#DIV/0!</v>
      </c>
      <c r="F45" s="8" t="e">
        <f>F18/F17*100</f>
        <v>#DIV/0!</v>
      </c>
      <c r="G45" s="8" t="e">
        <f>G18/G17*100</f>
        <v>#DIV/0!</v>
      </c>
    </row>
    <row r="46" spans="1:7" x14ac:dyDescent="0.25">
      <c r="A46" t="s">
        <v>33</v>
      </c>
      <c r="C46" s="8" t="e">
        <f>AVERAGE(C44:C45)</f>
        <v>#DIV/0!</v>
      </c>
      <c r="D46" s="8" t="e">
        <f>AVERAGE(D44:D45)</f>
        <v>#DIV/0!</v>
      </c>
      <c r="E46" s="8" t="e">
        <f>AVERAGE(E44:E45)</f>
        <v>#DIV/0!</v>
      </c>
      <c r="F46" s="8" t="e">
        <f>AVERAGE(F44:F45)</f>
        <v>#DIV/0!</v>
      </c>
      <c r="G46" s="8" t="e">
        <f>AVERAGE(G44:G45)</f>
        <v>#DIV/0!</v>
      </c>
    </row>
    <row r="47" spans="1:7" x14ac:dyDescent="0.25">
      <c r="C47" s="8"/>
      <c r="D47" s="8"/>
      <c r="E47" s="8"/>
      <c r="F47" s="8"/>
      <c r="G47" s="8"/>
    </row>
    <row r="48" spans="1:7" x14ac:dyDescent="0.25">
      <c r="A48" t="s">
        <v>34</v>
      </c>
      <c r="C48" s="8"/>
      <c r="D48" s="8"/>
      <c r="E48" s="8"/>
      <c r="F48" s="8"/>
      <c r="G48" s="8"/>
    </row>
    <row r="49" spans="1:7" x14ac:dyDescent="0.25">
      <c r="A49" t="s">
        <v>35</v>
      </c>
      <c r="C49" s="8">
        <f>C12/C13*100</f>
        <v>31.944444444444443</v>
      </c>
      <c r="D49" s="8">
        <f>D12/D13*100</f>
        <v>41.17647058823529</v>
      </c>
      <c r="E49" s="8">
        <f>E12/E13*100</f>
        <v>14.285714285714285</v>
      </c>
      <c r="F49" s="8">
        <f>F12/F13*100</f>
        <v>16.666666666666664</v>
      </c>
      <c r="G49" s="8" t="e">
        <f>G12/G13*100</f>
        <v>#DIV/0!</v>
      </c>
    </row>
    <row r="50" spans="1:7" x14ac:dyDescent="0.25">
      <c r="A50" t="s">
        <v>36</v>
      </c>
      <c r="C50" s="8">
        <f>C18/C19*100</f>
        <v>0</v>
      </c>
      <c r="D50" s="8">
        <f>D18/D19*100</f>
        <v>0</v>
      </c>
      <c r="E50" s="8">
        <f>E18/E19*100</f>
        <v>0</v>
      </c>
      <c r="F50" s="8">
        <f>F18/F19*100</f>
        <v>0</v>
      </c>
      <c r="G50" s="8" t="e">
        <f>G18/G19*100</f>
        <v>#DIV/0!</v>
      </c>
    </row>
    <row r="51" spans="1:7" x14ac:dyDescent="0.25">
      <c r="A51" t="s">
        <v>37</v>
      </c>
      <c r="C51" s="8">
        <f>(C49+C50)/2</f>
        <v>15.972222222222221</v>
      </c>
      <c r="D51" s="8">
        <f>(D49+D50)/2</f>
        <v>20.588235294117645</v>
      </c>
      <c r="E51" s="8">
        <f>(E49+E50)/2</f>
        <v>7.1428571428571423</v>
      </c>
      <c r="F51" s="8">
        <f>(F49+F50)/2</f>
        <v>8.3333333333333321</v>
      </c>
      <c r="G51" s="8" t="e">
        <f>(G49+G50)/2</f>
        <v>#DIV/0!</v>
      </c>
    </row>
    <row r="52" spans="1:7" x14ac:dyDescent="0.25">
      <c r="C52" s="8"/>
      <c r="D52" s="8"/>
      <c r="E52" s="8"/>
      <c r="F52" s="8"/>
      <c r="G52" s="8"/>
    </row>
    <row r="53" spans="1:7" x14ac:dyDescent="0.25">
      <c r="A53" t="s">
        <v>92</v>
      </c>
      <c r="C53" s="8"/>
      <c r="D53" s="8"/>
      <c r="E53" s="8"/>
      <c r="F53" s="8"/>
      <c r="G53" s="8"/>
    </row>
    <row r="54" spans="1:7" x14ac:dyDescent="0.25">
      <c r="A54" t="s">
        <v>38</v>
      </c>
      <c r="C54" s="8" t="e">
        <f>C20/C18*100</f>
        <v>#DIV/0!</v>
      </c>
      <c r="D54" s="8" t="e">
        <f>D20/D18*100</f>
        <v>#DIV/0!</v>
      </c>
      <c r="E54" s="8" t="e">
        <f>E20/E18*100</f>
        <v>#DIV/0!</v>
      </c>
      <c r="F54" s="8" t="e">
        <f>F20/F18*100</f>
        <v>#DIV/0!</v>
      </c>
      <c r="G54" s="8" t="e">
        <f>G20/G18*100</f>
        <v>#DIV/0!</v>
      </c>
    </row>
    <row r="55" spans="1:7" x14ac:dyDescent="0.25">
      <c r="C55" s="8"/>
      <c r="D55" s="8"/>
      <c r="E55" s="8"/>
      <c r="F55" s="8"/>
      <c r="G55" s="8"/>
    </row>
    <row r="56" spans="1:7" x14ac:dyDescent="0.25">
      <c r="A56" t="s">
        <v>39</v>
      </c>
      <c r="C56" s="8"/>
      <c r="D56" s="8"/>
      <c r="E56" s="8"/>
      <c r="F56" s="8"/>
      <c r="G56" s="8"/>
    </row>
    <row r="57" spans="1:7" x14ac:dyDescent="0.25">
      <c r="A57" t="s">
        <v>40</v>
      </c>
      <c r="C57" s="8" t="e">
        <f>((C12/C10)-1)*100</f>
        <v>#DIV/0!</v>
      </c>
      <c r="D57" s="8" t="e">
        <f>((D12/D10)-1)*100</f>
        <v>#DIV/0!</v>
      </c>
      <c r="E57" s="8" t="e">
        <f>((E12/E10)-1)*100</f>
        <v>#DIV/0!</v>
      </c>
      <c r="F57" s="8" t="e">
        <f>((F12/F10)-1)*100</f>
        <v>#DIV/0!</v>
      </c>
      <c r="G57" s="8" t="e">
        <f>((G12/G10)-1)*100</f>
        <v>#DIV/0!</v>
      </c>
    </row>
    <row r="58" spans="1:7" x14ac:dyDescent="0.25">
      <c r="A58" t="s">
        <v>41</v>
      </c>
      <c r="C58" s="8" t="e">
        <f>((C33/C32)-1)*100</f>
        <v>#DIV/0!</v>
      </c>
      <c r="D58" s="8" t="e">
        <f t="shared" ref="D58:G58" si="2">((D33/D32)-1)*100</f>
        <v>#DIV/0!</v>
      </c>
      <c r="E58" s="8" t="e">
        <f t="shared" si="2"/>
        <v>#DIV/0!</v>
      </c>
      <c r="F58" s="8" t="e">
        <f t="shared" si="2"/>
        <v>#DIV/0!</v>
      </c>
      <c r="G58" s="8" t="e">
        <f t="shared" si="2"/>
        <v>#DIV/0!</v>
      </c>
    </row>
    <row r="59" spans="1:7" x14ac:dyDescent="0.25">
      <c r="A59" t="s">
        <v>42</v>
      </c>
      <c r="C59" s="8" t="e">
        <f>((C35/C34)-1)*100</f>
        <v>#DIV/0!</v>
      </c>
      <c r="D59" s="8" t="e">
        <f>((D35/D34)-1)*100</f>
        <v>#DIV/0!</v>
      </c>
      <c r="E59" s="8" t="e">
        <f>((E35/E34)-1)*100</f>
        <v>#DIV/0!</v>
      </c>
      <c r="F59" s="8" t="e">
        <f>((F35/F34)-1)*100</f>
        <v>#DIV/0!</v>
      </c>
      <c r="G59" s="8" t="e">
        <f>((G35/G34)-1)*100</f>
        <v>#DIV/0!</v>
      </c>
    </row>
    <row r="60" spans="1:7" x14ac:dyDescent="0.25">
      <c r="C60" s="8"/>
      <c r="D60" s="8"/>
      <c r="E60" s="8"/>
      <c r="F60" s="8"/>
      <c r="G60" s="8"/>
    </row>
    <row r="61" spans="1:7" x14ac:dyDescent="0.25">
      <c r="A61" t="s">
        <v>43</v>
      </c>
      <c r="C61" s="8"/>
      <c r="D61" s="8"/>
      <c r="E61" s="8"/>
      <c r="F61" s="8"/>
      <c r="G61" s="8"/>
    </row>
    <row r="62" spans="1:7" x14ac:dyDescent="0.25">
      <c r="A62" t="s">
        <v>44</v>
      </c>
      <c r="C62" s="8">
        <f t="shared" ref="C62:G63" si="3">C17/C11</f>
        <v>0</v>
      </c>
      <c r="D62" s="8">
        <f t="shared" si="3"/>
        <v>0</v>
      </c>
      <c r="E62" s="8">
        <f t="shared" si="3"/>
        <v>0</v>
      </c>
      <c r="F62" s="8">
        <f t="shared" si="3"/>
        <v>0</v>
      </c>
      <c r="G62" s="8" t="e">
        <f t="shared" si="3"/>
        <v>#DIV/0!</v>
      </c>
    </row>
    <row r="63" spans="1:7" x14ac:dyDescent="0.25">
      <c r="A63" t="s">
        <v>45</v>
      </c>
      <c r="C63" s="8">
        <f t="shared" si="3"/>
        <v>0</v>
      </c>
      <c r="D63" s="8">
        <f t="shared" si="3"/>
        <v>0</v>
      </c>
      <c r="E63" s="8">
        <f>E18/E12</f>
        <v>0</v>
      </c>
      <c r="F63" s="8">
        <f>F18/F12</f>
        <v>0</v>
      </c>
      <c r="G63" s="8">
        <f t="shared" si="3"/>
        <v>0</v>
      </c>
    </row>
    <row r="64" spans="1:7" x14ac:dyDescent="0.25">
      <c r="A64" t="s">
        <v>46</v>
      </c>
      <c r="C64" s="8" t="e">
        <f>(C62/C63)*C46</f>
        <v>#DIV/0!</v>
      </c>
      <c r="D64" s="8" t="e">
        <f>(D62/D63)*D46</f>
        <v>#DIV/0!</v>
      </c>
      <c r="E64" s="8" t="e">
        <f>(E62/E63)*E46</f>
        <v>#DIV/0!</v>
      </c>
      <c r="F64" s="8" t="e">
        <f>F62/F63*F46</f>
        <v>#DIV/0!</v>
      </c>
      <c r="G64" s="8" t="e">
        <f>G62/G63*G46</f>
        <v>#DIV/0!</v>
      </c>
    </row>
    <row r="65" spans="1:7" x14ac:dyDescent="0.25">
      <c r="C65" s="8"/>
      <c r="D65" s="8"/>
      <c r="E65" s="8"/>
      <c r="F65" s="8"/>
      <c r="G65" s="8"/>
    </row>
    <row r="66" spans="1:7" x14ac:dyDescent="0.25">
      <c r="A66" t="s">
        <v>47</v>
      </c>
      <c r="C66" s="8"/>
      <c r="D66" s="8"/>
      <c r="E66" s="8"/>
      <c r="F66" s="8"/>
      <c r="G66" s="8"/>
    </row>
    <row r="67" spans="1:7" x14ac:dyDescent="0.25">
      <c r="A67" t="s">
        <v>48</v>
      </c>
      <c r="C67" s="8" t="e">
        <f>(C24/C23)*100</f>
        <v>#DIV/0!</v>
      </c>
      <c r="D67" s="8"/>
      <c r="E67" s="8"/>
      <c r="F67" s="8"/>
      <c r="G67" s="8"/>
    </row>
    <row r="68" spans="1:7" x14ac:dyDescent="0.25">
      <c r="A68" t="s">
        <v>49</v>
      </c>
      <c r="C68" s="8">
        <f>(C18/C24)*100</f>
        <v>0</v>
      </c>
      <c r="D68" s="8"/>
      <c r="E68" s="8"/>
      <c r="F68" s="8"/>
      <c r="G68" s="8"/>
    </row>
    <row r="70" spans="1:7" ht="15.75" thickBot="1" x14ac:dyDescent="0.3">
      <c r="A70" s="14"/>
      <c r="B70" s="14"/>
      <c r="C70" s="14"/>
      <c r="D70" s="14"/>
      <c r="E70" s="14"/>
      <c r="F70" s="14"/>
      <c r="G70" s="14"/>
    </row>
    <row r="71" spans="1:7" ht="15.75" thickTop="1" x14ac:dyDescent="0.25"/>
    <row r="72" spans="1:7" x14ac:dyDescent="0.25">
      <c r="A72" t="s">
        <v>50</v>
      </c>
    </row>
    <row r="73" spans="1:7" x14ac:dyDescent="0.25">
      <c r="A73" t="s">
        <v>93</v>
      </c>
    </row>
    <row r="74" spans="1:7" x14ac:dyDescent="0.25">
      <c r="A74" t="s">
        <v>96</v>
      </c>
    </row>
    <row r="76" spans="1:7" x14ac:dyDescent="0.25">
      <c r="A76" t="s">
        <v>94</v>
      </c>
    </row>
    <row r="77" spans="1:7" x14ac:dyDescent="0.25">
      <c r="A77" t="s">
        <v>95</v>
      </c>
    </row>
    <row r="78" spans="1:7" x14ac:dyDescent="0.25">
      <c r="A78" t="s">
        <v>97</v>
      </c>
    </row>
    <row r="79" spans="1:7" x14ac:dyDescent="0.25">
      <c r="A79" t="s">
        <v>98</v>
      </c>
    </row>
    <row r="80" spans="1:7" x14ac:dyDescent="0.25">
      <c r="A80" t="s">
        <v>106</v>
      </c>
    </row>
    <row r="81" spans="1:1" x14ac:dyDescent="0.25">
      <c r="A81" s="22" t="s">
        <v>107</v>
      </c>
    </row>
    <row r="82" spans="1:1" x14ac:dyDescent="0.25">
      <c r="A82" s="22" t="s">
        <v>108</v>
      </c>
    </row>
  </sheetData>
  <mergeCells count="4">
    <mergeCell ref="A2:G2"/>
    <mergeCell ref="A4:A5"/>
    <mergeCell ref="C4:C5"/>
    <mergeCell ref="D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opLeftCell="A34" zoomScale="90" zoomScaleNormal="90" workbookViewId="0">
      <selection activeCell="A81" sqref="A81:A83"/>
    </sheetView>
  </sheetViews>
  <sheetFormatPr baseColWidth="10" defaultColWidth="11.42578125" defaultRowHeight="15" x14ac:dyDescent="0.25"/>
  <cols>
    <col min="1" max="1" width="58.140625" bestFit="1" customWidth="1"/>
    <col min="2" max="2" width="7.28515625" bestFit="1" customWidth="1"/>
    <col min="3" max="4" width="18.5703125" bestFit="1" customWidth="1"/>
    <col min="5" max="5" width="20.42578125" bestFit="1" customWidth="1"/>
    <col min="6" max="6" width="29.5703125" bestFit="1" customWidth="1"/>
    <col min="7" max="7" width="27.140625" bestFit="1" customWidth="1"/>
  </cols>
  <sheetData>
    <row r="2" spans="1:7" x14ac:dyDescent="0.25">
      <c r="A2" s="76" t="s">
        <v>105</v>
      </c>
      <c r="B2" s="76"/>
      <c r="C2" s="76"/>
      <c r="D2" s="76"/>
      <c r="E2" s="76"/>
      <c r="F2" s="76"/>
      <c r="G2" s="76"/>
    </row>
    <row r="4" spans="1:7" x14ac:dyDescent="0.25">
      <c r="A4" s="78" t="s">
        <v>0</v>
      </c>
      <c r="B4" s="1"/>
      <c r="C4" s="78" t="s">
        <v>1</v>
      </c>
      <c r="D4" s="84" t="s">
        <v>2</v>
      </c>
      <c r="E4" s="84"/>
      <c r="F4" s="84"/>
      <c r="G4" s="84"/>
    </row>
    <row r="5" spans="1:7" ht="15.75" thickBot="1" x14ac:dyDescent="0.3">
      <c r="A5" s="79"/>
      <c r="B5" s="3"/>
      <c r="C5" s="79"/>
      <c r="D5" s="3" t="s">
        <v>3</v>
      </c>
      <c r="E5" s="3" t="s">
        <v>4</v>
      </c>
      <c r="F5" s="3" t="s">
        <v>5</v>
      </c>
      <c r="G5" s="3" t="s">
        <v>6</v>
      </c>
    </row>
    <row r="6" spans="1:7" ht="15.75" thickTop="1" x14ac:dyDescent="0.25"/>
    <row r="7" spans="1:7" x14ac:dyDescent="0.25">
      <c r="A7" t="s">
        <v>7</v>
      </c>
    </row>
    <row r="8" spans="1:7" x14ac:dyDescent="0.25">
      <c r="B8" t="s">
        <v>8</v>
      </c>
    </row>
    <row r="9" spans="1:7" x14ac:dyDescent="0.25">
      <c r="A9" t="s">
        <v>9</v>
      </c>
      <c r="B9" t="s">
        <v>10</v>
      </c>
    </row>
    <row r="10" spans="1:7" x14ac:dyDescent="0.25">
      <c r="A10" t="s">
        <v>81</v>
      </c>
      <c r="C10" s="12">
        <f t="shared" ref="C10:C11" si="0">SUM(D10:G10)</f>
        <v>0</v>
      </c>
      <c r="D10" s="12">
        <f>+'I Trimestre'!D10+'II Trimestre'!D10+'III Trimestre'!D10</f>
        <v>0</v>
      </c>
      <c r="E10" s="12">
        <f>+'I Trimestre'!E10+'II Trimestre'!E10+'III Trimestre'!E10</f>
        <v>0</v>
      </c>
      <c r="F10" s="12">
        <f>+'I Trimestre'!F10+'II Trimestre'!F10+'III Trimestre'!F10</f>
        <v>0</v>
      </c>
      <c r="G10" s="12">
        <f>+'I Trimestre'!G10+'II Trimestre'!G10+'III Trimestre'!G10</f>
        <v>0</v>
      </c>
    </row>
    <row r="11" spans="1:7" x14ac:dyDescent="0.25">
      <c r="A11" t="s">
        <v>82</v>
      </c>
      <c r="C11" s="12">
        <f t="shared" si="0"/>
        <v>85</v>
      </c>
      <c r="D11" s="12">
        <v>25</v>
      </c>
      <c r="E11" s="12">
        <v>14</v>
      </c>
      <c r="F11" s="12">
        <v>46</v>
      </c>
      <c r="G11" s="12">
        <f>+'I Trimestre'!G11+'II Trimestre'!G11+'III Trimestre'!G11</f>
        <v>0</v>
      </c>
    </row>
    <row r="12" spans="1:7" x14ac:dyDescent="0.25">
      <c r="A12" t="s">
        <v>83</v>
      </c>
      <c r="C12" s="12">
        <f>SUM(D12:G12)</f>
        <v>32</v>
      </c>
      <c r="D12" s="12">
        <f>+'I Trimestre'!D12+'II Trimestre'!D12+'III Trimestre'!D12</f>
        <v>7</v>
      </c>
      <c r="E12" s="12">
        <f>+'I Trimestre'!E12+'II Trimestre'!E12+'III Trimestre'!E12</f>
        <v>1</v>
      </c>
      <c r="F12" s="12">
        <f>+'I Trimestre'!F12+'II Trimestre'!F12+'III Trimestre'!F12</f>
        <v>15</v>
      </c>
      <c r="G12" s="12">
        <f>+'I Trimestre'!G12+'II Trimestre'!G12+'III Trimestre'!G12</f>
        <v>9</v>
      </c>
    </row>
    <row r="13" spans="1:7" x14ac:dyDescent="0.25">
      <c r="A13" t="s">
        <v>14</v>
      </c>
      <c r="C13" s="12">
        <f>SUM(D13:G13)</f>
        <v>85</v>
      </c>
      <c r="D13" s="12">
        <v>25</v>
      </c>
      <c r="E13" s="12">
        <v>14</v>
      </c>
      <c r="F13" s="12">
        <v>46</v>
      </c>
      <c r="G13" s="12"/>
    </row>
    <row r="15" spans="1:7" x14ac:dyDescent="0.25">
      <c r="A15" t="s">
        <v>15</v>
      </c>
    </row>
    <row r="16" spans="1:7" x14ac:dyDescent="0.25">
      <c r="A16" t="s">
        <v>81</v>
      </c>
      <c r="C16" s="6">
        <f t="shared" ref="C16:C17" si="1">SUM(D16:G16)</f>
        <v>0</v>
      </c>
      <c r="D16" s="12">
        <f>+'I Trimestre'!D16+'II Trimestre'!D16+'III Trimestre'!D16</f>
        <v>0</v>
      </c>
      <c r="E16" s="12">
        <f>+'I Trimestre'!E16+'II Trimestre'!E16+'III Trimestre'!E16</f>
        <v>0</v>
      </c>
      <c r="F16" s="12">
        <f>+'I Trimestre'!F16+'II Trimestre'!F16+'III Trimestre'!F16</f>
        <v>0</v>
      </c>
      <c r="G16" s="12">
        <f>+'I Trimestre'!G16+'II Trimestre'!G16+'III Trimestre'!G16</f>
        <v>0</v>
      </c>
    </row>
    <row r="17" spans="1:7" x14ac:dyDescent="0.25">
      <c r="A17" t="s">
        <v>82</v>
      </c>
      <c r="C17" s="6">
        <f t="shared" si="1"/>
        <v>0</v>
      </c>
      <c r="D17" s="12">
        <f>+'I Trimestre'!D17+'II Trimestre'!D17+'III Trimestre'!D17</f>
        <v>0</v>
      </c>
      <c r="E17" s="12">
        <f>+'I Trimestre'!E17+'II Trimestre'!E17+'III Trimestre'!E17</f>
        <v>0</v>
      </c>
      <c r="F17" s="12">
        <f>+'I Trimestre'!F17+'II Trimestre'!F17+'III Trimestre'!F17</f>
        <v>0</v>
      </c>
      <c r="G17" s="12">
        <f>+'I Trimestre'!G17+'II Trimestre'!G17+'III Trimestre'!G17</f>
        <v>0</v>
      </c>
    </row>
    <row r="18" spans="1:7" x14ac:dyDescent="0.25">
      <c r="A18" t="s">
        <v>83</v>
      </c>
      <c r="C18" s="6">
        <f>SUM(D18:G18)</f>
        <v>146844097.84</v>
      </c>
      <c r="D18" s="12">
        <f>+'I Trimestre'!D18+'II Trimestre'!D18+'III Trimestre'!D18</f>
        <v>33839031.969999999</v>
      </c>
      <c r="E18" s="12">
        <f>+'I Trimestre'!E18+'II Trimestre'!E18+'III Trimestre'!E18</f>
        <v>39911892.969999999</v>
      </c>
      <c r="F18" s="12">
        <f>+'I Trimestre'!F18+'II Trimestre'!F18+'III Trimestre'!F18</f>
        <v>0</v>
      </c>
      <c r="G18" s="12">
        <f>+'I Trimestre'!G18+'II Trimestre'!G18+'III Trimestre'!G18</f>
        <v>73093172.900000006</v>
      </c>
    </row>
    <row r="19" spans="1:7" x14ac:dyDescent="0.25">
      <c r="A19" t="s">
        <v>14</v>
      </c>
      <c r="C19" s="18">
        <f>SUM(D19:G19)</f>
        <v>2736729142</v>
      </c>
      <c r="D19" s="18">
        <v>1169509142</v>
      </c>
      <c r="E19" s="18">
        <v>1224020000</v>
      </c>
      <c r="F19" s="18">
        <v>343200000</v>
      </c>
      <c r="G19" s="6"/>
    </row>
    <row r="20" spans="1:7" x14ac:dyDescent="0.25">
      <c r="A20" t="s">
        <v>84</v>
      </c>
      <c r="C20" s="6"/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C21" s="6"/>
      <c r="D21" s="6"/>
      <c r="E21" s="6"/>
      <c r="F21" s="6"/>
      <c r="G21" s="6"/>
    </row>
    <row r="22" spans="1:7" x14ac:dyDescent="0.25">
      <c r="A22" t="s">
        <v>17</v>
      </c>
      <c r="C22" s="6"/>
    </row>
    <row r="23" spans="1:7" x14ac:dyDescent="0.25">
      <c r="A23" t="s">
        <v>82</v>
      </c>
      <c r="C23" s="6"/>
    </row>
    <row r="24" spans="1:7" x14ac:dyDescent="0.25">
      <c r="A24" t="s">
        <v>83</v>
      </c>
      <c r="C24" s="12">
        <f>+'I Trimestre'!C24+'II Trimestre'!C24+'III Trimestre'!C24</f>
        <v>277262895.75</v>
      </c>
    </row>
    <row r="26" spans="1:7" x14ac:dyDescent="0.25">
      <c r="A26" t="s">
        <v>18</v>
      </c>
    </row>
    <row r="27" spans="1:7" x14ac:dyDescent="0.25">
      <c r="A27" t="s">
        <v>85</v>
      </c>
      <c r="C27" s="9">
        <v>1.3931300646666669</v>
      </c>
      <c r="D27" s="9">
        <v>1.3931300646666669</v>
      </c>
      <c r="E27" s="9">
        <v>1.3931300646666669</v>
      </c>
      <c r="F27" s="9">
        <v>1.3931300646666669</v>
      </c>
      <c r="G27" s="9">
        <v>1.3931300646666669</v>
      </c>
    </row>
    <row r="28" spans="1:7" x14ac:dyDescent="0.25">
      <c r="A28" t="s">
        <v>86</v>
      </c>
      <c r="C28" s="9">
        <v>1.4617491794222224</v>
      </c>
      <c r="D28" s="9">
        <v>1.4617491794222224</v>
      </c>
      <c r="E28" s="9">
        <v>1.4617491794222224</v>
      </c>
      <c r="F28" s="9">
        <v>1.4617491794222224</v>
      </c>
      <c r="G28" s="9">
        <v>1.4617491794222224</v>
      </c>
    </row>
    <row r="29" spans="1:7" x14ac:dyDescent="0.25">
      <c r="A29" s="20" t="s">
        <v>100</v>
      </c>
      <c r="B29" s="20"/>
      <c r="C29" s="23">
        <f>+D29+E29</f>
        <v>97142</v>
      </c>
      <c r="D29" s="24">
        <v>36493</v>
      </c>
      <c r="E29" s="24">
        <v>60649</v>
      </c>
      <c r="F29" s="21"/>
      <c r="G29" s="21"/>
    </row>
    <row r="31" spans="1:7" x14ac:dyDescent="0.25">
      <c r="A31" t="s">
        <v>21</v>
      </c>
    </row>
    <row r="32" spans="1:7" x14ac:dyDescent="0.25">
      <c r="A32" t="s">
        <v>87</v>
      </c>
      <c r="C32" s="8">
        <f>C16/C27</f>
        <v>0</v>
      </c>
      <c r="D32" s="8">
        <f>D16/D27</f>
        <v>0</v>
      </c>
      <c r="E32" s="8">
        <f>E16/E27</f>
        <v>0</v>
      </c>
      <c r="F32" s="8">
        <f>F16/F27</f>
        <v>0</v>
      </c>
      <c r="G32" s="8">
        <f>G16/G27</f>
        <v>0</v>
      </c>
    </row>
    <row r="33" spans="1:7" x14ac:dyDescent="0.25">
      <c r="A33" t="s">
        <v>88</v>
      </c>
      <c r="C33" s="8">
        <f>C18/C28</f>
        <v>100457793.92743854</v>
      </c>
      <c r="D33" s="8">
        <f>D18/D28</f>
        <v>23149684.259357933</v>
      </c>
      <c r="E33" s="8">
        <f>E18/E28</f>
        <v>27304200.701365028</v>
      </c>
      <c r="F33" s="8">
        <f>F18/F28</f>
        <v>0</v>
      </c>
      <c r="G33" s="8">
        <f>G18/G28</f>
        <v>50003908.966715582</v>
      </c>
    </row>
    <row r="34" spans="1:7" x14ac:dyDescent="0.25">
      <c r="A34" t="s">
        <v>89</v>
      </c>
      <c r="C34" s="8" t="e">
        <f>C32/C10</f>
        <v>#DIV/0!</v>
      </c>
      <c r="D34" s="8" t="e">
        <f>D32/D10</f>
        <v>#DIV/0!</v>
      </c>
      <c r="E34" s="8" t="e">
        <f>E32/E10</f>
        <v>#DIV/0!</v>
      </c>
      <c r="F34" s="8" t="e">
        <f>F32/F10</f>
        <v>#DIV/0!</v>
      </c>
      <c r="G34" s="8" t="e">
        <f>G32/G10</f>
        <v>#DIV/0!</v>
      </c>
    </row>
    <row r="35" spans="1:7" x14ac:dyDescent="0.25">
      <c r="A35" t="s">
        <v>90</v>
      </c>
      <c r="C35" s="8">
        <f>C33/C12</f>
        <v>3139306.0602324544</v>
      </c>
      <c r="D35" s="8">
        <f>D33/D12</f>
        <v>3307097.7513368474</v>
      </c>
      <c r="E35" s="8">
        <f>E33/E12</f>
        <v>27304200.701365028</v>
      </c>
      <c r="F35" s="8">
        <f>F33/F12</f>
        <v>0</v>
      </c>
      <c r="G35" s="8">
        <f>G33/G12</f>
        <v>5555989.8851906201</v>
      </c>
    </row>
    <row r="36" spans="1:7" x14ac:dyDescent="0.25">
      <c r="C36" s="8"/>
      <c r="D36" s="8"/>
      <c r="E36" s="8"/>
      <c r="F36" s="8"/>
      <c r="G36" s="8"/>
    </row>
    <row r="37" spans="1:7" x14ac:dyDescent="0.25">
      <c r="A37" t="s">
        <v>26</v>
      </c>
      <c r="C37" s="8"/>
      <c r="D37" s="8"/>
      <c r="E37" s="8"/>
      <c r="F37" s="8"/>
      <c r="G37" s="8"/>
    </row>
    <row r="38" spans="1:7" x14ac:dyDescent="0.25">
      <c r="C38" s="8"/>
      <c r="D38" s="8"/>
      <c r="E38" s="8"/>
      <c r="F38" s="8"/>
      <c r="G38" s="8"/>
    </row>
    <row r="39" spans="1:7" x14ac:dyDescent="0.25">
      <c r="A39" t="s">
        <v>27</v>
      </c>
      <c r="C39" s="8"/>
      <c r="D39" s="8"/>
      <c r="E39" s="8"/>
      <c r="F39" s="8"/>
      <c r="G39" s="8"/>
    </row>
    <row r="40" spans="1:7" x14ac:dyDescent="0.25">
      <c r="A40" t="s">
        <v>28</v>
      </c>
      <c r="C40" s="8">
        <f>C11/C29*100</f>
        <v>8.7500772065635876E-2</v>
      </c>
      <c r="D40" s="8">
        <f>D11/D29*100</f>
        <v>6.8506288877318938E-2</v>
      </c>
      <c r="E40" s="8">
        <f>E11/E29*100</f>
        <v>2.3083645237349338E-2</v>
      </c>
      <c r="F40" s="8" t="e">
        <f>F11/F29*100</f>
        <v>#DIV/0!</v>
      </c>
      <c r="G40" s="8" t="e">
        <f>G11/G29*100</f>
        <v>#DIV/0!</v>
      </c>
    </row>
    <row r="41" spans="1:7" x14ac:dyDescent="0.25">
      <c r="A41" t="s">
        <v>29</v>
      </c>
      <c r="C41" s="8">
        <f>C12/C29*100</f>
        <v>3.2941467130592331E-2</v>
      </c>
      <c r="D41" s="8">
        <f>D12/D29*100</f>
        <v>1.9181760885649303E-2</v>
      </c>
      <c r="E41" s="8">
        <f>E12/E29*100</f>
        <v>1.6488318026678097E-3</v>
      </c>
      <c r="F41" s="8" t="e">
        <f>F12/F29*100</f>
        <v>#DIV/0!</v>
      </c>
      <c r="G41" s="8" t="e">
        <f>G12/G29*100</f>
        <v>#DIV/0!</v>
      </c>
    </row>
    <row r="42" spans="1:7" x14ac:dyDescent="0.25">
      <c r="C42" s="8"/>
      <c r="D42" s="8"/>
      <c r="E42" s="8"/>
      <c r="F42" s="8"/>
      <c r="G42" s="8"/>
    </row>
    <row r="43" spans="1:7" x14ac:dyDescent="0.25">
      <c r="A43" t="s">
        <v>30</v>
      </c>
      <c r="C43" s="8"/>
      <c r="D43" s="8"/>
      <c r="E43" s="8"/>
      <c r="F43" s="8"/>
      <c r="G43" s="8"/>
    </row>
    <row r="44" spans="1:7" x14ac:dyDescent="0.25">
      <c r="A44" t="s">
        <v>31</v>
      </c>
      <c r="C44" s="8">
        <f>C12/C11*100</f>
        <v>37.647058823529413</v>
      </c>
      <c r="D44" s="8">
        <f>D12/D11*100</f>
        <v>28.000000000000004</v>
      </c>
      <c r="E44" s="8">
        <f>E12/E11*100</f>
        <v>7.1428571428571423</v>
      </c>
      <c r="F44" s="8">
        <f>F12/F11*100</f>
        <v>32.608695652173914</v>
      </c>
      <c r="G44" s="8" t="e">
        <f>G12/G11*100</f>
        <v>#DIV/0!</v>
      </c>
    </row>
    <row r="45" spans="1:7" x14ac:dyDescent="0.25">
      <c r="A45" t="s">
        <v>32</v>
      </c>
      <c r="C45" s="8" t="e">
        <f>C18/C17*100</f>
        <v>#DIV/0!</v>
      </c>
      <c r="D45" s="8" t="e">
        <f>D18/D17*100</f>
        <v>#DIV/0!</v>
      </c>
      <c r="E45" s="8" t="e">
        <f>E18/E17*100</f>
        <v>#DIV/0!</v>
      </c>
      <c r="F45" s="8" t="e">
        <f>F18/F17*100</f>
        <v>#DIV/0!</v>
      </c>
      <c r="G45" s="8" t="e">
        <f>G18/G17*100</f>
        <v>#DIV/0!</v>
      </c>
    </row>
    <row r="46" spans="1:7" x14ac:dyDescent="0.25">
      <c r="A46" t="s">
        <v>33</v>
      </c>
      <c r="C46" s="8" t="e">
        <f>AVERAGE(C44:C45)</f>
        <v>#DIV/0!</v>
      </c>
      <c r="D46" s="8" t="e">
        <f>AVERAGE(D44:D45)</f>
        <v>#DIV/0!</v>
      </c>
      <c r="E46" s="8" t="e">
        <f>AVERAGE(E44:E45)</f>
        <v>#DIV/0!</v>
      </c>
      <c r="F46" s="8" t="e">
        <f>AVERAGE(F44:F45)</f>
        <v>#DIV/0!</v>
      </c>
      <c r="G46" s="8" t="e">
        <f>AVERAGE(G44:G45)</f>
        <v>#DIV/0!</v>
      </c>
    </row>
    <row r="47" spans="1:7" x14ac:dyDescent="0.25">
      <c r="C47" s="8"/>
      <c r="D47" s="8"/>
      <c r="E47" s="8"/>
      <c r="F47" s="8"/>
      <c r="G47" s="8"/>
    </row>
    <row r="48" spans="1:7" x14ac:dyDescent="0.25">
      <c r="A48" t="s">
        <v>34</v>
      </c>
      <c r="C48" s="8"/>
      <c r="D48" s="8"/>
      <c r="E48" s="8"/>
      <c r="F48" s="8"/>
      <c r="G48" s="8"/>
    </row>
    <row r="49" spans="1:7" x14ac:dyDescent="0.25">
      <c r="A49" t="s">
        <v>35</v>
      </c>
      <c r="C49" s="8">
        <f>C12/C13*100</f>
        <v>37.647058823529413</v>
      </c>
      <c r="D49" s="8">
        <f>D12/D13*100</f>
        <v>28.000000000000004</v>
      </c>
      <c r="E49" s="8">
        <f>E12/E13*100</f>
        <v>7.1428571428571423</v>
      </c>
      <c r="F49" s="8">
        <f>F12/F13*100</f>
        <v>32.608695652173914</v>
      </c>
      <c r="G49" s="8" t="e">
        <f>G12/G13*100</f>
        <v>#DIV/0!</v>
      </c>
    </row>
    <row r="50" spans="1:7" x14ac:dyDescent="0.25">
      <c r="A50" t="s">
        <v>36</v>
      </c>
      <c r="C50" s="8">
        <f>C18/C19*100</f>
        <v>5.3656788896794669</v>
      </c>
      <c r="D50" s="8">
        <f>D18/D19*100</f>
        <v>2.8934388586421158</v>
      </c>
      <c r="E50" s="8">
        <f>E18/E19*100</f>
        <v>3.2607222896684696</v>
      </c>
      <c r="F50" s="8">
        <f>F18/F19*100</f>
        <v>0</v>
      </c>
      <c r="G50" s="8" t="e">
        <f>G18/G19*100</f>
        <v>#DIV/0!</v>
      </c>
    </row>
    <row r="51" spans="1:7" x14ac:dyDescent="0.25">
      <c r="A51" t="s">
        <v>37</v>
      </c>
      <c r="C51" s="8">
        <f>(C49+C50)/2</f>
        <v>21.506368856604439</v>
      </c>
      <c r="D51" s="8">
        <f>(D49+D50)/2</f>
        <v>15.44671942932106</v>
      </c>
      <c r="E51" s="8">
        <f>(E49+E50)/2</f>
        <v>5.2017897162628062</v>
      </c>
      <c r="F51" s="8">
        <f>(F49+F50)/2</f>
        <v>16.304347826086957</v>
      </c>
      <c r="G51" s="8" t="e">
        <f>(G49+G50)/2</f>
        <v>#DIV/0!</v>
      </c>
    </row>
    <row r="52" spans="1:7" x14ac:dyDescent="0.25">
      <c r="C52" s="8"/>
      <c r="D52" s="8"/>
      <c r="E52" s="8"/>
      <c r="F52" s="8"/>
      <c r="G52" s="8"/>
    </row>
    <row r="53" spans="1:7" x14ac:dyDescent="0.25">
      <c r="A53" t="s">
        <v>92</v>
      </c>
      <c r="C53" s="8"/>
      <c r="D53" s="8"/>
      <c r="E53" s="8"/>
      <c r="F53" s="8"/>
      <c r="G53" s="8"/>
    </row>
    <row r="54" spans="1:7" x14ac:dyDescent="0.25">
      <c r="A54" t="s">
        <v>38</v>
      </c>
      <c r="C54" s="8">
        <f>C20/C18*100</f>
        <v>0</v>
      </c>
      <c r="D54" s="8">
        <f>D20/D18*100</f>
        <v>0</v>
      </c>
      <c r="E54" s="8">
        <f>E20/E18*100</f>
        <v>0</v>
      </c>
      <c r="F54" s="8" t="e">
        <f>F20/F18*100</f>
        <v>#DIV/0!</v>
      </c>
      <c r="G54" s="8">
        <f>G20/G18*100</f>
        <v>0</v>
      </c>
    </row>
    <row r="55" spans="1:7" x14ac:dyDescent="0.25">
      <c r="C55" s="8"/>
      <c r="D55" s="8"/>
      <c r="E55" s="8"/>
      <c r="F55" s="8"/>
      <c r="G55" s="8"/>
    </row>
    <row r="56" spans="1:7" x14ac:dyDescent="0.25">
      <c r="A56" t="s">
        <v>39</v>
      </c>
      <c r="C56" s="8"/>
      <c r="D56" s="8"/>
      <c r="E56" s="8"/>
      <c r="F56" s="8"/>
      <c r="G56" s="8"/>
    </row>
    <row r="57" spans="1:7" x14ac:dyDescent="0.25">
      <c r="A57" t="s">
        <v>40</v>
      </c>
      <c r="C57" s="8" t="e">
        <f>((C12/C10)-1)*100</f>
        <v>#DIV/0!</v>
      </c>
      <c r="D57" s="8" t="e">
        <f>((D12/D10)-1)*100</f>
        <v>#DIV/0!</v>
      </c>
      <c r="E57" s="8" t="e">
        <f>((E12/E10)-1)*100</f>
        <v>#DIV/0!</v>
      </c>
      <c r="F57" s="8" t="e">
        <f>((F12/F10)-1)*100</f>
        <v>#DIV/0!</v>
      </c>
      <c r="G57" s="8" t="e">
        <f>((G12/G10)-1)*100</f>
        <v>#DIV/0!</v>
      </c>
    </row>
    <row r="58" spans="1:7" x14ac:dyDescent="0.25">
      <c r="A58" t="s">
        <v>41</v>
      </c>
      <c r="C58" s="8" t="e">
        <f>((C33/C32)-1)*100</f>
        <v>#DIV/0!</v>
      </c>
      <c r="D58" s="8" t="e">
        <f t="shared" ref="D58:G58" si="2">((D33/D32)-1)*100</f>
        <v>#DIV/0!</v>
      </c>
      <c r="E58" s="8" t="e">
        <f t="shared" si="2"/>
        <v>#DIV/0!</v>
      </c>
      <c r="F58" s="8" t="e">
        <f t="shared" si="2"/>
        <v>#DIV/0!</v>
      </c>
      <c r="G58" s="8" t="e">
        <f t="shared" si="2"/>
        <v>#DIV/0!</v>
      </c>
    </row>
    <row r="59" spans="1:7" x14ac:dyDescent="0.25">
      <c r="A59" t="s">
        <v>42</v>
      </c>
      <c r="C59" s="8" t="e">
        <f>((C35/C34)-1)*100</f>
        <v>#DIV/0!</v>
      </c>
      <c r="D59" s="8" t="e">
        <f>((D35/D34)-1)*100</f>
        <v>#DIV/0!</v>
      </c>
      <c r="E59" s="8" t="e">
        <f>((E35/E34)-1)*100</f>
        <v>#DIV/0!</v>
      </c>
      <c r="F59" s="8" t="e">
        <f>((F35/F34)-1)*100</f>
        <v>#DIV/0!</v>
      </c>
      <c r="G59" s="8" t="e">
        <f>((G35/G34)-1)*100</f>
        <v>#DIV/0!</v>
      </c>
    </row>
    <row r="60" spans="1:7" x14ac:dyDescent="0.25">
      <c r="C60" s="8"/>
      <c r="D60" s="8"/>
      <c r="E60" s="8"/>
      <c r="F60" s="8"/>
      <c r="G60" s="8"/>
    </row>
    <row r="61" spans="1:7" x14ac:dyDescent="0.25">
      <c r="A61" t="s">
        <v>43</v>
      </c>
      <c r="C61" s="8"/>
      <c r="D61" s="8"/>
      <c r="E61" s="8"/>
      <c r="F61" s="8"/>
      <c r="G61" s="8"/>
    </row>
    <row r="62" spans="1:7" x14ac:dyDescent="0.25">
      <c r="A62" t="s">
        <v>44</v>
      </c>
      <c r="C62" s="8">
        <f t="shared" ref="C62:G63" si="3">C17/C11</f>
        <v>0</v>
      </c>
      <c r="D62" s="8">
        <f t="shared" si="3"/>
        <v>0</v>
      </c>
      <c r="E62" s="8">
        <f t="shared" si="3"/>
        <v>0</v>
      </c>
      <c r="F62" s="8">
        <f t="shared" si="3"/>
        <v>0</v>
      </c>
      <c r="G62" s="8" t="e">
        <f t="shared" si="3"/>
        <v>#DIV/0!</v>
      </c>
    </row>
    <row r="63" spans="1:7" x14ac:dyDescent="0.25">
      <c r="A63" t="s">
        <v>45</v>
      </c>
      <c r="C63" s="8">
        <f t="shared" si="3"/>
        <v>4588878.0575000001</v>
      </c>
      <c r="D63" s="8">
        <f t="shared" si="3"/>
        <v>4834147.4242857145</v>
      </c>
      <c r="E63" s="8">
        <f>E18/E12</f>
        <v>39911892.969999999</v>
      </c>
      <c r="F63" s="8">
        <f>F18/F12</f>
        <v>0</v>
      </c>
      <c r="G63" s="8">
        <f t="shared" si="3"/>
        <v>8121463.6555555565</v>
      </c>
    </row>
    <row r="64" spans="1:7" x14ac:dyDescent="0.25">
      <c r="A64" t="s">
        <v>46</v>
      </c>
      <c r="C64" s="8" t="e">
        <f>(C62/C63)*C46</f>
        <v>#DIV/0!</v>
      </c>
      <c r="D64" s="8" t="e">
        <f>(D62/D63)*D46</f>
        <v>#DIV/0!</v>
      </c>
      <c r="E64" s="8" t="e">
        <f>(E62/E63)*E46</f>
        <v>#DIV/0!</v>
      </c>
      <c r="F64" s="8" t="e">
        <f>F62/F63*F46</f>
        <v>#DIV/0!</v>
      </c>
      <c r="G64" s="8" t="e">
        <f>G62/G63*G46</f>
        <v>#DIV/0!</v>
      </c>
    </row>
    <row r="65" spans="1:7" x14ac:dyDescent="0.25">
      <c r="C65" s="8"/>
      <c r="D65" s="8"/>
      <c r="E65" s="8"/>
      <c r="F65" s="8"/>
      <c r="G65" s="8"/>
    </row>
    <row r="66" spans="1:7" x14ac:dyDescent="0.25">
      <c r="A66" t="s">
        <v>47</v>
      </c>
      <c r="C66" s="8"/>
      <c r="D66" s="8"/>
      <c r="E66" s="8"/>
      <c r="F66" s="8"/>
      <c r="G66" s="8"/>
    </row>
    <row r="67" spans="1:7" x14ac:dyDescent="0.25">
      <c r="A67" t="s">
        <v>48</v>
      </c>
      <c r="C67" s="8" t="e">
        <f>(C24/C23)*100</f>
        <v>#DIV/0!</v>
      </c>
      <c r="D67" s="8"/>
      <c r="E67" s="8"/>
      <c r="F67" s="8"/>
      <c r="G67" s="8"/>
    </row>
    <row r="68" spans="1:7" x14ac:dyDescent="0.25">
      <c r="A68" t="s">
        <v>49</v>
      </c>
      <c r="C68" s="8">
        <f>(C18/C24)*100</f>
        <v>52.962044359662578</v>
      </c>
      <c r="D68" s="8"/>
      <c r="E68" s="8"/>
      <c r="F68" s="8"/>
      <c r="G68" s="8"/>
    </row>
    <row r="70" spans="1:7" ht="15.75" thickBot="1" x14ac:dyDescent="0.3">
      <c r="A70" s="14"/>
      <c r="B70" s="14"/>
      <c r="C70" s="14"/>
      <c r="D70" s="14"/>
      <c r="E70" s="14"/>
      <c r="F70" s="14"/>
      <c r="G70" s="14"/>
    </row>
    <row r="71" spans="1:7" ht="15.75" thickTop="1" x14ac:dyDescent="0.25"/>
    <row r="72" spans="1:7" x14ac:dyDescent="0.25">
      <c r="A72" t="s">
        <v>50</v>
      </c>
    </row>
    <row r="73" spans="1:7" x14ac:dyDescent="0.25">
      <c r="A73" t="s">
        <v>93</v>
      </c>
    </row>
    <row r="74" spans="1:7" x14ac:dyDescent="0.25">
      <c r="A74" t="s">
        <v>96</v>
      </c>
    </row>
    <row r="76" spans="1:7" x14ac:dyDescent="0.25">
      <c r="A76" t="s">
        <v>94</v>
      </c>
    </row>
    <row r="77" spans="1:7" x14ac:dyDescent="0.25">
      <c r="A77" t="s">
        <v>95</v>
      </c>
    </row>
    <row r="78" spans="1:7" x14ac:dyDescent="0.25">
      <c r="A78" t="s">
        <v>97</v>
      </c>
    </row>
    <row r="79" spans="1:7" x14ac:dyDescent="0.25">
      <c r="A79" t="s">
        <v>98</v>
      </c>
    </row>
    <row r="80" spans="1:7" x14ac:dyDescent="0.25">
      <c r="A80" t="s">
        <v>99</v>
      </c>
    </row>
    <row r="81" spans="1:1" x14ac:dyDescent="0.25">
      <c r="A81" t="s">
        <v>106</v>
      </c>
    </row>
    <row r="82" spans="1:1" x14ac:dyDescent="0.25">
      <c r="A82" s="22" t="s">
        <v>107</v>
      </c>
    </row>
    <row r="83" spans="1:1" x14ac:dyDescent="0.25">
      <c r="A83" s="22" t="s">
        <v>108</v>
      </c>
    </row>
  </sheetData>
  <mergeCells count="4">
    <mergeCell ref="A2:G2"/>
    <mergeCell ref="A4:A5"/>
    <mergeCell ref="C4:C5"/>
    <mergeCell ref="D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tabSelected="1"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1.7109375" style="26" customWidth="1"/>
    <col min="2" max="9" width="19.5703125" style="26" customWidth="1"/>
    <col min="10" max="16384" width="11.42578125" style="26"/>
  </cols>
  <sheetData>
    <row r="2" spans="1:9" x14ac:dyDescent="0.25">
      <c r="A2" s="86" t="s">
        <v>145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87" t="s">
        <v>0</v>
      </c>
      <c r="B4" s="87" t="s">
        <v>1</v>
      </c>
      <c r="C4" s="70"/>
      <c r="D4" s="70"/>
      <c r="E4" s="70"/>
      <c r="F4" s="70"/>
      <c r="G4" s="70"/>
      <c r="H4" s="90"/>
      <c r="I4" s="91"/>
    </row>
    <row r="5" spans="1:9" ht="15.75" thickBot="1" x14ac:dyDescent="0.3">
      <c r="A5" s="88"/>
      <c r="B5" s="89"/>
      <c r="C5" s="92" t="s">
        <v>143</v>
      </c>
      <c r="D5" s="92"/>
      <c r="E5" s="92"/>
      <c r="F5" s="92" t="s">
        <v>4</v>
      </c>
      <c r="G5" s="92"/>
      <c r="H5" s="92"/>
      <c r="I5" s="38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26" t="s">
        <v>7</v>
      </c>
    </row>
    <row r="9" spans="1:9" x14ac:dyDescent="0.25">
      <c r="A9" s="26" t="s">
        <v>113</v>
      </c>
    </row>
    <row r="10" spans="1:9" s="24" customFormat="1" x14ac:dyDescent="0.25">
      <c r="A10" s="24" t="s">
        <v>232</v>
      </c>
      <c r="B10" s="57">
        <f t="shared" ref="B10:B17" si="0">SUM(C10:I10)</f>
        <v>38</v>
      </c>
      <c r="C10" s="57">
        <v>0</v>
      </c>
      <c r="D10" s="57">
        <v>6</v>
      </c>
      <c r="E10" s="57">
        <v>2</v>
      </c>
      <c r="F10" s="57">
        <v>0</v>
      </c>
      <c r="G10" s="57">
        <v>10</v>
      </c>
      <c r="H10" s="57">
        <v>2</v>
      </c>
      <c r="I10" s="57">
        <v>18</v>
      </c>
    </row>
    <row r="11" spans="1:9" s="24" customFormat="1" x14ac:dyDescent="0.25">
      <c r="A11" s="58" t="s">
        <v>115</v>
      </c>
      <c r="B11" s="57">
        <f t="shared" si="0"/>
        <v>92175</v>
      </c>
      <c r="C11" s="57">
        <v>0</v>
      </c>
      <c r="D11" s="57">
        <v>11647</v>
      </c>
      <c r="E11" s="57">
        <v>9345</v>
      </c>
      <c r="F11" s="57">
        <v>0</v>
      </c>
      <c r="G11" s="57">
        <v>59263</v>
      </c>
      <c r="H11" s="57">
        <v>824</v>
      </c>
      <c r="I11" s="57">
        <v>11096</v>
      </c>
    </row>
    <row r="12" spans="1:9" x14ac:dyDescent="0.25">
      <c r="A12" s="26" t="s">
        <v>125</v>
      </c>
      <c r="B12" s="45">
        <f t="shared" si="0"/>
        <v>63</v>
      </c>
      <c r="C12" s="45">
        <v>4</v>
      </c>
      <c r="D12" s="45">
        <v>3</v>
      </c>
      <c r="E12" s="45">
        <v>0</v>
      </c>
      <c r="F12" s="45">
        <v>5</v>
      </c>
      <c r="G12" s="45">
        <v>5</v>
      </c>
      <c r="H12" s="45">
        <v>1</v>
      </c>
      <c r="I12" s="45">
        <v>45</v>
      </c>
    </row>
    <row r="13" spans="1:9" x14ac:dyDescent="0.25">
      <c r="A13" s="40" t="s">
        <v>115</v>
      </c>
      <c r="B13" s="45">
        <f t="shared" si="0"/>
        <v>22393</v>
      </c>
      <c r="C13" s="45">
        <v>7644</v>
      </c>
      <c r="D13" s="45">
        <v>0</v>
      </c>
      <c r="E13" s="45">
        <v>0</v>
      </c>
      <c r="F13" s="45">
        <v>6249</v>
      </c>
      <c r="G13" s="45">
        <v>0</v>
      </c>
      <c r="H13" s="45">
        <v>0</v>
      </c>
      <c r="I13" s="45">
        <v>8500</v>
      </c>
    </row>
    <row r="14" spans="1:9" x14ac:dyDescent="0.25">
      <c r="A14" s="26" t="s">
        <v>126</v>
      </c>
      <c r="B14" s="45">
        <f t="shared" si="0"/>
        <v>10</v>
      </c>
      <c r="C14" s="45">
        <v>0</v>
      </c>
      <c r="D14" s="45">
        <v>3</v>
      </c>
      <c r="E14" s="45">
        <v>0</v>
      </c>
      <c r="F14" s="45">
        <v>1</v>
      </c>
      <c r="G14" s="45">
        <v>5</v>
      </c>
      <c r="H14" s="45">
        <v>1</v>
      </c>
      <c r="I14" s="45">
        <v>0</v>
      </c>
    </row>
    <row r="15" spans="1:9" x14ac:dyDescent="0.25">
      <c r="A15" s="40" t="s">
        <v>115</v>
      </c>
      <c r="B15" s="45">
        <f t="shared" si="0"/>
        <v>1670</v>
      </c>
      <c r="C15" s="45">
        <v>0</v>
      </c>
      <c r="D15" s="45">
        <v>0</v>
      </c>
      <c r="E15" s="45">
        <v>0</v>
      </c>
      <c r="F15" s="45">
        <v>1670</v>
      </c>
      <c r="G15" s="45">
        <v>0</v>
      </c>
      <c r="H15" s="45">
        <v>0</v>
      </c>
      <c r="I15" s="45">
        <v>0</v>
      </c>
    </row>
    <row r="16" spans="1:9" x14ac:dyDescent="0.25">
      <c r="A16" s="26" t="s">
        <v>127</v>
      </c>
      <c r="B16" s="45">
        <f t="shared" si="0"/>
        <v>63</v>
      </c>
      <c r="C16" s="45">
        <v>4</v>
      </c>
      <c r="D16" s="45">
        <v>3</v>
      </c>
      <c r="E16" s="45">
        <v>0</v>
      </c>
      <c r="F16" s="45">
        <v>5</v>
      </c>
      <c r="G16" s="45">
        <v>5</v>
      </c>
      <c r="H16" s="45">
        <v>1</v>
      </c>
      <c r="I16" s="45">
        <v>45</v>
      </c>
    </row>
    <row r="17" spans="1:9" x14ac:dyDescent="0.25">
      <c r="A17" s="40" t="s">
        <v>115</v>
      </c>
      <c r="B17" s="45">
        <f t="shared" si="0"/>
        <v>22393</v>
      </c>
      <c r="C17" s="45">
        <v>7644</v>
      </c>
      <c r="D17" s="45">
        <v>0</v>
      </c>
      <c r="E17" s="45">
        <v>0</v>
      </c>
      <c r="F17" s="45">
        <v>6249</v>
      </c>
      <c r="G17" s="45">
        <v>0</v>
      </c>
      <c r="H17" s="45">
        <v>0</v>
      </c>
      <c r="I17" s="45">
        <v>8500</v>
      </c>
    </row>
    <row r="18" spans="1:9" x14ac:dyDescent="0.25">
      <c r="B18" s="46"/>
      <c r="C18" s="46"/>
      <c r="D18" s="46"/>
      <c r="E18" s="46"/>
      <c r="F18" s="46"/>
      <c r="G18" s="46"/>
      <c r="H18" s="46"/>
      <c r="I18" s="46"/>
    </row>
    <row r="19" spans="1:9" x14ac:dyDescent="0.25">
      <c r="A19" s="26" t="s">
        <v>15</v>
      </c>
      <c r="B19" s="46"/>
      <c r="C19" s="46"/>
      <c r="D19" s="46"/>
      <c r="E19" s="46"/>
      <c r="F19" s="46"/>
      <c r="G19" s="46"/>
      <c r="H19" s="46"/>
      <c r="I19" s="46"/>
    </row>
    <row r="20" spans="1:9" x14ac:dyDescent="0.25">
      <c r="A20" s="26" t="s">
        <v>128</v>
      </c>
      <c r="B20" s="47">
        <f>SUM(C20:I20)</f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</row>
    <row r="21" spans="1:9" x14ac:dyDescent="0.25">
      <c r="A21" s="26" t="s">
        <v>129</v>
      </c>
      <c r="B21" s="47">
        <f>SUM(C21:I21)</f>
        <v>2500000000</v>
      </c>
      <c r="C21" s="47">
        <v>151500000</v>
      </c>
      <c r="D21" s="47">
        <v>1315000000</v>
      </c>
      <c r="E21" s="47">
        <v>0</v>
      </c>
      <c r="F21" s="47">
        <v>133500000</v>
      </c>
      <c r="G21" s="47">
        <v>800000000</v>
      </c>
      <c r="H21" s="47">
        <v>100000000</v>
      </c>
      <c r="I21" s="47">
        <v>0</v>
      </c>
    </row>
    <row r="22" spans="1:9" x14ac:dyDescent="0.25">
      <c r="A22" s="26" t="s">
        <v>130</v>
      </c>
      <c r="B22" s="47">
        <f>SUM(C22:I22)</f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</row>
    <row r="23" spans="1:9" x14ac:dyDescent="0.25">
      <c r="A23" s="26" t="s">
        <v>131</v>
      </c>
      <c r="B23" s="47">
        <f>SUM(C23:I23)</f>
        <v>2500000000</v>
      </c>
      <c r="C23" s="47">
        <v>151500000</v>
      </c>
      <c r="D23" s="47">
        <v>1315000000</v>
      </c>
      <c r="E23" s="47">
        <v>0</v>
      </c>
      <c r="F23" s="47">
        <v>133500000</v>
      </c>
      <c r="G23" s="47">
        <v>800000000</v>
      </c>
      <c r="H23" s="47">
        <v>100000000</v>
      </c>
      <c r="I23" s="47">
        <v>0</v>
      </c>
    </row>
    <row r="24" spans="1:9" x14ac:dyDescent="0.25">
      <c r="A24" s="26" t="s">
        <v>132</v>
      </c>
      <c r="B24" s="47">
        <f>B22</f>
        <v>0</v>
      </c>
      <c r="C24" s="48"/>
      <c r="D24" s="48"/>
      <c r="E24" s="48"/>
      <c r="F24" s="48"/>
      <c r="G24" s="48"/>
      <c r="H24" s="48"/>
      <c r="I24" s="48"/>
    </row>
    <row r="25" spans="1:9" x14ac:dyDescent="0.25">
      <c r="B25" s="46"/>
      <c r="C25" s="46"/>
      <c r="D25" s="46"/>
      <c r="E25" s="46"/>
      <c r="F25" s="46"/>
      <c r="G25" s="46"/>
      <c r="H25" s="46"/>
      <c r="I25" s="46"/>
    </row>
    <row r="26" spans="1:9" x14ac:dyDescent="0.25">
      <c r="A26" s="26" t="s">
        <v>17</v>
      </c>
      <c r="B26" s="46"/>
      <c r="C26" s="46"/>
      <c r="D26" s="46"/>
      <c r="E26" s="46"/>
      <c r="F26" s="46"/>
      <c r="G26" s="46"/>
      <c r="H26" s="46"/>
      <c r="I26" s="46"/>
    </row>
    <row r="27" spans="1:9" x14ac:dyDescent="0.25">
      <c r="A27" s="26" t="s">
        <v>129</v>
      </c>
      <c r="B27" s="47">
        <f>B21</f>
        <v>2500000000</v>
      </c>
      <c r="C27" s="46"/>
      <c r="D27" s="46"/>
      <c r="E27" s="46"/>
      <c r="F27" s="46"/>
      <c r="G27" s="46"/>
      <c r="H27" s="46"/>
      <c r="I27" s="46"/>
    </row>
    <row r="28" spans="1:9" x14ac:dyDescent="0.25">
      <c r="A28" s="26" t="s">
        <v>133</v>
      </c>
      <c r="B28" s="47">
        <v>0</v>
      </c>
      <c r="C28" s="49"/>
      <c r="D28" s="49"/>
      <c r="E28" s="49"/>
      <c r="F28" s="46"/>
      <c r="G28" s="46"/>
      <c r="H28" s="46"/>
      <c r="I28" s="46"/>
    </row>
    <row r="29" spans="1:9" x14ac:dyDescent="0.25">
      <c r="B29" s="46"/>
      <c r="C29" s="46"/>
      <c r="D29" s="46"/>
      <c r="E29" s="46"/>
      <c r="F29" s="46"/>
      <c r="G29" s="46"/>
      <c r="H29" s="46"/>
      <c r="I29" s="46"/>
    </row>
    <row r="30" spans="1:9" x14ac:dyDescent="0.25">
      <c r="A30" s="26" t="s">
        <v>18</v>
      </c>
      <c r="B30" s="46"/>
      <c r="C30" s="46"/>
      <c r="D30" s="46"/>
      <c r="E30" s="46"/>
      <c r="F30" s="46"/>
      <c r="G30" s="46"/>
      <c r="H30" s="46"/>
      <c r="I30" s="46"/>
    </row>
    <row r="31" spans="1:9" x14ac:dyDescent="0.25">
      <c r="A31" s="26" t="s">
        <v>134</v>
      </c>
      <c r="B31" s="50">
        <v>1.0042274323</v>
      </c>
      <c r="C31" s="50">
        <v>1.0042274323</v>
      </c>
      <c r="D31" s="50">
        <v>1.0042274323</v>
      </c>
      <c r="E31" s="50">
        <v>1.0042274323</v>
      </c>
      <c r="F31" s="50">
        <v>1.0042274323</v>
      </c>
      <c r="G31" s="50">
        <v>1.0042274323</v>
      </c>
      <c r="H31" s="50">
        <v>1.0042274323</v>
      </c>
      <c r="I31" s="50">
        <v>1.0042274323</v>
      </c>
    </row>
    <row r="32" spans="1:9" x14ac:dyDescent="0.25">
      <c r="A32" s="26" t="s">
        <v>135</v>
      </c>
      <c r="B32" s="50">
        <v>1.0304675706999999</v>
      </c>
      <c r="C32" s="50">
        <v>1.0304675706999999</v>
      </c>
      <c r="D32" s="50">
        <v>1.0304675706999999</v>
      </c>
      <c r="E32" s="50">
        <v>1.0304675706999999</v>
      </c>
      <c r="F32" s="50">
        <v>1.0304675706999999</v>
      </c>
      <c r="G32" s="50">
        <v>1.0304675706999999</v>
      </c>
      <c r="H32" s="50">
        <v>1.0304675706999999</v>
      </c>
      <c r="I32" s="50">
        <v>1.0304675706999999</v>
      </c>
    </row>
    <row r="33" spans="1:9" x14ac:dyDescent="0.25">
      <c r="A33" s="24" t="s">
        <v>100</v>
      </c>
      <c r="B33" s="46">
        <f>C33+F33</f>
        <v>282380</v>
      </c>
      <c r="C33" s="49">
        <v>75533</v>
      </c>
      <c r="D33" s="49">
        <v>75533</v>
      </c>
      <c r="E33" s="49">
        <v>75533</v>
      </c>
      <c r="F33" s="46">
        <v>206847</v>
      </c>
      <c r="G33" s="46">
        <v>206847</v>
      </c>
      <c r="H33" s="46">
        <v>206847</v>
      </c>
      <c r="I33" s="47">
        <v>0</v>
      </c>
    </row>
    <row r="34" spans="1:9" x14ac:dyDescent="0.25">
      <c r="B34" s="46"/>
      <c r="C34" s="46"/>
      <c r="D34" s="46"/>
      <c r="E34" s="46"/>
      <c r="F34" s="46"/>
      <c r="G34" s="46"/>
      <c r="H34" s="46"/>
      <c r="I34" s="46"/>
    </row>
    <row r="35" spans="1:9" x14ac:dyDescent="0.25">
      <c r="A35" s="26" t="s">
        <v>21</v>
      </c>
      <c r="B35" s="46"/>
      <c r="C35" s="46"/>
      <c r="D35" s="46"/>
      <c r="E35" s="46"/>
      <c r="F35" s="46"/>
      <c r="G35" s="46"/>
      <c r="H35" s="46"/>
      <c r="I35" s="46"/>
    </row>
    <row r="36" spans="1:9" x14ac:dyDescent="0.25">
      <c r="A36" s="26" t="s">
        <v>136</v>
      </c>
      <c r="B36" s="45">
        <f t="shared" ref="B36" si="1">B20/B31</f>
        <v>0</v>
      </c>
      <c r="C36" s="45">
        <f t="shared" ref="C36:I36" si="2">C20/C31</f>
        <v>0</v>
      </c>
      <c r="D36" s="45">
        <f t="shared" si="2"/>
        <v>0</v>
      </c>
      <c r="E36" s="45">
        <f t="shared" si="2"/>
        <v>0</v>
      </c>
      <c r="F36" s="45">
        <f t="shared" si="2"/>
        <v>0</v>
      </c>
      <c r="G36" s="45">
        <f t="shared" si="2"/>
        <v>0</v>
      </c>
      <c r="H36" s="45">
        <f t="shared" si="2"/>
        <v>0</v>
      </c>
      <c r="I36" s="45">
        <f t="shared" si="2"/>
        <v>0</v>
      </c>
    </row>
    <row r="37" spans="1:9" x14ac:dyDescent="0.25">
      <c r="A37" s="26" t="s">
        <v>137</v>
      </c>
      <c r="B37" s="45">
        <f t="shared" ref="B37" si="3">B22/B32</f>
        <v>0</v>
      </c>
      <c r="C37" s="45">
        <f t="shared" ref="C37:I37" si="4">C22/C32</f>
        <v>0</v>
      </c>
      <c r="D37" s="45">
        <f t="shared" si="4"/>
        <v>0</v>
      </c>
      <c r="E37" s="45">
        <f t="shared" si="4"/>
        <v>0</v>
      </c>
      <c r="F37" s="45">
        <f t="shared" si="4"/>
        <v>0</v>
      </c>
      <c r="G37" s="45">
        <f t="shared" si="4"/>
        <v>0</v>
      </c>
      <c r="H37" s="45">
        <f t="shared" si="4"/>
        <v>0</v>
      </c>
      <c r="I37" s="45">
        <f t="shared" si="4"/>
        <v>0</v>
      </c>
    </row>
    <row r="38" spans="1:9" x14ac:dyDescent="0.25">
      <c r="A38" s="26" t="s">
        <v>138</v>
      </c>
      <c r="B38" s="45">
        <f>B36/B11</f>
        <v>0</v>
      </c>
      <c r="C38" s="45" t="s">
        <v>233</v>
      </c>
      <c r="D38" s="45">
        <f t="shared" ref="D38:I38" si="5">D36/D11</f>
        <v>0</v>
      </c>
      <c r="E38" s="45">
        <f t="shared" si="5"/>
        <v>0</v>
      </c>
      <c r="F38" s="45" t="s">
        <v>233</v>
      </c>
      <c r="G38" s="45">
        <f t="shared" si="5"/>
        <v>0</v>
      </c>
      <c r="H38" s="45">
        <f t="shared" si="5"/>
        <v>0</v>
      </c>
      <c r="I38" s="45">
        <f t="shared" si="5"/>
        <v>0</v>
      </c>
    </row>
    <row r="39" spans="1:9" x14ac:dyDescent="0.25">
      <c r="A39" s="26" t="s">
        <v>139</v>
      </c>
      <c r="B39" s="45">
        <f>B37/B15</f>
        <v>0</v>
      </c>
      <c r="C39" s="45" t="s">
        <v>233</v>
      </c>
      <c r="D39" s="45" t="s">
        <v>233</v>
      </c>
      <c r="E39" s="45" t="s">
        <v>233</v>
      </c>
      <c r="F39" s="45">
        <f t="shared" ref="F39" si="6">F37/F15</f>
        <v>0</v>
      </c>
      <c r="G39" s="45" t="s">
        <v>233</v>
      </c>
      <c r="H39" s="45" t="s">
        <v>233</v>
      </c>
      <c r="I39" s="45" t="s">
        <v>233</v>
      </c>
    </row>
    <row r="40" spans="1:9" x14ac:dyDescent="0.25">
      <c r="B40" s="46"/>
      <c r="C40" s="46"/>
      <c r="D40" s="46"/>
      <c r="E40" s="46"/>
      <c r="F40" s="46"/>
      <c r="G40" s="46"/>
      <c r="H40" s="46"/>
      <c r="I40" s="46"/>
    </row>
    <row r="41" spans="1:9" x14ac:dyDescent="0.25">
      <c r="A41" s="26" t="s">
        <v>26</v>
      </c>
      <c r="B41" s="46"/>
      <c r="C41" s="46"/>
      <c r="D41" s="46"/>
      <c r="E41" s="46"/>
      <c r="F41" s="46"/>
      <c r="G41" s="46"/>
      <c r="H41" s="46"/>
      <c r="I41" s="46"/>
    </row>
    <row r="42" spans="1:9" x14ac:dyDescent="0.25">
      <c r="B42" s="46"/>
      <c r="C42" s="46"/>
      <c r="D42" s="46"/>
      <c r="E42" s="46"/>
      <c r="F42" s="46"/>
      <c r="G42" s="46"/>
      <c r="H42" s="46"/>
      <c r="I42" s="46"/>
    </row>
    <row r="43" spans="1:9" x14ac:dyDescent="0.25">
      <c r="A43" s="26" t="s">
        <v>27</v>
      </c>
      <c r="B43" s="46"/>
      <c r="C43" s="46"/>
      <c r="D43" s="46"/>
      <c r="E43" s="46"/>
      <c r="F43" s="46"/>
      <c r="G43" s="46"/>
      <c r="H43" s="46"/>
      <c r="I43" s="46"/>
    </row>
    <row r="44" spans="1:9" x14ac:dyDescent="0.25">
      <c r="A44" s="26" t="s">
        <v>28</v>
      </c>
      <c r="B44" s="51">
        <f>(B13/B33)*100</f>
        <v>7.9300941993058993</v>
      </c>
      <c r="C44" s="51">
        <f t="shared" ref="C44:H44" si="7">(C13/C33)*100</f>
        <v>10.12007996504839</v>
      </c>
      <c r="D44" s="51">
        <f t="shared" si="7"/>
        <v>0</v>
      </c>
      <c r="E44" s="51">
        <f t="shared" si="7"/>
        <v>0</v>
      </c>
      <c r="F44" s="51">
        <f t="shared" si="7"/>
        <v>3.021073547114534</v>
      </c>
      <c r="G44" s="51">
        <f t="shared" si="7"/>
        <v>0</v>
      </c>
      <c r="H44" s="51">
        <f t="shared" si="7"/>
        <v>0</v>
      </c>
      <c r="I44" s="51" t="s">
        <v>233</v>
      </c>
    </row>
    <row r="45" spans="1:9" x14ac:dyDescent="0.25">
      <c r="A45" s="26" t="s">
        <v>29</v>
      </c>
      <c r="B45" s="51">
        <f>(B15/B33)*100</f>
        <v>0.59140165734117156</v>
      </c>
      <c r="C45" s="51">
        <f t="shared" ref="C45:H45" si="8">(C15/C33)*100</f>
        <v>0</v>
      </c>
      <c r="D45" s="51">
        <f t="shared" si="8"/>
        <v>0</v>
      </c>
      <c r="E45" s="51">
        <f t="shared" si="8"/>
        <v>0</v>
      </c>
      <c r="F45" s="51">
        <f t="shared" si="8"/>
        <v>0.80736002939370644</v>
      </c>
      <c r="G45" s="51">
        <f t="shared" si="8"/>
        <v>0</v>
      </c>
      <c r="H45" s="51">
        <f t="shared" si="8"/>
        <v>0</v>
      </c>
      <c r="I45" s="51" t="s">
        <v>233</v>
      </c>
    </row>
    <row r="46" spans="1:9" x14ac:dyDescent="0.25">
      <c r="B46" s="52"/>
      <c r="C46" s="52"/>
      <c r="D46" s="52"/>
      <c r="E46" s="52"/>
      <c r="F46" s="52"/>
      <c r="G46" s="52"/>
      <c r="H46" s="52"/>
      <c r="I46" s="52"/>
    </row>
    <row r="47" spans="1:9" x14ac:dyDescent="0.25">
      <c r="A47" s="26" t="s">
        <v>30</v>
      </c>
      <c r="B47" s="52"/>
      <c r="C47" s="52"/>
      <c r="D47" s="52"/>
      <c r="E47" s="52"/>
      <c r="F47" s="52"/>
      <c r="G47" s="52"/>
      <c r="H47" s="52"/>
      <c r="I47" s="52"/>
    </row>
    <row r="48" spans="1:9" x14ac:dyDescent="0.25">
      <c r="A48" s="26" t="s">
        <v>31</v>
      </c>
      <c r="B48" s="52">
        <f>B15/B13*100</f>
        <v>7.4576876702540966</v>
      </c>
      <c r="C48" s="45" t="s">
        <v>233</v>
      </c>
      <c r="D48" s="45" t="s">
        <v>233</v>
      </c>
      <c r="E48" s="45" t="s">
        <v>233</v>
      </c>
      <c r="F48" s="52">
        <f t="shared" ref="F48" si="9">F15/F13*100</f>
        <v>26.724275884141463</v>
      </c>
      <c r="G48" s="45" t="s">
        <v>233</v>
      </c>
      <c r="H48" s="45" t="s">
        <v>233</v>
      </c>
      <c r="I48" s="45" t="s">
        <v>233</v>
      </c>
    </row>
    <row r="49" spans="1:9" x14ac:dyDescent="0.25">
      <c r="A49" s="26" t="s">
        <v>32</v>
      </c>
      <c r="B49" s="45" t="s">
        <v>233</v>
      </c>
      <c r="C49" s="45" t="s">
        <v>233</v>
      </c>
      <c r="D49" s="45" t="s">
        <v>233</v>
      </c>
      <c r="E49" s="45" t="s">
        <v>233</v>
      </c>
      <c r="F49" s="45" t="s">
        <v>233</v>
      </c>
      <c r="G49" s="45" t="s">
        <v>233</v>
      </c>
      <c r="H49" s="45" t="s">
        <v>233</v>
      </c>
      <c r="I49" s="45" t="s">
        <v>233</v>
      </c>
    </row>
    <row r="50" spans="1:9" x14ac:dyDescent="0.25">
      <c r="A50" s="26" t="s">
        <v>33</v>
      </c>
      <c r="B50" s="52">
        <f t="shared" ref="B50:F50" si="10">AVERAGE(B48:B49)</f>
        <v>7.4576876702540966</v>
      </c>
      <c r="C50" s="45" t="s">
        <v>233</v>
      </c>
      <c r="D50" s="45" t="s">
        <v>233</v>
      </c>
      <c r="E50" s="45" t="s">
        <v>233</v>
      </c>
      <c r="F50" s="52">
        <f t="shared" si="10"/>
        <v>26.724275884141463</v>
      </c>
      <c r="G50" s="45" t="s">
        <v>233</v>
      </c>
      <c r="H50" s="45" t="s">
        <v>233</v>
      </c>
      <c r="I50" s="45" t="s">
        <v>233</v>
      </c>
    </row>
    <row r="51" spans="1:9" x14ac:dyDescent="0.25"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26" t="s">
        <v>34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26" t="s">
        <v>35</v>
      </c>
      <c r="B53" s="52">
        <f>B15/B17*100</f>
        <v>7.4576876702540966</v>
      </c>
      <c r="C53" s="45" t="s">
        <v>233</v>
      </c>
      <c r="D53" s="45" t="s">
        <v>233</v>
      </c>
      <c r="E53" s="45" t="s">
        <v>233</v>
      </c>
      <c r="F53" s="52">
        <f t="shared" ref="F53" si="11">F15/F17*100</f>
        <v>26.724275884141463</v>
      </c>
      <c r="G53" s="45" t="s">
        <v>233</v>
      </c>
      <c r="H53" s="45" t="s">
        <v>233</v>
      </c>
      <c r="I53" s="45" t="s">
        <v>233</v>
      </c>
    </row>
    <row r="54" spans="1:9" x14ac:dyDescent="0.25">
      <c r="A54" s="26" t="s">
        <v>36</v>
      </c>
      <c r="B54" s="45" t="s">
        <v>233</v>
      </c>
      <c r="C54" s="45" t="s">
        <v>233</v>
      </c>
      <c r="D54" s="45" t="s">
        <v>233</v>
      </c>
      <c r="E54" s="45" t="s">
        <v>233</v>
      </c>
      <c r="F54" s="45" t="s">
        <v>233</v>
      </c>
      <c r="G54" s="45" t="s">
        <v>233</v>
      </c>
      <c r="H54" s="45" t="s">
        <v>233</v>
      </c>
      <c r="I54" s="45" t="s">
        <v>233</v>
      </c>
    </row>
    <row r="55" spans="1:9" x14ac:dyDescent="0.25">
      <c r="A55" s="26" t="s">
        <v>37</v>
      </c>
      <c r="B55" s="45" t="s">
        <v>233</v>
      </c>
      <c r="C55" s="45" t="s">
        <v>233</v>
      </c>
      <c r="D55" s="45" t="s">
        <v>233</v>
      </c>
      <c r="E55" s="45" t="s">
        <v>233</v>
      </c>
      <c r="F55" s="45" t="s">
        <v>233</v>
      </c>
      <c r="G55" s="45" t="s">
        <v>233</v>
      </c>
      <c r="H55" s="45" t="s">
        <v>233</v>
      </c>
      <c r="I55" s="45" t="s">
        <v>233</v>
      </c>
    </row>
    <row r="56" spans="1:9" x14ac:dyDescent="0.25"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26" t="s">
        <v>92</v>
      </c>
      <c r="B57" s="52"/>
      <c r="C57" s="52"/>
      <c r="D57" s="52"/>
      <c r="E57" s="52"/>
      <c r="F57" s="52"/>
      <c r="G57" s="52"/>
      <c r="H57" s="52"/>
      <c r="I57" s="52"/>
    </row>
    <row r="58" spans="1:9" x14ac:dyDescent="0.25">
      <c r="A58" s="26" t="s">
        <v>38</v>
      </c>
      <c r="B58" s="45" t="s">
        <v>233</v>
      </c>
      <c r="C58" s="45"/>
      <c r="D58" s="45"/>
      <c r="E58" s="45"/>
      <c r="F58" s="45"/>
      <c r="G58" s="45"/>
      <c r="H58" s="45"/>
      <c r="I58" s="45"/>
    </row>
    <row r="59" spans="1:9" x14ac:dyDescent="0.25"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26" t="s">
        <v>39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26" t="s">
        <v>116</v>
      </c>
      <c r="B61" s="52">
        <f>((B15/B11)-1)*100</f>
        <v>-98.188228912394905</v>
      </c>
      <c r="C61" s="45" t="s">
        <v>233</v>
      </c>
      <c r="D61" s="52">
        <f t="shared" ref="D61:I61" si="12">((D15/D11)-1)*100</f>
        <v>-100</v>
      </c>
      <c r="E61" s="52">
        <f t="shared" si="12"/>
        <v>-100</v>
      </c>
      <c r="F61" s="45" t="s">
        <v>233</v>
      </c>
      <c r="G61" s="52">
        <f t="shared" si="12"/>
        <v>-100</v>
      </c>
      <c r="H61" s="52">
        <f t="shared" si="12"/>
        <v>-100</v>
      </c>
      <c r="I61" s="52">
        <f t="shared" si="12"/>
        <v>-100</v>
      </c>
    </row>
    <row r="62" spans="1:9" x14ac:dyDescent="0.25">
      <c r="A62" s="26" t="s">
        <v>41</v>
      </c>
      <c r="B62" s="45" t="s">
        <v>233</v>
      </c>
      <c r="C62" s="45" t="s">
        <v>233</v>
      </c>
      <c r="D62" s="45" t="s">
        <v>233</v>
      </c>
      <c r="E62" s="45" t="s">
        <v>233</v>
      </c>
      <c r="F62" s="45" t="s">
        <v>233</v>
      </c>
      <c r="G62" s="45" t="s">
        <v>233</v>
      </c>
      <c r="H62" s="45" t="s">
        <v>233</v>
      </c>
      <c r="I62" s="45" t="s">
        <v>233</v>
      </c>
    </row>
    <row r="63" spans="1:9" x14ac:dyDescent="0.25">
      <c r="A63" s="26" t="s">
        <v>42</v>
      </c>
      <c r="B63" s="45" t="s">
        <v>233</v>
      </c>
      <c r="C63" s="45" t="s">
        <v>233</v>
      </c>
      <c r="D63" s="45" t="s">
        <v>233</v>
      </c>
      <c r="E63" s="45" t="s">
        <v>233</v>
      </c>
      <c r="F63" s="45" t="s">
        <v>233</v>
      </c>
      <c r="G63" s="45" t="s">
        <v>233</v>
      </c>
      <c r="H63" s="45" t="s">
        <v>233</v>
      </c>
      <c r="I63" s="45" t="s">
        <v>233</v>
      </c>
    </row>
    <row r="64" spans="1:9" x14ac:dyDescent="0.25">
      <c r="B64" s="46"/>
      <c r="C64" s="46"/>
      <c r="D64" s="46"/>
      <c r="E64" s="46"/>
      <c r="F64" s="46"/>
      <c r="G64" s="46"/>
      <c r="H64" s="46"/>
      <c r="I64" s="46"/>
    </row>
    <row r="65" spans="1:9" x14ac:dyDescent="0.25">
      <c r="A65" s="26" t="s">
        <v>43</v>
      </c>
      <c r="B65" s="46"/>
      <c r="C65" s="46"/>
      <c r="D65" s="46"/>
      <c r="E65" s="46"/>
      <c r="F65" s="46"/>
      <c r="G65" s="46"/>
      <c r="H65" s="46"/>
      <c r="I65" s="46"/>
    </row>
    <row r="66" spans="1:9" x14ac:dyDescent="0.25">
      <c r="A66" s="26" t="s">
        <v>117</v>
      </c>
      <c r="B66" s="46">
        <f>B21/B13</f>
        <v>111642.03099182781</v>
      </c>
      <c r="C66" s="46">
        <f t="shared" ref="C66:F66" si="13">C21/C13</f>
        <v>19819.466248037676</v>
      </c>
      <c r="D66" s="45" t="s">
        <v>233</v>
      </c>
      <c r="E66" s="45" t="s">
        <v>233</v>
      </c>
      <c r="F66" s="46">
        <f t="shared" si="13"/>
        <v>21363.418146903503</v>
      </c>
      <c r="G66" s="45" t="s">
        <v>233</v>
      </c>
      <c r="H66" s="45" t="s">
        <v>233</v>
      </c>
      <c r="I66" s="45" t="s">
        <v>233</v>
      </c>
    </row>
    <row r="67" spans="1:9" x14ac:dyDescent="0.25">
      <c r="A67" s="26" t="s">
        <v>118</v>
      </c>
      <c r="B67" s="45" t="s">
        <v>233</v>
      </c>
      <c r="C67" s="45" t="s">
        <v>233</v>
      </c>
      <c r="D67" s="45" t="s">
        <v>233</v>
      </c>
      <c r="E67" s="45" t="s">
        <v>233</v>
      </c>
      <c r="F67" s="45" t="s">
        <v>233</v>
      </c>
      <c r="G67" s="45" t="s">
        <v>233</v>
      </c>
      <c r="H67" s="45" t="s">
        <v>233</v>
      </c>
      <c r="I67" s="45" t="s">
        <v>233</v>
      </c>
    </row>
    <row r="68" spans="1:9" x14ac:dyDescent="0.25">
      <c r="A68" s="26" t="s">
        <v>46</v>
      </c>
      <c r="B68" s="45" t="s">
        <v>233</v>
      </c>
      <c r="C68" s="45" t="s">
        <v>233</v>
      </c>
      <c r="D68" s="45" t="s">
        <v>233</v>
      </c>
      <c r="E68" s="45" t="s">
        <v>233</v>
      </c>
      <c r="F68" s="45" t="s">
        <v>233</v>
      </c>
      <c r="G68" s="45" t="s">
        <v>233</v>
      </c>
      <c r="H68" s="45" t="s">
        <v>233</v>
      </c>
      <c r="I68" s="45" t="s">
        <v>233</v>
      </c>
    </row>
    <row r="69" spans="1:9" x14ac:dyDescent="0.25">
      <c r="A69" s="26" t="s">
        <v>119</v>
      </c>
      <c r="B69" s="46">
        <f>B21/B12</f>
        <v>39682539.682539679</v>
      </c>
      <c r="C69" s="46">
        <f t="shared" ref="C69:H69" si="14">C21/C12</f>
        <v>37875000</v>
      </c>
      <c r="D69" s="46">
        <f t="shared" si="14"/>
        <v>438333333.33333331</v>
      </c>
      <c r="E69" s="45" t="s">
        <v>233</v>
      </c>
      <c r="F69" s="46">
        <f t="shared" si="14"/>
        <v>26700000</v>
      </c>
      <c r="G69" s="46">
        <f t="shared" si="14"/>
        <v>160000000</v>
      </c>
      <c r="H69" s="46">
        <f t="shared" si="14"/>
        <v>100000000</v>
      </c>
      <c r="I69" s="45" t="s">
        <v>233</v>
      </c>
    </row>
    <row r="70" spans="1:9" x14ac:dyDescent="0.25">
      <c r="A70" s="26" t="s">
        <v>120</v>
      </c>
      <c r="B70" s="45" t="s">
        <v>233</v>
      </c>
      <c r="C70" s="45" t="s">
        <v>233</v>
      </c>
      <c r="D70" s="45" t="s">
        <v>233</v>
      </c>
      <c r="E70" s="45" t="s">
        <v>233</v>
      </c>
      <c r="F70" s="45" t="s">
        <v>233</v>
      </c>
      <c r="G70" s="45" t="s">
        <v>233</v>
      </c>
      <c r="H70" s="45" t="s">
        <v>233</v>
      </c>
      <c r="I70" s="45" t="s">
        <v>233</v>
      </c>
    </row>
    <row r="71" spans="1:9" x14ac:dyDescent="0.25"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26" t="s">
        <v>47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26" t="s">
        <v>48</v>
      </c>
      <c r="B73" s="45" t="s">
        <v>233</v>
      </c>
      <c r="C73" s="52"/>
      <c r="D73" s="52"/>
      <c r="E73" s="52"/>
      <c r="F73" s="52"/>
      <c r="G73" s="52"/>
      <c r="H73" s="52"/>
      <c r="I73" s="52"/>
    </row>
    <row r="74" spans="1:9" x14ac:dyDescent="0.25">
      <c r="A74" s="26" t="s">
        <v>49</v>
      </c>
      <c r="B74" s="45" t="s">
        <v>233</v>
      </c>
      <c r="C74" s="52"/>
      <c r="D74" s="52"/>
      <c r="E74" s="52"/>
      <c r="F74" s="52"/>
      <c r="G74" s="52"/>
      <c r="H74" s="52"/>
      <c r="I74" s="52"/>
    </row>
    <row r="75" spans="1:9" ht="15.75" thickBot="1" x14ac:dyDescent="0.3">
      <c r="A75" s="41"/>
      <c r="B75" s="41"/>
      <c r="C75" s="41"/>
      <c r="D75" s="41"/>
      <c r="E75" s="41"/>
      <c r="F75" s="41"/>
      <c r="G75" s="41"/>
      <c r="H75" s="41"/>
      <c r="I75" s="41"/>
    </row>
    <row r="76" spans="1:9" ht="15.75" thickTop="1" x14ac:dyDescent="0.25"/>
    <row r="77" spans="1:9" x14ac:dyDescent="0.25">
      <c r="A77" s="26" t="s">
        <v>50</v>
      </c>
    </row>
    <row r="78" spans="1:9" x14ac:dyDescent="0.25">
      <c r="A78" s="26" t="s">
        <v>140</v>
      </c>
    </row>
    <row r="79" spans="1:9" x14ac:dyDescent="0.25">
      <c r="A79" s="26" t="s">
        <v>141</v>
      </c>
    </row>
    <row r="80" spans="1:9" x14ac:dyDescent="0.25">
      <c r="A80" s="26" t="s">
        <v>142</v>
      </c>
    </row>
    <row r="81" spans="1:6" x14ac:dyDescent="0.25">
      <c r="A81" s="26" t="s">
        <v>94</v>
      </c>
    </row>
    <row r="83" spans="1:6" x14ac:dyDescent="0.25">
      <c r="A83" s="26" t="s">
        <v>114</v>
      </c>
    </row>
    <row r="84" spans="1:6" x14ac:dyDescent="0.25">
      <c r="A84" s="26" t="s">
        <v>98</v>
      </c>
    </row>
    <row r="85" spans="1:6" x14ac:dyDescent="0.25">
      <c r="A85" s="85" t="s">
        <v>124</v>
      </c>
      <c r="B85" s="85"/>
      <c r="C85" s="85"/>
      <c r="D85" s="85"/>
      <c r="E85" s="85"/>
      <c r="F85" s="85"/>
    </row>
    <row r="86" spans="1:6" x14ac:dyDescent="0.25">
      <c r="A86" s="85"/>
      <c r="B86" s="85"/>
      <c r="C86" s="85"/>
      <c r="D86" s="85"/>
      <c r="E86" s="85"/>
      <c r="F86" s="85"/>
    </row>
    <row r="87" spans="1:6" x14ac:dyDescent="0.25">
      <c r="A87" s="85"/>
      <c r="B87" s="85"/>
      <c r="C87" s="85"/>
      <c r="D87" s="85"/>
      <c r="E87" s="85"/>
      <c r="F87" s="85"/>
    </row>
    <row r="88" spans="1:6" x14ac:dyDescent="0.25">
      <c r="A88" s="42"/>
    </row>
    <row r="89" spans="1:6" x14ac:dyDescent="0.25">
      <c r="A89" s="26" t="s">
        <v>106</v>
      </c>
    </row>
    <row r="90" spans="1:6" x14ac:dyDescent="0.25">
      <c r="A90" s="43" t="s">
        <v>107</v>
      </c>
    </row>
    <row r="91" spans="1:6" x14ac:dyDescent="0.25">
      <c r="A91" s="43" t="s">
        <v>108</v>
      </c>
    </row>
    <row r="93" spans="1:6" x14ac:dyDescent="0.25">
      <c r="A93" s="26" t="s">
        <v>234</v>
      </c>
    </row>
  </sheetData>
  <mergeCells count="7">
    <mergeCell ref="A85:F87"/>
    <mergeCell ref="A2:I2"/>
    <mergeCell ref="A4:A5"/>
    <mergeCell ref="B4:B5"/>
    <mergeCell ref="H4:I4"/>
    <mergeCell ref="C5:E5"/>
    <mergeCell ref="F5:H5"/>
  </mergeCells>
  <pageMargins left="0.7" right="0.7" top="0.75" bottom="0.75" header="0.3" footer="0.3"/>
  <pageSetup paperSize="9" orientation="portrait" r:id="rId1"/>
  <ignoredErrors>
    <ignoredError sqref="C74:I74 C40:C47 F72:I73 F40:F43 I40:I43 I46:I47 I51:I52 I56:I57 I64:I65 I71 C71:C73 F71 C64:C65 F64:F65 C51:C52 C56:C57 F56:F57 F51:F52 F46:F47 I59:I60 C59:C60 F59:F60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1.42578125" style="59" customWidth="1"/>
    <col min="2" max="9" width="19.5703125" style="59" customWidth="1"/>
    <col min="10" max="16384" width="11.42578125" style="59"/>
  </cols>
  <sheetData>
    <row r="2" spans="1:9" x14ac:dyDescent="0.25">
      <c r="A2" s="86" t="s">
        <v>146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96" t="s">
        <v>0</v>
      </c>
      <c r="B4" s="96" t="s">
        <v>1</v>
      </c>
      <c r="C4" s="71"/>
      <c r="D4" s="71"/>
      <c r="E4" s="71"/>
      <c r="F4" s="71"/>
      <c r="G4" s="71"/>
      <c r="H4" s="94"/>
      <c r="I4" s="95"/>
    </row>
    <row r="5" spans="1:9" ht="15.75" thickBot="1" x14ac:dyDescent="0.3">
      <c r="A5" s="97"/>
      <c r="B5" s="97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59" t="s">
        <v>7</v>
      </c>
    </row>
    <row r="9" spans="1:9" x14ac:dyDescent="0.25">
      <c r="A9" s="59" t="s">
        <v>113</v>
      </c>
    </row>
    <row r="10" spans="1:9" x14ac:dyDescent="0.25">
      <c r="A10" s="59" t="s">
        <v>147</v>
      </c>
      <c r="B10" s="60">
        <f t="shared" ref="B10:B17" si="0">SUM(C10:I10)</f>
        <v>11</v>
      </c>
      <c r="C10" s="60">
        <v>0</v>
      </c>
      <c r="D10" s="60">
        <v>0</v>
      </c>
      <c r="E10" s="60">
        <v>0</v>
      </c>
      <c r="F10" s="60">
        <v>1</v>
      </c>
      <c r="G10" s="60">
        <v>-1</v>
      </c>
      <c r="H10" s="60">
        <v>0</v>
      </c>
      <c r="I10" s="60">
        <v>11</v>
      </c>
    </row>
    <row r="11" spans="1:9" x14ac:dyDescent="0.25">
      <c r="A11" s="40" t="s">
        <v>115</v>
      </c>
      <c r="B11" s="60">
        <f t="shared" si="0"/>
        <v>9650</v>
      </c>
      <c r="C11" s="60">
        <v>0</v>
      </c>
      <c r="D11" s="60">
        <v>0</v>
      </c>
      <c r="E11" s="60">
        <v>0</v>
      </c>
      <c r="F11" s="60">
        <v>1695</v>
      </c>
      <c r="G11" s="60">
        <v>-1695</v>
      </c>
      <c r="H11" s="60">
        <v>0</v>
      </c>
      <c r="I11" s="60">
        <v>9650</v>
      </c>
    </row>
    <row r="12" spans="1:9" x14ac:dyDescent="0.25">
      <c r="A12" s="59" t="s">
        <v>148</v>
      </c>
      <c r="B12" s="60">
        <f t="shared" si="0"/>
        <v>64</v>
      </c>
      <c r="C12" s="60">
        <v>4</v>
      </c>
      <c r="D12" s="60">
        <v>3</v>
      </c>
      <c r="E12" s="60">
        <v>0</v>
      </c>
      <c r="F12" s="60">
        <v>7</v>
      </c>
      <c r="G12" s="60">
        <v>4</v>
      </c>
      <c r="H12" s="60">
        <v>1</v>
      </c>
      <c r="I12" s="60">
        <v>45</v>
      </c>
    </row>
    <row r="13" spans="1:9" x14ac:dyDescent="0.25">
      <c r="A13" s="40" t="s">
        <v>115</v>
      </c>
      <c r="B13" s="60">
        <f t="shared" si="0"/>
        <v>46277</v>
      </c>
      <c r="C13" s="60">
        <v>7644</v>
      </c>
      <c r="D13" s="60">
        <v>0</v>
      </c>
      <c r="E13" s="60">
        <v>0</v>
      </c>
      <c r="F13" s="60">
        <v>30133</v>
      </c>
      <c r="G13" s="60">
        <v>0</v>
      </c>
      <c r="H13" s="60">
        <v>0</v>
      </c>
      <c r="I13" s="60">
        <v>8500</v>
      </c>
    </row>
    <row r="14" spans="1:9" ht="17.25" customHeight="1" x14ac:dyDescent="0.25">
      <c r="A14" s="59" t="s">
        <v>149</v>
      </c>
      <c r="B14" s="60">
        <f t="shared" si="0"/>
        <v>14</v>
      </c>
      <c r="C14" s="60">
        <v>1</v>
      </c>
      <c r="D14" s="60">
        <v>0</v>
      </c>
      <c r="E14" s="60">
        <v>0</v>
      </c>
      <c r="F14" s="60">
        <v>1</v>
      </c>
      <c r="G14" s="60">
        <v>0</v>
      </c>
      <c r="H14" s="60">
        <v>0</v>
      </c>
      <c r="I14" s="60">
        <v>12</v>
      </c>
    </row>
    <row r="15" spans="1:9" x14ac:dyDescent="0.25">
      <c r="A15" s="40" t="s">
        <v>115</v>
      </c>
      <c r="B15" s="60">
        <f t="shared" si="0"/>
        <v>12945</v>
      </c>
      <c r="C15" s="60">
        <v>3192</v>
      </c>
      <c r="D15" s="60">
        <v>0</v>
      </c>
      <c r="E15" s="60">
        <v>0</v>
      </c>
      <c r="F15" s="60">
        <v>1800</v>
      </c>
      <c r="G15" s="60">
        <v>0</v>
      </c>
      <c r="H15" s="60">
        <v>0</v>
      </c>
      <c r="I15" s="60">
        <v>7953</v>
      </c>
    </row>
    <row r="16" spans="1:9" x14ac:dyDescent="0.25">
      <c r="A16" s="59" t="s">
        <v>127</v>
      </c>
      <c r="B16" s="60">
        <f t="shared" si="0"/>
        <v>64</v>
      </c>
      <c r="C16" s="60">
        <v>4</v>
      </c>
      <c r="D16" s="60">
        <v>3</v>
      </c>
      <c r="E16" s="60">
        <v>0</v>
      </c>
      <c r="F16" s="60">
        <v>7</v>
      </c>
      <c r="G16" s="60">
        <v>4</v>
      </c>
      <c r="H16" s="60">
        <v>1</v>
      </c>
      <c r="I16" s="60">
        <v>45</v>
      </c>
    </row>
    <row r="17" spans="1:9" x14ac:dyDescent="0.25">
      <c r="A17" s="40" t="s">
        <v>115</v>
      </c>
      <c r="B17" s="60">
        <f t="shared" si="0"/>
        <v>46277</v>
      </c>
      <c r="C17" s="60">
        <v>7644</v>
      </c>
      <c r="D17" s="60">
        <v>0</v>
      </c>
      <c r="E17" s="60">
        <v>0</v>
      </c>
      <c r="F17" s="60">
        <v>30133</v>
      </c>
      <c r="G17" s="60">
        <v>0</v>
      </c>
      <c r="H17" s="60">
        <v>0</v>
      </c>
      <c r="I17" s="60">
        <v>8500</v>
      </c>
    </row>
    <row r="18" spans="1:9" x14ac:dyDescent="0.25">
      <c r="B18" s="61"/>
      <c r="C18" s="61"/>
      <c r="D18" s="61"/>
      <c r="E18" s="61"/>
      <c r="F18" s="61"/>
      <c r="G18" s="61"/>
      <c r="H18" s="61"/>
      <c r="I18" s="61"/>
    </row>
    <row r="19" spans="1:9" x14ac:dyDescent="0.25">
      <c r="A19" s="59" t="s">
        <v>15</v>
      </c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59" t="s">
        <v>150</v>
      </c>
      <c r="B20" s="62">
        <f>SUM(C20:I20)</f>
        <v>76061639.77744399</v>
      </c>
      <c r="C20" s="62">
        <v>40949425.799999997</v>
      </c>
      <c r="D20" s="62">
        <v>2898967.2427299996</v>
      </c>
      <c r="E20" s="62">
        <v>0</v>
      </c>
      <c r="F20" s="62">
        <v>0</v>
      </c>
      <c r="G20" s="62">
        <v>32213246.734713998</v>
      </c>
      <c r="H20" s="62">
        <v>0</v>
      </c>
      <c r="I20" s="62">
        <v>0</v>
      </c>
    </row>
    <row r="21" spans="1:9" x14ac:dyDescent="0.25">
      <c r="A21" s="59" t="s">
        <v>151</v>
      </c>
      <c r="B21" s="62">
        <f>SUM(C21:I21)</f>
        <v>2500000000</v>
      </c>
      <c r="C21" s="62">
        <v>339590000</v>
      </c>
      <c r="D21" s="62">
        <v>753848000</v>
      </c>
      <c r="E21" s="62">
        <v>0</v>
      </c>
      <c r="F21" s="62">
        <v>530189550</v>
      </c>
      <c r="G21" s="62">
        <v>875372450</v>
      </c>
      <c r="H21" s="62">
        <v>1000000</v>
      </c>
      <c r="I21" s="62">
        <v>0</v>
      </c>
    </row>
    <row r="22" spans="1:9" x14ac:dyDescent="0.25">
      <c r="A22" s="59" t="s">
        <v>152</v>
      </c>
      <c r="B22" s="62">
        <f>SUM(C22:I22)</f>
        <v>821215005.16999996</v>
      </c>
      <c r="C22" s="62">
        <v>71865329.340000004</v>
      </c>
      <c r="D22" s="62">
        <v>316377805.77999997</v>
      </c>
      <c r="E22" s="62">
        <v>0</v>
      </c>
      <c r="F22" s="62">
        <v>222457043.87</v>
      </c>
      <c r="G22" s="62">
        <v>210514826.17999998</v>
      </c>
      <c r="H22" s="62">
        <v>0</v>
      </c>
      <c r="I22" s="62">
        <v>0</v>
      </c>
    </row>
    <row r="23" spans="1:9" x14ac:dyDescent="0.25">
      <c r="A23" s="59" t="s">
        <v>131</v>
      </c>
      <c r="B23" s="62">
        <f>SUM(C23:I23)</f>
        <v>2500000000</v>
      </c>
      <c r="C23" s="62">
        <v>339590000</v>
      </c>
      <c r="D23" s="62">
        <v>753848000</v>
      </c>
      <c r="E23" s="62">
        <v>0</v>
      </c>
      <c r="F23" s="62">
        <v>530189550</v>
      </c>
      <c r="G23" s="62">
        <v>875372450</v>
      </c>
      <c r="H23" s="62">
        <v>1000000</v>
      </c>
      <c r="I23" s="62">
        <v>0</v>
      </c>
    </row>
    <row r="24" spans="1:9" x14ac:dyDescent="0.25">
      <c r="A24" s="59" t="s">
        <v>153</v>
      </c>
      <c r="B24" s="61">
        <f>B22</f>
        <v>821215005.16999996</v>
      </c>
      <c r="C24" s="61"/>
      <c r="D24" s="61"/>
      <c r="E24" s="61"/>
      <c r="F24" s="61"/>
      <c r="G24" s="61"/>
      <c r="H24" s="61"/>
      <c r="I24" s="61"/>
    </row>
    <row r="25" spans="1:9" x14ac:dyDescent="0.25"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59" t="s">
        <v>17</v>
      </c>
      <c r="B26" s="61"/>
      <c r="C26" s="61"/>
      <c r="D26" s="61"/>
      <c r="E26" s="61"/>
      <c r="F26" s="61"/>
      <c r="G26" s="61"/>
      <c r="H26" s="61"/>
      <c r="I26" s="61"/>
    </row>
    <row r="27" spans="1:9" x14ac:dyDescent="0.25">
      <c r="A27" s="59" t="s">
        <v>154</v>
      </c>
      <c r="B27" s="60">
        <f>B21</f>
        <v>2500000000</v>
      </c>
      <c r="C27" s="61"/>
      <c r="D27" s="61"/>
      <c r="E27" s="61"/>
      <c r="F27" s="61"/>
      <c r="G27" s="61"/>
      <c r="H27" s="61"/>
      <c r="I27" s="61"/>
    </row>
    <row r="28" spans="1:9" x14ac:dyDescent="0.25">
      <c r="A28" s="59" t="s">
        <v>155</v>
      </c>
      <c r="B28" s="60">
        <v>1335461000</v>
      </c>
      <c r="C28" s="61"/>
      <c r="D28" s="61"/>
      <c r="E28" s="61"/>
      <c r="F28" s="61"/>
      <c r="G28" s="61"/>
      <c r="H28" s="61"/>
      <c r="I28" s="61"/>
    </row>
    <row r="29" spans="1:9" x14ac:dyDescent="0.25">
      <c r="B29" s="61"/>
      <c r="C29" s="61"/>
      <c r="D29" s="61"/>
      <c r="E29" s="61"/>
      <c r="F29" s="61"/>
      <c r="G29" s="61"/>
      <c r="H29" s="61"/>
      <c r="I29" s="61"/>
    </row>
    <row r="30" spans="1:9" x14ac:dyDescent="0.25">
      <c r="A30" s="59" t="s">
        <v>18</v>
      </c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A31" s="59" t="s">
        <v>156</v>
      </c>
      <c r="B31" s="63">
        <v>1.0088033727000001</v>
      </c>
      <c r="C31" s="63">
        <v>1.0088033727000001</v>
      </c>
      <c r="D31" s="63">
        <v>1.0088033727000001</v>
      </c>
      <c r="E31" s="63">
        <v>1.0088033727000001</v>
      </c>
      <c r="F31" s="63">
        <v>1.0088033727000001</v>
      </c>
      <c r="G31" s="63">
        <v>1.0088033727000001</v>
      </c>
      <c r="H31" s="63">
        <v>1.0088033727000001</v>
      </c>
      <c r="I31" s="63">
        <v>1.0088033727000001</v>
      </c>
    </row>
    <row r="32" spans="1:9" x14ac:dyDescent="0.25">
      <c r="A32" s="59" t="s">
        <v>157</v>
      </c>
      <c r="B32" s="63">
        <v>1.0303325644000001</v>
      </c>
      <c r="C32" s="63">
        <v>1.0303325644000001</v>
      </c>
      <c r="D32" s="63">
        <v>1.0303325644000001</v>
      </c>
      <c r="E32" s="63">
        <v>1.0303325644000001</v>
      </c>
      <c r="F32" s="63">
        <v>1.0303325644000001</v>
      </c>
      <c r="G32" s="63">
        <v>1.0303325644000001</v>
      </c>
      <c r="H32" s="63">
        <v>1.0303325644000001</v>
      </c>
      <c r="I32" s="63">
        <v>1.0303325644000001</v>
      </c>
    </row>
    <row r="33" spans="1:9" x14ac:dyDescent="0.25">
      <c r="A33" s="59" t="s">
        <v>100</v>
      </c>
      <c r="B33" s="61">
        <f>C33+F33</f>
        <v>282380</v>
      </c>
      <c r="C33" s="49">
        <v>75533</v>
      </c>
      <c r="D33" s="49">
        <v>75533</v>
      </c>
      <c r="E33" s="49">
        <v>75533</v>
      </c>
      <c r="F33" s="61">
        <v>206847</v>
      </c>
      <c r="G33" s="61">
        <v>206847</v>
      </c>
      <c r="H33" s="61">
        <v>206847</v>
      </c>
      <c r="I33" s="62">
        <v>0</v>
      </c>
    </row>
    <row r="34" spans="1:9" x14ac:dyDescent="0.25">
      <c r="B34" s="61"/>
      <c r="C34" s="61"/>
      <c r="D34" s="61"/>
      <c r="E34" s="61"/>
      <c r="F34" s="61"/>
      <c r="G34" s="61"/>
      <c r="H34" s="61"/>
      <c r="I34" s="61"/>
    </row>
    <row r="35" spans="1:9" x14ac:dyDescent="0.25">
      <c r="A35" s="59" t="s">
        <v>21</v>
      </c>
      <c r="B35" s="61"/>
      <c r="C35" s="61"/>
      <c r="D35" s="61"/>
      <c r="E35" s="61"/>
      <c r="F35" s="61"/>
      <c r="G35" s="61"/>
      <c r="H35" s="61"/>
      <c r="I35" s="61"/>
    </row>
    <row r="36" spans="1:9" x14ac:dyDescent="0.25">
      <c r="A36" s="59" t="s">
        <v>158</v>
      </c>
      <c r="B36" s="64">
        <f t="shared" ref="B36" si="1">B20/B31</f>
        <v>75397884.102894798</v>
      </c>
      <c r="C36" s="64">
        <f t="shared" ref="C36:I36" si="2">C20/C31</f>
        <v>40592078.603386685</v>
      </c>
      <c r="D36" s="64">
        <f t="shared" si="2"/>
        <v>2873669.26120706</v>
      </c>
      <c r="E36" s="64">
        <f t="shared" si="2"/>
        <v>0</v>
      </c>
      <c r="F36" s="64">
        <f t="shared" si="2"/>
        <v>0</v>
      </c>
      <c r="G36" s="64">
        <f t="shared" si="2"/>
        <v>31932136.238301054</v>
      </c>
      <c r="H36" s="64">
        <f t="shared" si="2"/>
        <v>0</v>
      </c>
      <c r="I36" s="64">
        <f t="shared" si="2"/>
        <v>0</v>
      </c>
    </row>
    <row r="37" spans="1:9" x14ac:dyDescent="0.25">
      <c r="A37" s="59" t="s">
        <v>159</v>
      </c>
      <c r="B37" s="64">
        <f t="shared" ref="B37" si="3">B22/B32</f>
        <v>797038775.19218576</v>
      </c>
      <c r="C37" s="64">
        <f t="shared" ref="C37:I37" si="4">C22/C32</f>
        <v>69749643.778220072</v>
      </c>
      <c r="D37" s="64">
        <f t="shared" si="4"/>
        <v>307063774.07787573</v>
      </c>
      <c r="E37" s="64">
        <f t="shared" si="4"/>
        <v>0</v>
      </c>
      <c r="F37" s="64">
        <f t="shared" si="4"/>
        <v>215908000.53917035</v>
      </c>
      <c r="G37" s="64">
        <f t="shared" si="4"/>
        <v>204317356.79691961</v>
      </c>
      <c r="H37" s="64">
        <f t="shared" si="4"/>
        <v>0</v>
      </c>
      <c r="I37" s="64">
        <f t="shared" si="4"/>
        <v>0</v>
      </c>
    </row>
    <row r="38" spans="1:9" x14ac:dyDescent="0.25">
      <c r="A38" s="59" t="s">
        <v>160</v>
      </c>
      <c r="B38" s="64">
        <f>B36/B11</f>
        <v>7813.2522386419478</v>
      </c>
      <c r="C38" s="51" t="s">
        <v>233</v>
      </c>
      <c r="D38" s="51" t="s">
        <v>233</v>
      </c>
      <c r="E38" s="51" t="s">
        <v>233</v>
      </c>
      <c r="F38" s="64">
        <f t="shared" ref="F38:I38" si="5">F36/F11</f>
        <v>0</v>
      </c>
      <c r="G38" s="64">
        <f t="shared" si="5"/>
        <v>-18839.018429676136</v>
      </c>
      <c r="H38" s="51" t="s">
        <v>233</v>
      </c>
      <c r="I38" s="64">
        <f t="shared" si="5"/>
        <v>0</v>
      </c>
    </row>
    <row r="39" spans="1:9" x14ac:dyDescent="0.25">
      <c r="A39" s="59" t="s">
        <v>161</v>
      </c>
      <c r="B39" s="64">
        <f>B37/B15</f>
        <v>61571.168419635826</v>
      </c>
      <c r="C39" s="64">
        <f t="shared" ref="C39:I39" si="6">C37/C15</f>
        <v>21851.392161096515</v>
      </c>
      <c r="D39" s="51" t="s">
        <v>233</v>
      </c>
      <c r="E39" s="51" t="s">
        <v>233</v>
      </c>
      <c r="F39" s="64">
        <f t="shared" si="6"/>
        <v>119948.88918842797</v>
      </c>
      <c r="G39" s="51" t="s">
        <v>233</v>
      </c>
      <c r="H39" s="51" t="s">
        <v>233</v>
      </c>
      <c r="I39" s="64">
        <f t="shared" si="6"/>
        <v>0</v>
      </c>
    </row>
    <row r="40" spans="1:9" x14ac:dyDescent="0.25">
      <c r="B40" s="61"/>
      <c r="C40" s="61"/>
      <c r="D40" s="61"/>
      <c r="E40" s="61"/>
      <c r="F40" s="61"/>
      <c r="G40" s="61"/>
      <c r="H40" s="61"/>
      <c r="I40" s="61"/>
    </row>
    <row r="41" spans="1:9" x14ac:dyDescent="0.25">
      <c r="A41" s="59" t="s">
        <v>26</v>
      </c>
      <c r="B41" s="61"/>
      <c r="C41" s="61"/>
      <c r="D41" s="61"/>
      <c r="E41" s="61"/>
      <c r="F41" s="61"/>
      <c r="G41" s="61"/>
      <c r="H41" s="61"/>
      <c r="I41" s="61"/>
    </row>
    <row r="42" spans="1:9" x14ac:dyDescent="0.25">
      <c r="B42" s="61"/>
      <c r="C42" s="61"/>
      <c r="D42" s="61"/>
      <c r="E42" s="61"/>
      <c r="F42" s="61"/>
      <c r="G42" s="61"/>
      <c r="H42" s="61"/>
      <c r="I42" s="61"/>
    </row>
    <row r="43" spans="1:9" x14ac:dyDescent="0.25">
      <c r="A43" s="59" t="s">
        <v>27</v>
      </c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59" t="s">
        <v>28</v>
      </c>
      <c r="B44" s="65">
        <f>(B13/B33)*100</f>
        <v>16.388200297471492</v>
      </c>
      <c r="C44" s="65">
        <f t="shared" ref="C44:H44" si="7">(C13/C33)*100</f>
        <v>10.12007996504839</v>
      </c>
      <c r="D44" s="65">
        <f t="shared" si="7"/>
        <v>0</v>
      </c>
      <c r="E44" s="65">
        <f t="shared" si="7"/>
        <v>0</v>
      </c>
      <c r="F44" s="65">
        <f t="shared" si="7"/>
        <v>14.567772314802729</v>
      </c>
      <c r="G44" s="65">
        <f t="shared" si="7"/>
        <v>0</v>
      </c>
      <c r="H44" s="65">
        <f t="shared" si="7"/>
        <v>0</v>
      </c>
      <c r="I44" s="51" t="s">
        <v>233</v>
      </c>
    </row>
    <row r="45" spans="1:9" x14ac:dyDescent="0.25">
      <c r="A45" s="59" t="s">
        <v>29</v>
      </c>
      <c r="B45" s="65">
        <f>(B15/B33)*100</f>
        <v>4.5842481762164464</v>
      </c>
      <c r="C45" s="65">
        <f t="shared" ref="C45:H45" si="8">(C15/C33)*100</f>
        <v>4.2259674579322946</v>
      </c>
      <c r="D45" s="65">
        <f t="shared" si="8"/>
        <v>0</v>
      </c>
      <c r="E45" s="65">
        <f t="shared" si="8"/>
        <v>0</v>
      </c>
      <c r="F45" s="65">
        <f t="shared" si="8"/>
        <v>0.87020841491537226</v>
      </c>
      <c r="G45" s="65">
        <f t="shared" si="8"/>
        <v>0</v>
      </c>
      <c r="H45" s="65">
        <f t="shared" si="8"/>
        <v>0</v>
      </c>
      <c r="I45" s="51" t="s">
        <v>233</v>
      </c>
    </row>
    <row r="46" spans="1:9" x14ac:dyDescent="0.25"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9" t="s">
        <v>30</v>
      </c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9" t="s">
        <v>31</v>
      </c>
      <c r="B48" s="56">
        <f>B15/B13*100</f>
        <v>27.972859087667739</v>
      </c>
      <c r="C48" s="56">
        <f t="shared" ref="C48:I48" si="9">C15/C13*100</f>
        <v>41.758241758241759</v>
      </c>
      <c r="D48" s="51" t="s">
        <v>233</v>
      </c>
      <c r="E48" s="51" t="s">
        <v>233</v>
      </c>
      <c r="F48" s="56">
        <f t="shared" si="9"/>
        <v>5.973517406165997</v>
      </c>
      <c r="G48" s="51" t="s">
        <v>233</v>
      </c>
      <c r="H48" s="51" t="s">
        <v>233</v>
      </c>
      <c r="I48" s="56">
        <f t="shared" si="9"/>
        <v>93.564705882352939</v>
      </c>
    </row>
    <row r="49" spans="1:9" x14ac:dyDescent="0.25">
      <c r="A49" s="59" t="s">
        <v>32</v>
      </c>
      <c r="B49" s="56">
        <f>B22/B21*100</f>
        <v>32.8486002068</v>
      </c>
      <c r="C49" s="56">
        <f t="shared" ref="C49:G49" si="10">C22/C21*100</f>
        <v>21.162380912276571</v>
      </c>
      <c r="D49" s="56">
        <f t="shared" si="10"/>
        <v>41.96838166049389</v>
      </c>
      <c r="E49" s="51" t="s">
        <v>233</v>
      </c>
      <c r="F49" s="56">
        <f t="shared" si="10"/>
        <v>41.958021215242738</v>
      </c>
      <c r="G49" s="56">
        <f t="shared" si="10"/>
        <v>24.048600818999954</v>
      </c>
      <c r="H49" s="51" t="s">
        <v>233</v>
      </c>
      <c r="I49" s="51" t="s">
        <v>233</v>
      </c>
    </row>
    <row r="50" spans="1:9" x14ac:dyDescent="0.25">
      <c r="A50" s="59" t="s">
        <v>33</v>
      </c>
      <c r="B50" s="56">
        <f t="shared" ref="B50:F50" si="11">AVERAGE(B48:B49)</f>
        <v>30.410729647233872</v>
      </c>
      <c r="C50" s="56">
        <f t="shared" si="11"/>
        <v>31.460311335259163</v>
      </c>
      <c r="D50" s="51" t="s">
        <v>233</v>
      </c>
      <c r="E50" s="51" t="s">
        <v>233</v>
      </c>
      <c r="F50" s="56">
        <f t="shared" si="11"/>
        <v>23.965769310704367</v>
      </c>
      <c r="G50" s="51" t="s">
        <v>233</v>
      </c>
      <c r="H50" s="51" t="s">
        <v>233</v>
      </c>
      <c r="I50" s="51" t="s">
        <v>233</v>
      </c>
    </row>
    <row r="51" spans="1:9" x14ac:dyDescent="0.25">
      <c r="B51" s="56"/>
      <c r="C51" s="56"/>
      <c r="D51" s="56"/>
      <c r="E51" s="56"/>
      <c r="F51" s="56"/>
      <c r="G51" s="56"/>
      <c r="H51" s="56"/>
      <c r="I51" s="56"/>
    </row>
    <row r="52" spans="1:9" x14ac:dyDescent="0.25">
      <c r="A52" s="59" t="s">
        <v>34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25">
      <c r="A53" s="59" t="s">
        <v>35</v>
      </c>
      <c r="B53" s="56">
        <f>B15/B17*100</f>
        <v>27.972859087667739</v>
      </c>
      <c r="C53" s="56">
        <f t="shared" ref="C53:I53" si="12">C15/C17*100</f>
        <v>41.758241758241759</v>
      </c>
      <c r="D53" s="51" t="s">
        <v>233</v>
      </c>
      <c r="E53" s="51" t="s">
        <v>233</v>
      </c>
      <c r="F53" s="56">
        <f t="shared" si="12"/>
        <v>5.973517406165997</v>
      </c>
      <c r="G53" s="51" t="s">
        <v>233</v>
      </c>
      <c r="H53" s="51" t="s">
        <v>233</v>
      </c>
      <c r="I53" s="56">
        <f t="shared" si="12"/>
        <v>93.564705882352939</v>
      </c>
    </row>
    <row r="54" spans="1:9" x14ac:dyDescent="0.25">
      <c r="A54" s="59" t="s">
        <v>36</v>
      </c>
      <c r="B54" s="56">
        <f t="shared" ref="B54:G54" si="13">B22/B23*100</f>
        <v>32.8486002068</v>
      </c>
      <c r="C54" s="56">
        <f t="shared" si="13"/>
        <v>21.162380912276571</v>
      </c>
      <c r="D54" s="56">
        <f t="shared" si="13"/>
        <v>41.96838166049389</v>
      </c>
      <c r="E54" s="51" t="s">
        <v>233</v>
      </c>
      <c r="F54" s="56">
        <f t="shared" si="13"/>
        <v>41.958021215242738</v>
      </c>
      <c r="G54" s="56">
        <f t="shared" si="13"/>
        <v>24.048600818999954</v>
      </c>
      <c r="H54" s="51" t="s">
        <v>233</v>
      </c>
      <c r="I54" s="51" t="s">
        <v>233</v>
      </c>
    </row>
    <row r="55" spans="1:9" x14ac:dyDescent="0.25">
      <c r="A55" s="59" t="s">
        <v>37</v>
      </c>
      <c r="B55" s="56">
        <f t="shared" ref="B55:F55" si="14">(B53+B54)/2</f>
        <v>30.410729647233872</v>
      </c>
      <c r="C55" s="56">
        <f t="shared" si="14"/>
        <v>31.460311335259163</v>
      </c>
      <c r="D55" s="51" t="s">
        <v>233</v>
      </c>
      <c r="E55" s="51" t="s">
        <v>233</v>
      </c>
      <c r="F55" s="56">
        <f t="shared" si="14"/>
        <v>23.965769310704367</v>
      </c>
      <c r="G55" s="51" t="s">
        <v>233</v>
      </c>
      <c r="H55" s="51" t="s">
        <v>233</v>
      </c>
      <c r="I55" s="51" t="s">
        <v>233</v>
      </c>
    </row>
    <row r="56" spans="1:9" x14ac:dyDescent="0.25">
      <c r="B56" s="56"/>
      <c r="C56" s="56"/>
      <c r="D56" s="56"/>
      <c r="E56" s="56"/>
      <c r="F56" s="56"/>
      <c r="G56" s="56"/>
      <c r="H56" s="56"/>
      <c r="I56" s="56"/>
    </row>
    <row r="57" spans="1:9" x14ac:dyDescent="0.25">
      <c r="A57" s="59" t="s">
        <v>92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25">
      <c r="A58" s="59" t="s">
        <v>38</v>
      </c>
      <c r="B58" s="61">
        <f>B24/B22*100</f>
        <v>100</v>
      </c>
      <c r="C58" s="51"/>
      <c r="D58" s="51"/>
      <c r="E58" s="51"/>
      <c r="F58" s="51"/>
      <c r="G58" s="51"/>
      <c r="H58" s="51"/>
      <c r="I58" s="51"/>
    </row>
    <row r="59" spans="1:9" x14ac:dyDescent="0.25">
      <c r="B59" s="56"/>
      <c r="C59" s="56"/>
      <c r="D59" s="56"/>
      <c r="E59" s="56"/>
      <c r="F59" s="56"/>
      <c r="G59" s="56"/>
      <c r="H59" s="56"/>
      <c r="I59" s="56"/>
    </row>
    <row r="60" spans="1:9" x14ac:dyDescent="0.25">
      <c r="A60" s="59" t="s">
        <v>39</v>
      </c>
      <c r="B60" s="56"/>
      <c r="C60" s="56"/>
      <c r="D60" s="56"/>
      <c r="E60" s="56"/>
      <c r="F60" s="56"/>
      <c r="G60" s="56"/>
      <c r="H60" s="56"/>
      <c r="I60" s="56"/>
    </row>
    <row r="61" spans="1:9" x14ac:dyDescent="0.25">
      <c r="A61" s="59" t="s">
        <v>116</v>
      </c>
      <c r="B61" s="56">
        <f>((B15/B11)-1)*100</f>
        <v>34.145077720207254</v>
      </c>
      <c r="C61" s="51" t="s">
        <v>233</v>
      </c>
      <c r="D61" s="51" t="s">
        <v>233</v>
      </c>
      <c r="E61" s="51" t="s">
        <v>233</v>
      </c>
      <c r="F61" s="56">
        <f t="shared" ref="F61:I61" si="15">((F15/F11)-1)*100</f>
        <v>6.1946902654867353</v>
      </c>
      <c r="G61" s="56">
        <f t="shared" si="15"/>
        <v>-100</v>
      </c>
      <c r="H61" s="51" t="s">
        <v>233</v>
      </c>
      <c r="I61" s="56">
        <f t="shared" si="15"/>
        <v>-17.585492227979273</v>
      </c>
    </row>
    <row r="62" spans="1:9" x14ac:dyDescent="0.25">
      <c r="A62" s="59" t="s">
        <v>41</v>
      </c>
      <c r="B62" s="56">
        <f>((B37/B36)-1)*100</f>
        <v>957.11026864424241</v>
      </c>
      <c r="C62" s="56">
        <f t="shared" ref="C62:G62" si="16">((C37/C36)-1)*100</f>
        <v>71.83067775297593</v>
      </c>
      <c r="D62" s="56">
        <f t="shared" si="16"/>
        <v>10585.425014738692</v>
      </c>
      <c r="E62" s="51" t="s">
        <v>233</v>
      </c>
      <c r="F62" s="51" t="s">
        <v>233</v>
      </c>
      <c r="G62" s="56">
        <f t="shared" si="16"/>
        <v>539.84869434400946</v>
      </c>
      <c r="H62" s="51" t="s">
        <v>233</v>
      </c>
      <c r="I62" s="51" t="s">
        <v>233</v>
      </c>
    </row>
    <row r="63" spans="1:9" x14ac:dyDescent="0.25">
      <c r="A63" s="59" t="s">
        <v>42</v>
      </c>
      <c r="B63" s="56">
        <f t="shared" ref="B63" si="17">((B39/B38)-1)*100</f>
        <v>688.03507859536035</v>
      </c>
      <c r="C63" s="51" t="s">
        <v>233</v>
      </c>
      <c r="D63" s="51" t="s">
        <v>233</v>
      </c>
      <c r="E63" s="51" t="s">
        <v>233</v>
      </c>
      <c r="F63" s="51" t="s">
        <v>233</v>
      </c>
      <c r="G63" s="51" t="s">
        <v>233</v>
      </c>
      <c r="H63" s="51" t="s">
        <v>233</v>
      </c>
      <c r="I63" s="51" t="s">
        <v>233</v>
      </c>
    </row>
    <row r="64" spans="1:9" x14ac:dyDescent="0.25">
      <c r="B64" s="61"/>
      <c r="C64" s="61"/>
      <c r="D64" s="61"/>
      <c r="E64" s="61"/>
      <c r="F64" s="61"/>
      <c r="G64" s="61"/>
      <c r="H64" s="61"/>
      <c r="I64" s="61"/>
    </row>
    <row r="65" spans="1:9" x14ac:dyDescent="0.25">
      <c r="A65" s="59" t="s">
        <v>43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5">
      <c r="A66" s="59" t="s">
        <v>117</v>
      </c>
      <c r="B66" s="61">
        <f>B21/B13</f>
        <v>54022.516584912591</v>
      </c>
      <c r="C66" s="61">
        <f t="shared" ref="C66:F66" si="18">C21/C13</f>
        <v>44425.693354264782</v>
      </c>
      <c r="D66" s="51" t="s">
        <v>233</v>
      </c>
      <c r="E66" s="51" t="s">
        <v>233</v>
      </c>
      <c r="F66" s="61">
        <f t="shared" si="18"/>
        <v>17594.980586068428</v>
      </c>
      <c r="G66" s="51" t="s">
        <v>233</v>
      </c>
      <c r="H66" s="51" t="s">
        <v>233</v>
      </c>
      <c r="I66" s="51" t="s">
        <v>233</v>
      </c>
    </row>
    <row r="67" spans="1:9" x14ac:dyDescent="0.25">
      <c r="A67" s="59" t="s">
        <v>118</v>
      </c>
      <c r="B67" s="61">
        <f>B22/B15</f>
        <v>63438.779850907682</v>
      </c>
      <c r="C67" s="61">
        <f t="shared" ref="C67:F67" si="19">C22/C15</f>
        <v>22514.200921052634</v>
      </c>
      <c r="D67" s="51" t="s">
        <v>233</v>
      </c>
      <c r="E67" s="51" t="s">
        <v>233</v>
      </c>
      <c r="F67" s="61">
        <f t="shared" si="19"/>
        <v>123587.24659444444</v>
      </c>
      <c r="G67" s="51" t="s">
        <v>233</v>
      </c>
      <c r="H67" s="51" t="s">
        <v>233</v>
      </c>
      <c r="I67" s="51" t="s">
        <v>233</v>
      </c>
    </row>
    <row r="68" spans="1:9" x14ac:dyDescent="0.25">
      <c r="A68" s="59" t="s">
        <v>46</v>
      </c>
      <c r="B68" s="56">
        <f>(B67/B66)*B50</f>
        <v>35.711397860630832</v>
      </c>
      <c r="C68" s="56">
        <f t="shared" ref="C68:F68" si="20">(C67/C66)*C50</f>
        <v>15.943561415972782</v>
      </c>
      <c r="D68" s="51" t="s">
        <v>233</v>
      </c>
      <c r="E68" s="51" t="s">
        <v>233</v>
      </c>
      <c r="F68" s="56">
        <f t="shared" si="20"/>
        <v>168.33570387527283</v>
      </c>
      <c r="G68" s="51" t="s">
        <v>233</v>
      </c>
      <c r="H68" s="51" t="s">
        <v>233</v>
      </c>
      <c r="I68" s="51" t="s">
        <v>233</v>
      </c>
    </row>
    <row r="69" spans="1:9" x14ac:dyDescent="0.25">
      <c r="A69" s="59" t="s">
        <v>119</v>
      </c>
      <c r="B69" s="61">
        <f>B21/B12</f>
        <v>39062500</v>
      </c>
      <c r="C69" s="61">
        <f t="shared" ref="C69:H69" si="21">C21/C12</f>
        <v>84897500</v>
      </c>
      <c r="D69" s="61">
        <f t="shared" si="21"/>
        <v>251282666.66666666</v>
      </c>
      <c r="E69" s="51" t="s">
        <v>233</v>
      </c>
      <c r="F69" s="61">
        <f t="shared" si="21"/>
        <v>75741364.285714284</v>
      </c>
      <c r="G69" s="61">
        <f t="shared" si="21"/>
        <v>218843112.5</v>
      </c>
      <c r="H69" s="61">
        <f t="shared" si="21"/>
        <v>1000000</v>
      </c>
      <c r="I69" s="51" t="s">
        <v>233</v>
      </c>
    </row>
    <row r="70" spans="1:9" x14ac:dyDescent="0.25">
      <c r="A70" s="59" t="s">
        <v>120</v>
      </c>
      <c r="B70" s="61">
        <f>B22/B14</f>
        <v>58658214.654999994</v>
      </c>
      <c r="C70" s="61">
        <f t="shared" ref="C70:F70" si="22">C22/C14</f>
        <v>71865329.340000004</v>
      </c>
      <c r="D70" s="51" t="s">
        <v>233</v>
      </c>
      <c r="E70" s="51" t="s">
        <v>233</v>
      </c>
      <c r="F70" s="61">
        <f t="shared" si="22"/>
        <v>222457043.87</v>
      </c>
      <c r="G70" s="51" t="s">
        <v>233</v>
      </c>
      <c r="H70" s="51" t="s">
        <v>233</v>
      </c>
      <c r="I70" s="51" t="s">
        <v>233</v>
      </c>
    </row>
    <row r="71" spans="1:9" x14ac:dyDescent="0.25">
      <c r="B71" s="56"/>
      <c r="C71" s="56"/>
      <c r="D71" s="56"/>
      <c r="E71" s="56"/>
      <c r="F71" s="61"/>
      <c r="G71" s="61"/>
      <c r="H71" s="61"/>
      <c r="I71" s="61"/>
    </row>
    <row r="72" spans="1:9" x14ac:dyDescent="0.25">
      <c r="A72" s="59" t="s">
        <v>47</v>
      </c>
      <c r="B72" s="56"/>
      <c r="C72" s="56"/>
      <c r="D72" s="56"/>
      <c r="E72" s="56"/>
      <c r="F72" s="61"/>
      <c r="G72" s="61"/>
      <c r="H72" s="61"/>
      <c r="I72" s="61"/>
    </row>
    <row r="73" spans="1:9" x14ac:dyDescent="0.25">
      <c r="A73" s="59" t="s">
        <v>48</v>
      </c>
      <c r="B73" s="56">
        <f>(B28/B27)*100</f>
        <v>53.418440000000004</v>
      </c>
      <c r="C73" s="56"/>
      <c r="D73" s="56"/>
      <c r="E73" s="56"/>
      <c r="F73" s="61"/>
      <c r="G73" s="61"/>
      <c r="H73" s="61"/>
      <c r="I73" s="61"/>
    </row>
    <row r="74" spans="1:9" x14ac:dyDescent="0.25">
      <c r="A74" s="59" t="s">
        <v>49</v>
      </c>
      <c r="B74" s="56">
        <f>(B22/B28)*100</f>
        <v>61.492997936293158</v>
      </c>
      <c r="C74" s="56"/>
      <c r="D74" s="56"/>
      <c r="E74" s="56"/>
      <c r="F74" s="61"/>
      <c r="G74" s="61"/>
      <c r="H74" s="61"/>
      <c r="I74" s="61"/>
    </row>
    <row r="75" spans="1:9" ht="15.75" thickBot="1" x14ac:dyDescent="0.3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5.75" thickTop="1" x14ac:dyDescent="0.25"/>
    <row r="77" spans="1:9" x14ac:dyDescent="0.25">
      <c r="A77" s="59" t="s">
        <v>50</v>
      </c>
    </row>
    <row r="78" spans="1:9" x14ac:dyDescent="0.25">
      <c r="A78" s="59" t="s">
        <v>140</v>
      </c>
    </row>
    <row r="79" spans="1:9" x14ac:dyDescent="0.25">
      <c r="A79" s="59" t="s">
        <v>141</v>
      </c>
    </row>
    <row r="80" spans="1:9" x14ac:dyDescent="0.25">
      <c r="A80" s="59" t="s">
        <v>142</v>
      </c>
    </row>
    <row r="81" spans="1:6" x14ac:dyDescent="0.25">
      <c r="A81" s="59" t="s">
        <v>94</v>
      </c>
    </row>
    <row r="83" spans="1:6" x14ac:dyDescent="0.25">
      <c r="A83" s="59" t="s">
        <v>114</v>
      </c>
    </row>
    <row r="84" spans="1:6" x14ac:dyDescent="0.25">
      <c r="A84" s="59" t="s">
        <v>98</v>
      </c>
    </row>
    <row r="85" spans="1:6" x14ac:dyDescent="0.25">
      <c r="A85" s="93" t="s">
        <v>124</v>
      </c>
      <c r="B85" s="93"/>
      <c r="C85" s="93"/>
      <c r="D85" s="93"/>
      <c r="E85" s="93"/>
      <c r="F85" s="93"/>
    </row>
    <row r="86" spans="1:6" x14ac:dyDescent="0.25">
      <c r="A86" s="93"/>
      <c r="B86" s="93"/>
      <c r="C86" s="93"/>
      <c r="D86" s="93"/>
      <c r="E86" s="93"/>
      <c r="F86" s="93"/>
    </row>
    <row r="87" spans="1:6" x14ac:dyDescent="0.25">
      <c r="A87" s="93"/>
      <c r="B87" s="93"/>
      <c r="C87" s="93"/>
      <c r="D87" s="93"/>
      <c r="E87" s="93"/>
      <c r="F87" s="93"/>
    </row>
    <row r="88" spans="1:6" x14ac:dyDescent="0.25">
      <c r="A88" s="67"/>
    </row>
    <row r="89" spans="1:6" x14ac:dyDescent="0.25">
      <c r="A89" s="59" t="s">
        <v>106</v>
      </c>
    </row>
    <row r="90" spans="1:6" x14ac:dyDescent="0.25">
      <c r="A90" s="68" t="s">
        <v>107</v>
      </c>
    </row>
    <row r="91" spans="1:6" x14ac:dyDescent="0.25">
      <c r="A91" s="68" t="s">
        <v>108</v>
      </c>
    </row>
    <row r="93" spans="1:6" x14ac:dyDescent="0.25">
      <c r="A93" s="26" t="s">
        <v>234</v>
      </c>
    </row>
  </sheetData>
  <mergeCells count="7">
    <mergeCell ref="A2:I2"/>
    <mergeCell ref="A85:F87"/>
    <mergeCell ref="H4:I4"/>
    <mergeCell ref="C5:E5"/>
    <mergeCell ref="F5:H5"/>
    <mergeCell ref="A4:A5"/>
    <mergeCell ref="B4:B5"/>
  </mergeCells>
  <pageMargins left="0.7" right="0.7" top="0.75" bottom="0.75" header="0.3" footer="0.3"/>
  <pageSetup paperSize="9" orientation="portrait" r:id="rId1"/>
  <ignoredErrors>
    <ignoredError sqref="G72:I74 I40:I43 I71" formula="1"/>
    <ignoredError sqref="C40:C4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zoomScale="80" zoomScaleNormal="80" workbookViewId="0">
      <selection activeCell="A4" sqref="A4:A5"/>
    </sheetView>
  </sheetViews>
  <sheetFormatPr baseColWidth="10" defaultColWidth="11.42578125" defaultRowHeight="15" x14ac:dyDescent="0.25"/>
  <cols>
    <col min="1" max="1" width="61.85546875" style="59" customWidth="1"/>
    <col min="2" max="9" width="19.5703125" style="59" customWidth="1"/>
    <col min="10" max="16384" width="11.42578125" style="59"/>
  </cols>
  <sheetData>
    <row r="2" spans="1:9" x14ac:dyDescent="0.25">
      <c r="A2" s="86" t="s">
        <v>162</v>
      </c>
      <c r="B2" s="86"/>
      <c r="C2" s="86"/>
      <c r="D2" s="86"/>
      <c r="E2" s="86"/>
      <c r="F2" s="86"/>
      <c r="G2" s="86"/>
      <c r="H2" s="86"/>
      <c r="I2" s="86"/>
    </row>
    <row r="4" spans="1:9" x14ac:dyDescent="0.25">
      <c r="A4" s="96" t="s">
        <v>0</v>
      </c>
      <c r="B4" s="96" t="s">
        <v>1</v>
      </c>
      <c r="C4" s="71"/>
      <c r="D4" s="71"/>
      <c r="E4" s="71"/>
      <c r="F4" s="71"/>
      <c r="G4" s="71"/>
      <c r="H4" s="94"/>
      <c r="I4" s="95"/>
    </row>
    <row r="5" spans="1:9" ht="15.75" thickBot="1" x14ac:dyDescent="0.3">
      <c r="A5" s="97"/>
      <c r="B5" s="97"/>
      <c r="C5" s="92" t="s">
        <v>143</v>
      </c>
      <c r="D5" s="92"/>
      <c r="E5" s="92"/>
      <c r="F5" s="92" t="s">
        <v>4</v>
      </c>
      <c r="G5" s="92"/>
      <c r="H5" s="92"/>
      <c r="I5" s="44" t="s">
        <v>144</v>
      </c>
    </row>
    <row r="6" spans="1:9" ht="15.75" thickTop="1" x14ac:dyDescent="0.25">
      <c r="C6" s="39" t="s">
        <v>121</v>
      </c>
      <c r="D6" s="39" t="s">
        <v>122</v>
      </c>
      <c r="E6" s="39" t="s">
        <v>123</v>
      </c>
      <c r="F6" s="39" t="s">
        <v>121</v>
      </c>
      <c r="G6" s="39" t="s">
        <v>122</v>
      </c>
      <c r="H6" s="39" t="s">
        <v>123</v>
      </c>
      <c r="I6" s="39" t="s">
        <v>121</v>
      </c>
    </row>
    <row r="7" spans="1:9" x14ac:dyDescent="0.25">
      <c r="A7" s="59" t="s">
        <v>7</v>
      </c>
    </row>
    <row r="9" spans="1:9" x14ac:dyDescent="0.25">
      <c r="A9" s="59" t="s">
        <v>113</v>
      </c>
    </row>
    <row r="10" spans="1:9" x14ac:dyDescent="0.25">
      <c r="A10" s="59" t="s">
        <v>163</v>
      </c>
      <c r="B10" s="60">
        <f t="shared" ref="B10:B17" si="0">SUM(C10:I10)</f>
        <v>12</v>
      </c>
      <c r="C10" s="60">
        <v>1</v>
      </c>
      <c r="D10" s="60">
        <v>-1</v>
      </c>
      <c r="E10" s="60">
        <v>0</v>
      </c>
      <c r="F10" s="60">
        <v>0</v>
      </c>
      <c r="G10" s="60">
        <v>0</v>
      </c>
      <c r="H10" s="60">
        <v>0</v>
      </c>
      <c r="I10" s="60">
        <v>12</v>
      </c>
    </row>
    <row r="11" spans="1:9" x14ac:dyDescent="0.25">
      <c r="A11" s="40" t="s">
        <v>115</v>
      </c>
      <c r="B11" s="60">
        <f t="shared" si="0"/>
        <v>4740</v>
      </c>
      <c r="C11" s="60">
        <v>2868</v>
      </c>
      <c r="D11" s="60">
        <v>-2868</v>
      </c>
      <c r="E11" s="60">
        <v>0</v>
      </c>
      <c r="F11" s="60">
        <v>0</v>
      </c>
      <c r="G11" s="60">
        <v>0</v>
      </c>
      <c r="H11" s="60">
        <v>0</v>
      </c>
      <c r="I11" s="60">
        <v>4740</v>
      </c>
    </row>
    <row r="12" spans="1:9" x14ac:dyDescent="0.25">
      <c r="A12" s="59" t="s">
        <v>164</v>
      </c>
      <c r="B12" s="60">
        <f t="shared" si="0"/>
        <v>67</v>
      </c>
      <c r="C12" s="60">
        <v>4</v>
      </c>
      <c r="D12" s="60">
        <v>3</v>
      </c>
      <c r="E12" s="60">
        <v>0</v>
      </c>
      <c r="F12" s="60">
        <v>8</v>
      </c>
      <c r="G12" s="60">
        <v>6</v>
      </c>
      <c r="H12" s="60">
        <v>1</v>
      </c>
      <c r="I12" s="60">
        <v>45</v>
      </c>
    </row>
    <row r="13" spans="1:9" x14ac:dyDescent="0.25">
      <c r="A13" s="40" t="s">
        <v>115</v>
      </c>
      <c r="B13" s="60">
        <f t="shared" si="0"/>
        <v>48077</v>
      </c>
      <c r="C13" s="60">
        <v>7644</v>
      </c>
      <c r="D13" s="60">
        <v>0</v>
      </c>
      <c r="E13" s="60">
        <v>0</v>
      </c>
      <c r="F13" s="60">
        <v>31933</v>
      </c>
      <c r="G13" s="60">
        <v>0</v>
      </c>
      <c r="H13" s="60">
        <v>0</v>
      </c>
      <c r="I13" s="60">
        <v>8500</v>
      </c>
    </row>
    <row r="14" spans="1:9" x14ac:dyDescent="0.25">
      <c r="A14" s="59" t="s">
        <v>165</v>
      </c>
      <c r="B14" s="60">
        <f t="shared" si="0"/>
        <v>12</v>
      </c>
      <c r="C14" s="60">
        <v>0</v>
      </c>
      <c r="D14" s="60">
        <v>0</v>
      </c>
      <c r="E14" s="60">
        <v>0</v>
      </c>
      <c r="F14" s="60">
        <v>2</v>
      </c>
      <c r="G14" s="60">
        <v>0</v>
      </c>
      <c r="H14" s="60">
        <v>0</v>
      </c>
      <c r="I14" s="60">
        <v>10</v>
      </c>
    </row>
    <row r="15" spans="1:9" x14ac:dyDescent="0.25">
      <c r="A15" s="40" t="s">
        <v>115</v>
      </c>
      <c r="B15" s="60">
        <f t="shared" si="0"/>
        <v>21988</v>
      </c>
      <c r="C15" s="60">
        <v>0</v>
      </c>
      <c r="D15" s="60">
        <v>0</v>
      </c>
      <c r="E15" s="60">
        <v>0</v>
      </c>
      <c r="F15" s="60">
        <v>12560</v>
      </c>
      <c r="G15" s="60">
        <v>0</v>
      </c>
      <c r="H15" s="60">
        <v>0</v>
      </c>
      <c r="I15" s="60">
        <v>9428</v>
      </c>
    </row>
    <row r="16" spans="1:9" x14ac:dyDescent="0.25">
      <c r="A16" s="59" t="s">
        <v>127</v>
      </c>
      <c r="B16" s="60">
        <f t="shared" si="0"/>
        <v>67</v>
      </c>
      <c r="C16" s="60">
        <v>4</v>
      </c>
      <c r="D16" s="60">
        <v>3</v>
      </c>
      <c r="E16" s="60">
        <v>0</v>
      </c>
      <c r="F16" s="60">
        <v>8</v>
      </c>
      <c r="G16" s="60">
        <v>6</v>
      </c>
      <c r="H16" s="60">
        <v>1</v>
      </c>
      <c r="I16" s="60">
        <v>45</v>
      </c>
    </row>
    <row r="17" spans="1:9" x14ac:dyDescent="0.25">
      <c r="A17" s="40" t="s">
        <v>115</v>
      </c>
      <c r="B17" s="60">
        <f t="shared" si="0"/>
        <v>48077</v>
      </c>
      <c r="C17" s="60">
        <v>7644</v>
      </c>
      <c r="D17" s="60">
        <v>0</v>
      </c>
      <c r="E17" s="60">
        <v>0</v>
      </c>
      <c r="F17" s="60">
        <v>31933</v>
      </c>
      <c r="G17" s="60">
        <v>0</v>
      </c>
      <c r="H17" s="60">
        <v>0</v>
      </c>
      <c r="I17" s="60">
        <v>8500</v>
      </c>
    </row>
    <row r="18" spans="1:9" x14ac:dyDescent="0.25">
      <c r="B18" s="61"/>
      <c r="C18" s="61"/>
      <c r="D18" s="61"/>
      <c r="E18" s="61"/>
      <c r="F18" s="61"/>
      <c r="G18" s="61"/>
      <c r="H18" s="61"/>
      <c r="I18" s="61"/>
    </row>
    <row r="19" spans="1:9" x14ac:dyDescent="0.25">
      <c r="A19" s="59" t="s">
        <v>15</v>
      </c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59" t="s">
        <v>166</v>
      </c>
      <c r="B20" s="60">
        <f>SUM(C20:I20)</f>
        <v>289828038.19282639</v>
      </c>
      <c r="C20" s="60">
        <v>81114260.597306401</v>
      </c>
      <c r="D20" s="60">
        <v>9270689.6800000034</v>
      </c>
      <c r="E20" s="60">
        <v>0</v>
      </c>
      <c r="F20" s="60">
        <v>32796426.866799995</v>
      </c>
      <c r="G20" s="60">
        <v>166646661.04872</v>
      </c>
      <c r="H20" s="60">
        <v>0</v>
      </c>
      <c r="I20" s="60">
        <v>0</v>
      </c>
    </row>
    <row r="21" spans="1:9" x14ac:dyDescent="0.25">
      <c r="A21" s="59" t="s">
        <v>167</v>
      </c>
      <c r="B21" s="60">
        <f>SUM(C21:I21)</f>
        <v>2500000000</v>
      </c>
      <c r="C21" s="60">
        <v>273090000</v>
      </c>
      <c r="D21" s="60">
        <v>727348000</v>
      </c>
      <c r="E21" s="60">
        <v>0</v>
      </c>
      <c r="F21" s="60">
        <v>477189550</v>
      </c>
      <c r="G21" s="60">
        <v>1021372450</v>
      </c>
      <c r="H21" s="60">
        <v>1000000</v>
      </c>
      <c r="I21" s="60">
        <v>0</v>
      </c>
    </row>
    <row r="22" spans="1:9" x14ac:dyDescent="0.25">
      <c r="A22" s="59" t="s">
        <v>168</v>
      </c>
      <c r="B22" s="60">
        <f>SUM(C22:I22)</f>
        <v>406772737.0253315</v>
      </c>
      <c r="C22" s="60">
        <v>2175685.3699999917</v>
      </c>
      <c r="D22" s="60">
        <v>181788444.1271922</v>
      </c>
      <c r="E22" s="60">
        <v>0</v>
      </c>
      <c r="F22" s="60">
        <v>160475045.49813929</v>
      </c>
      <c r="G22" s="60">
        <v>62333562.030000001</v>
      </c>
      <c r="H22" s="60">
        <v>0</v>
      </c>
      <c r="I22" s="60">
        <v>0</v>
      </c>
    </row>
    <row r="23" spans="1:9" x14ac:dyDescent="0.25">
      <c r="A23" s="59" t="s">
        <v>131</v>
      </c>
      <c r="B23" s="60">
        <f>SUM(C23:I23)</f>
        <v>2500000000</v>
      </c>
      <c r="C23" s="60">
        <v>273090000</v>
      </c>
      <c r="D23" s="60">
        <v>727348000</v>
      </c>
      <c r="E23" s="60">
        <v>0</v>
      </c>
      <c r="F23" s="60">
        <v>477189550</v>
      </c>
      <c r="G23" s="60">
        <v>1021372450</v>
      </c>
      <c r="H23" s="60">
        <v>1000000</v>
      </c>
      <c r="I23" s="60">
        <v>0</v>
      </c>
    </row>
    <row r="24" spans="1:9" x14ac:dyDescent="0.25">
      <c r="A24" s="59" t="s">
        <v>169</v>
      </c>
      <c r="B24" s="61">
        <f>B22</f>
        <v>406772737.0253315</v>
      </c>
      <c r="C24" s="61"/>
      <c r="D24" s="61"/>
      <c r="E24" s="61"/>
      <c r="F24" s="61"/>
      <c r="G24" s="61"/>
      <c r="H24" s="61"/>
      <c r="I24" s="61"/>
    </row>
    <row r="25" spans="1:9" x14ac:dyDescent="0.25"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59" t="s">
        <v>17</v>
      </c>
      <c r="B26" s="61"/>
      <c r="C26" s="61"/>
      <c r="D26" s="61"/>
      <c r="E26" s="61"/>
      <c r="F26" s="61"/>
      <c r="G26" s="61"/>
      <c r="H26" s="61"/>
      <c r="I26" s="61"/>
    </row>
    <row r="27" spans="1:9" x14ac:dyDescent="0.25">
      <c r="A27" s="59" t="s">
        <v>167</v>
      </c>
      <c r="B27" s="61">
        <f>B21</f>
        <v>2500000000</v>
      </c>
      <c r="C27" s="61"/>
      <c r="D27" s="61"/>
      <c r="E27" s="61"/>
      <c r="F27" s="61"/>
      <c r="G27" s="61"/>
      <c r="H27" s="61"/>
      <c r="I27" s="61"/>
    </row>
    <row r="28" spans="1:9" x14ac:dyDescent="0.25">
      <c r="A28" s="59" t="s">
        <v>168</v>
      </c>
      <c r="B28" s="61">
        <v>745925788</v>
      </c>
      <c r="C28" s="61"/>
      <c r="D28" s="61"/>
      <c r="E28" s="61"/>
      <c r="F28" s="61"/>
      <c r="G28" s="61"/>
      <c r="H28" s="61"/>
      <c r="I28" s="61"/>
    </row>
    <row r="29" spans="1:9" x14ac:dyDescent="0.25">
      <c r="B29" s="61"/>
      <c r="C29" s="61"/>
      <c r="D29" s="61"/>
      <c r="E29" s="61"/>
      <c r="F29" s="61"/>
      <c r="G29" s="61"/>
      <c r="H29" s="61"/>
      <c r="I29" s="61"/>
    </row>
    <row r="30" spans="1:9" x14ac:dyDescent="0.25">
      <c r="A30" s="59" t="s">
        <v>18</v>
      </c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A31" s="59" t="s">
        <v>170</v>
      </c>
      <c r="B31" s="63">
        <v>1.0123857379999999</v>
      </c>
      <c r="C31" s="63">
        <v>1.0123857379999999</v>
      </c>
      <c r="D31" s="63">
        <v>1.0123857379999999</v>
      </c>
      <c r="E31" s="63">
        <v>1.0123857379999999</v>
      </c>
      <c r="F31" s="63">
        <v>1.0123857379999999</v>
      </c>
      <c r="G31" s="63">
        <v>1.0123857379999999</v>
      </c>
      <c r="H31" s="63">
        <v>1.0123857379999999</v>
      </c>
      <c r="I31" s="63">
        <v>1.0123857379999999</v>
      </c>
    </row>
    <row r="32" spans="1:9" x14ac:dyDescent="0.25">
      <c r="A32" s="59" t="s">
        <v>171</v>
      </c>
      <c r="B32" s="63">
        <v>1.0303325644000001</v>
      </c>
      <c r="C32" s="63">
        <v>1.0303325644000001</v>
      </c>
      <c r="D32" s="63">
        <v>1.0303325644000001</v>
      </c>
      <c r="E32" s="63">
        <v>1.0303325644000001</v>
      </c>
      <c r="F32" s="63">
        <v>1.0303325644000001</v>
      </c>
      <c r="G32" s="63">
        <v>1.0303325644000001</v>
      </c>
      <c r="H32" s="63">
        <v>1.0303325644000001</v>
      </c>
      <c r="I32" s="63">
        <v>1.0303325644000001</v>
      </c>
    </row>
    <row r="33" spans="1:9" x14ac:dyDescent="0.25">
      <c r="A33" s="59" t="s">
        <v>100</v>
      </c>
      <c r="B33" s="61">
        <f>C33+F33</f>
        <v>282380</v>
      </c>
      <c r="C33" s="49">
        <v>75533</v>
      </c>
      <c r="D33" s="49">
        <v>75533</v>
      </c>
      <c r="E33" s="49">
        <v>75533</v>
      </c>
      <c r="F33" s="61">
        <v>206847</v>
      </c>
      <c r="G33" s="61">
        <v>206847</v>
      </c>
      <c r="H33" s="61">
        <v>206847</v>
      </c>
      <c r="I33" s="62">
        <v>0</v>
      </c>
    </row>
    <row r="34" spans="1:9" x14ac:dyDescent="0.25">
      <c r="B34" s="61"/>
      <c r="C34" s="61"/>
      <c r="D34" s="61"/>
      <c r="E34" s="61"/>
      <c r="F34" s="61"/>
      <c r="G34" s="61"/>
      <c r="H34" s="61"/>
      <c r="I34" s="61"/>
    </row>
    <row r="35" spans="1:9" x14ac:dyDescent="0.25">
      <c r="A35" s="59" t="s">
        <v>21</v>
      </c>
      <c r="B35" s="61"/>
      <c r="C35" s="61"/>
      <c r="D35" s="61"/>
      <c r="E35" s="61"/>
      <c r="F35" s="61"/>
      <c r="G35" s="61"/>
      <c r="H35" s="61"/>
      <c r="I35" s="61"/>
    </row>
    <row r="36" spans="1:9" x14ac:dyDescent="0.25">
      <c r="A36" s="59" t="s">
        <v>172</v>
      </c>
      <c r="B36" s="64">
        <f t="shared" ref="B36" si="1">B20/B31</f>
        <v>286282221.60200602</v>
      </c>
      <c r="C36" s="64">
        <f t="shared" ref="C36:I36" si="2">C20/C31</f>
        <v>80121891.836949617</v>
      </c>
      <c r="D36" s="64">
        <f t="shared" si="2"/>
        <v>9157270.1313577816</v>
      </c>
      <c r="E36" s="64">
        <f t="shared" si="2"/>
        <v>0</v>
      </c>
      <c r="F36" s="64">
        <f t="shared" si="2"/>
        <v>32395188.548971836</v>
      </c>
      <c r="G36" s="64">
        <f t="shared" si="2"/>
        <v>164607871.08472681</v>
      </c>
      <c r="H36" s="64">
        <f t="shared" si="2"/>
        <v>0</v>
      </c>
      <c r="I36" s="64">
        <f t="shared" si="2"/>
        <v>0</v>
      </c>
    </row>
    <row r="37" spans="1:9" x14ac:dyDescent="0.25">
      <c r="A37" s="59" t="s">
        <v>173</v>
      </c>
      <c r="B37" s="64">
        <f t="shared" ref="B37" si="3">B22/B32</f>
        <v>394797515.94788229</v>
      </c>
      <c r="C37" s="64">
        <f t="shared" ref="C37:I37" si="4">C22/C32</f>
        <v>2111634.0928882239</v>
      </c>
      <c r="D37" s="64">
        <f t="shared" si="4"/>
        <v>176436667.54632199</v>
      </c>
      <c r="E37" s="64">
        <f t="shared" si="4"/>
        <v>0</v>
      </c>
      <c r="F37" s="64">
        <f t="shared" si="4"/>
        <v>155750726.55457583</v>
      </c>
      <c r="G37" s="64">
        <f t="shared" si="4"/>
        <v>60498487.754096262</v>
      </c>
      <c r="H37" s="64">
        <f t="shared" si="4"/>
        <v>0</v>
      </c>
      <c r="I37" s="64">
        <f t="shared" si="4"/>
        <v>0</v>
      </c>
    </row>
    <row r="38" spans="1:9" x14ac:dyDescent="0.25">
      <c r="A38" s="59" t="s">
        <v>174</v>
      </c>
      <c r="B38" s="64">
        <f>B36/B11</f>
        <v>60397.093164980171</v>
      </c>
      <c r="C38" s="64">
        <f t="shared" ref="C38:I38" si="5">C36/C11</f>
        <v>27936.503429898752</v>
      </c>
      <c r="D38" s="64">
        <f t="shared" si="5"/>
        <v>-3192.9114823423229</v>
      </c>
      <c r="E38" s="51" t="s">
        <v>233</v>
      </c>
      <c r="F38" s="51" t="s">
        <v>233</v>
      </c>
      <c r="G38" s="51" t="s">
        <v>233</v>
      </c>
      <c r="H38" s="51" t="s">
        <v>233</v>
      </c>
      <c r="I38" s="64">
        <f t="shared" si="5"/>
        <v>0</v>
      </c>
    </row>
    <row r="39" spans="1:9" x14ac:dyDescent="0.25">
      <c r="A39" s="59" t="s">
        <v>175</v>
      </c>
      <c r="B39" s="64">
        <f>B37/B15</f>
        <v>17955.135344182385</v>
      </c>
      <c r="C39" s="51" t="s">
        <v>233</v>
      </c>
      <c r="D39" s="51" t="s">
        <v>233</v>
      </c>
      <c r="E39" s="51" t="s">
        <v>233</v>
      </c>
      <c r="F39" s="64">
        <f t="shared" ref="F39:I39" si="6">F37/F15</f>
        <v>12400.535553708267</v>
      </c>
      <c r="G39" s="51" t="s">
        <v>233</v>
      </c>
      <c r="H39" s="51" t="s">
        <v>233</v>
      </c>
      <c r="I39" s="64">
        <f t="shared" si="6"/>
        <v>0</v>
      </c>
    </row>
    <row r="40" spans="1:9" x14ac:dyDescent="0.25">
      <c r="B40" s="61"/>
      <c r="C40" s="61"/>
      <c r="D40" s="61"/>
      <c r="E40" s="61"/>
      <c r="F40" s="61"/>
      <c r="G40" s="61"/>
      <c r="H40" s="61"/>
      <c r="I40" s="61"/>
    </row>
    <row r="41" spans="1:9" x14ac:dyDescent="0.25">
      <c r="A41" s="59" t="s">
        <v>26</v>
      </c>
      <c r="B41" s="61"/>
      <c r="C41" s="61"/>
      <c r="D41" s="61"/>
      <c r="E41" s="61"/>
      <c r="F41" s="61"/>
      <c r="G41" s="61"/>
      <c r="H41" s="61"/>
      <c r="I41" s="61"/>
    </row>
    <row r="42" spans="1:9" x14ac:dyDescent="0.25">
      <c r="B42" s="61"/>
      <c r="C42" s="61"/>
      <c r="D42" s="61"/>
      <c r="E42" s="61"/>
      <c r="F42" s="61"/>
      <c r="G42" s="61"/>
      <c r="H42" s="61"/>
      <c r="I42" s="61"/>
    </row>
    <row r="43" spans="1:9" x14ac:dyDescent="0.25">
      <c r="A43" s="59" t="s">
        <v>27</v>
      </c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59" t="s">
        <v>28</v>
      </c>
      <c r="B44" s="64">
        <f>(B13/B33)*100</f>
        <v>17.02563920957575</v>
      </c>
      <c r="C44" s="64">
        <f t="shared" ref="C44:H44" si="7">(C13/C33)*100</f>
        <v>10.12007996504839</v>
      </c>
      <c r="D44" s="64">
        <f t="shared" si="7"/>
        <v>0</v>
      </c>
      <c r="E44" s="64">
        <f t="shared" si="7"/>
        <v>0</v>
      </c>
      <c r="F44" s="64">
        <f t="shared" si="7"/>
        <v>15.437980729718101</v>
      </c>
      <c r="G44" s="64">
        <f t="shared" si="7"/>
        <v>0</v>
      </c>
      <c r="H44" s="64">
        <f t="shared" si="7"/>
        <v>0</v>
      </c>
      <c r="I44" s="51" t="s">
        <v>233</v>
      </c>
    </row>
    <row r="45" spans="1:9" x14ac:dyDescent="0.25">
      <c r="A45" s="59" t="s">
        <v>29</v>
      </c>
      <c r="B45" s="64">
        <f>(B15/B33)*100</f>
        <v>7.7866704440824428</v>
      </c>
      <c r="C45" s="64">
        <f t="shared" ref="C45:H45" si="8">(C15/C33)*100</f>
        <v>0</v>
      </c>
      <c r="D45" s="64">
        <f t="shared" si="8"/>
        <v>0</v>
      </c>
      <c r="E45" s="64">
        <f t="shared" si="8"/>
        <v>0</v>
      </c>
      <c r="F45" s="64">
        <f t="shared" si="8"/>
        <v>6.0721209396317084</v>
      </c>
      <c r="G45" s="64">
        <f t="shared" si="8"/>
        <v>0</v>
      </c>
      <c r="H45" s="64">
        <f t="shared" si="8"/>
        <v>0</v>
      </c>
      <c r="I45" s="51" t="s">
        <v>233</v>
      </c>
    </row>
    <row r="46" spans="1:9" x14ac:dyDescent="0.25"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9" t="s">
        <v>30</v>
      </c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9" t="s">
        <v>31</v>
      </c>
      <c r="B48" s="56">
        <f>B15/B13*100</f>
        <v>45.734966824053082</v>
      </c>
      <c r="C48" s="56">
        <f t="shared" ref="C48:I48" si="9">C15/C13*100</f>
        <v>0</v>
      </c>
      <c r="D48" s="51" t="s">
        <v>233</v>
      </c>
      <c r="E48" s="51" t="s">
        <v>233</v>
      </c>
      <c r="F48" s="56">
        <f t="shared" si="9"/>
        <v>39.332352112234993</v>
      </c>
      <c r="G48" s="51" t="s">
        <v>233</v>
      </c>
      <c r="H48" s="51" t="s">
        <v>233</v>
      </c>
      <c r="I48" s="56">
        <f t="shared" si="9"/>
        <v>110.91764705882352</v>
      </c>
    </row>
    <row r="49" spans="1:9" x14ac:dyDescent="0.25">
      <c r="A49" s="59" t="s">
        <v>32</v>
      </c>
      <c r="B49" s="56">
        <f>B22/B21*100</f>
        <v>16.270909481013259</v>
      </c>
      <c r="C49" s="56">
        <f t="shared" ref="C49:G49" si="10">C22/C21*100</f>
        <v>0.79669170236917941</v>
      </c>
      <c r="D49" s="56">
        <f t="shared" si="10"/>
        <v>24.993324258428178</v>
      </c>
      <c r="E49" s="51" t="s">
        <v>233</v>
      </c>
      <c r="F49" s="56">
        <f t="shared" si="10"/>
        <v>33.629203635775198</v>
      </c>
      <c r="G49" s="56">
        <f t="shared" si="10"/>
        <v>6.1029218117249986</v>
      </c>
      <c r="H49" s="51" t="s">
        <v>233</v>
      </c>
      <c r="I49" s="51" t="s">
        <v>233</v>
      </c>
    </row>
    <row r="50" spans="1:9" x14ac:dyDescent="0.25">
      <c r="A50" s="59" t="s">
        <v>33</v>
      </c>
      <c r="B50" s="56">
        <f t="shared" ref="B50:F50" si="11">AVERAGE(B48:B49)</f>
        <v>31.002938152533169</v>
      </c>
      <c r="C50" s="56">
        <f t="shared" si="11"/>
        <v>0.39834585118458971</v>
      </c>
      <c r="D50" s="51" t="s">
        <v>233</v>
      </c>
      <c r="E50" s="51" t="s">
        <v>233</v>
      </c>
      <c r="F50" s="56">
        <f t="shared" si="11"/>
        <v>36.480777874005099</v>
      </c>
      <c r="G50" s="51" t="s">
        <v>233</v>
      </c>
      <c r="H50" s="51" t="s">
        <v>233</v>
      </c>
      <c r="I50" s="51" t="s">
        <v>233</v>
      </c>
    </row>
    <row r="51" spans="1:9" x14ac:dyDescent="0.25">
      <c r="B51" s="56"/>
      <c r="C51" s="56"/>
      <c r="D51" s="56"/>
      <c r="E51" s="56"/>
      <c r="F51" s="56"/>
      <c r="G51" s="56"/>
      <c r="H51" s="56"/>
      <c r="I51" s="56"/>
    </row>
    <row r="52" spans="1:9" x14ac:dyDescent="0.25">
      <c r="A52" s="59" t="s">
        <v>34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25">
      <c r="A53" s="59" t="s">
        <v>35</v>
      </c>
      <c r="B53" s="56">
        <f>B15/B17*100</f>
        <v>45.734966824053082</v>
      </c>
      <c r="C53" s="56">
        <f t="shared" ref="C53:I53" si="12">C15/C17*100</f>
        <v>0</v>
      </c>
      <c r="D53" s="51" t="s">
        <v>233</v>
      </c>
      <c r="E53" s="51" t="s">
        <v>233</v>
      </c>
      <c r="F53" s="56">
        <f t="shared" si="12"/>
        <v>39.332352112234993</v>
      </c>
      <c r="G53" s="51" t="s">
        <v>233</v>
      </c>
      <c r="H53" s="51" t="s">
        <v>233</v>
      </c>
      <c r="I53" s="56">
        <f t="shared" si="12"/>
        <v>110.91764705882352</v>
      </c>
    </row>
    <row r="54" spans="1:9" x14ac:dyDescent="0.25">
      <c r="A54" s="59" t="s">
        <v>36</v>
      </c>
      <c r="B54" s="56">
        <f t="shared" ref="B54:G54" si="13">B22/B23*100</f>
        <v>16.270909481013259</v>
      </c>
      <c r="C54" s="56">
        <f t="shared" si="13"/>
        <v>0.79669170236917941</v>
      </c>
      <c r="D54" s="56">
        <f t="shared" si="13"/>
        <v>24.993324258428178</v>
      </c>
      <c r="E54" s="51" t="s">
        <v>233</v>
      </c>
      <c r="F54" s="56">
        <f t="shared" si="13"/>
        <v>33.629203635775198</v>
      </c>
      <c r="G54" s="56">
        <f t="shared" si="13"/>
        <v>6.1029218117249986</v>
      </c>
      <c r="H54" s="51" t="s">
        <v>233</v>
      </c>
      <c r="I54" s="51" t="s">
        <v>233</v>
      </c>
    </row>
    <row r="55" spans="1:9" x14ac:dyDescent="0.25">
      <c r="A55" s="59" t="s">
        <v>37</v>
      </c>
      <c r="B55" s="56">
        <f t="shared" ref="B55:F55" si="14">(B53+B54)/2</f>
        <v>31.002938152533169</v>
      </c>
      <c r="C55" s="56">
        <f t="shared" si="14"/>
        <v>0.39834585118458971</v>
      </c>
      <c r="D55" s="51" t="s">
        <v>233</v>
      </c>
      <c r="E55" s="51" t="s">
        <v>233</v>
      </c>
      <c r="F55" s="56">
        <f t="shared" si="14"/>
        <v>36.480777874005099</v>
      </c>
      <c r="G55" s="51" t="s">
        <v>233</v>
      </c>
      <c r="H55" s="51" t="s">
        <v>233</v>
      </c>
      <c r="I55" s="51" t="s">
        <v>233</v>
      </c>
    </row>
    <row r="56" spans="1:9" x14ac:dyDescent="0.25">
      <c r="B56" s="56"/>
      <c r="C56" s="56"/>
      <c r="D56" s="56"/>
      <c r="E56" s="56"/>
      <c r="F56" s="56"/>
      <c r="G56" s="56"/>
      <c r="H56" s="56"/>
      <c r="I56" s="56"/>
    </row>
    <row r="57" spans="1:9" x14ac:dyDescent="0.25">
      <c r="A57" s="59" t="s">
        <v>92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25">
      <c r="A58" s="59" t="s">
        <v>38</v>
      </c>
      <c r="B58" s="61">
        <f>B24/B22*100</f>
        <v>100</v>
      </c>
      <c r="C58" s="61"/>
      <c r="D58" s="61"/>
      <c r="E58" s="61"/>
      <c r="F58" s="61"/>
      <c r="G58" s="61"/>
      <c r="H58" s="61"/>
      <c r="I58" s="61"/>
    </row>
    <row r="59" spans="1:9" x14ac:dyDescent="0.25">
      <c r="B59" s="56"/>
      <c r="C59" s="56"/>
      <c r="D59" s="56"/>
      <c r="E59" s="56"/>
      <c r="F59" s="56"/>
      <c r="G59" s="56"/>
      <c r="H59" s="56"/>
      <c r="I59" s="56"/>
    </row>
    <row r="60" spans="1:9" x14ac:dyDescent="0.25">
      <c r="A60" s="59" t="s">
        <v>39</v>
      </c>
      <c r="B60" s="56"/>
      <c r="C60" s="56"/>
      <c r="D60" s="56"/>
      <c r="E60" s="56"/>
      <c r="F60" s="56"/>
      <c r="G60" s="56"/>
      <c r="H60" s="56"/>
      <c r="I60" s="56"/>
    </row>
    <row r="61" spans="1:9" x14ac:dyDescent="0.25">
      <c r="A61" s="59" t="s">
        <v>116</v>
      </c>
      <c r="B61" s="56">
        <f>((B15/B11)-1)*100</f>
        <v>363.88185654008441</v>
      </c>
      <c r="C61" s="56">
        <f t="shared" ref="C61:I61" si="15">((C15/C11)-1)*100</f>
        <v>-100</v>
      </c>
      <c r="D61" s="56">
        <f t="shared" si="15"/>
        <v>-100</v>
      </c>
      <c r="E61" s="51" t="s">
        <v>233</v>
      </c>
      <c r="F61" s="51" t="s">
        <v>233</v>
      </c>
      <c r="G61" s="51" t="s">
        <v>233</v>
      </c>
      <c r="H61" s="51" t="s">
        <v>233</v>
      </c>
      <c r="I61" s="56">
        <f t="shared" si="15"/>
        <v>98.902953586497901</v>
      </c>
    </row>
    <row r="62" spans="1:9" x14ac:dyDescent="0.25">
      <c r="A62" s="59" t="s">
        <v>41</v>
      </c>
      <c r="B62" s="56">
        <f>((B37/B36)-1)*100</f>
        <v>37.905006374002468</v>
      </c>
      <c r="C62" s="56">
        <f t="shared" ref="C62:G62" si="16">((C37/C36)-1)*100</f>
        <v>-97.364472999232902</v>
      </c>
      <c r="D62" s="56">
        <f t="shared" si="16"/>
        <v>1826.7387006760835</v>
      </c>
      <c r="E62" s="51" t="s">
        <v>233</v>
      </c>
      <c r="F62" s="56">
        <f t="shared" si="16"/>
        <v>380.78351610495281</v>
      </c>
      <c r="G62" s="56">
        <f t="shared" si="16"/>
        <v>-63.246904686011931</v>
      </c>
      <c r="H62" s="51" t="s">
        <v>233</v>
      </c>
      <c r="I62" s="51" t="s">
        <v>233</v>
      </c>
    </row>
    <row r="63" spans="1:9" x14ac:dyDescent="0.25">
      <c r="A63" s="59" t="s">
        <v>42</v>
      </c>
      <c r="B63" s="56">
        <f t="shared" ref="B63" si="17">((B39/B38)-1)*100</f>
        <v>-70.271524003421334</v>
      </c>
      <c r="C63" s="51" t="s">
        <v>233</v>
      </c>
      <c r="D63" s="51" t="s">
        <v>233</v>
      </c>
      <c r="E63" s="51" t="s">
        <v>233</v>
      </c>
      <c r="F63" s="51" t="s">
        <v>233</v>
      </c>
      <c r="G63" s="51" t="s">
        <v>233</v>
      </c>
      <c r="H63" s="51" t="s">
        <v>233</v>
      </c>
      <c r="I63" s="51" t="s">
        <v>233</v>
      </c>
    </row>
    <row r="64" spans="1:9" x14ac:dyDescent="0.25">
      <c r="B64" s="61"/>
      <c r="C64" s="61"/>
      <c r="D64" s="61"/>
      <c r="E64" s="61"/>
      <c r="F64" s="61"/>
      <c r="G64" s="61"/>
      <c r="H64" s="61"/>
      <c r="I64" s="61"/>
    </row>
    <row r="65" spans="1:9" x14ac:dyDescent="0.25">
      <c r="A65" s="59" t="s">
        <v>43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5">
      <c r="A66" s="59" t="s">
        <v>117</v>
      </c>
      <c r="B66" s="61">
        <f>B21/B13</f>
        <v>51999.91680013312</v>
      </c>
      <c r="C66" s="61">
        <f t="shared" ref="C66:F66" si="18">C21/C13</f>
        <v>35726.059654631084</v>
      </c>
      <c r="D66" s="51" t="s">
        <v>233</v>
      </c>
      <c r="E66" s="51" t="s">
        <v>233</v>
      </c>
      <c r="F66" s="61">
        <f t="shared" si="18"/>
        <v>14943.461309617011</v>
      </c>
      <c r="G66" s="51" t="s">
        <v>233</v>
      </c>
      <c r="H66" s="51" t="s">
        <v>233</v>
      </c>
      <c r="I66" s="51" t="s">
        <v>233</v>
      </c>
    </row>
    <row r="67" spans="1:9" x14ac:dyDescent="0.25">
      <c r="A67" s="59" t="s">
        <v>118</v>
      </c>
      <c r="B67" s="61">
        <f>B22/B15</f>
        <v>18499.760643320515</v>
      </c>
      <c r="C67" s="51" t="s">
        <v>233</v>
      </c>
      <c r="D67" s="51" t="s">
        <v>233</v>
      </c>
      <c r="E67" s="51" t="s">
        <v>233</v>
      </c>
      <c r="F67" s="61">
        <f t="shared" ref="F67" si="19">F22/F15</f>
        <v>12776.675596985613</v>
      </c>
      <c r="G67" s="51" t="s">
        <v>233</v>
      </c>
      <c r="H67" s="51" t="s">
        <v>233</v>
      </c>
      <c r="I67" s="51" t="s">
        <v>233</v>
      </c>
    </row>
    <row r="68" spans="1:9" x14ac:dyDescent="0.25">
      <c r="A68" s="59" t="s">
        <v>46</v>
      </c>
      <c r="B68" s="56">
        <f>(B67/B66)*B50</f>
        <v>11.029766398781332</v>
      </c>
      <c r="C68" s="51" t="s">
        <v>233</v>
      </c>
      <c r="D68" s="51" t="s">
        <v>233</v>
      </c>
      <c r="E68" s="51" t="s">
        <v>233</v>
      </c>
      <c r="F68" s="56">
        <f t="shared" ref="F68" si="20">(F67/F66)*F50</f>
        <v>31.191104575075151</v>
      </c>
      <c r="G68" s="51" t="s">
        <v>233</v>
      </c>
      <c r="H68" s="51" t="s">
        <v>233</v>
      </c>
      <c r="I68" s="51" t="s">
        <v>233</v>
      </c>
    </row>
    <row r="69" spans="1:9" x14ac:dyDescent="0.25">
      <c r="A69" s="59" t="s">
        <v>119</v>
      </c>
      <c r="B69" s="61">
        <f>B21/B12</f>
        <v>37313432.835820898</v>
      </c>
      <c r="C69" s="61">
        <f t="shared" ref="C69:H69" si="21">C21/C12</f>
        <v>68272500</v>
      </c>
      <c r="D69" s="61">
        <f t="shared" si="21"/>
        <v>242449333.33333334</v>
      </c>
      <c r="E69" s="51" t="s">
        <v>233</v>
      </c>
      <c r="F69" s="61">
        <f t="shared" si="21"/>
        <v>59648693.75</v>
      </c>
      <c r="G69" s="61">
        <f t="shared" si="21"/>
        <v>170228741.66666666</v>
      </c>
      <c r="H69" s="61">
        <f t="shared" si="21"/>
        <v>1000000</v>
      </c>
      <c r="I69" s="51" t="s">
        <v>233</v>
      </c>
    </row>
    <row r="70" spans="1:9" x14ac:dyDescent="0.25">
      <c r="A70" s="59" t="s">
        <v>120</v>
      </c>
      <c r="B70" s="61">
        <f>B22/B14</f>
        <v>33897728.085444294</v>
      </c>
      <c r="C70" s="51" t="s">
        <v>233</v>
      </c>
      <c r="D70" s="51" t="s">
        <v>233</v>
      </c>
      <c r="E70" s="51" t="s">
        <v>233</v>
      </c>
      <c r="F70" s="61">
        <f t="shared" ref="F70" si="22">F22/F14</f>
        <v>80237522.749069646</v>
      </c>
      <c r="G70" s="51" t="s">
        <v>233</v>
      </c>
      <c r="H70" s="51" t="s">
        <v>233</v>
      </c>
      <c r="I70" s="51" t="s">
        <v>233</v>
      </c>
    </row>
    <row r="71" spans="1:9" x14ac:dyDescent="0.25">
      <c r="B71" s="56"/>
      <c r="C71" s="56"/>
      <c r="D71" s="56"/>
      <c r="E71" s="56"/>
      <c r="F71" s="61"/>
      <c r="G71" s="61"/>
      <c r="H71" s="61"/>
      <c r="I71" s="61"/>
    </row>
    <row r="72" spans="1:9" x14ac:dyDescent="0.25">
      <c r="A72" s="59" t="s">
        <v>47</v>
      </c>
      <c r="B72" s="56"/>
      <c r="C72" s="56"/>
      <c r="D72" s="56"/>
      <c r="E72" s="56"/>
      <c r="F72" s="61"/>
      <c r="G72" s="61"/>
      <c r="H72" s="61"/>
      <c r="I72" s="61"/>
    </row>
    <row r="73" spans="1:9" x14ac:dyDescent="0.25">
      <c r="A73" s="59" t="s">
        <v>48</v>
      </c>
      <c r="B73" s="56">
        <f>(B28/B27)*100</f>
        <v>29.83703152</v>
      </c>
      <c r="C73" s="56"/>
      <c r="D73" s="56"/>
      <c r="E73" s="56"/>
      <c r="F73" s="61"/>
      <c r="G73" s="61"/>
      <c r="H73" s="61"/>
      <c r="I73" s="61"/>
    </row>
    <row r="74" spans="1:9" x14ac:dyDescent="0.25">
      <c r="A74" s="59" t="s">
        <v>49</v>
      </c>
      <c r="B74" s="56">
        <f>(B22/B28)*100</f>
        <v>54.53260144229408</v>
      </c>
      <c r="C74" s="56"/>
      <c r="D74" s="56"/>
      <c r="E74" s="56"/>
      <c r="F74" s="61"/>
      <c r="G74" s="61"/>
      <c r="H74" s="61"/>
      <c r="I74" s="61"/>
    </row>
    <row r="75" spans="1:9" ht="15.75" thickBot="1" x14ac:dyDescent="0.3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5.75" thickTop="1" x14ac:dyDescent="0.25"/>
    <row r="77" spans="1:9" x14ac:dyDescent="0.25">
      <c r="A77" s="59" t="s">
        <v>50</v>
      </c>
    </row>
    <row r="78" spans="1:9" x14ac:dyDescent="0.25">
      <c r="A78" s="59" t="s">
        <v>140</v>
      </c>
    </row>
    <row r="79" spans="1:9" x14ac:dyDescent="0.25">
      <c r="A79" s="59" t="s">
        <v>141</v>
      </c>
    </row>
    <row r="80" spans="1:9" x14ac:dyDescent="0.25">
      <c r="A80" s="59" t="s">
        <v>142</v>
      </c>
    </row>
    <row r="81" spans="1:6" x14ac:dyDescent="0.25">
      <c r="A81" s="59" t="s">
        <v>94</v>
      </c>
    </row>
    <row r="83" spans="1:6" x14ac:dyDescent="0.25">
      <c r="A83" s="59" t="s">
        <v>114</v>
      </c>
    </row>
    <row r="84" spans="1:6" x14ac:dyDescent="0.25">
      <c r="A84" s="59" t="s">
        <v>98</v>
      </c>
    </row>
    <row r="85" spans="1:6" x14ac:dyDescent="0.25">
      <c r="A85" s="93" t="s">
        <v>124</v>
      </c>
      <c r="B85" s="93"/>
      <c r="C85" s="93"/>
      <c r="D85" s="93"/>
      <c r="E85" s="93"/>
      <c r="F85" s="93"/>
    </row>
    <row r="86" spans="1:6" x14ac:dyDescent="0.25">
      <c r="A86" s="93"/>
      <c r="B86" s="93"/>
      <c r="C86" s="93"/>
      <c r="D86" s="93"/>
      <c r="E86" s="93"/>
      <c r="F86" s="93"/>
    </row>
    <row r="87" spans="1:6" x14ac:dyDescent="0.25">
      <c r="A87" s="93"/>
      <c r="B87" s="93"/>
      <c r="C87" s="93"/>
      <c r="D87" s="93"/>
      <c r="E87" s="93"/>
      <c r="F87" s="93"/>
    </row>
    <row r="88" spans="1:6" x14ac:dyDescent="0.25">
      <c r="A88" s="67"/>
    </row>
    <row r="89" spans="1:6" x14ac:dyDescent="0.25">
      <c r="A89" s="59" t="s">
        <v>106</v>
      </c>
    </row>
    <row r="90" spans="1:6" x14ac:dyDescent="0.25">
      <c r="A90" s="68" t="s">
        <v>107</v>
      </c>
    </row>
    <row r="91" spans="1:6" x14ac:dyDescent="0.25">
      <c r="A91" s="68" t="s">
        <v>108</v>
      </c>
    </row>
    <row r="93" spans="1:6" x14ac:dyDescent="0.25">
      <c r="A93" s="26" t="s">
        <v>234</v>
      </c>
    </row>
  </sheetData>
  <mergeCells count="7">
    <mergeCell ref="A2:I2"/>
    <mergeCell ref="A85:F87"/>
    <mergeCell ref="H4:I4"/>
    <mergeCell ref="C5:E5"/>
    <mergeCell ref="F5:H5"/>
    <mergeCell ref="A4:A5"/>
    <mergeCell ref="B4:B5"/>
  </mergeCells>
  <pageMargins left="0.7" right="0.7" top="0.75" bottom="0.75" header="0.3" footer="0.3"/>
  <pageSetup paperSize="9" orientation="portrait" r:id="rId1"/>
  <ignoredErrors>
    <ignoredError sqref="C40:C43 F40:F43 C71:C7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 Trimestre</vt:lpstr>
      <vt:lpstr>II Trimestre</vt:lpstr>
      <vt:lpstr>III Trimestre</vt:lpstr>
      <vt:lpstr>IV Trimestre</vt:lpstr>
      <vt:lpstr>Semestral</vt:lpstr>
      <vt:lpstr>Tercer Trimestre Acumulado</vt:lpstr>
      <vt:lpstr>1 Trimestre</vt:lpstr>
      <vt:lpstr>2 Trimestre</vt:lpstr>
      <vt:lpstr>3 Trimestre</vt:lpstr>
      <vt:lpstr>4 Trimestre</vt:lpstr>
      <vt:lpstr>1 Semestre</vt:lpstr>
      <vt:lpstr>3T Acumulado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2012-02-13T20:20:09Z</dcterms:created>
  <dcterms:modified xsi:type="dcterms:W3CDTF">2019-06-14T14:00:38Z</dcterms:modified>
</cp:coreProperties>
</file>