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9240" tabRatio="738" activeTab="2"/>
  </bookViews>
  <sheets>
    <sheet name="I Trimestre" sheetId="1" r:id="rId1"/>
    <sheet name="II trimestre" sheetId="2" r:id="rId2"/>
    <sheet name="III Trimestre" sheetId="3" r:id="rId3"/>
    <sheet name="IV Trimestre" sheetId="4" r:id="rId4"/>
    <sheet name="I Semestre" sheetId="6" r:id="rId5"/>
    <sheet name="III Trimestre Acumulado" sheetId="7" r:id="rId6"/>
    <sheet name="Anual" sheetId="5" r:id="rId7"/>
    <sheet name="Hoja3" sheetId="10" r:id="rId8"/>
  </sheets>
  <calcPr calcId="125725"/>
</workbook>
</file>

<file path=xl/calcChain.xml><?xml version="1.0" encoding="utf-8"?>
<calcChain xmlns="http://schemas.openxmlformats.org/spreadsheetml/2006/main">
  <c r="B10" i="3"/>
  <c r="B10" i="2" l="1"/>
  <c r="C12" i="5" l="1"/>
  <c r="C12" i="6"/>
  <c r="C12" i="7"/>
  <c r="C11"/>
  <c r="C11" i="6"/>
  <c r="C44" s="1"/>
  <c r="C11" i="5"/>
  <c r="D11"/>
  <c r="E11"/>
  <c r="F11"/>
  <c r="G11"/>
  <c r="H11"/>
  <c r="C13"/>
  <c r="B13" s="1"/>
  <c r="D13"/>
  <c r="E13"/>
  <c r="F13"/>
  <c r="G13"/>
  <c r="H13"/>
  <c r="C10"/>
  <c r="D10"/>
  <c r="E10"/>
  <c r="F10"/>
  <c r="G10"/>
  <c r="H10"/>
  <c r="I10"/>
  <c r="J10"/>
  <c r="J18"/>
  <c r="D18"/>
  <c r="D20" s="1"/>
  <c r="E18"/>
  <c r="E20" s="1"/>
  <c r="F18"/>
  <c r="F20" s="1"/>
  <c r="I18"/>
  <c r="I20" s="1"/>
  <c r="G18"/>
  <c r="G20" s="1"/>
  <c r="H18"/>
  <c r="H20" s="1"/>
  <c r="J13"/>
  <c r="J12"/>
  <c r="J11"/>
  <c r="C17"/>
  <c r="C62" s="1"/>
  <c r="C18"/>
  <c r="C63" s="1"/>
  <c r="D12"/>
  <c r="D17"/>
  <c r="D45" s="1"/>
  <c r="E12"/>
  <c r="E17"/>
  <c r="F12"/>
  <c r="F17"/>
  <c r="G17"/>
  <c r="G62" s="1"/>
  <c r="G12"/>
  <c r="H17"/>
  <c r="H62" s="1"/>
  <c r="H12"/>
  <c r="I12"/>
  <c r="I17"/>
  <c r="I11"/>
  <c r="J17"/>
  <c r="J62" s="1"/>
  <c r="J20" i="4"/>
  <c r="K20"/>
  <c r="B13"/>
  <c r="B10"/>
  <c r="J19" i="7"/>
  <c r="K19"/>
  <c r="J18"/>
  <c r="K18"/>
  <c r="J17"/>
  <c r="K17"/>
  <c r="K62" s="1"/>
  <c r="J16"/>
  <c r="J32" s="1"/>
  <c r="K16"/>
  <c r="K32" s="1"/>
  <c r="J13"/>
  <c r="K13"/>
  <c r="J12"/>
  <c r="K12"/>
  <c r="K49" s="1"/>
  <c r="J11"/>
  <c r="K11"/>
  <c r="K65" s="1"/>
  <c r="J10"/>
  <c r="K10"/>
  <c r="B12" i="3"/>
  <c r="B13"/>
  <c r="B11"/>
  <c r="B13" i="2"/>
  <c r="B12"/>
  <c r="B57" s="1"/>
  <c r="B11"/>
  <c r="B13" i="1"/>
  <c r="B12"/>
  <c r="B11"/>
  <c r="C19" i="5"/>
  <c r="C19" i="7"/>
  <c r="C13"/>
  <c r="C10"/>
  <c r="K49" i="6"/>
  <c r="C19"/>
  <c r="C13"/>
  <c r="C49" s="1"/>
  <c r="C10"/>
  <c r="C57" s="1"/>
  <c r="C49" i="4"/>
  <c r="D49"/>
  <c r="E49"/>
  <c r="F49"/>
  <c r="F51" s="1"/>
  <c r="G49"/>
  <c r="H49"/>
  <c r="I49"/>
  <c r="J49"/>
  <c r="K49"/>
  <c r="B11"/>
  <c r="B12"/>
  <c r="B49" s="1"/>
  <c r="C49" i="3"/>
  <c r="D49"/>
  <c r="E49"/>
  <c r="F49"/>
  <c r="G49"/>
  <c r="H49"/>
  <c r="I49"/>
  <c r="J49"/>
  <c r="K49"/>
  <c r="C49" i="2"/>
  <c r="D49"/>
  <c r="E49"/>
  <c r="F49"/>
  <c r="G49"/>
  <c r="H49"/>
  <c r="I49"/>
  <c r="J49"/>
  <c r="K49"/>
  <c r="B10" i="1"/>
  <c r="I19" i="5"/>
  <c r="I50"/>
  <c r="J19"/>
  <c r="H16"/>
  <c r="H32" s="1"/>
  <c r="I16"/>
  <c r="I32" s="1"/>
  <c r="J16"/>
  <c r="J32" s="1"/>
  <c r="C16"/>
  <c r="C32" s="1"/>
  <c r="I13"/>
  <c r="I19" i="7"/>
  <c r="I18"/>
  <c r="I20" s="1"/>
  <c r="I17"/>
  <c r="I62" s="1"/>
  <c r="I16"/>
  <c r="I32" s="1"/>
  <c r="C17"/>
  <c r="C18"/>
  <c r="C16"/>
  <c r="C32" s="1"/>
  <c r="C66" i="5"/>
  <c r="C33"/>
  <c r="K63" i="7"/>
  <c r="J50" i="5"/>
  <c r="K45" i="7"/>
  <c r="J33"/>
  <c r="H13"/>
  <c r="I13"/>
  <c r="H12"/>
  <c r="I12"/>
  <c r="H11"/>
  <c r="I11"/>
  <c r="I44" s="1"/>
  <c r="D11"/>
  <c r="E11"/>
  <c r="F11"/>
  <c r="G11"/>
  <c r="H10"/>
  <c r="I10"/>
  <c r="I57" s="1"/>
  <c r="D10"/>
  <c r="E10"/>
  <c r="F10"/>
  <c r="G10"/>
  <c r="K57" i="6"/>
  <c r="K44"/>
  <c r="K46"/>
  <c r="C66" i="4"/>
  <c r="C65"/>
  <c r="C63"/>
  <c r="C62"/>
  <c r="C57"/>
  <c r="C50"/>
  <c r="C51" s="1"/>
  <c r="C45"/>
  <c r="C46"/>
  <c r="C64" s="1"/>
  <c r="C44"/>
  <c r="C66" i="3"/>
  <c r="C65"/>
  <c r="C63"/>
  <c r="C62"/>
  <c r="C57"/>
  <c r="C50"/>
  <c r="C45"/>
  <c r="C44"/>
  <c r="C46" s="1"/>
  <c r="C66" i="2"/>
  <c r="C65"/>
  <c r="C66" i="1"/>
  <c r="C65"/>
  <c r="J63" i="7"/>
  <c r="I19" i="6"/>
  <c r="J19"/>
  <c r="K19"/>
  <c r="I18"/>
  <c r="I20" s="1"/>
  <c r="J18"/>
  <c r="J50" s="1"/>
  <c r="K18"/>
  <c r="I17"/>
  <c r="J17"/>
  <c r="J65" s="1"/>
  <c r="K17"/>
  <c r="K65" s="1"/>
  <c r="I16"/>
  <c r="I32" s="1"/>
  <c r="J16"/>
  <c r="J32" s="1"/>
  <c r="K16"/>
  <c r="K32" s="1"/>
  <c r="K34" s="1"/>
  <c r="C17"/>
  <c r="C18"/>
  <c r="C50" s="1"/>
  <c r="C16"/>
  <c r="C32" s="1"/>
  <c r="H13"/>
  <c r="I13"/>
  <c r="J13"/>
  <c r="H12"/>
  <c r="I12"/>
  <c r="J12"/>
  <c r="J63" s="1"/>
  <c r="H11"/>
  <c r="I11"/>
  <c r="J11"/>
  <c r="H10"/>
  <c r="H57" s="1"/>
  <c r="I10"/>
  <c r="J10"/>
  <c r="C45"/>
  <c r="K50"/>
  <c r="K33"/>
  <c r="K35" s="1"/>
  <c r="K66"/>
  <c r="K63"/>
  <c r="I33"/>
  <c r="H66" i="4"/>
  <c r="I66"/>
  <c r="J66"/>
  <c r="K66"/>
  <c r="H65"/>
  <c r="I65"/>
  <c r="J65"/>
  <c r="K65"/>
  <c r="H63"/>
  <c r="I63"/>
  <c r="J63"/>
  <c r="K63"/>
  <c r="H62"/>
  <c r="I62"/>
  <c r="J62"/>
  <c r="K62"/>
  <c r="H57"/>
  <c r="I57"/>
  <c r="J57"/>
  <c r="K57"/>
  <c r="H50"/>
  <c r="I50"/>
  <c r="I51" s="1"/>
  <c r="J50"/>
  <c r="K50"/>
  <c r="K51" s="1"/>
  <c r="H45"/>
  <c r="I45"/>
  <c r="J45"/>
  <c r="K45"/>
  <c r="H44"/>
  <c r="H46" s="1"/>
  <c r="H64" s="1"/>
  <c r="I44"/>
  <c r="I46" s="1"/>
  <c r="I64" s="1"/>
  <c r="J44"/>
  <c r="J46" s="1"/>
  <c r="J64" s="1"/>
  <c r="K44"/>
  <c r="K46" s="1"/>
  <c r="C33"/>
  <c r="C35" s="1"/>
  <c r="C32"/>
  <c r="C34"/>
  <c r="J32"/>
  <c r="G33"/>
  <c r="G58" s="1"/>
  <c r="H33"/>
  <c r="I33"/>
  <c r="J33"/>
  <c r="K33"/>
  <c r="K58" s="1"/>
  <c r="G32"/>
  <c r="G34"/>
  <c r="H32"/>
  <c r="H34"/>
  <c r="H59" s="1"/>
  <c r="I32"/>
  <c r="I34"/>
  <c r="K32"/>
  <c r="K34"/>
  <c r="C20"/>
  <c r="H20"/>
  <c r="I20"/>
  <c r="B17"/>
  <c r="B45" s="1"/>
  <c r="B18"/>
  <c r="B19"/>
  <c r="J35"/>
  <c r="I35"/>
  <c r="I59" s="1"/>
  <c r="H35"/>
  <c r="H58"/>
  <c r="B16"/>
  <c r="B32"/>
  <c r="H66" i="3"/>
  <c r="I66"/>
  <c r="J66"/>
  <c r="K66"/>
  <c r="H65"/>
  <c r="I65"/>
  <c r="J65"/>
  <c r="K65"/>
  <c r="H63"/>
  <c r="I63"/>
  <c r="J63"/>
  <c r="K63"/>
  <c r="H62"/>
  <c r="I62"/>
  <c r="J62"/>
  <c r="K62"/>
  <c r="H57"/>
  <c r="I57"/>
  <c r="J57"/>
  <c r="K57"/>
  <c r="H50"/>
  <c r="I50"/>
  <c r="I51" s="1"/>
  <c r="J50"/>
  <c r="J51" s="1"/>
  <c r="K50"/>
  <c r="I45"/>
  <c r="J45"/>
  <c r="K45"/>
  <c r="H44"/>
  <c r="I44"/>
  <c r="I46" s="1"/>
  <c r="I64" s="1"/>
  <c r="J44"/>
  <c r="J46"/>
  <c r="K44"/>
  <c r="K46"/>
  <c r="I33"/>
  <c r="J33"/>
  <c r="K33"/>
  <c r="H32"/>
  <c r="H34" s="1"/>
  <c r="I32"/>
  <c r="I34" s="1"/>
  <c r="J32"/>
  <c r="J34" s="1"/>
  <c r="K32"/>
  <c r="K34" s="1"/>
  <c r="C33"/>
  <c r="C35" s="1"/>
  <c r="C32"/>
  <c r="C34" s="1"/>
  <c r="K35"/>
  <c r="J35"/>
  <c r="I35"/>
  <c r="I58"/>
  <c r="C20" i="2"/>
  <c r="C20" i="3"/>
  <c r="H20"/>
  <c r="I20"/>
  <c r="J20"/>
  <c r="B17"/>
  <c r="B18"/>
  <c r="B66" s="1"/>
  <c r="B19"/>
  <c r="B17" i="2"/>
  <c r="B18"/>
  <c r="B66" s="1"/>
  <c r="B19"/>
  <c r="B16"/>
  <c r="B16" i="3"/>
  <c r="B32" s="1"/>
  <c r="H66" i="2"/>
  <c r="I66"/>
  <c r="J66"/>
  <c r="K66"/>
  <c r="H65"/>
  <c r="I65"/>
  <c r="J65"/>
  <c r="K65"/>
  <c r="H63"/>
  <c r="I63"/>
  <c r="J63"/>
  <c r="J64" s="1"/>
  <c r="K63"/>
  <c r="C63"/>
  <c r="H62"/>
  <c r="I62"/>
  <c r="J62"/>
  <c r="K62"/>
  <c r="C62"/>
  <c r="H57"/>
  <c r="I57"/>
  <c r="J57"/>
  <c r="K57"/>
  <c r="C57"/>
  <c r="C50"/>
  <c r="C45"/>
  <c r="C44"/>
  <c r="I50"/>
  <c r="J50"/>
  <c r="K50"/>
  <c r="K51" s="1"/>
  <c r="I45"/>
  <c r="J45"/>
  <c r="K45"/>
  <c r="H44"/>
  <c r="I44"/>
  <c r="I46"/>
  <c r="J44"/>
  <c r="J46"/>
  <c r="K44"/>
  <c r="K46"/>
  <c r="K64" s="1"/>
  <c r="I33"/>
  <c r="I58" s="1"/>
  <c r="J33"/>
  <c r="K33"/>
  <c r="C33"/>
  <c r="C35" s="1"/>
  <c r="G32"/>
  <c r="H32"/>
  <c r="H34" s="1"/>
  <c r="I32"/>
  <c r="I34" s="1"/>
  <c r="J32"/>
  <c r="J34" s="1"/>
  <c r="K32"/>
  <c r="K34"/>
  <c r="C32"/>
  <c r="C34" s="1"/>
  <c r="I35"/>
  <c r="J35"/>
  <c r="H20"/>
  <c r="I20"/>
  <c r="J20"/>
  <c r="H66" i="1"/>
  <c r="I66"/>
  <c r="J66"/>
  <c r="K66"/>
  <c r="H65"/>
  <c r="I65"/>
  <c r="J65"/>
  <c r="K65"/>
  <c r="H63"/>
  <c r="I63"/>
  <c r="J63"/>
  <c r="K63"/>
  <c r="C63"/>
  <c r="H62"/>
  <c r="I62"/>
  <c r="J62"/>
  <c r="K62"/>
  <c r="C62"/>
  <c r="H57"/>
  <c r="I57"/>
  <c r="J57"/>
  <c r="K57"/>
  <c r="C57"/>
  <c r="H50"/>
  <c r="I50"/>
  <c r="J50"/>
  <c r="K50"/>
  <c r="H49"/>
  <c r="H51" s="1"/>
  <c r="I49"/>
  <c r="J49"/>
  <c r="J51"/>
  <c r="K49"/>
  <c r="K51"/>
  <c r="C50"/>
  <c r="C49"/>
  <c r="C45"/>
  <c r="C44"/>
  <c r="C46" s="1"/>
  <c r="C33"/>
  <c r="C35" s="1"/>
  <c r="C32"/>
  <c r="C34" s="1"/>
  <c r="H45"/>
  <c r="I45"/>
  <c r="J45"/>
  <c r="K45"/>
  <c r="H44"/>
  <c r="H46"/>
  <c r="I44"/>
  <c r="I46" s="1"/>
  <c r="I64" s="1"/>
  <c r="J44"/>
  <c r="J46" s="1"/>
  <c r="J64" s="1"/>
  <c r="K44"/>
  <c r="K46" s="1"/>
  <c r="K64" s="1"/>
  <c r="I51"/>
  <c r="E33"/>
  <c r="E35" s="1"/>
  <c r="F33"/>
  <c r="F35" s="1"/>
  <c r="G33"/>
  <c r="G35" s="1"/>
  <c r="H33"/>
  <c r="H35" s="1"/>
  <c r="I33"/>
  <c r="J33"/>
  <c r="K33"/>
  <c r="K35" s="1"/>
  <c r="E32"/>
  <c r="E34" s="1"/>
  <c r="F32"/>
  <c r="F34" s="1"/>
  <c r="G32"/>
  <c r="G34" s="1"/>
  <c r="H32"/>
  <c r="H34" s="1"/>
  <c r="I32"/>
  <c r="I34" s="1"/>
  <c r="J32"/>
  <c r="J34" s="1"/>
  <c r="K32"/>
  <c r="K34" s="1"/>
  <c r="H20"/>
  <c r="I20"/>
  <c r="J20"/>
  <c r="K58"/>
  <c r="C20"/>
  <c r="B17"/>
  <c r="B18"/>
  <c r="B70" s="1"/>
  <c r="B19"/>
  <c r="B16"/>
  <c r="E44" i="2"/>
  <c r="E46" s="1"/>
  <c r="E45"/>
  <c r="G66" i="4"/>
  <c r="F66"/>
  <c r="E66"/>
  <c r="D66"/>
  <c r="G65"/>
  <c r="F65"/>
  <c r="E65"/>
  <c r="D65"/>
  <c r="G66" i="3"/>
  <c r="F66"/>
  <c r="E66"/>
  <c r="D66"/>
  <c r="G65"/>
  <c r="F65"/>
  <c r="E65"/>
  <c r="D65"/>
  <c r="G66" i="2"/>
  <c r="F66"/>
  <c r="E66"/>
  <c r="D66"/>
  <c r="G65"/>
  <c r="F65"/>
  <c r="E65"/>
  <c r="D65"/>
  <c r="G63" i="4"/>
  <c r="F63"/>
  <c r="E63"/>
  <c r="D63"/>
  <c r="G62"/>
  <c r="F62"/>
  <c r="E62"/>
  <c r="D62"/>
  <c r="G63" i="3"/>
  <c r="F63"/>
  <c r="E63"/>
  <c r="D63"/>
  <c r="G62"/>
  <c r="F62"/>
  <c r="E62"/>
  <c r="D62"/>
  <c r="G63" i="2"/>
  <c r="F63"/>
  <c r="E63"/>
  <c r="D63"/>
  <c r="G62"/>
  <c r="F62"/>
  <c r="E62"/>
  <c r="D62"/>
  <c r="E20" i="1"/>
  <c r="F20"/>
  <c r="G20"/>
  <c r="D20"/>
  <c r="E20" i="3"/>
  <c r="F20"/>
  <c r="G20"/>
  <c r="D20"/>
  <c r="E20" i="2"/>
  <c r="F20"/>
  <c r="G20"/>
  <c r="D20"/>
  <c r="H50"/>
  <c r="H51" s="1"/>
  <c r="H45"/>
  <c r="H33"/>
  <c r="H58" s="1"/>
  <c r="H45" i="3"/>
  <c r="E44"/>
  <c r="E45"/>
  <c r="E46"/>
  <c r="E64" s="1"/>
  <c r="H33"/>
  <c r="E44" i="4"/>
  <c r="E45"/>
  <c r="H16" i="6"/>
  <c r="H32" s="1"/>
  <c r="H17"/>
  <c r="H65" s="1"/>
  <c r="H18"/>
  <c r="H33" s="1"/>
  <c r="H35" s="1"/>
  <c r="H19"/>
  <c r="H16" i="7"/>
  <c r="H32" s="1"/>
  <c r="H17"/>
  <c r="H62" s="1"/>
  <c r="H18"/>
  <c r="H33" s="1"/>
  <c r="H19"/>
  <c r="H19" i="5"/>
  <c r="G13" i="7"/>
  <c r="F13"/>
  <c r="E13"/>
  <c r="D13"/>
  <c r="D12"/>
  <c r="E12"/>
  <c r="E49" s="1"/>
  <c r="F12"/>
  <c r="F44" s="1"/>
  <c r="G12"/>
  <c r="E46" i="4"/>
  <c r="E64" s="1"/>
  <c r="E20"/>
  <c r="B20" s="1"/>
  <c r="B54" s="1"/>
  <c r="F20"/>
  <c r="G20"/>
  <c r="D20"/>
  <c r="B23" i="3"/>
  <c r="G12" i="6"/>
  <c r="G11"/>
  <c r="G44" s="1"/>
  <c r="G10"/>
  <c r="F12"/>
  <c r="F11"/>
  <c r="F10"/>
  <c r="F57" s="1"/>
  <c r="E12"/>
  <c r="E11"/>
  <c r="E44" s="1"/>
  <c r="E10"/>
  <c r="E13"/>
  <c r="E49" s="1"/>
  <c r="F13"/>
  <c r="G13"/>
  <c r="G49" s="1"/>
  <c r="D13"/>
  <c r="D12"/>
  <c r="D49" s="1"/>
  <c r="D11"/>
  <c r="D10"/>
  <c r="B63" i="3"/>
  <c r="B66" i="4"/>
  <c r="B63"/>
  <c r="B62" i="3"/>
  <c r="B65"/>
  <c r="B63" i="2"/>
  <c r="D62" i="1"/>
  <c r="E62"/>
  <c r="F62"/>
  <c r="G62"/>
  <c r="D63"/>
  <c r="F63"/>
  <c r="G63"/>
  <c r="D65"/>
  <c r="E65"/>
  <c r="F65"/>
  <c r="G65"/>
  <c r="D66"/>
  <c r="F66"/>
  <c r="G66"/>
  <c r="D49"/>
  <c r="F49"/>
  <c r="G49"/>
  <c r="E49"/>
  <c r="E66"/>
  <c r="E63"/>
  <c r="D16" i="5"/>
  <c r="D32" s="1"/>
  <c r="E16"/>
  <c r="F16"/>
  <c r="F32" s="1"/>
  <c r="G16"/>
  <c r="G32" s="1"/>
  <c r="E19"/>
  <c r="F19"/>
  <c r="F50" s="1"/>
  <c r="G19"/>
  <c r="D19"/>
  <c r="D19" i="7"/>
  <c r="E19"/>
  <c r="F19"/>
  <c r="G19"/>
  <c r="D19" i="6"/>
  <c r="E19"/>
  <c r="F19"/>
  <c r="G19"/>
  <c r="G65" i="5"/>
  <c r="D17" i="7"/>
  <c r="F17"/>
  <c r="F65" s="1"/>
  <c r="G17"/>
  <c r="D18"/>
  <c r="E18"/>
  <c r="F18"/>
  <c r="F66" s="1"/>
  <c r="G18"/>
  <c r="D16"/>
  <c r="D32" s="1"/>
  <c r="E16"/>
  <c r="F16"/>
  <c r="F32" s="1"/>
  <c r="F34" s="1"/>
  <c r="G16"/>
  <c r="D17" i="6"/>
  <c r="F17"/>
  <c r="G17"/>
  <c r="G65" s="1"/>
  <c r="D18"/>
  <c r="D33" s="1"/>
  <c r="E18"/>
  <c r="E20" s="1"/>
  <c r="F18"/>
  <c r="F20" s="1"/>
  <c r="G18"/>
  <c r="G66" s="1"/>
  <c r="D16"/>
  <c r="E16"/>
  <c r="E32" s="1"/>
  <c r="F16"/>
  <c r="F32" s="1"/>
  <c r="G16"/>
  <c r="G32" s="1"/>
  <c r="G34" s="1"/>
  <c r="E66"/>
  <c r="D62" i="7"/>
  <c r="G20"/>
  <c r="G62"/>
  <c r="E20"/>
  <c r="F62"/>
  <c r="D20" i="6"/>
  <c r="D20" i="7"/>
  <c r="B63" i="1"/>
  <c r="B66"/>
  <c r="E17" i="7"/>
  <c r="E17" i="6"/>
  <c r="E62" s="1"/>
  <c r="B23" i="1"/>
  <c r="E65" i="7"/>
  <c r="B24" i="5"/>
  <c r="B24" i="7"/>
  <c r="B24" i="6"/>
  <c r="E33" i="2"/>
  <c r="E35" s="1"/>
  <c r="E33" i="3"/>
  <c r="E35" s="1"/>
  <c r="E33" i="4"/>
  <c r="E35" s="1"/>
  <c r="E44" i="1"/>
  <c r="E45"/>
  <c r="E50"/>
  <c r="E50" i="4"/>
  <c r="E50" i="3"/>
  <c r="E51" s="1"/>
  <c r="E50" i="2"/>
  <c r="E51" s="1"/>
  <c r="F44" i="1"/>
  <c r="F45"/>
  <c r="F50"/>
  <c r="F51" s="1"/>
  <c r="F33" i="5"/>
  <c r="F33" i="7"/>
  <c r="F58" s="1"/>
  <c r="F50" i="6"/>
  <c r="F33" i="4"/>
  <c r="F35" s="1"/>
  <c r="F44"/>
  <c r="F45"/>
  <c r="F50"/>
  <c r="F33" i="3"/>
  <c r="F44"/>
  <c r="F46" s="1"/>
  <c r="F64" s="1"/>
  <c r="F45"/>
  <c r="F50"/>
  <c r="F51" s="1"/>
  <c r="F32" i="2"/>
  <c r="F34"/>
  <c r="F33"/>
  <c r="F35" s="1"/>
  <c r="F44"/>
  <c r="F46"/>
  <c r="F45"/>
  <c r="F50"/>
  <c r="F35" i="3"/>
  <c r="F46" i="1"/>
  <c r="E51"/>
  <c r="E51" i="4"/>
  <c r="F32" i="3"/>
  <c r="F58" s="1"/>
  <c r="F32" i="4"/>
  <c r="F33" i="6"/>
  <c r="E33" i="7"/>
  <c r="E46" i="1"/>
  <c r="F45" i="6"/>
  <c r="F46" i="4"/>
  <c r="E32" i="5"/>
  <c r="E32" i="7"/>
  <c r="E32" i="2"/>
  <c r="E32" i="3"/>
  <c r="E58" s="1"/>
  <c r="E32" i="4"/>
  <c r="G50"/>
  <c r="G51" s="1"/>
  <c r="D50"/>
  <c r="D51" s="1"/>
  <c r="G45"/>
  <c r="D45"/>
  <c r="G50" i="3"/>
  <c r="D50"/>
  <c r="D51" s="1"/>
  <c r="G45"/>
  <c r="D45"/>
  <c r="D50" i="2"/>
  <c r="G50"/>
  <c r="G51" s="1"/>
  <c r="D45"/>
  <c r="G45"/>
  <c r="D50" i="1"/>
  <c r="G50"/>
  <c r="D45"/>
  <c r="G45"/>
  <c r="E58"/>
  <c r="D32" i="6"/>
  <c r="D34" s="1"/>
  <c r="D50"/>
  <c r="G33"/>
  <c r="G35" s="1"/>
  <c r="G32" i="7"/>
  <c r="G34" s="1"/>
  <c r="G33"/>
  <c r="G45"/>
  <c r="G33" i="5"/>
  <c r="D33"/>
  <c r="D35" s="1"/>
  <c r="D33" i="4"/>
  <c r="D32"/>
  <c r="D34" s="1"/>
  <c r="G33" i="3"/>
  <c r="G35" s="1"/>
  <c r="D33"/>
  <c r="G32"/>
  <c r="G34" s="1"/>
  <c r="D32"/>
  <c r="D34" s="1"/>
  <c r="B69"/>
  <c r="G33" i="2"/>
  <c r="G58" s="1"/>
  <c r="D33"/>
  <c r="D32"/>
  <c r="D34" s="1"/>
  <c r="B32"/>
  <c r="D33" i="1"/>
  <c r="D32"/>
  <c r="B32"/>
  <c r="F57" i="2"/>
  <c r="F57" i="3"/>
  <c r="F34"/>
  <c r="F57" i="4"/>
  <c r="F57" i="1"/>
  <c r="B57" i="3"/>
  <c r="B44"/>
  <c r="G44" i="1"/>
  <c r="G46" s="1"/>
  <c r="G35" i="5"/>
  <c r="D57" i="1"/>
  <c r="D44"/>
  <c r="D46" s="1"/>
  <c r="D57" i="2"/>
  <c r="D44"/>
  <c r="D46" s="1"/>
  <c r="B50"/>
  <c r="G34"/>
  <c r="G51" i="3"/>
  <c r="G44"/>
  <c r="G46" s="1"/>
  <c r="G64" s="1"/>
  <c r="D57" i="4"/>
  <c r="D44"/>
  <c r="D46" s="1"/>
  <c r="B50"/>
  <c r="B70"/>
  <c r="B44" i="2"/>
  <c r="G57"/>
  <c r="G44"/>
  <c r="G46" s="1"/>
  <c r="D35"/>
  <c r="G57" i="3"/>
  <c r="D44"/>
  <c r="D46" s="1"/>
  <c r="B50"/>
  <c r="B45"/>
  <c r="B70"/>
  <c r="G44" i="4"/>
  <c r="G46" s="1"/>
  <c r="G64" s="1"/>
  <c r="B34"/>
  <c r="G58" i="1"/>
  <c r="B33" i="4"/>
  <c r="B58" s="1"/>
  <c r="D35"/>
  <c r="B33" i="3"/>
  <c r="B35" s="1"/>
  <c r="D35"/>
  <c r="B33" i="2"/>
  <c r="B35" s="1"/>
  <c r="B33" i="1"/>
  <c r="D35"/>
  <c r="B45"/>
  <c r="E57" i="4"/>
  <c r="E34"/>
  <c r="E57" i="2"/>
  <c r="E34"/>
  <c r="G57" i="4"/>
  <c r="D57" i="3"/>
  <c r="G57" i="1"/>
  <c r="G57" i="5"/>
  <c r="G49"/>
  <c r="B57" i="1"/>
  <c r="E57"/>
  <c r="E57" i="3"/>
  <c r="E34"/>
  <c r="E57" i="6"/>
  <c r="C57" i="7"/>
  <c r="F34" i="4"/>
  <c r="F65" i="6"/>
  <c r="F62"/>
  <c r="C20" i="5"/>
  <c r="B44" i="4"/>
  <c r="B46"/>
  <c r="D58" i="3"/>
  <c r="B69" i="1"/>
  <c r="F58" i="2"/>
  <c r="E63" i="6"/>
  <c r="E50"/>
  <c r="D45"/>
  <c r="F63"/>
  <c r="B13" i="7"/>
  <c r="H63" i="6"/>
  <c r="B65" i="1"/>
  <c r="J35"/>
  <c r="C58" i="2"/>
  <c r="I35" i="6"/>
  <c r="C63"/>
  <c r="B23" i="2"/>
  <c r="B23" i="7" s="1"/>
  <c r="I49"/>
  <c r="G57" i="6"/>
  <c r="F35" i="5"/>
  <c r="F64" i="4"/>
  <c r="C20" i="6"/>
  <c r="G44" i="5"/>
  <c r="G66"/>
  <c r="I58" i="1"/>
  <c r="I35"/>
  <c r="K58" i="2"/>
  <c r="K35"/>
  <c r="H46" i="3"/>
  <c r="H64" s="1"/>
  <c r="K35" i="4"/>
  <c r="K59" s="1"/>
  <c r="I62" i="6"/>
  <c r="H63" i="5"/>
  <c r="H35" i="3"/>
  <c r="I62" i="5"/>
  <c r="F64" i="1"/>
  <c r="J64" i="3"/>
  <c r="J34" i="4"/>
  <c r="J59" s="1"/>
  <c r="J58"/>
  <c r="K62" i="6"/>
  <c r="K45"/>
  <c r="I63" i="5"/>
  <c r="I44"/>
  <c r="J65"/>
  <c r="J63"/>
  <c r="J33"/>
  <c r="J35" s="1"/>
  <c r="I45" i="6"/>
  <c r="C63" i="7"/>
  <c r="C33"/>
  <c r="C50"/>
  <c r="C44"/>
  <c r="J49"/>
  <c r="J20"/>
  <c r="J50"/>
  <c r="B20" i="3" l="1"/>
  <c r="B54" s="1"/>
  <c r="K66" i="7"/>
  <c r="J44" i="5"/>
  <c r="J46" s="1"/>
  <c r="F59" i="3"/>
  <c r="B49"/>
  <c r="D66" i="7"/>
  <c r="C57" i="5"/>
  <c r="E45" i="7"/>
  <c r="B46" i="3"/>
  <c r="B64" s="1"/>
  <c r="K51"/>
  <c r="K64"/>
  <c r="J58"/>
  <c r="B69" i="7"/>
  <c r="I64" i="2"/>
  <c r="H46"/>
  <c r="H64" s="1"/>
  <c r="B70"/>
  <c r="B20"/>
  <c r="B54" s="1"/>
  <c r="C50" i="5"/>
  <c r="I44" i="6"/>
  <c r="I46" s="1"/>
  <c r="I49"/>
  <c r="I57" i="5"/>
  <c r="B12" i="6"/>
  <c r="E35" i="7"/>
  <c r="E63"/>
  <c r="F44" i="5"/>
  <c r="F46" s="1"/>
  <c r="J51" i="2"/>
  <c r="C46" i="6"/>
  <c r="C46" i="2"/>
  <c r="C64" s="1"/>
  <c r="B49"/>
  <c r="B51" s="1"/>
  <c r="B65"/>
  <c r="C65" i="6"/>
  <c r="E59" i="2"/>
  <c r="B16" i="7"/>
  <c r="B32" s="1"/>
  <c r="J58" i="2"/>
  <c r="G58" i="7"/>
  <c r="B34" i="2"/>
  <c r="E34" i="7"/>
  <c r="J57" i="5"/>
  <c r="H66"/>
  <c r="H20" i="6"/>
  <c r="H66"/>
  <c r="G63" i="7"/>
  <c r="F49"/>
  <c r="G63" i="5"/>
  <c r="H50" i="6"/>
  <c r="H45"/>
  <c r="G64" i="1"/>
  <c r="G50" i="5"/>
  <c r="G51" s="1"/>
  <c r="G58"/>
  <c r="H20" i="7"/>
  <c r="B20" i="1"/>
  <c r="B54" s="1"/>
  <c r="D63" i="5"/>
  <c r="D50" i="7"/>
  <c r="D58" i="1"/>
  <c r="D50" i="5"/>
  <c r="D66"/>
  <c r="B50" i="1"/>
  <c r="D49" i="5"/>
  <c r="D64" i="1"/>
  <c r="D51"/>
  <c r="E64"/>
  <c r="E66" i="7"/>
  <c r="E57"/>
  <c r="E57" i="5"/>
  <c r="B44" i="1"/>
  <c r="H65" i="7"/>
  <c r="H62" i="6"/>
  <c r="H64" i="1"/>
  <c r="G51"/>
  <c r="F65" i="5"/>
  <c r="B46" i="1"/>
  <c r="B64" s="1"/>
  <c r="B62"/>
  <c r="E45" i="6"/>
  <c r="E46" s="1"/>
  <c r="E64" s="1"/>
  <c r="E62" i="5"/>
  <c r="C51" i="1"/>
  <c r="C65" i="7"/>
  <c r="D34" i="1"/>
  <c r="B58"/>
  <c r="B34"/>
  <c r="J34" i="6"/>
  <c r="K34" i="7"/>
  <c r="C64" i="1"/>
  <c r="B34" i="3"/>
  <c r="B59" s="1"/>
  <c r="B58"/>
  <c r="F58" i="6"/>
  <c r="K59" i="2"/>
  <c r="K64" i="6"/>
  <c r="I33" i="7"/>
  <c r="I35" s="1"/>
  <c r="J57" i="6"/>
  <c r="B18" i="5"/>
  <c r="B70" s="1"/>
  <c r="J66" i="6"/>
  <c r="I66" i="7"/>
  <c r="C58" i="1"/>
  <c r="H44" i="5"/>
  <c r="B62" i="4"/>
  <c r="B64" s="1"/>
  <c r="E58" i="7"/>
  <c r="C58" i="4"/>
  <c r="B18" i="7"/>
  <c r="B33" s="1"/>
  <c r="B58" s="1"/>
  <c r="C20"/>
  <c r="D64" i="4"/>
  <c r="D64" i="2"/>
  <c r="E34" i="5"/>
  <c r="F58" i="4"/>
  <c r="E33" i="6"/>
  <c r="E35" s="1"/>
  <c r="F20" i="7"/>
  <c r="B62" i="2"/>
  <c r="H50" i="5"/>
  <c r="H33"/>
  <c r="H35" s="1"/>
  <c r="G59" i="1"/>
  <c r="J58"/>
  <c r="C58" i="3"/>
  <c r="K64" i="4"/>
  <c r="J51"/>
  <c r="I66" i="6"/>
  <c r="J62"/>
  <c r="C51" i="3"/>
  <c r="H59"/>
  <c r="J59" i="1"/>
  <c r="I50" i="6"/>
  <c r="H35" i="2"/>
  <c r="H59" s="1"/>
  <c r="G35" i="7"/>
  <c r="G59" s="1"/>
  <c r="G35" i="4"/>
  <c r="G59" s="1"/>
  <c r="D64" i="3"/>
  <c r="D58" i="6"/>
  <c r="F35" i="7"/>
  <c r="F58" i="1"/>
  <c r="D65" i="5"/>
  <c r="B10" i="6"/>
  <c r="B57" s="1"/>
  <c r="B23" i="4"/>
  <c r="B69" s="1"/>
  <c r="K59" i="6"/>
  <c r="K33" i="7"/>
  <c r="K44"/>
  <c r="K46" s="1"/>
  <c r="I50"/>
  <c r="I51" s="1"/>
  <c r="D62" i="5"/>
  <c r="F62"/>
  <c r="B23" i="6"/>
  <c r="B69" s="1"/>
  <c r="E45" i="5"/>
  <c r="K58" i="3"/>
  <c r="H58" i="1"/>
  <c r="B16" i="5"/>
  <c r="B32" s="1"/>
  <c r="B17" i="7"/>
  <c r="B13" i="6"/>
  <c r="B49" s="1"/>
  <c r="I63" i="7"/>
  <c r="B69" i="2"/>
  <c r="E58"/>
  <c r="B35" i="4"/>
  <c r="D57" i="6"/>
  <c r="D58" i="4"/>
  <c r="G50" i="6"/>
  <c r="E58" i="4"/>
  <c r="F50" i="7"/>
  <c r="F51" s="1"/>
  <c r="E33" i="5"/>
  <c r="E35" s="1"/>
  <c r="E59" i="3"/>
  <c r="D63" i="6"/>
  <c r="G66" i="7"/>
  <c r="D44"/>
  <c r="H58" i="3"/>
  <c r="E59" i="1"/>
  <c r="B45" i="2"/>
  <c r="B46" s="1"/>
  <c r="J49" i="6"/>
  <c r="J51" s="1"/>
  <c r="C64" i="3"/>
  <c r="K57" i="7"/>
  <c r="I34" i="5"/>
  <c r="K51" i="6"/>
  <c r="J45" i="7"/>
  <c r="F59" i="4"/>
  <c r="C59"/>
  <c r="I58"/>
  <c r="B51"/>
  <c r="H51"/>
  <c r="E59"/>
  <c r="D59"/>
  <c r="B65"/>
  <c r="B59"/>
  <c r="B57"/>
  <c r="B10" i="5"/>
  <c r="D59" i="3"/>
  <c r="C59"/>
  <c r="G59"/>
  <c r="I59"/>
  <c r="K59"/>
  <c r="H51"/>
  <c r="J51" i="7"/>
  <c r="G58" i="3"/>
  <c r="J59"/>
  <c r="K64" i="7"/>
  <c r="B19"/>
  <c r="B51" i="3"/>
  <c r="K50" i="7"/>
  <c r="G49"/>
  <c r="H57"/>
  <c r="J44"/>
  <c r="J46" s="1"/>
  <c r="E44" i="5"/>
  <c r="G57" i="7"/>
  <c r="K51"/>
  <c r="J66" i="5"/>
  <c r="C44"/>
  <c r="G35" i="2"/>
  <c r="G59" s="1"/>
  <c r="I59"/>
  <c r="F59"/>
  <c r="J59"/>
  <c r="B59"/>
  <c r="B58"/>
  <c r="D58"/>
  <c r="D59"/>
  <c r="B17" i="6"/>
  <c r="B19"/>
  <c r="G50" i="7"/>
  <c r="E50"/>
  <c r="E51" s="1"/>
  <c r="G51" i="6"/>
  <c r="F66"/>
  <c r="E64" i="2"/>
  <c r="G64"/>
  <c r="G65" i="7"/>
  <c r="E62"/>
  <c r="I51" i="2"/>
  <c r="F51"/>
  <c r="D51"/>
  <c r="E46" i="5"/>
  <c r="H65"/>
  <c r="C59" i="2"/>
  <c r="E58" i="5"/>
  <c r="H50" i="7"/>
  <c r="F64" i="2"/>
  <c r="D65" i="7"/>
  <c r="C45"/>
  <c r="C46" s="1"/>
  <c r="C51" i="2"/>
  <c r="H45" i="5"/>
  <c r="G45"/>
  <c r="B12" i="7"/>
  <c r="B49" s="1"/>
  <c r="E65" i="6"/>
  <c r="F44"/>
  <c r="F46" s="1"/>
  <c r="F64" s="1"/>
  <c r="F35"/>
  <c r="F49"/>
  <c r="F51" s="1"/>
  <c r="D35"/>
  <c r="D59" s="1"/>
  <c r="F57" i="7"/>
  <c r="E49" i="5"/>
  <c r="F63" i="7"/>
  <c r="D63"/>
  <c r="G62" i="6"/>
  <c r="G51" i="7"/>
  <c r="G34" i="5"/>
  <c r="H63" i="7"/>
  <c r="H44" i="6"/>
  <c r="H46" s="1"/>
  <c r="I57"/>
  <c r="H49"/>
  <c r="I65"/>
  <c r="B10" i="7"/>
  <c r="C65" i="5"/>
  <c r="I49"/>
  <c r="I51" s="1"/>
  <c r="E65"/>
  <c r="H57"/>
  <c r="D57"/>
  <c r="H49"/>
  <c r="H51" s="1"/>
  <c r="D44"/>
  <c r="D46" s="1"/>
  <c r="B11" i="6"/>
  <c r="B44" s="1"/>
  <c r="C49" i="7"/>
  <c r="C51" s="1"/>
  <c r="E51" i="6"/>
  <c r="F59" i="7"/>
  <c r="H44"/>
  <c r="F34" i="5"/>
  <c r="F59" s="1"/>
  <c r="F58"/>
  <c r="D58"/>
  <c r="D34"/>
  <c r="D59" s="1"/>
  <c r="C34" i="7"/>
  <c r="C58"/>
  <c r="J34" i="5"/>
  <c r="J59" s="1"/>
  <c r="J58"/>
  <c r="H34"/>
  <c r="J34" i="7"/>
  <c r="J58"/>
  <c r="J64" i="5"/>
  <c r="G59" i="6"/>
  <c r="G58"/>
  <c r="J44"/>
  <c r="J46" s="1"/>
  <c r="J64" s="1"/>
  <c r="I34"/>
  <c r="I59" s="1"/>
  <c r="I65" i="7"/>
  <c r="J66"/>
  <c r="J49" i="5"/>
  <c r="J51" s="1"/>
  <c r="B12"/>
  <c r="B49" s="1"/>
  <c r="C35" i="7"/>
  <c r="J57"/>
  <c r="I45"/>
  <c r="I46" s="1"/>
  <c r="I64" s="1"/>
  <c r="C66"/>
  <c r="I51" i="6"/>
  <c r="B11" i="5"/>
  <c r="J45"/>
  <c r="J20"/>
  <c r="J20" i="6"/>
  <c r="I45" i="5"/>
  <c r="B11" i="7"/>
  <c r="C35" i="5"/>
  <c r="B19"/>
  <c r="B17"/>
  <c r="K58" i="6"/>
  <c r="G46" i="5"/>
  <c r="J65" i="7"/>
  <c r="J62"/>
  <c r="D62" i="6"/>
  <c r="F45" i="5"/>
  <c r="I58" i="6"/>
  <c r="D49" i="7"/>
  <c r="D33"/>
  <c r="D35" s="1"/>
  <c r="D65" i="6"/>
  <c r="F34"/>
  <c r="C49" i="5"/>
  <c r="C51" s="1"/>
  <c r="J35" i="7"/>
  <c r="D57"/>
  <c r="D44" i="6"/>
  <c r="D46" s="1"/>
  <c r="G44" i="7"/>
  <c r="G46" s="1"/>
  <c r="G64" s="1"/>
  <c r="F57" i="5"/>
  <c r="D45" i="7"/>
  <c r="G45" i="6"/>
  <c r="G46" s="1"/>
  <c r="F49" i="5"/>
  <c r="F51" s="1"/>
  <c r="E44" i="7"/>
  <c r="E46" s="1"/>
  <c r="E64" s="1"/>
  <c r="E50" i="5"/>
  <c r="F45" i="7"/>
  <c r="F46" s="1"/>
  <c r="F64" s="1"/>
  <c r="G20" i="6"/>
  <c r="B20" s="1"/>
  <c r="B16"/>
  <c r="B32" s="1"/>
  <c r="B18"/>
  <c r="D66"/>
  <c r="E66" i="5"/>
  <c r="F66"/>
  <c r="H66" i="7"/>
  <c r="H35"/>
  <c r="H45"/>
  <c r="J45" i="6"/>
  <c r="J33"/>
  <c r="C33"/>
  <c r="C35" s="1"/>
  <c r="C62"/>
  <c r="C64" s="1"/>
  <c r="I63"/>
  <c r="I64" s="1"/>
  <c r="C62" i="7"/>
  <c r="H49"/>
  <c r="I66" i="5"/>
  <c r="I33"/>
  <c r="F63"/>
  <c r="E63"/>
  <c r="C45"/>
  <c r="C46" s="1"/>
  <c r="C64" s="1"/>
  <c r="C59" i="1"/>
  <c r="D59"/>
  <c r="B35"/>
  <c r="K59"/>
  <c r="H59"/>
  <c r="F59"/>
  <c r="I59"/>
  <c r="H34" i="7"/>
  <c r="H58"/>
  <c r="H34" i="6"/>
  <c r="H59" s="1"/>
  <c r="H58"/>
  <c r="C34"/>
  <c r="C34" i="5"/>
  <c r="C58"/>
  <c r="B34" i="7"/>
  <c r="E34" i="6"/>
  <c r="D34" i="7"/>
  <c r="I34"/>
  <c r="B20" i="5"/>
  <c r="I46"/>
  <c r="I64" s="1"/>
  <c r="E59" i="7"/>
  <c r="D51" i="6"/>
  <c r="G63"/>
  <c r="C66"/>
  <c r="C51"/>
  <c r="G59" i="5"/>
  <c r="I65"/>
  <c r="B49" i="1"/>
  <c r="B51" s="1"/>
  <c r="G64" i="5"/>
  <c r="C59" l="1"/>
  <c r="I59" i="7"/>
  <c r="B50"/>
  <c r="B51" s="1"/>
  <c r="H51" i="6"/>
  <c r="D58" i="7"/>
  <c r="D51"/>
  <c r="D51" i="5"/>
  <c r="B63" i="7"/>
  <c r="D64" i="5"/>
  <c r="H64" i="6"/>
  <c r="B64" i="2"/>
  <c r="B54" i="5"/>
  <c r="H51" i="7"/>
  <c r="H58" i="5"/>
  <c r="B20" i="7"/>
  <c r="B54" s="1"/>
  <c r="B50" i="5"/>
  <c r="B51" s="1"/>
  <c r="E59"/>
  <c r="D46" i="7"/>
  <c r="D64" s="1"/>
  <c r="E59" i="6"/>
  <c r="B57" i="5"/>
  <c r="B62" i="6"/>
  <c r="B59" i="1"/>
  <c r="H59" i="7"/>
  <c r="C59"/>
  <c r="B34" i="5"/>
  <c r="E51"/>
  <c r="F59" i="6"/>
  <c r="J64" i="7"/>
  <c r="B45" i="5"/>
  <c r="H46"/>
  <c r="H64" s="1"/>
  <c r="K58" i="7"/>
  <c r="K35"/>
  <c r="K59" s="1"/>
  <c r="B23" i="5"/>
  <c r="B69" s="1"/>
  <c r="B45" i="7"/>
  <c r="B70"/>
  <c r="B44" i="5"/>
  <c r="I58" i="7"/>
  <c r="E58" i="6"/>
  <c r="H46" i="7"/>
  <c r="H64" s="1"/>
  <c r="B33" i="5"/>
  <c r="B65" i="6"/>
  <c r="H59" i="5"/>
  <c r="F64"/>
  <c r="B63"/>
  <c r="B66"/>
  <c r="D59" i="7"/>
  <c r="E64" i="5"/>
  <c r="B57" i="7"/>
  <c r="B35"/>
  <c r="B59" s="1"/>
  <c r="C64"/>
  <c r="B54" i="6"/>
  <c r="C59"/>
  <c r="D64"/>
  <c r="B66" i="7"/>
  <c r="I58" i="5"/>
  <c r="I35"/>
  <c r="I59" s="1"/>
  <c r="B62" i="7"/>
  <c r="B44"/>
  <c r="B65"/>
  <c r="J58" i="6"/>
  <c r="J35"/>
  <c r="J59" s="1"/>
  <c r="B70"/>
  <c r="B45"/>
  <c r="B46" s="1"/>
  <c r="B63"/>
  <c r="B33"/>
  <c r="B35" s="1"/>
  <c r="B50"/>
  <c r="B51" s="1"/>
  <c r="B66"/>
  <c r="B65" i="5"/>
  <c r="B62"/>
  <c r="B34" i="6"/>
  <c r="G64"/>
  <c r="C58"/>
  <c r="J59" i="7"/>
  <c r="B46" i="5" l="1"/>
  <c r="B64" s="1"/>
  <c r="B46" i="7"/>
  <c r="B58" i="5"/>
  <c r="B35"/>
  <c r="B59" s="1"/>
  <c r="B64" i="7"/>
  <c r="B59" i="6"/>
  <c r="B58"/>
  <c r="B64"/>
</calcChain>
</file>

<file path=xl/sharedStrings.xml><?xml version="1.0" encoding="utf-8"?>
<sst xmlns="http://schemas.openxmlformats.org/spreadsheetml/2006/main" count="696" uniqueCount="145">
  <si>
    <t>Indicador</t>
  </si>
  <si>
    <t>Total programa</t>
  </si>
  <si>
    <t>Productos</t>
  </si>
  <si>
    <t>Insumos</t>
  </si>
  <si>
    <t xml:space="preserve">Beneficiarios 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</si>
  <si>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</si>
  <si>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</si>
  <si>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</si>
  <si>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</si>
  <si>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</si>
  <si>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</si>
  <si>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</si>
  <si>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</si>
  <si>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</si>
  <si>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</si>
  <si>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</si>
  <si>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</si>
  <si>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</si>
  <si>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</si>
  <si>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</si>
  <si>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</si>
  <si>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</si>
  <si>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</si>
  <si>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</si>
  <si>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</si>
  <si>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</si>
  <si>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</si>
  <si>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</si>
  <si>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Gasto programado por beneficiario (GPB) </t>
  </si>
  <si>
    <t xml:space="preserve">Gasto efectivo por beneficiario (GEB) 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</si>
  <si>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</si>
  <si>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</si>
  <si>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</si>
  <si>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</si>
  <si>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Fuentes:</t>
  </si>
  <si>
    <t>De Composición</t>
  </si>
  <si>
    <t>Nota:</t>
  </si>
  <si>
    <t xml:space="preserve">Gasto programado mensual por beneficiario (GPB) </t>
  </si>
  <si>
    <t xml:space="preserve">Gasto efectivo mensual por beneficiario (GEB) </t>
  </si>
  <si>
    <t xml:space="preserve">Gasto programado acumulado por beneficiario (GPB) </t>
  </si>
  <si>
    <t xml:space="preserve">Gasto efectivo acumulado por beneficiario (GEB) </t>
  </si>
  <si>
    <t>n.a.</t>
  </si>
  <si>
    <t>n.d.</t>
  </si>
  <si>
    <t xml:space="preserve">Gasto efectivo trimestral por beneficiario (GEB) </t>
  </si>
  <si>
    <t xml:space="preserve">Gasto programado trimestral por beneficiario (GPB) </t>
  </si>
  <si>
    <t xml:space="preserve">Gasto programado anual por beneficiario (GPB) </t>
  </si>
  <si>
    <t xml:space="preserve">Gasto efectivo anual por beneficiario (GEB) </t>
  </si>
  <si>
    <t>Centros de Atención Infantil-
Guarderías</t>
  </si>
  <si>
    <t>Juntas de Protección de Niñez y 
Adolescencia-Promoción</t>
  </si>
  <si>
    <t>Juntas de Protección de Niñez y
 Adolescencia-Prevención</t>
  </si>
  <si>
    <t>Otros gastos</t>
  </si>
  <si>
    <t>,</t>
  </si>
  <si>
    <t>Gestión de 
apoyo</t>
  </si>
  <si>
    <r>
      <t>Gestión de 
apoyo</t>
    </r>
    <r>
      <rPr>
        <sz val="11"/>
        <color theme="9" tint="-0.249977111117893"/>
        <rFont val="Calibri"/>
        <family val="2"/>
        <scheme val="minor"/>
      </rPr>
      <t xml:space="preserve"> </t>
    </r>
  </si>
  <si>
    <t xml:space="preserve">Fecha de actualización: </t>
  </si>
  <si>
    <t>Efectivos 1T 2016</t>
  </si>
  <si>
    <t>IPC (1T 2016)</t>
  </si>
  <si>
    <t>Gasto efectivo real 1T 2016</t>
  </si>
  <si>
    <t>Gasto efectivo real por beneficiario 1T 2016</t>
  </si>
  <si>
    <t>Efectivos 2T 2016</t>
  </si>
  <si>
    <t>IPC (2T 2016)</t>
  </si>
  <si>
    <t>Gasto efectivo real 2T 2016</t>
  </si>
  <si>
    <t>Gasto efectivo real por beneficiario 2T 2016</t>
  </si>
  <si>
    <t>Efectivos 3T 2016</t>
  </si>
  <si>
    <t>IPC (3T 2016)</t>
  </si>
  <si>
    <t>Gasto efectivo real 3T 2016</t>
  </si>
  <si>
    <t>Gasto efectivo real por beneficiario 3T 2016</t>
  </si>
  <si>
    <t>Indicadores propuestos aplicados a PANI. Cuarto trimestre 2016</t>
  </si>
  <si>
    <t>Efectivos 4T 2016</t>
  </si>
  <si>
    <t>IPC (4T 2016)</t>
  </si>
  <si>
    <t>Gasto efectivo real 4T 2016</t>
  </si>
  <si>
    <t>Gasto efectivo real por beneficiario 4T 2016</t>
  </si>
  <si>
    <t>Efectivos 1S 2016</t>
  </si>
  <si>
    <t>IPC (1S 2016)</t>
  </si>
  <si>
    <t>Gasto efectivo real 1S 2016</t>
  </si>
  <si>
    <t>Gasto efectivo real por beneficiario 1S 2016</t>
  </si>
  <si>
    <t>Efectivos 3TA 2016</t>
  </si>
  <si>
    <t>IPC (3TA 2016)</t>
  </si>
  <si>
    <t>Gasto efectivo real 3TA 2016</t>
  </si>
  <si>
    <t>Gasto efectivo real por beneficiario 3TA 2016</t>
  </si>
  <si>
    <t>Efectivos  2016</t>
  </si>
  <si>
    <t>IPC ( 2016)</t>
  </si>
  <si>
    <t>Gasto efectivo real  2016</t>
  </si>
  <si>
    <t>Gasto efectivo real por beneficiario  2016</t>
  </si>
  <si>
    <t>Proteccion y apoyo a los niños, niñas 
y Adolescenres en los Albergues PANI</t>
  </si>
  <si>
    <t>Atención de
 denuncias</t>
  </si>
  <si>
    <t>Protección y apoyo a los niños, niñas y adolescentes con condición de discapacidad en 2 ONG</t>
  </si>
  <si>
    <t>Construcciones y Remodelaciones Obra Pública</t>
  </si>
  <si>
    <t>Nota: El dato de los beneficiarios efectivos y gasto efectivo del 3T 2015 de otros gastos corresponden a la modalidad de Promoción y Formación en derechos de los niños, niñas  y adolescentes a través de proyectos impulsados por las ONG que se ejecutó en el año 2015.</t>
  </si>
  <si>
    <t>Fecha de actualización: 12/12/2016</t>
  </si>
  <si>
    <t>Nota: El dato de los beneficiarios efectivos y gasto efectivo del 4T 2015 de otros gastos corresponden a la modalidad de Promoción y Formación en derechos de los niños, niñas  y adolescentes a través de proyectos impulsados por las ONG que se ejecutó en el año 2015.</t>
  </si>
  <si>
    <t>Indicadores propuestos aplicados a PANI. Primer trimestre 2017</t>
  </si>
  <si>
    <t>Programados 1T 2017</t>
  </si>
  <si>
    <t>Efectivos 1T 2017</t>
  </si>
  <si>
    <t>Programados año 2017</t>
  </si>
  <si>
    <t>En transferencias 1T 2017</t>
  </si>
  <si>
    <t>IPC (1T 2017)</t>
  </si>
  <si>
    <t>Gasto efectivo real 1T 2017</t>
  </si>
  <si>
    <t>Gasto efectivo real por beneficiario 1T 2017</t>
  </si>
  <si>
    <t>Informes Trimestrales PANI 2016 y 2017</t>
  </si>
  <si>
    <t>Metas y Modificaciones 2017, DESAF</t>
  </si>
  <si>
    <t>IPC, INEC 2016 y 2017</t>
  </si>
  <si>
    <t>Indicadores propuestos aplicados a PANI. Segundo trimestre 2017</t>
  </si>
  <si>
    <t>Programados 2T 2017</t>
  </si>
  <si>
    <t>Efectivos 2T 2017</t>
  </si>
  <si>
    <t>En transferencias 2T 2017</t>
  </si>
  <si>
    <t>IPC (2T 2017)</t>
  </si>
  <si>
    <t>Gasto efectivo real 2T 2017</t>
  </si>
  <si>
    <t>Gasto efectivo real por beneficiario 2T 2017</t>
  </si>
  <si>
    <t>Indicadores propuestos aplicados a PANI. Tercer trimestre 2017</t>
  </si>
  <si>
    <t>Programados 3T 2017</t>
  </si>
  <si>
    <t>Efectivos 3T 2017</t>
  </si>
  <si>
    <t>En transferencias 3T 2017</t>
  </si>
  <si>
    <t>IPC (3T 2017)</t>
  </si>
  <si>
    <t>Gasto efectivo real 3T 2017</t>
  </si>
  <si>
    <t>Gasto efectivo real por beneficiario 3T 2017</t>
  </si>
  <si>
    <t>Programados 4T 2017</t>
  </si>
  <si>
    <t>Efectivos 4T 2017</t>
  </si>
  <si>
    <t>En transferencias 4T 2017</t>
  </si>
  <si>
    <t>IPC (4T 2017)</t>
  </si>
  <si>
    <t>Gasto efectivo real 4T 2017</t>
  </si>
  <si>
    <t>Gasto efectivo real por beneficiario 4T 2017</t>
  </si>
  <si>
    <t>Indicadores propuestos aplicados a PANI.  2017</t>
  </si>
  <si>
    <t>Programados 1S 2017</t>
  </si>
  <si>
    <t>Efectivos 1S 2017</t>
  </si>
  <si>
    <t>En transferencias 1S 2017</t>
  </si>
  <si>
    <t>IPC (1S 2017)</t>
  </si>
  <si>
    <t>Gasto efectivo real 1S 2017</t>
  </si>
  <si>
    <t>Gasto efectivo real por beneficiario 1S 2017</t>
  </si>
  <si>
    <t>Programados 3TA 2017</t>
  </si>
  <si>
    <t>Efectivos 3TA 2017</t>
  </si>
  <si>
    <t>En transferencias 3TA 2017</t>
  </si>
  <si>
    <t>IPC (3TA 2017)</t>
  </si>
  <si>
    <t>Gasto efectivo real 3TA 2017</t>
  </si>
  <si>
    <t>Gasto efectivo real por beneficiario 3TA 2017</t>
  </si>
  <si>
    <t>Indicadores aplicados al PANI.  Año 2017</t>
  </si>
  <si>
    <t>Programados  2017</t>
  </si>
  <si>
    <t>Efectivos  2017</t>
  </si>
  <si>
    <t>En transferencias  2017</t>
  </si>
  <si>
    <t>IPC ( 2017)</t>
  </si>
  <si>
    <t>Gasto efectivo real  2017</t>
  </si>
  <si>
    <t>Gasto efectivo real por beneficiario  2017</t>
  </si>
  <si>
    <t>Fecha de actualización: 14/07/2017</t>
  </si>
  <si>
    <t>Fecha de actualización: 04/09/2017</t>
  </si>
  <si>
    <t>Fecha de actualización: 28/112017</t>
  </si>
</sst>
</file>

<file path=xl/styles.xml><?xml version="1.0" encoding="utf-8"?>
<styleSheet xmlns="http://schemas.openxmlformats.org/spreadsheetml/2006/main">
  <numFmts count="5">
    <numFmt numFmtId="164" formatCode="_(* #,##0.00_);_(* \(#,##0.00\);_(* &quot;-&quot;??_);_(@_)"/>
    <numFmt numFmtId="165" formatCode="#,##0.0____"/>
    <numFmt numFmtId="166" formatCode="#,##0.0"/>
    <numFmt numFmtId="167" formatCode="#,##0.0000"/>
    <numFmt numFmtId="168" formatCode="_(* #,##0_);_(* \(#,##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00B0F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3" xfId="0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/>
    </xf>
    <xf numFmtId="4" fontId="0" fillId="0" borderId="0" xfId="0" applyNumberFormat="1"/>
    <xf numFmtId="165" fontId="0" fillId="0" borderId="0" xfId="0" applyNumberFormat="1"/>
    <xf numFmtId="165" fontId="0" fillId="0" borderId="0" xfId="0" applyNumberFormat="1" applyFill="1"/>
    <xf numFmtId="0" fontId="0" fillId="0" borderId="3" xfId="0" applyBorder="1"/>
    <xf numFmtId="166" fontId="0" fillId="0" borderId="0" xfId="0" applyNumberFormat="1"/>
    <xf numFmtId="164" fontId="0" fillId="0" borderId="0" xfId="1" applyFont="1"/>
    <xf numFmtId="0" fontId="0" fillId="0" borderId="0" xfId="0" applyFont="1" applyAlignment="1">
      <alignment wrapText="1"/>
    </xf>
    <xf numFmtId="3" fontId="0" fillId="0" borderId="0" xfId="0" applyNumberFormat="1" applyFill="1"/>
    <xf numFmtId="4" fontId="0" fillId="0" borderId="0" xfId="0" applyNumberFormat="1" applyFill="1"/>
    <xf numFmtId="2" fontId="0" fillId="0" borderId="0" xfId="0" applyNumberFormat="1" applyFill="1"/>
    <xf numFmtId="164" fontId="0" fillId="0" borderId="0" xfId="1" applyNumberFormat="1" applyFont="1"/>
    <xf numFmtId="2" fontId="0" fillId="0" borderId="0" xfId="0" applyNumberFormat="1"/>
    <xf numFmtId="167" fontId="0" fillId="0" borderId="0" xfId="0" applyNumberFormat="1"/>
    <xf numFmtId="3" fontId="0" fillId="0" borderId="0" xfId="0" applyNumberFormat="1" applyAlignment="1">
      <alignment horizontal="right"/>
    </xf>
    <xf numFmtId="0" fontId="4" fillId="0" borderId="0" xfId="0" applyFont="1"/>
    <xf numFmtId="0" fontId="0" fillId="0" borderId="1" xfId="0" applyBorder="1" applyAlignment="1"/>
    <xf numFmtId="168" fontId="0" fillId="0" borderId="0" xfId="1" applyNumberFormat="1" applyFont="1"/>
    <xf numFmtId="165" fontId="0" fillId="0" borderId="0" xfId="0" applyNumberFormat="1" applyAlignment="1">
      <alignment horizontal="right"/>
    </xf>
    <xf numFmtId="0" fontId="5" fillId="0" borderId="0" xfId="0" applyFont="1"/>
    <xf numFmtId="0" fontId="5" fillId="0" borderId="0" xfId="0" applyFont="1" applyFill="1"/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5" fontId="5" fillId="0" borderId="0" xfId="0" applyNumberFormat="1" applyFont="1"/>
    <xf numFmtId="165" fontId="6" fillId="0" borderId="0" xfId="0" applyNumberFormat="1" applyFont="1"/>
    <xf numFmtId="3" fontId="5" fillId="0" borderId="0" xfId="0" applyNumberFormat="1" applyFont="1" applyFill="1"/>
    <xf numFmtId="0" fontId="0" fillId="0" borderId="4" xfId="0" applyFont="1" applyBorder="1" applyAlignment="1">
      <alignment wrapText="1"/>
    </xf>
    <xf numFmtId="0" fontId="7" fillId="0" borderId="0" xfId="0" applyFont="1"/>
    <xf numFmtId="3" fontId="0" fillId="0" borderId="0" xfId="0" applyNumberFormat="1" applyFont="1" applyFill="1"/>
    <xf numFmtId="0" fontId="8" fillId="0" borderId="0" xfId="0" applyFont="1"/>
    <xf numFmtId="0" fontId="9" fillId="0" borderId="0" xfId="0" applyFont="1"/>
    <xf numFmtId="165" fontId="5" fillId="0" borderId="0" xfId="0" applyNumberFormat="1" applyFont="1" applyFill="1"/>
    <xf numFmtId="0" fontId="0" fillId="0" borderId="0" xfId="0" applyFill="1"/>
    <xf numFmtId="0" fontId="0" fillId="0" borderId="0" xfId="0" applyFill="1" applyAlignment="1">
      <alignment horizontal="left" indent="1"/>
    </xf>
    <xf numFmtId="0" fontId="10" fillId="0" borderId="0" xfId="0" applyFont="1" applyFill="1"/>
    <xf numFmtId="0" fontId="11" fillId="0" borderId="0" xfId="0" applyFont="1"/>
    <xf numFmtId="0" fontId="11" fillId="0" borderId="0" xfId="0" applyFont="1" applyFill="1"/>
    <xf numFmtId="3" fontId="6" fillId="0" borderId="0" xfId="0" applyNumberFormat="1" applyFont="1" applyFill="1"/>
    <xf numFmtId="3" fontId="6" fillId="0" borderId="0" xfId="0" applyNumberFormat="1" applyFont="1"/>
    <xf numFmtId="165" fontId="6" fillId="0" borderId="0" xfId="0" applyNumberFormat="1" applyFont="1" applyFill="1"/>
    <xf numFmtId="168" fontId="6" fillId="0" borderId="0" xfId="1" applyNumberFormat="1" applyFont="1"/>
    <xf numFmtId="0" fontId="6" fillId="0" borderId="0" xfId="0" applyFont="1" applyFill="1"/>
    <xf numFmtId="4" fontId="6" fillId="0" borderId="0" xfId="0" applyNumberFormat="1" applyFont="1"/>
    <xf numFmtId="4" fontId="6" fillId="0" borderId="0" xfId="0" applyNumberFormat="1" applyFont="1" applyFill="1"/>
    <xf numFmtId="0" fontId="6" fillId="0" borderId="0" xfId="0" applyFont="1"/>
    <xf numFmtId="0" fontId="0" fillId="0" borderId="4" xfId="0" applyFill="1" applyBorder="1" applyAlignment="1">
      <alignment wrapText="1"/>
    </xf>
    <xf numFmtId="0" fontId="0" fillId="0" borderId="4" xfId="0" applyFill="1" applyBorder="1" applyAlignment="1">
      <alignment vertical="center" wrapText="1"/>
    </xf>
    <xf numFmtId="3" fontId="1" fillId="0" borderId="0" xfId="1" applyNumberFormat="1" applyFont="1" applyFill="1" applyBorder="1" applyAlignment="1">
      <alignment horizontal="right" vertical="top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PANI: Indicadores de Resultado 2016</a:t>
            </a:r>
          </a:p>
        </c:rich>
      </c:tx>
      <c:layout>
        <c:manualLayout>
          <c:xMode val="edge"/>
          <c:yMode val="edge"/>
          <c:x val="0.30115966754155732"/>
          <c:y val="4.1666666666666664E-2"/>
        </c:manualLayout>
      </c:layout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Anual!$A$44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(Anual!$B$5,Anual!$D$5:$I$5)</c:f>
              <c:strCache>
                <c:ptCount val="7"/>
                <c:pt idx="0">
                  <c:v>Total programa</c:v>
                </c:pt>
                <c:pt idx="1">
                  <c:v>Centros de Atención Infantil-
Guarderías</c:v>
                </c:pt>
                <c:pt idx="2">
                  <c:v>Proteccion y apoyo a los niños, niñas 
y Adolescenres en los Albergues PANI</c:v>
                </c:pt>
                <c:pt idx="3">
                  <c:v>Protección y apoyo a los niños, niñas y adolescentes con condición de discapacidad en 2 ONG</c:v>
                </c:pt>
                <c:pt idx="4">
                  <c:v>Juntas de Protección de Niñez y 
Adolescencia-Promoción</c:v>
                </c:pt>
                <c:pt idx="5">
                  <c:v>Juntas de Protección de Niñez y
 Adolescencia-Prevención</c:v>
                </c:pt>
                <c:pt idx="6">
                  <c:v>Construcciones y Remodelaciones Obra Pública</c:v>
                </c:pt>
              </c:strCache>
            </c:strRef>
          </c:cat>
          <c:val>
            <c:numRef>
              <c:f>(Anual!$B$44,Anual!$D$44:$I$44)</c:f>
              <c:numCache>
                <c:formatCode>#,##0.0____</c:formatCode>
                <c:ptCount val="7"/>
                <c:pt idx="0">
                  <c:v>98.755617612026924</c:v>
                </c:pt>
                <c:pt idx="1">
                  <c:v>207.53683791318201</c:v>
                </c:pt>
                <c:pt idx="2">
                  <c:v>98.695652173913047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Anual!$A$45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(Anual!$B$5,Anual!$D$5:$I$5)</c:f>
              <c:strCache>
                <c:ptCount val="7"/>
                <c:pt idx="0">
                  <c:v>Total programa</c:v>
                </c:pt>
                <c:pt idx="1">
                  <c:v>Centros de Atención Infantil-
Guarderías</c:v>
                </c:pt>
                <c:pt idx="2">
                  <c:v>Proteccion y apoyo a los niños, niñas 
y Adolescenres en los Albergues PANI</c:v>
                </c:pt>
                <c:pt idx="3">
                  <c:v>Protección y apoyo a los niños, niñas y adolescentes con condición de discapacidad en 2 ONG</c:v>
                </c:pt>
                <c:pt idx="4">
                  <c:v>Juntas de Protección de Niñez y 
Adolescencia-Promoción</c:v>
                </c:pt>
                <c:pt idx="5">
                  <c:v>Juntas de Protección de Niñez y
 Adolescencia-Prevención</c:v>
                </c:pt>
                <c:pt idx="6">
                  <c:v>Construcciones y Remodelaciones Obra Pública</c:v>
                </c:pt>
              </c:strCache>
            </c:strRef>
          </c:cat>
          <c:val>
            <c:numRef>
              <c:f>(Anual!$B$45,Anual!$D$45:$I$45)</c:f>
              <c:numCache>
                <c:formatCode>#,##0.0____</c:formatCode>
                <c:ptCount val="7"/>
                <c:pt idx="0">
                  <c:v>90.703059260158568</c:v>
                </c:pt>
                <c:pt idx="1">
                  <c:v>133.2993200398401</c:v>
                </c:pt>
                <c:pt idx="2">
                  <c:v>96.31309945692233</c:v>
                </c:pt>
                <c:pt idx="3">
                  <c:v>0</c:v>
                </c:pt>
                <c:pt idx="4">
                  <c:v>23.257801543039687</c:v>
                </c:pt>
                <c:pt idx="5">
                  <c:v>26.927003981455965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Anual!$A$46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(Anual!$B$5,Anual!$D$5:$I$5)</c:f>
              <c:strCache>
                <c:ptCount val="7"/>
                <c:pt idx="0">
                  <c:v>Total programa</c:v>
                </c:pt>
                <c:pt idx="1">
                  <c:v>Centros de Atención Infantil-
Guarderías</c:v>
                </c:pt>
                <c:pt idx="2">
                  <c:v>Proteccion y apoyo a los niños, niñas 
y Adolescenres en los Albergues PANI</c:v>
                </c:pt>
                <c:pt idx="3">
                  <c:v>Protección y apoyo a los niños, niñas y adolescentes con condición de discapacidad en 2 ONG</c:v>
                </c:pt>
                <c:pt idx="4">
                  <c:v>Juntas de Protección de Niñez y 
Adolescencia-Promoción</c:v>
                </c:pt>
                <c:pt idx="5">
                  <c:v>Juntas de Protección de Niñez y
 Adolescencia-Prevención</c:v>
                </c:pt>
                <c:pt idx="6">
                  <c:v>Construcciones y Remodelaciones Obra Pública</c:v>
                </c:pt>
              </c:strCache>
            </c:strRef>
          </c:cat>
          <c:val>
            <c:numRef>
              <c:f>(Anual!$B$46,Anual!$D$46:$I$46)</c:f>
              <c:numCache>
                <c:formatCode>#,##0.0____</c:formatCode>
                <c:ptCount val="7"/>
                <c:pt idx="0">
                  <c:v>94.729338436092746</c:v>
                </c:pt>
                <c:pt idx="1">
                  <c:v>170.41807897651105</c:v>
                </c:pt>
                <c:pt idx="2">
                  <c:v>97.504375815417689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gapWidth val="100"/>
        <c:overlap val="-3"/>
        <c:axId val="55593216"/>
        <c:axId val="55611392"/>
      </c:barChart>
      <c:catAx>
        <c:axId val="55593216"/>
        <c:scaling>
          <c:orientation val="minMax"/>
        </c:scaling>
        <c:axPos val="b"/>
        <c:numFmt formatCode="General" sourceLinked="0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5611392"/>
        <c:crosses val="autoZero"/>
        <c:auto val="1"/>
        <c:lblAlgn val="ctr"/>
        <c:lblOffset val="100"/>
      </c:catAx>
      <c:valAx>
        <c:axId val="5561139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5593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s-CR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R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PANI: Indicadores de Expansión 2016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Anual!$A$57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(Anual!$B$5,Anual!$C$5,Anual!$D$5,Anual!$E$5,Anual!$F$5,Anual!$G$5,Anual!$H$5,Anual!$I$5)</c:f>
              <c:strCache>
                <c:ptCount val="8"/>
                <c:pt idx="0">
                  <c:v>Total programa</c:v>
                </c:pt>
                <c:pt idx="1">
                  <c:v>Atención de
 denuncias</c:v>
                </c:pt>
                <c:pt idx="2">
                  <c:v>Centros de Atención Infantil-
Guarderías</c:v>
                </c:pt>
                <c:pt idx="3">
                  <c:v>Proteccion y apoyo a los niños, niñas 
y Adolescenres en los Albergues PANI</c:v>
                </c:pt>
                <c:pt idx="4">
                  <c:v>Protección y apoyo a los niños, niñas y adolescentes con condición de discapacidad en 2 ONG</c:v>
                </c:pt>
                <c:pt idx="5">
                  <c:v>Juntas de Protección de Niñez y 
Adolescencia-Promoción</c:v>
                </c:pt>
                <c:pt idx="6">
                  <c:v>Juntas de Protección de Niñez y
 Adolescencia-Prevención</c:v>
                </c:pt>
                <c:pt idx="7">
                  <c:v>Construcciones y Remodelaciones Obra Pública</c:v>
                </c:pt>
              </c:strCache>
            </c:strRef>
          </c:cat>
          <c:val>
            <c:numRef>
              <c:f>(Anual!$B$57,Anual!$D$57:$F$57)</c:f>
              <c:numCache>
                <c:formatCode>#,##0.0____</c:formatCode>
                <c:ptCount val="4"/>
                <c:pt idx="0">
                  <c:v>283.2088863859247</c:v>
                </c:pt>
                <c:pt idx="1">
                  <c:v>9.4742923165800121</c:v>
                </c:pt>
                <c:pt idx="2">
                  <c:v>-2.5518721678988832</c:v>
                </c:pt>
                <c:pt idx="3">
                  <c:v>-100</c:v>
                </c:pt>
              </c:numCache>
            </c:numRef>
          </c:val>
        </c:ser>
        <c:ser>
          <c:idx val="1"/>
          <c:order val="1"/>
          <c:tx>
            <c:strRef>
              <c:f>Anual!$A$58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(Anual!$B$5,Anual!$C$5,Anual!$D$5,Anual!$E$5,Anual!$F$5,Anual!$G$5,Anual!$H$5,Anual!$I$5)</c:f>
              <c:strCache>
                <c:ptCount val="8"/>
                <c:pt idx="0">
                  <c:v>Total programa</c:v>
                </c:pt>
                <c:pt idx="1">
                  <c:v>Atención de
 denuncias</c:v>
                </c:pt>
                <c:pt idx="2">
                  <c:v>Centros de Atención Infantil-
Guarderías</c:v>
                </c:pt>
                <c:pt idx="3">
                  <c:v>Proteccion y apoyo a los niños, niñas 
y Adolescenres en los Albergues PANI</c:v>
                </c:pt>
                <c:pt idx="4">
                  <c:v>Protección y apoyo a los niños, niñas y adolescentes con condición de discapacidad en 2 ONG</c:v>
                </c:pt>
                <c:pt idx="5">
                  <c:v>Juntas de Protección de Niñez y 
Adolescencia-Promoción</c:v>
                </c:pt>
                <c:pt idx="6">
                  <c:v>Juntas de Protección de Niñez y
 Adolescencia-Prevención</c:v>
                </c:pt>
                <c:pt idx="7">
                  <c:v>Construcciones y Remodelaciones Obra Pública</c:v>
                </c:pt>
              </c:strCache>
            </c:strRef>
          </c:cat>
          <c:val>
            <c:numRef>
              <c:f>(Anual!$B$58,Anual!$D$58:$F$58)</c:f>
              <c:numCache>
                <c:formatCode>#,##0.0____</c:formatCode>
                <c:ptCount val="4"/>
                <c:pt idx="0">
                  <c:v>-5.5857541557653434</c:v>
                </c:pt>
                <c:pt idx="1">
                  <c:v>-4.9523323927590068</c:v>
                </c:pt>
                <c:pt idx="2">
                  <c:v>3.7141006123333264</c:v>
                </c:pt>
                <c:pt idx="3">
                  <c:v>-100</c:v>
                </c:pt>
              </c:numCache>
            </c:numRef>
          </c:val>
        </c:ser>
        <c:ser>
          <c:idx val="2"/>
          <c:order val="2"/>
          <c:tx>
            <c:strRef>
              <c:f>Anual!$A$59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(Anual!$B$5,Anual!$C$5,Anual!$D$5,Anual!$E$5,Anual!$F$5,Anual!$G$5,Anual!$H$5,Anual!$I$5)</c:f>
              <c:strCache>
                <c:ptCount val="8"/>
                <c:pt idx="0">
                  <c:v>Total programa</c:v>
                </c:pt>
                <c:pt idx="1">
                  <c:v>Atención de
 denuncias</c:v>
                </c:pt>
                <c:pt idx="2">
                  <c:v>Centros de Atención Infantil-
Guarderías</c:v>
                </c:pt>
                <c:pt idx="3">
                  <c:v>Proteccion y apoyo a los niños, niñas 
y Adolescenres en los Albergues PANI</c:v>
                </c:pt>
                <c:pt idx="4">
                  <c:v>Protección y apoyo a los niños, niñas y adolescentes con condición de discapacidad en 2 ONG</c:v>
                </c:pt>
                <c:pt idx="5">
                  <c:v>Juntas de Protección de Niñez y 
Adolescencia-Promoción</c:v>
                </c:pt>
                <c:pt idx="6">
                  <c:v>Juntas de Protección de Niñez y
 Adolescencia-Prevención</c:v>
                </c:pt>
                <c:pt idx="7">
                  <c:v>Construcciones y Remodelaciones Obra Pública</c:v>
                </c:pt>
              </c:strCache>
            </c:strRef>
          </c:cat>
          <c:val>
            <c:numRef>
              <c:f>(Anual!$B$59,Anual!$D$59:$F$59)</c:f>
              <c:numCache>
                <c:formatCode>#,##0.0____</c:formatCode>
                <c:ptCount val="4"/>
                <c:pt idx="0">
                  <c:v>-75.362198216574939</c:v>
                </c:pt>
                <c:pt idx="1">
                  <c:v>-13.178093599929209</c:v>
                </c:pt>
                <c:pt idx="2">
                  <c:v>6.4300596836793122</c:v>
                </c:pt>
                <c:pt idx="3">
                  <c:v>0</c:v>
                </c:pt>
              </c:numCache>
            </c:numRef>
          </c:val>
        </c:ser>
        <c:gapWidth val="100"/>
        <c:overlap val="-24"/>
        <c:axId val="55117312"/>
        <c:axId val="55118848"/>
      </c:barChart>
      <c:catAx>
        <c:axId val="55117312"/>
        <c:scaling>
          <c:orientation val="minMax"/>
        </c:scaling>
        <c:axPos val="b"/>
        <c:numFmt formatCode="General" sourceLinked="0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5118848"/>
        <c:crosses val="autoZero"/>
        <c:auto val="1"/>
        <c:lblAlgn val="ctr"/>
        <c:lblOffset val="100"/>
      </c:catAx>
      <c:valAx>
        <c:axId val="5511884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5117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>
        <c:rich>
          <a:bodyPr/>
          <a:lstStyle/>
          <a:p>
            <a:pPr>
              <a:defRPr lang="es-ES"/>
            </a:pPr>
            <a:r>
              <a:rPr lang="es-CR" sz="1400"/>
              <a:t>PANI:</a:t>
            </a:r>
            <a:r>
              <a:rPr lang="es-CR" sz="1400" baseline="0"/>
              <a:t> Indicadores de Giro de Recursos 2016</a:t>
            </a:r>
            <a:endParaRPr lang="es-CR" sz="1400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Anual!$A$69</c:f>
              <c:strCache>
                <c:ptCount val="1"/>
                <c:pt idx="0">
                  <c:v>Índice de giro efectivo (IGE)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Anual!$B$5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Anual!$B$69</c:f>
              <c:numCache>
                <c:formatCode>#,##0.0____</c:formatCode>
                <c:ptCount val="1"/>
                <c:pt idx="0">
                  <c:v>99.986597573669172</c:v>
                </c:pt>
              </c:numCache>
            </c:numRef>
          </c:val>
        </c:ser>
        <c:ser>
          <c:idx val="1"/>
          <c:order val="1"/>
          <c:tx>
            <c:strRef>
              <c:f>Anual!$A$70</c:f>
              <c:strCache>
                <c:ptCount val="1"/>
                <c:pt idx="0">
                  <c:v>Índice de uso de recursos (IUR) 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Anual!$B$5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Anual!$B$70</c:f>
              <c:numCache>
                <c:formatCode>#,##0.0____</c:formatCode>
                <c:ptCount val="1"/>
                <c:pt idx="0">
                  <c:v>90.715217300328092</c:v>
                </c:pt>
              </c:numCache>
            </c:numRef>
          </c:val>
        </c:ser>
        <c:dLbls>
          <c:showVal val="1"/>
        </c:dLbls>
        <c:overlap val="-25"/>
        <c:axId val="55165312"/>
        <c:axId val="55166848"/>
      </c:barChart>
      <c:catAx>
        <c:axId val="55165312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55166848"/>
        <c:crosses val="autoZero"/>
        <c:auto val="1"/>
        <c:lblAlgn val="ctr"/>
        <c:lblOffset val="100"/>
      </c:catAx>
      <c:valAx>
        <c:axId val="55166848"/>
        <c:scaling>
          <c:orientation val="minMax"/>
        </c:scaling>
        <c:delete val="1"/>
        <c:axPos val="l"/>
        <c:numFmt formatCode="#,##0.0____" sourceLinked="1"/>
        <c:tickLblPos val="none"/>
        <c:crossAx val="55165312"/>
        <c:crosses val="autoZero"/>
        <c:crossBetween val="between"/>
      </c:valAx>
    </c:plotArea>
    <c:legend>
      <c:legendPos val="t"/>
      <c:txPr>
        <a:bodyPr/>
        <a:lstStyle/>
        <a:p>
          <a:pPr>
            <a:defRPr lang="es-ES"/>
          </a:pPr>
          <a:endParaRPr lang="es-ES"/>
        </a:p>
      </c:txPr>
    </c:legend>
    <c:plotVisOnly val="1"/>
    <c:dispBlanksAs val="gap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PANI: Índice de eficiencia (IE) 2016 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Anual!$A$64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(Anual!$B$5,Anual!$D$5:$H$5)</c:f>
              <c:strCache>
                <c:ptCount val="6"/>
                <c:pt idx="0">
                  <c:v>Total programa</c:v>
                </c:pt>
                <c:pt idx="1">
                  <c:v>Centros de Atención Infantil-
Guarderías</c:v>
                </c:pt>
                <c:pt idx="2">
                  <c:v>Proteccion y apoyo a los niños, niñas 
y Adolescenres en los Albergues PANI</c:v>
                </c:pt>
                <c:pt idx="3">
                  <c:v>Protección y apoyo a los niños, niñas y adolescentes con condición de discapacidad en 2 ONG</c:v>
                </c:pt>
                <c:pt idx="4">
                  <c:v>Juntas de Protección de Niñez y 
Adolescencia-Promoción</c:v>
                </c:pt>
                <c:pt idx="5">
                  <c:v>Juntas de Protección de Niñez y
 Adolescencia-Prevención</c:v>
                </c:pt>
              </c:strCache>
            </c:strRef>
          </c:cat>
          <c:val>
            <c:numRef>
              <c:f>(Anual!$B$64,Anual!$D$64:$H$64)</c:f>
              <c:numCache>
                <c:formatCode>#,##0.0</c:formatCode>
                <c:ptCount val="6"/>
                <c:pt idx="0">
                  <c:v>87.005083919379317</c:v>
                </c:pt>
                <c:pt idx="1">
                  <c:v>109.45822572264319</c:v>
                </c:pt>
                <c:pt idx="2">
                  <c:v>95.150580988588331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gapWidth val="100"/>
        <c:overlap val="-24"/>
        <c:axId val="57824768"/>
        <c:axId val="57826304"/>
      </c:barChart>
      <c:catAx>
        <c:axId val="578247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7826304"/>
        <c:crosses val="autoZero"/>
        <c:auto val="1"/>
        <c:lblAlgn val="ctr"/>
        <c:lblOffset val="100"/>
      </c:catAx>
      <c:valAx>
        <c:axId val="578263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7824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s-CR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R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PANI: Indicadores de gasto medio 2016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Anual!$A$65</c:f>
              <c:strCache>
                <c:ptCount val="1"/>
                <c:pt idx="0">
                  <c:v>Gasto programado anual por beneficiario (GPB)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(Anual!$B$5,Anual!$D$5:$I$5)</c:f>
              <c:strCache>
                <c:ptCount val="7"/>
                <c:pt idx="0">
                  <c:v>Total programa</c:v>
                </c:pt>
                <c:pt idx="1">
                  <c:v>Centros de Atención Infantil-
Guarderías</c:v>
                </c:pt>
                <c:pt idx="2">
                  <c:v>Proteccion y apoyo a los niños, niñas 
y Adolescenres en los Albergues PANI</c:v>
                </c:pt>
                <c:pt idx="3">
                  <c:v>Protección y apoyo a los niños, niñas y adolescentes con condición de discapacidad en 2 ONG</c:v>
                </c:pt>
                <c:pt idx="4">
                  <c:v>Juntas de Protección de Niñez y 
Adolescencia-Promoción</c:v>
                </c:pt>
                <c:pt idx="5">
                  <c:v>Juntas de Protección de Niñez y
 Adolescencia-Prevención</c:v>
                </c:pt>
                <c:pt idx="6">
                  <c:v>Construcciones y Remodelaciones Obra Pública</c:v>
                </c:pt>
              </c:strCache>
            </c:strRef>
          </c:cat>
          <c:val>
            <c:numRef>
              <c:f>(Anual!$B$65,Anual!$D$65:$I$65)</c:f>
              <c:numCache>
                <c:formatCode>#,##0</c:formatCode>
                <c:ptCount val="7"/>
                <c:pt idx="0">
                  <c:v>317822.51170855481</c:v>
                </c:pt>
                <c:pt idx="1">
                  <c:v>1246216.8029032259</c:v>
                </c:pt>
                <c:pt idx="2">
                  <c:v>4056953.8588695652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Anual!$A$66</c:f>
              <c:strCache>
                <c:ptCount val="1"/>
                <c:pt idx="0">
                  <c:v>Gasto efectivo anual por beneficiario (GEB)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(Anual!$B$5,Anual!$D$5:$I$5)</c:f>
              <c:strCache>
                <c:ptCount val="7"/>
                <c:pt idx="0">
                  <c:v>Total programa</c:v>
                </c:pt>
                <c:pt idx="1">
                  <c:v>Centros de Atención Infantil-
Guarderías</c:v>
                </c:pt>
                <c:pt idx="2">
                  <c:v>Proteccion y apoyo a los niños, niñas 
y Adolescenres en los Albergues PANI</c:v>
                </c:pt>
                <c:pt idx="3">
                  <c:v>Protección y apoyo a los niños, niñas y adolescentes con condición de discapacidad en 2 ONG</c:v>
                </c:pt>
                <c:pt idx="4">
                  <c:v>Juntas de Protección de Niñez y 
Adolescencia-Promoción</c:v>
                </c:pt>
                <c:pt idx="5">
                  <c:v>Juntas de Protección de Niñez y
 Adolescencia-Prevención</c:v>
                </c:pt>
                <c:pt idx="6">
                  <c:v>Construcciones y Remodelaciones Obra Pública</c:v>
                </c:pt>
              </c:strCache>
            </c:strRef>
          </c:cat>
          <c:val>
            <c:numRef>
              <c:f>(Anual!$B$66,Anual!$D$66:$I$66)</c:f>
              <c:numCache>
                <c:formatCode>#,##0</c:formatCode>
                <c:ptCount val="7"/>
                <c:pt idx="0">
                  <c:v>291907.18270798132</c:v>
                </c:pt>
                <c:pt idx="1">
                  <c:v>800435.49916047009</c:v>
                </c:pt>
                <c:pt idx="2">
                  <c:v>3959017.3619089574</c:v>
                </c:pt>
                <c:pt idx="3">
                  <c:v>0</c:v>
                </c:pt>
                <c:pt idx="4">
                  <c:v>218480.22585278275</c:v>
                </c:pt>
                <c:pt idx="5">
                  <c:v>296687.72996026493</c:v>
                </c:pt>
                <c:pt idx="6">
                  <c:v>68357851.599999994</c:v>
                </c:pt>
              </c:numCache>
            </c:numRef>
          </c:val>
        </c:ser>
        <c:gapWidth val="100"/>
        <c:overlap val="-3"/>
        <c:axId val="57854976"/>
        <c:axId val="57885440"/>
      </c:barChart>
      <c:catAx>
        <c:axId val="578549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7885440"/>
        <c:crosses val="autoZero"/>
        <c:auto val="1"/>
        <c:lblAlgn val="ctr"/>
        <c:lblOffset val="100"/>
      </c:catAx>
      <c:valAx>
        <c:axId val="5788544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7854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PANI: Índice transferencia efectiva del gasto (ITG) 2016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Anual!$A$54</c:f>
              <c:strCache>
                <c:ptCount val="1"/>
                <c:pt idx="0">
                  <c:v>Índice transferencia efectiva del gasto (ITG)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Anual!$B$5</c:f>
              <c:strCache>
                <c:ptCount val="1"/>
                <c:pt idx="0">
                  <c:v>Total programa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(Anual!$B$5,Anual!$D$5:$I$5)</c15:sqref>
                  </c15:fullRef>
                </c:ext>
              </c:extLst>
            </c:strRef>
          </c:cat>
          <c:val>
            <c:numRef>
              <c:f>Anual!$B$54</c:f>
              <c:numCache>
                <c:formatCode>#,##0.0____</c:formatCode>
                <c:ptCount val="1"/>
                <c:pt idx="0">
                  <c:v>100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(Anual!$B$54,Anual!$D$54:$I$54)</c15:sqref>
                  </c15:fullRef>
                </c:ext>
              </c:extLst>
            </c:numRef>
          </c:val>
        </c:ser>
        <c:gapWidth val="100"/>
        <c:overlap val="-24"/>
        <c:axId val="57914496"/>
        <c:axId val="57916032"/>
      </c:barChart>
      <c:catAx>
        <c:axId val="579144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7916032"/>
        <c:crosses val="autoZero"/>
        <c:auto val="1"/>
        <c:lblAlgn val="ctr"/>
        <c:lblOffset val="100"/>
      </c:catAx>
      <c:valAx>
        <c:axId val="5791603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7914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PANI: Indicadores de Avance 2016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Anual!$A$49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(Anual!$B$5,Anual!$D$5:$I$5)</c:f>
              <c:strCache>
                <c:ptCount val="7"/>
                <c:pt idx="0">
                  <c:v>Total programa</c:v>
                </c:pt>
                <c:pt idx="1">
                  <c:v>Centros de Atención Infantil-
Guarderías</c:v>
                </c:pt>
                <c:pt idx="2">
                  <c:v>Proteccion y apoyo a los niños, niñas 
y Adolescenres en los Albergues PANI</c:v>
                </c:pt>
                <c:pt idx="3">
                  <c:v>Protección y apoyo a los niños, niñas y adolescentes con condición de discapacidad en 2 ONG</c:v>
                </c:pt>
                <c:pt idx="4">
                  <c:v>Juntas de Protección de Niñez y 
Adolescencia-Promoción</c:v>
                </c:pt>
                <c:pt idx="5">
                  <c:v>Juntas de Protección de Niñez y
 Adolescencia-Prevención</c:v>
                </c:pt>
                <c:pt idx="6">
                  <c:v>Construcciones y Remodelaciones Obra Pública</c:v>
                </c:pt>
              </c:strCache>
            </c:strRef>
          </c:cat>
          <c:val>
            <c:numRef>
              <c:f>(Anual!$B$49,Anual!$D$49:$I$49)</c:f>
              <c:numCache>
                <c:formatCode>#,##0.0____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(Anual!$B$5,Anual!$D$5:$I$5)</c:f>
              <c:strCache>
                <c:ptCount val="7"/>
                <c:pt idx="0">
                  <c:v>Total programa</c:v>
                </c:pt>
                <c:pt idx="1">
                  <c:v>Centros de Atención Infantil-
Guarderías</c:v>
                </c:pt>
                <c:pt idx="2">
                  <c:v>Proteccion y apoyo a los niños, niñas 
y Adolescenres en los Albergues PANI</c:v>
                </c:pt>
                <c:pt idx="3">
                  <c:v>Protección y apoyo a los niños, niñas y adolescentes con condición de discapacidad en 2 ONG</c:v>
                </c:pt>
                <c:pt idx="4">
                  <c:v>Juntas de Protección de Niñez y 
Adolescencia-Promoción</c:v>
                </c:pt>
                <c:pt idx="5">
                  <c:v>Juntas de Protección de Niñez y
 Adolescencia-Prevención</c:v>
                </c:pt>
                <c:pt idx="6">
                  <c:v>Construcciones y Remodelaciones Obra Pública</c:v>
                </c:pt>
              </c:strCache>
            </c:strRef>
          </c:cat>
          <c:val>
            <c:numRef>
              <c:f>(Anual!$B$50,Anual!$D$50:$I$50)</c:f>
              <c:numCache>
                <c:formatCode>#,##0.0____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(Anual!$B$5,Anual!$D$5:$I$5)</c:f>
              <c:strCache>
                <c:ptCount val="7"/>
                <c:pt idx="0">
                  <c:v>Total programa</c:v>
                </c:pt>
                <c:pt idx="1">
                  <c:v>Centros de Atención Infantil-
Guarderías</c:v>
                </c:pt>
                <c:pt idx="2">
                  <c:v>Proteccion y apoyo a los niños, niñas 
y Adolescenres en los Albergues PANI</c:v>
                </c:pt>
                <c:pt idx="3">
                  <c:v>Protección y apoyo a los niños, niñas y adolescentes con condición de discapacidad en 2 ONG</c:v>
                </c:pt>
                <c:pt idx="4">
                  <c:v>Juntas de Protección de Niñez y 
Adolescencia-Promoción</c:v>
                </c:pt>
                <c:pt idx="5">
                  <c:v>Juntas de Protección de Niñez y
 Adolescencia-Prevención</c:v>
                </c:pt>
                <c:pt idx="6">
                  <c:v>Construcciones y Remodelaciones Obra Pública</c:v>
                </c:pt>
              </c:strCache>
            </c:strRef>
          </c:cat>
          <c:val>
            <c:numRef>
              <c:f>(Anual!$B$51,Anual!$D$51:$I$51)</c:f>
              <c:numCache>
                <c:formatCode>#,##0.0____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gapWidth val="100"/>
        <c:overlap val="-2"/>
        <c:axId val="59088896"/>
        <c:axId val="59090432"/>
      </c:barChart>
      <c:catAx>
        <c:axId val="590888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68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9090432"/>
        <c:crosses val="autoZero"/>
        <c:auto val="1"/>
        <c:lblAlgn val="ctr"/>
        <c:lblOffset val="100"/>
      </c:catAx>
      <c:valAx>
        <c:axId val="5909043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9088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438831</xdr:colOff>
      <xdr:row>19</xdr:row>
      <xdr:rowOff>108858</xdr:rowOff>
    </xdr:from>
    <xdr:to>
      <xdr:col>31</xdr:col>
      <xdr:colOff>312965</xdr:colOff>
      <xdr:row>40</xdr:row>
      <xdr:rowOff>174095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326721</xdr:colOff>
      <xdr:row>19</xdr:row>
      <xdr:rowOff>153760</xdr:rowOff>
    </xdr:from>
    <xdr:to>
      <xdr:col>22</xdr:col>
      <xdr:colOff>81643</xdr:colOff>
      <xdr:row>36</xdr:row>
      <xdr:rowOff>152701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1047749</xdr:colOff>
      <xdr:row>74</xdr:row>
      <xdr:rowOff>42333</xdr:rowOff>
    </xdr:from>
    <xdr:to>
      <xdr:col>8</xdr:col>
      <xdr:colOff>211666</xdr:colOff>
      <xdr:row>88</xdr:row>
      <xdr:rowOff>116416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687916</xdr:colOff>
      <xdr:row>74</xdr:row>
      <xdr:rowOff>9524</xdr:rowOff>
    </xdr:from>
    <xdr:to>
      <xdr:col>15</xdr:col>
      <xdr:colOff>598715</xdr:colOff>
      <xdr:row>88</xdr:row>
      <xdr:rowOff>85724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10583</xdr:colOff>
      <xdr:row>56</xdr:row>
      <xdr:rowOff>104774</xdr:rowOff>
    </xdr:from>
    <xdr:to>
      <xdr:col>17</xdr:col>
      <xdr:colOff>10583</xdr:colOff>
      <xdr:row>70</xdr:row>
      <xdr:rowOff>180974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556947</xdr:colOff>
      <xdr:row>37</xdr:row>
      <xdr:rowOff>157691</xdr:rowOff>
    </xdr:from>
    <xdr:to>
      <xdr:col>16</xdr:col>
      <xdr:colOff>556947</xdr:colOff>
      <xdr:row>52</xdr:row>
      <xdr:rowOff>43391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760676</xdr:colOff>
      <xdr:row>40</xdr:row>
      <xdr:rowOff>92869</xdr:rowOff>
    </xdr:from>
    <xdr:to>
      <xdr:col>25</xdr:col>
      <xdr:colOff>416718</xdr:colOff>
      <xdr:row>56</xdr:row>
      <xdr:rowOff>83343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46"/>
  <sheetViews>
    <sheetView topLeftCell="A60" zoomScale="80" zoomScaleNormal="80" workbookViewId="0">
      <selection activeCell="F14" sqref="F14"/>
    </sheetView>
  </sheetViews>
  <sheetFormatPr baseColWidth="10" defaultColWidth="11.42578125" defaultRowHeight="15"/>
  <cols>
    <col min="1" max="1" width="55.140625" customWidth="1"/>
    <col min="2" max="3" width="19.7109375" customWidth="1"/>
    <col min="4" max="4" width="16.85546875" bestFit="1" customWidth="1"/>
    <col min="5" max="5" width="16.42578125" customWidth="1"/>
    <col min="6" max="6" width="19.85546875" customWidth="1"/>
    <col min="7" max="7" width="15.42578125" bestFit="1" customWidth="1"/>
    <col min="8" max="8" width="15.42578125" customWidth="1"/>
    <col min="9" max="9" width="17.42578125" customWidth="1"/>
    <col min="10" max="10" width="15.85546875" hidden="1" customWidth="1"/>
    <col min="11" max="11" width="21.7109375" customWidth="1"/>
    <col min="17" max="17" width="20.85546875" customWidth="1"/>
  </cols>
  <sheetData>
    <row r="1" spans="1:20">
      <c r="A1" s="25"/>
    </row>
    <row r="2" spans="1:20" ht="15.75">
      <c r="A2" s="61" t="s">
        <v>91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4" spans="1:20">
      <c r="A4" s="57" t="s">
        <v>0</v>
      </c>
      <c r="B4" s="59" t="s">
        <v>1</v>
      </c>
      <c r="C4" s="26"/>
      <c r="D4" s="62" t="s">
        <v>2</v>
      </c>
      <c r="E4" s="62"/>
      <c r="F4" s="62"/>
      <c r="G4" s="62"/>
      <c r="H4" s="62"/>
      <c r="I4" s="62"/>
      <c r="J4" s="62"/>
      <c r="K4" s="62"/>
    </row>
    <row r="5" spans="1:20" ht="90.75" thickBot="1">
      <c r="A5" s="58"/>
      <c r="B5" s="60"/>
      <c r="C5" s="54" t="s">
        <v>85</v>
      </c>
      <c r="D5" s="54" t="s">
        <v>47</v>
      </c>
      <c r="E5" s="54" t="s">
        <v>84</v>
      </c>
      <c r="F5" s="55" t="s">
        <v>86</v>
      </c>
      <c r="G5" s="54" t="s">
        <v>48</v>
      </c>
      <c r="H5" s="54" t="s">
        <v>49</v>
      </c>
      <c r="I5" s="55" t="s">
        <v>87</v>
      </c>
      <c r="J5" s="27" t="s">
        <v>52</v>
      </c>
      <c r="K5" s="27" t="s">
        <v>50</v>
      </c>
      <c r="Q5" s="41"/>
    </row>
    <row r="6" spans="1:20" ht="15.75" thickTop="1">
      <c r="T6" s="41"/>
    </row>
    <row r="7" spans="1:20">
      <c r="A7" s="2" t="s">
        <v>3</v>
      </c>
    </row>
    <row r="8" spans="1:20">
      <c r="L8" s="36"/>
    </row>
    <row r="9" spans="1:20">
      <c r="A9" t="s">
        <v>4</v>
      </c>
    </row>
    <row r="10" spans="1:20">
      <c r="A10" s="3" t="s">
        <v>55</v>
      </c>
      <c r="B10" s="47">
        <f>C10+D10+E10+F10+G10+H10+I10</f>
        <v>13274.666666666666</v>
      </c>
      <c r="C10" s="4">
        <v>10455</v>
      </c>
      <c r="D10" s="4">
        <v>2270</v>
      </c>
      <c r="E10" s="13">
        <v>480.66666666666669</v>
      </c>
      <c r="F10" s="4">
        <v>69</v>
      </c>
      <c r="G10" s="4">
        <v>0</v>
      </c>
      <c r="H10" s="4">
        <v>0</v>
      </c>
      <c r="I10" s="4">
        <v>0</v>
      </c>
      <c r="J10" s="4"/>
      <c r="K10" s="4">
        <v>0</v>
      </c>
      <c r="L10" s="43"/>
    </row>
    <row r="11" spans="1:20">
      <c r="A11" s="3" t="s">
        <v>92</v>
      </c>
      <c r="B11" s="47">
        <f>C11+D11+E11+F11+G11+H11</f>
        <v>12283</v>
      </c>
      <c r="C11" s="4">
        <v>10707</v>
      </c>
      <c r="D11" s="4">
        <v>1116</v>
      </c>
      <c r="E11" s="13">
        <v>460</v>
      </c>
      <c r="F11" s="4">
        <v>0</v>
      </c>
      <c r="G11" s="46">
        <v>0</v>
      </c>
      <c r="H11" s="13">
        <v>0</v>
      </c>
      <c r="I11" s="47">
        <v>0</v>
      </c>
      <c r="J11" s="4"/>
      <c r="K11" s="47">
        <v>0</v>
      </c>
      <c r="L11" s="43"/>
    </row>
    <row r="12" spans="1:20">
      <c r="A12" s="3" t="s">
        <v>93</v>
      </c>
      <c r="B12" s="47">
        <f>C12+D12+E12+F12+G12+H12</f>
        <v>12477</v>
      </c>
      <c r="C12" s="4">
        <v>9731</v>
      </c>
      <c r="D12" s="4">
        <v>2288</v>
      </c>
      <c r="E12" s="13">
        <v>458</v>
      </c>
      <c r="F12" s="4">
        <v>0</v>
      </c>
      <c r="G12" s="4">
        <v>0</v>
      </c>
      <c r="H12" s="4">
        <v>0</v>
      </c>
      <c r="I12" s="4">
        <v>0</v>
      </c>
      <c r="J12" s="4"/>
      <c r="K12" s="4">
        <v>0</v>
      </c>
      <c r="L12" s="43"/>
    </row>
    <row r="13" spans="1:20" s="41" customFormat="1">
      <c r="A13" s="42" t="s">
        <v>94</v>
      </c>
      <c r="B13" s="47">
        <f>C13+D13+E13+F13+G13+H13</f>
        <v>50904</v>
      </c>
      <c r="C13" s="46">
        <v>42828</v>
      </c>
      <c r="D13" s="46">
        <v>1116</v>
      </c>
      <c r="E13" s="46">
        <v>460</v>
      </c>
      <c r="F13" s="46">
        <v>0</v>
      </c>
      <c r="G13" s="46">
        <v>3000</v>
      </c>
      <c r="H13" s="46">
        <v>3500</v>
      </c>
      <c r="I13" s="46">
        <v>0</v>
      </c>
      <c r="J13" s="46"/>
      <c r="K13" s="46">
        <v>0</v>
      </c>
      <c r="L13" s="25"/>
      <c r="P13" s="43"/>
    </row>
    <row r="14" spans="1:20">
      <c r="C14" s="44"/>
      <c r="D14" s="44"/>
      <c r="E14" s="44"/>
      <c r="F14" s="44"/>
      <c r="G14" s="44"/>
      <c r="H14" s="44"/>
      <c r="I14" s="44"/>
      <c r="J14" s="44"/>
      <c r="L14" s="45"/>
    </row>
    <row r="15" spans="1:20">
      <c r="A15" s="5" t="s">
        <v>5</v>
      </c>
      <c r="D15" s="24"/>
    </row>
    <row r="16" spans="1:20">
      <c r="A16" s="3" t="s">
        <v>55</v>
      </c>
      <c r="B16" s="4">
        <f>SUM(C16:K16)</f>
        <v>3968340615.9700003</v>
      </c>
      <c r="C16" s="4">
        <v>2813609955.5</v>
      </c>
      <c r="D16" s="13">
        <v>624095340</v>
      </c>
      <c r="E16" s="13">
        <v>502115966.47000003</v>
      </c>
      <c r="F16" s="13">
        <v>0</v>
      </c>
      <c r="G16" s="13">
        <v>1003004</v>
      </c>
      <c r="H16" s="13">
        <v>988371</v>
      </c>
      <c r="I16" s="6">
        <v>26527979</v>
      </c>
      <c r="J16" s="4"/>
      <c r="K16" s="13">
        <v>0</v>
      </c>
    </row>
    <row r="17" spans="1:12">
      <c r="A17" s="3" t="s">
        <v>92</v>
      </c>
      <c r="B17" s="4">
        <f t="shared" ref="B17:B19" si="0">SUM(C17:K17)</f>
        <v>3415221611.3700004</v>
      </c>
      <c r="C17" s="4">
        <v>2600977429.5900002</v>
      </c>
      <c r="D17" s="13">
        <v>347694488.00999999</v>
      </c>
      <c r="E17" s="13">
        <v>466549693.76999998</v>
      </c>
      <c r="F17" s="13">
        <v>0</v>
      </c>
      <c r="G17" s="37">
        <v>0</v>
      </c>
      <c r="H17" s="13">
        <v>0</v>
      </c>
      <c r="I17" s="13">
        <v>0</v>
      </c>
      <c r="J17" s="4"/>
      <c r="K17" s="4">
        <v>0</v>
      </c>
      <c r="L17" s="24"/>
    </row>
    <row r="18" spans="1:12">
      <c r="A18" s="3" t="s">
        <v>93</v>
      </c>
      <c r="B18" s="4">
        <f t="shared" si="0"/>
        <v>3931689033.4500003</v>
      </c>
      <c r="C18" s="4">
        <v>2740393167.5800004</v>
      </c>
      <c r="D18" s="13">
        <v>653507024</v>
      </c>
      <c r="E18" s="13">
        <v>532633957.83000004</v>
      </c>
      <c r="F18" s="13">
        <v>0</v>
      </c>
      <c r="G18" s="56">
        <v>1013270</v>
      </c>
      <c r="H18" s="56">
        <v>4141614.04</v>
      </c>
      <c r="I18" s="13">
        <v>0</v>
      </c>
      <c r="J18" s="4"/>
      <c r="K18" s="4">
        <v>0</v>
      </c>
    </row>
    <row r="19" spans="1:12">
      <c r="A19" s="3" t="s">
        <v>94</v>
      </c>
      <c r="B19" s="4">
        <f t="shared" si="0"/>
        <v>15191562896.59</v>
      </c>
      <c r="C19" s="4">
        <v>11270902194.889999</v>
      </c>
      <c r="D19" s="13">
        <v>1390777952.04</v>
      </c>
      <c r="E19" s="13">
        <v>2021715339.6799998</v>
      </c>
      <c r="F19" s="13">
        <v>0</v>
      </c>
      <c r="G19" s="13">
        <v>196213976.16000003</v>
      </c>
      <c r="H19" s="13">
        <v>311953433.81999999</v>
      </c>
      <c r="I19" s="13">
        <v>0</v>
      </c>
      <c r="J19" s="13"/>
      <c r="K19" s="13">
        <v>0</v>
      </c>
    </row>
    <row r="20" spans="1:12">
      <c r="A20" s="3" t="s">
        <v>95</v>
      </c>
      <c r="B20" s="47">
        <f>C20+D20+E20+F20+I20+G20+H20</f>
        <v>3931689033.4500003</v>
      </c>
      <c r="C20" s="49">
        <f>C18</f>
        <v>2740393167.5800004</v>
      </c>
      <c r="D20" s="49">
        <f>D18</f>
        <v>653507024</v>
      </c>
      <c r="E20" s="49">
        <f t="shared" ref="E20:J20" si="1">E18</f>
        <v>532633957.83000004</v>
      </c>
      <c r="F20" s="49">
        <f t="shared" si="1"/>
        <v>0</v>
      </c>
      <c r="G20" s="49">
        <f t="shared" si="1"/>
        <v>1013270</v>
      </c>
      <c r="H20" s="49">
        <f t="shared" si="1"/>
        <v>4141614.04</v>
      </c>
      <c r="I20" s="49">
        <f t="shared" si="1"/>
        <v>0</v>
      </c>
      <c r="J20" s="49">
        <f t="shared" si="1"/>
        <v>0</v>
      </c>
      <c r="K20" s="24">
        <v>0</v>
      </c>
      <c r="L20" s="24"/>
    </row>
    <row r="21" spans="1:12">
      <c r="B21" s="4"/>
      <c r="C21" s="4"/>
      <c r="D21" s="4"/>
      <c r="E21" s="4"/>
      <c r="F21" s="4"/>
      <c r="G21" s="4"/>
      <c r="H21" s="4"/>
    </row>
    <row r="22" spans="1:12">
      <c r="A22" s="5" t="s">
        <v>6</v>
      </c>
      <c r="B22" s="4"/>
      <c r="C22" s="46"/>
      <c r="D22" s="4"/>
      <c r="E22" s="4"/>
      <c r="F22" s="18"/>
      <c r="G22" s="4"/>
      <c r="H22" s="4"/>
    </row>
    <row r="23" spans="1:12">
      <c r="A23" s="3" t="s">
        <v>92</v>
      </c>
      <c r="B23" s="4">
        <f>B17</f>
        <v>3415221611.3700004</v>
      </c>
      <c r="C23" s="34"/>
      <c r="F23" s="18"/>
    </row>
    <row r="24" spans="1:12">
      <c r="A24" s="3" t="s">
        <v>93</v>
      </c>
      <c r="B24" s="4">
        <v>3192417611.1999998</v>
      </c>
      <c r="C24" s="46"/>
      <c r="D24" s="24"/>
      <c r="F24" s="18"/>
    </row>
    <row r="25" spans="1:12">
      <c r="F25" s="18"/>
    </row>
    <row r="26" spans="1:12">
      <c r="A26" t="s">
        <v>7</v>
      </c>
    </row>
    <row r="27" spans="1:12">
      <c r="A27" s="3" t="s">
        <v>56</v>
      </c>
      <c r="B27" s="17">
        <v>0.99</v>
      </c>
      <c r="C27" s="17">
        <v>0.99</v>
      </c>
      <c r="D27" s="17">
        <v>0.99</v>
      </c>
      <c r="E27" s="17">
        <v>0.99</v>
      </c>
      <c r="F27" s="17">
        <v>0.99</v>
      </c>
      <c r="G27" s="17">
        <v>0.99</v>
      </c>
      <c r="H27" s="17">
        <v>0.99</v>
      </c>
      <c r="I27" s="17">
        <v>0.99</v>
      </c>
      <c r="J27" s="17">
        <v>0.99</v>
      </c>
      <c r="K27" s="17">
        <v>0.99</v>
      </c>
    </row>
    <row r="28" spans="1:12">
      <c r="A28" s="3" t="s">
        <v>96</v>
      </c>
      <c r="B28" s="17">
        <v>1</v>
      </c>
      <c r="C28" s="17">
        <v>1</v>
      </c>
      <c r="D28" s="17">
        <v>1</v>
      </c>
      <c r="E28" s="17">
        <v>1</v>
      </c>
      <c r="F28" s="17">
        <v>1</v>
      </c>
      <c r="G28" s="17">
        <v>1</v>
      </c>
      <c r="H28" s="17">
        <v>1</v>
      </c>
      <c r="I28" s="17">
        <v>1</v>
      </c>
      <c r="J28" s="17">
        <v>1</v>
      </c>
      <c r="K28" s="17">
        <v>1</v>
      </c>
    </row>
    <row r="29" spans="1:12">
      <c r="A29" s="3" t="s">
        <v>8</v>
      </c>
      <c r="B29" s="19" t="s">
        <v>42</v>
      </c>
      <c r="C29" s="19" t="s">
        <v>42</v>
      </c>
      <c r="D29" s="19" t="s">
        <v>42</v>
      </c>
      <c r="E29" s="19" t="s">
        <v>42</v>
      </c>
      <c r="F29" s="19" t="s">
        <v>42</v>
      </c>
      <c r="G29" s="19" t="s">
        <v>42</v>
      </c>
      <c r="H29" s="19" t="s">
        <v>42</v>
      </c>
      <c r="I29" s="19" t="s">
        <v>42</v>
      </c>
      <c r="J29" s="19" t="s">
        <v>42</v>
      </c>
      <c r="K29" s="19" t="s">
        <v>42</v>
      </c>
    </row>
    <row r="31" spans="1:12">
      <c r="A31" s="3" t="s">
        <v>9</v>
      </c>
    </row>
    <row r="32" spans="1:12">
      <c r="A32" s="3" t="s">
        <v>57</v>
      </c>
      <c r="B32" s="22">
        <f t="shared" ref="B32:K32" si="2">B16/B27</f>
        <v>4008424864.6161618</v>
      </c>
      <c r="C32" s="22">
        <f t="shared" si="2"/>
        <v>2842030258.0808082</v>
      </c>
      <c r="D32" s="22">
        <f t="shared" si="2"/>
        <v>630399333.33333337</v>
      </c>
      <c r="E32" s="22">
        <f t="shared" si="2"/>
        <v>507187844.91919196</v>
      </c>
      <c r="F32" s="22">
        <f t="shared" si="2"/>
        <v>0</v>
      </c>
      <c r="G32" s="22">
        <f t="shared" si="2"/>
        <v>1013135.3535353536</v>
      </c>
      <c r="H32" s="22">
        <f t="shared" si="2"/>
        <v>998354.54545454541</v>
      </c>
      <c r="I32" s="22">
        <f t="shared" si="2"/>
        <v>26795938.383838385</v>
      </c>
      <c r="J32" s="22">
        <f t="shared" si="2"/>
        <v>0</v>
      </c>
      <c r="K32" s="22">
        <f t="shared" si="2"/>
        <v>0</v>
      </c>
    </row>
    <row r="33" spans="1:11">
      <c r="A33" s="3" t="s">
        <v>97</v>
      </c>
      <c r="B33" s="22">
        <f>B18/B28</f>
        <v>3931689033.4500003</v>
      </c>
      <c r="C33" s="22">
        <f>C18/C28</f>
        <v>2740393167.5800004</v>
      </c>
      <c r="D33" s="22">
        <f t="shared" ref="D33:K33" si="3">D18/D28</f>
        <v>653507024</v>
      </c>
      <c r="E33" s="22">
        <f t="shared" si="3"/>
        <v>532633957.83000004</v>
      </c>
      <c r="F33" s="22">
        <f t="shared" si="3"/>
        <v>0</v>
      </c>
      <c r="G33" s="22">
        <f t="shared" si="3"/>
        <v>1013270</v>
      </c>
      <c r="H33" s="22">
        <f t="shared" si="3"/>
        <v>4141614.04</v>
      </c>
      <c r="I33" s="22">
        <f t="shared" si="3"/>
        <v>0</v>
      </c>
      <c r="J33" s="22">
        <f t="shared" si="3"/>
        <v>0</v>
      </c>
      <c r="K33" s="22">
        <f t="shared" si="3"/>
        <v>0</v>
      </c>
    </row>
    <row r="34" spans="1:11">
      <c r="A34" s="3" t="s">
        <v>58</v>
      </c>
      <c r="B34" s="14">
        <f>B32/B10</f>
        <v>301960.49100664136</v>
      </c>
      <c r="C34" s="14">
        <f>C32/C10</f>
        <v>271834.55361844174</v>
      </c>
      <c r="D34" s="14">
        <f t="shared" ref="D34:K34" si="4">D32/D10</f>
        <v>277708.95741556538</v>
      </c>
      <c r="E34" s="14">
        <f t="shared" si="4"/>
        <v>1055175.8216071955</v>
      </c>
      <c r="F34" s="14">
        <f t="shared" si="4"/>
        <v>0</v>
      </c>
      <c r="G34" s="14" t="e">
        <f t="shared" si="4"/>
        <v>#DIV/0!</v>
      </c>
      <c r="H34" s="14" t="e">
        <f t="shared" si="4"/>
        <v>#DIV/0!</v>
      </c>
      <c r="I34" s="14" t="e">
        <f t="shared" si="4"/>
        <v>#DIV/0!</v>
      </c>
      <c r="J34" s="14" t="e">
        <f t="shared" si="4"/>
        <v>#DIV/0!</v>
      </c>
      <c r="K34" s="14" t="e">
        <f t="shared" si="4"/>
        <v>#DIV/0!</v>
      </c>
    </row>
    <row r="35" spans="1:11">
      <c r="A35" s="3" t="s">
        <v>98</v>
      </c>
      <c r="B35" s="6">
        <f>B33/B12</f>
        <v>315114.93415484496</v>
      </c>
      <c r="C35" s="6">
        <f>C33/C12</f>
        <v>281614.7536306649</v>
      </c>
      <c r="D35" s="6">
        <f t="shared" ref="D35:K35" si="5">D33/D12</f>
        <v>285623.69930069929</v>
      </c>
      <c r="E35" s="6">
        <f t="shared" si="5"/>
        <v>1162956.2398034935</v>
      </c>
      <c r="F35" s="6" t="e">
        <f t="shared" si="5"/>
        <v>#DIV/0!</v>
      </c>
      <c r="G35" s="6" t="e">
        <f t="shared" si="5"/>
        <v>#DIV/0!</v>
      </c>
      <c r="H35" s="6" t="e">
        <f t="shared" si="5"/>
        <v>#DIV/0!</v>
      </c>
      <c r="I35" s="6" t="e">
        <f t="shared" si="5"/>
        <v>#DIV/0!</v>
      </c>
      <c r="J35" s="6" t="e">
        <f t="shared" si="5"/>
        <v>#DIV/0!</v>
      </c>
      <c r="K35" s="6" t="e">
        <f t="shared" si="5"/>
        <v>#DIV/0!</v>
      </c>
    </row>
    <row r="37" spans="1:11">
      <c r="A37" s="2" t="s">
        <v>10</v>
      </c>
    </row>
    <row r="39" spans="1:11">
      <c r="A39" t="s">
        <v>11</v>
      </c>
    </row>
    <row r="40" spans="1:11">
      <c r="A40" t="s">
        <v>12</v>
      </c>
      <c r="B40" s="23" t="s">
        <v>41</v>
      </c>
      <c r="C40" s="23" t="s">
        <v>41</v>
      </c>
      <c r="D40" s="23" t="s">
        <v>41</v>
      </c>
      <c r="E40" s="23" t="s">
        <v>41</v>
      </c>
      <c r="F40" s="23" t="s">
        <v>41</v>
      </c>
      <c r="G40" s="23" t="s">
        <v>41</v>
      </c>
      <c r="H40" s="23" t="s">
        <v>41</v>
      </c>
      <c r="I40" s="23" t="s">
        <v>41</v>
      </c>
      <c r="J40" s="23" t="s">
        <v>41</v>
      </c>
      <c r="K40" s="23" t="s">
        <v>41</v>
      </c>
    </row>
    <row r="41" spans="1:11">
      <c r="A41" t="s">
        <v>13</v>
      </c>
      <c r="B41" s="23" t="s">
        <v>41</v>
      </c>
      <c r="C41" s="23" t="s">
        <v>41</v>
      </c>
      <c r="D41" s="23" t="s">
        <v>41</v>
      </c>
      <c r="E41" s="23" t="s">
        <v>41</v>
      </c>
      <c r="F41" s="23" t="s">
        <v>41</v>
      </c>
      <c r="G41" s="23" t="s">
        <v>41</v>
      </c>
      <c r="H41" s="23" t="s">
        <v>41</v>
      </c>
      <c r="I41" s="23" t="s">
        <v>41</v>
      </c>
      <c r="J41" s="23" t="s">
        <v>41</v>
      </c>
      <c r="K41" s="23" t="s">
        <v>41</v>
      </c>
    </row>
    <row r="43" spans="1:11">
      <c r="A43" t="s">
        <v>14</v>
      </c>
    </row>
    <row r="44" spans="1:11">
      <c r="A44" t="s">
        <v>15</v>
      </c>
      <c r="B44" s="7">
        <f>B12/B11*100</f>
        <v>101.5794187087845</v>
      </c>
      <c r="C44" s="7">
        <f>C12/C11*100</f>
        <v>90.884468104978055</v>
      </c>
      <c r="D44" s="7">
        <f t="shared" ref="D44:K44" si="6">D12/D11*100</f>
        <v>205.0179211469534</v>
      </c>
      <c r="E44" s="7">
        <f>E12/E11*100</f>
        <v>99.565217391304344</v>
      </c>
      <c r="F44" s="7" t="e">
        <f t="shared" si="6"/>
        <v>#DIV/0!</v>
      </c>
      <c r="G44" s="7" t="e">
        <f t="shared" si="6"/>
        <v>#DIV/0!</v>
      </c>
      <c r="H44" s="7" t="e">
        <f t="shared" si="6"/>
        <v>#DIV/0!</v>
      </c>
      <c r="I44" s="7" t="e">
        <f t="shared" si="6"/>
        <v>#DIV/0!</v>
      </c>
      <c r="J44" s="7" t="e">
        <f t="shared" si="6"/>
        <v>#DIV/0!</v>
      </c>
      <c r="K44" s="7" t="e">
        <f t="shared" si="6"/>
        <v>#DIV/0!</v>
      </c>
    </row>
    <row r="45" spans="1:11">
      <c r="A45" t="s">
        <v>16</v>
      </c>
      <c r="B45" s="7">
        <f>B18/B17*100</f>
        <v>115.12251563297005</v>
      </c>
      <c r="C45" s="7">
        <f>C18/C17*100</f>
        <v>105.36012871176574</v>
      </c>
      <c r="D45" s="7">
        <f t="shared" ref="D45:K45" si="7">D18/D17*100</f>
        <v>187.95438137092486</v>
      </c>
      <c r="E45" s="7">
        <f>E18/E17*100</f>
        <v>114.16446413799991</v>
      </c>
      <c r="F45" s="7" t="e">
        <f t="shared" si="7"/>
        <v>#DIV/0!</v>
      </c>
      <c r="G45" s="7" t="e">
        <f t="shared" si="7"/>
        <v>#DIV/0!</v>
      </c>
      <c r="H45" s="7" t="e">
        <f t="shared" si="7"/>
        <v>#DIV/0!</v>
      </c>
      <c r="I45" s="7" t="e">
        <f t="shared" si="7"/>
        <v>#DIV/0!</v>
      </c>
      <c r="J45" s="7" t="e">
        <f t="shared" si="7"/>
        <v>#DIV/0!</v>
      </c>
      <c r="K45" s="7" t="e">
        <f t="shared" si="7"/>
        <v>#DIV/0!</v>
      </c>
    </row>
    <row r="46" spans="1:11">
      <c r="A46" t="s">
        <v>17</v>
      </c>
      <c r="B46" s="7">
        <f>AVERAGE(B44:B45)</f>
        <v>108.35096717087728</v>
      </c>
      <c r="C46" s="7">
        <f>AVERAGE(C44:C45)</f>
        <v>98.122298408371904</v>
      </c>
      <c r="D46" s="7">
        <f t="shared" ref="D46:K46" si="8">AVERAGE(D44:D45)</f>
        <v>196.48615125893912</v>
      </c>
      <c r="E46" s="7">
        <f>AVERAGE(E44:E45)</f>
        <v>106.86484076465213</v>
      </c>
      <c r="F46" s="7" t="e">
        <f t="shared" si="8"/>
        <v>#DIV/0!</v>
      </c>
      <c r="G46" s="7" t="e">
        <f t="shared" si="8"/>
        <v>#DIV/0!</v>
      </c>
      <c r="H46" s="7" t="e">
        <f t="shared" si="8"/>
        <v>#DIV/0!</v>
      </c>
      <c r="I46" s="7" t="e">
        <f t="shared" si="8"/>
        <v>#DIV/0!</v>
      </c>
      <c r="J46" s="7" t="e">
        <f t="shared" si="8"/>
        <v>#DIV/0!</v>
      </c>
      <c r="K46" s="7" t="e">
        <f t="shared" si="8"/>
        <v>#DIV/0!</v>
      </c>
    </row>
    <row r="47" spans="1:11">
      <c r="B47" s="7"/>
      <c r="C47" s="7"/>
      <c r="D47" s="7"/>
      <c r="E47" s="7"/>
      <c r="F47" s="7"/>
      <c r="G47" s="7"/>
      <c r="H47" s="7"/>
    </row>
    <row r="48" spans="1:11">
      <c r="A48" t="s">
        <v>18</v>
      </c>
    </row>
    <row r="49" spans="1:17">
      <c r="A49" t="s">
        <v>19</v>
      </c>
      <c r="B49" s="7">
        <f>B12/B13*100</f>
        <v>24.510843941537011</v>
      </c>
      <c r="C49" s="7">
        <f>C12/C13*100</f>
        <v>22.721117026244514</v>
      </c>
      <c r="D49" s="7">
        <f t="shared" ref="D49:K49" si="9">D12/D13*100</f>
        <v>205.0179211469534</v>
      </c>
      <c r="E49" s="7">
        <f t="shared" si="9"/>
        <v>99.565217391304344</v>
      </c>
      <c r="F49" s="7" t="e">
        <f t="shared" si="9"/>
        <v>#DIV/0!</v>
      </c>
      <c r="G49" s="7">
        <f t="shared" si="9"/>
        <v>0</v>
      </c>
      <c r="H49" s="7">
        <f t="shared" si="9"/>
        <v>0</v>
      </c>
      <c r="I49" s="7" t="e">
        <f t="shared" si="9"/>
        <v>#DIV/0!</v>
      </c>
      <c r="J49" s="7" t="e">
        <f t="shared" si="9"/>
        <v>#DIV/0!</v>
      </c>
      <c r="K49" s="7" t="e">
        <f t="shared" si="9"/>
        <v>#DIV/0!</v>
      </c>
    </row>
    <row r="50" spans="1:17">
      <c r="A50" t="s">
        <v>20</v>
      </c>
      <c r="B50" s="7">
        <f>B18/B19*100</f>
        <v>25.880740910025352</v>
      </c>
      <c r="C50" s="7">
        <f>C18/C19*100</f>
        <v>24.313875856561328</v>
      </c>
      <c r="D50" s="7">
        <f t="shared" ref="D50:K50" si="10">D18/D19*100</f>
        <v>46.988595342731216</v>
      </c>
      <c r="E50" s="7">
        <f>E18/E19*100</f>
        <v>26.345645570177361</v>
      </c>
      <c r="F50" s="7" t="e">
        <f t="shared" si="10"/>
        <v>#DIV/0!</v>
      </c>
      <c r="G50" s="7">
        <f t="shared" si="10"/>
        <v>0.51641071641794911</v>
      </c>
      <c r="H50" s="7">
        <f t="shared" si="10"/>
        <v>1.3276385482551698</v>
      </c>
      <c r="I50" s="7" t="e">
        <f t="shared" si="10"/>
        <v>#DIV/0!</v>
      </c>
      <c r="J50" s="7" t="e">
        <f t="shared" si="10"/>
        <v>#DIV/0!</v>
      </c>
      <c r="K50" s="7" t="e">
        <f t="shared" si="10"/>
        <v>#DIV/0!</v>
      </c>
    </row>
    <row r="51" spans="1:17">
      <c r="A51" t="s">
        <v>21</v>
      </c>
      <c r="B51" s="7">
        <f>(B49+B50)/2</f>
        <v>25.195792425781182</v>
      </c>
      <c r="C51" s="7">
        <f>(C49+C50)/2</f>
        <v>23.517496441402919</v>
      </c>
      <c r="D51" s="7">
        <f t="shared" ref="D51:K51" si="11">(D49+D50)/2</f>
        <v>126.0032582448423</v>
      </c>
      <c r="E51" s="7">
        <f>(E49+E50)/2</f>
        <v>62.955431480740856</v>
      </c>
      <c r="F51" s="7" t="e">
        <f t="shared" si="11"/>
        <v>#DIV/0!</v>
      </c>
      <c r="G51" s="7">
        <f t="shared" si="11"/>
        <v>0.25820535820897456</v>
      </c>
      <c r="H51" s="7">
        <f t="shared" si="11"/>
        <v>0.6638192741275849</v>
      </c>
      <c r="I51" s="7" t="e">
        <f t="shared" si="11"/>
        <v>#DIV/0!</v>
      </c>
      <c r="J51" s="7" t="e">
        <f t="shared" si="11"/>
        <v>#DIV/0!</v>
      </c>
      <c r="K51" s="7" t="e">
        <f t="shared" si="11"/>
        <v>#DIV/0!</v>
      </c>
    </row>
    <row r="53" spans="1:17">
      <c r="A53" t="s">
        <v>35</v>
      </c>
    </row>
    <row r="54" spans="1:17">
      <c r="A54" t="s">
        <v>22</v>
      </c>
      <c r="B54" s="7">
        <f>B20/B18*100</f>
        <v>100</v>
      </c>
      <c r="C54" s="32"/>
      <c r="D54" s="32"/>
      <c r="E54" s="32"/>
      <c r="F54" s="32"/>
      <c r="G54" s="32"/>
      <c r="H54" s="32"/>
      <c r="I54" s="32"/>
      <c r="J54" s="32"/>
      <c r="K54" s="24"/>
      <c r="L54" s="24"/>
    </row>
    <row r="56" spans="1:17">
      <c r="A56" t="s">
        <v>23</v>
      </c>
    </row>
    <row r="57" spans="1:17">
      <c r="A57" t="s">
        <v>24</v>
      </c>
      <c r="B57" s="7">
        <f>((B12/B10)-1)*100</f>
        <v>-6.0089393330654879</v>
      </c>
      <c r="C57" s="7">
        <f>((C12/C10)-1)*100</f>
        <v>-6.9249163079866065</v>
      </c>
      <c r="D57" s="7">
        <f t="shared" ref="D57:K57" si="12">((D12/D10)-1)*100</f>
        <v>0.79295154185021755</v>
      </c>
      <c r="E57" s="7">
        <f>((E12/E10)-1)*100</f>
        <v>-4.7156726768377339</v>
      </c>
      <c r="F57" s="7">
        <f t="shared" si="12"/>
        <v>-100</v>
      </c>
      <c r="G57" s="7" t="e">
        <f t="shared" si="12"/>
        <v>#DIV/0!</v>
      </c>
      <c r="H57" s="7" t="e">
        <f t="shared" si="12"/>
        <v>#DIV/0!</v>
      </c>
      <c r="I57" s="7" t="e">
        <f t="shared" si="12"/>
        <v>#DIV/0!</v>
      </c>
      <c r="J57" s="7" t="e">
        <f t="shared" si="12"/>
        <v>#DIV/0!</v>
      </c>
      <c r="K57" s="7" t="e">
        <f t="shared" si="12"/>
        <v>#DIV/0!</v>
      </c>
    </row>
    <row r="58" spans="1:17">
      <c r="A58" t="s">
        <v>25</v>
      </c>
      <c r="B58" s="7">
        <f t="shared" ref="B58:K58" si="13">((B33/B32)-1)*100</f>
        <v>-1.9143637153720139</v>
      </c>
      <c r="C58" s="7">
        <f t="shared" si="13"/>
        <v>-3.5762142296627775</v>
      </c>
      <c r="D58" s="7">
        <f t="shared" si="13"/>
        <v>3.6655639441242949</v>
      </c>
      <c r="E58" s="7">
        <f t="shared" si="13"/>
        <v>5.0170983326428775</v>
      </c>
      <c r="F58" s="7" t="e">
        <f t="shared" si="13"/>
        <v>#DIV/0!</v>
      </c>
      <c r="G58" s="7">
        <f t="shared" si="13"/>
        <v>1.3290076609862034E-2</v>
      </c>
      <c r="H58" s="7">
        <f t="shared" si="13"/>
        <v>314.84401096349444</v>
      </c>
      <c r="I58" s="7">
        <f t="shared" si="13"/>
        <v>-100</v>
      </c>
      <c r="J58" s="7" t="e">
        <f t="shared" si="13"/>
        <v>#DIV/0!</v>
      </c>
      <c r="K58" s="7" t="e">
        <f t="shared" si="13"/>
        <v>#DIV/0!</v>
      </c>
      <c r="L58" s="7"/>
      <c r="M58" s="7"/>
      <c r="N58" s="7"/>
      <c r="O58" s="7"/>
      <c r="P58" s="7"/>
      <c r="Q58" s="7"/>
    </row>
    <row r="59" spans="1:17">
      <c r="A59" t="s">
        <v>26</v>
      </c>
      <c r="B59" s="7">
        <f>((B35/B34)-1)*100</f>
        <v>4.3563457935674954</v>
      </c>
      <c r="C59" s="7">
        <f>((C35/C34)-1)*100</f>
        <v>3.5978501930814311</v>
      </c>
      <c r="D59" s="7">
        <f t="shared" ref="D59:K59" si="14">((D35/D34)-1)*100</f>
        <v>2.8500131788296024</v>
      </c>
      <c r="E59" s="7">
        <f>((E35/E34)-1)*100</f>
        <v>10.214451088552412</v>
      </c>
      <c r="F59" s="7" t="e">
        <f t="shared" si="14"/>
        <v>#DIV/0!</v>
      </c>
      <c r="G59" s="7" t="e">
        <f t="shared" si="14"/>
        <v>#DIV/0!</v>
      </c>
      <c r="H59" s="7" t="e">
        <f t="shared" si="14"/>
        <v>#DIV/0!</v>
      </c>
      <c r="I59" s="7" t="e">
        <f t="shared" si="14"/>
        <v>#DIV/0!</v>
      </c>
      <c r="J59" s="7" t="e">
        <f t="shared" si="14"/>
        <v>#DIV/0!</v>
      </c>
      <c r="K59" s="7" t="e">
        <f t="shared" si="14"/>
        <v>#DIV/0!</v>
      </c>
    </row>
    <row r="60" spans="1:17">
      <c r="B60" s="8"/>
      <c r="C60" s="8"/>
      <c r="D60" s="8"/>
      <c r="E60" s="8"/>
      <c r="F60" s="8"/>
      <c r="G60" s="8"/>
      <c r="H60" s="8"/>
    </row>
    <row r="61" spans="1:17">
      <c r="A61" t="s">
        <v>27</v>
      </c>
    </row>
    <row r="62" spans="1:17">
      <c r="A62" t="s">
        <v>37</v>
      </c>
      <c r="B62" s="4">
        <f>B17/(B11*3)</f>
        <v>92681.527622730617</v>
      </c>
      <c r="C62" s="4">
        <f>C17/(C11*3)</f>
        <v>80974.360374521348</v>
      </c>
      <c r="D62" s="4">
        <f t="shared" ref="D62:K62" si="15">D17/(D11*3)</f>
        <v>103851.40024193548</v>
      </c>
      <c r="E62" s="4">
        <f t="shared" si="15"/>
        <v>338079.48823913041</v>
      </c>
      <c r="F62" s="4" t="e">
        <f t="shared" si="15"/>
        <v>#DIV/0!</v>
      </c>
      <c r="G62" s="4" t="e">
        <f t="shared" si="15"/>
        <v>#DIV/0!</v>
      </c>
      <c r="H62" s="4" t="e">
        <f t="shared" si="15"/>
        <v>#DIV/0!</v>
      </c>
      <c r="I62" s="4" t="e">
        <f t="shared" si="15"/>
        <v>#DIV/0!</v>
      </c>
      <c r="J62" s="4" t="e">
        <f t="shared" si="15"/>
        <v>#DIV/0!</v>
      </c>
      <c r="K62" s="4" t="e">
        <f t="shared" si="15"/>
        <v>#DIV/0!</v>
      </c>
      <c r="L62" s="4"/>
      <c r="M62" s="4"/>
      <c r="N62" s="4"/>
      <c r="O62" s="4"/>
    </row>
    <row r="63" spans="1:17">
      <c r="A63" t="s">
        <v>38</v>
      </c>
      <c r="B63" s="4">
        <f>B18/(B12*3)</f>
        <v>105038.31138494832</v>
      </c>
      <c r="C63" s="4">
        <f>C18/(C12*3)</f>
        <v>93871.584543554971</v>
      </c>
      <c r="D63" s="4">
        <f t="shared" ref="D63:K63" si="16">D18/(D12*3)</f>
        <v>95207.899766899762</v>
      </c>
      <c r="E63" s="4">
        <f t="shared" si="16"/>
        <v>387652.07993449783</v>
      </c>
      <c r="F63" s="4" t="e">
        <f t="shared" si="16"/>
        <v>#DIV/0!</v>
      </c>
      <c r="G63" s="4" t="e">
        <f t="shared" si="16"/>
        <v>#DIV/0!</v>
      </c>
      <c r="H63" s="4" t="e">
        <f t="shared" si="16"/>
        <v>#DIV/0!</v>
      </c>
      <c r="I63" s="4" t="e">
        <f t="shared" si="16"/>
        <v>#DIV/0!</v>
      </c>
      <c r="J63" s="4" t="e">
        <f t="shared" si="16"/>
        <v>#DIV/0!</v>
      </c>
      <c r="K63" s="4" t="e">
        <f t="shared" si="16"/>
        <v>#DIV/0!</v>
      </c>
    </row>
    <row r="64" spans="1:17">
      <c r="A64" t="s">
        <v>30</v>
      </c>
      <c r="B64" s="4">
        <f>(B63/B62)*B46</f>
        <v>122.79688218867545</v>
      </c>
      <c r="C64" s="4">
        <f t="shared" ref="C64:K64" si="17">(C63/C62)*C46</f>
        <v>113.7507673792954</v>
      </c>
      <c r="D64" s="4">
        <f t="shared" si="17"/>
        <v>180.1327064542653</v>
      </c>
      <c r="E64" s="4">
        <f t="shared" si="17"/>
        <v>122.5344312074461</v>
      </c>
      <c r="F64" s="4" t="e">
        <f t="shared" si="17"/>
        <v>#DIV/0!</v>
      </c>
      <c r="G64" s="4" t="e">
        <f t="shared" si="17"/>
        <v>#DIV/0!</v>
      </c>
      <c r="H64" s="4" t="e">
        <f t="shared" si="17"/>
        <v>#DIV/0!</v>
      </c>
      <c r="I64" s="4" t="e">
        <f t="shared" si="17"/>
        <v>#DIV/0!</v>
      </c>
      <c r="J64" s="4" t="e">
        <f t="shared" si="17"/>
        <v>#DIV/0!</v>
      </c>
      <c r="K64" s="4" t="e">
        <f t="shared" si="17"/>
        <v>#DIV/0!</v>
      </c>
    </row>
    <row r="65" spans="1:11">
      <c r="A65" t="s">
        <v>44</v>
      </c>
      <c r="B65" s="4">
        <f>B17/B11</f>
        <v>278044.58286819182</v>
      </c>
      <c r="C65" s="4">
        <f>C17/C11</f>
        <v>242923.08112356404</v>
      </c>
      <c r="D65" s="4">
        <f t="shared" ref="D65:K65" si="18">D17/D11</f>
        <v>311554.20072580647</v>
      </c>
      <c r="E65" s="4">
        <f t="shared" si="18"/>
        <v>1014238.4647173913</v>
      </c>
      <c r="F65" s="4" t="e">
        <f t="shared" si="18"/>
        <v>#DIV/0!</v>
      </c>
      <c r="G65" s="4" t="e">
        <f t="shared" si="18"/>
        <v>#DIV/0!</v>
      </c>
      <c r="H65" s="4" t="e">
        <f t="shared" si="18"/>
        <v>#DIV/0!</v>
      </c>
      <c r="I65" s="4" t="e">
        <f t="shared" si="18"/>
        <v>#DIV/0!</v>
      </c>
      <c r="J65" s="4" t="e">
        <f t="shared" si="18"/>
        <v>#DIV/0!</v>
      </c>
      <c r="K65" s="4" t="e">
        <f t="shared" si="18"/>
        <v>#DIV/0!</v>
      </c>
    </row>
    <row r="66" spans="1:11">
      <c r="A66" t="s">
        <v>43</v>
      </c>
      <c r="B66" s="4">
        <f>B18/B12</f>
        <v>315114.93415484496</v>
      </c>
      <c r="C66" s="4">
        <f>C18/C12</f>
        <v>281614.7536306649</v>
      </c>
      <c r="D66" s="4">
        <f t="shared" ref="D66:K66" si="19">D18/D12</f>
        <v>285623.69930069929</v>
      </c>
      <c r="E66" s="4">
        <f t="shared" si="19"/>
        <v>1162956.2398034935</v>
      </c>
      <c r="F66" s="4" t="e">
        <f t="shared" si="19"/>
        <v>#DIV/0!</v>
      </c>
      <c r="G66" s="4" t="e">
        <f t="shared" si="19"/>
        <v>#DIV/0!</v>
      </c>
      <c r="H66" s="4" t="e">
        <f t="shared" si="19"/>
        <v>#DIV/0!</v>
      </c>
      <c r="I66" s="4" t="e">
        <f t="shared" si="19"/>
        <v>#DIV/0!</v>
      </c>
      <c r="J66" s="4" t="e">
        <f t="shared" si="19"/>
        <v>#DIV/0!</v>
      </c>
      <c r="K66" s="4" t="e">
        <f t="shared" si="19"/>
        <v>#DIV/0!</v>
      </c>
    </row>
    <row r="67" spans="1:11">
      <c r="B67" s="7"/>
      <c r="C67" s="7"/>
      <c r="D67" s="7"/>
      <c r="E67" s="7"/>
      <c r="F67" s="7"/>
      <c r="G67" s="7"/>
      <c r="H67" s="7"/>
    </row>
    <row r="68" spans="1:11">
      <c r="A68" t="s">
        <v>31</v>
      </c>
      <c r="B68" s="7"/>
      <c r="C68" s="7"/>
      <c r="D68" s="7"/>
      <c r="E68" s="7"/>
      <c r="F68" s="7"/>
      <c r="G68" s="7"/>
      <c r="H68" s="7"/>
    </row>
    <row r="69" spans="1:11">
      <c r="A69" t="s">
        <v>32</v>
      </c>
      <c r="B69" s="8">
        <f>(B24/B23)*100</f>
        <v>93.476148094511984</v>
      </c>
      <c r="C69" s="8"/>
      <c r="D69" s="7"/>
      <c r="E69" s="7"/>
      <c r="F69" s="7"/>
      <c r="G69" s="7"/>
      <c r="H69" s="7"/>
    </row>
    <row r="70" spans="1:11">
      <c r="A70" t="s">
        <v>33</v>
      </c>
      <c r="B70" s="48">
        <f>(B18/(B24+C24))*100</f>
        <v>123.15710261891819</v>
      </c>
      <c r="C70" s="40"/>
      <c r="D70" s="7"/>
      <c r="E70" s="7"/>
      <c r="F70" s="7"/>
      <c r="G70" s="7"/>
      <c r="H70" s="7"/>
    </row>
    <row r="71" spans="1:11" ht="15.75" thickBo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</row>
    <row r="72" spans="1:11" ht="15.75" thickTop="1"/>
    <row r="73" spans="1:11">
      <c r="A73" s="12" t="s">
        <v>34</v>
      </c>
    </row>
    <row r="74" spans="1:11">
      <c r="A74" t="s">
        <v>99</v>
      </c>
    </row>
    <row r="75" spans="1:11">
      <c r="A75" t="s">
        <v>100</v>
      </c>
      <c r="B75" s="10"/>
      <c r="C75" s="10"/>
      <c r="D75" s="10"/>
      <c r="E75" s="10"/>
      <c r="F75" s="10"/>
    </row>
    <row r="76" spans="1:11">
      <c r="A76" t="s">
        <v>101</v>
      </c>
    </row>
    <row r="79" spans="1:11">
      <c r="A79" t="s">
        <v>36</v>
      </c>
    </row>
    <row r="80" spans="1:11">
      <c r="A80" s="20"/>
    </row>
    <row r="81" spans="1:1">
      <c r="A81" s="20"/>
    </row>
    <row r="82" spans="1:1">
      <c r="A82" s="20"/>
    </row>
    <row r="84" spans="1:1">
      <c r="A84" s="20" t="s">
        <v>142</v>
      </c>
    </row>
    <row r="144" spans="9:11">
      <c r="I144" s="22"/>
      <c r="J144" s="22"/>
      <c r="K144" s="22"/>
    </row>
    <row r="145" spans="9:11">
      <c r="I145" s="22"/>
      <c r="J145" s="22"/>
      <c r="K145" s="22"/>
    </row>
    <row r="146" spans="9:11">
      <c r="I146" s="22"/>
      <c r="J146" s="22"/>
      <c r="K146" s="22"/>
    </row>
  </sheetData>
  <mergeCells count="4">
    <mergeCell ref="A4:A5"/>
    <mergeCell ref="B4:B5"/>
    <mergeCell ref="A2:K2"/>
    <mergeCell ref="D4:K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U84"/>
  <sheetViews>
    <sheetView topLeftCell="A57" zoomScale="60" zoomScaleNormal="60" workbookViewId="0">
      <selection activeCell="A84" sqref="A84"/>
    </sheetView>
  </sheetViews>
  <sheetFormatPr baseColWidth="10" defaultColWidth="11.42578125" defaultRowHeight="15"/>
  <cols>
    <col min="1" max="1" width="55.140625" customWidth="1"/>
    <col min="2" max="2" width="17.5703125" bestFit="1" customWidth="1"/>
    <col min="3" max="3" width="17.5703125" customWidth="1"/>
    <col min="4" max="4" width="16.5703125" bestFit="1" customWidth="1"/>
    <col min="5" max="5" width="16.42578125" customWidth="1"/>
    <col min="6" max="6" width="19.7109375" customWidth="1"/>
    <col min="7" max="7" width="15.28515625" customWidth="1"/>
    <col min="8" max="8" width="19.28515625" customWidth="1"/>
    <col min="9" max="9" width="17.28515625" customWidth="1"/>
    <col min="10" max="10" width="16" hidden="1" customWidth="1"/>
    <col min="11" max="11" width="18.5703125" customWidth="1"/>
  </cols>
  <sheetData>
    <row r="2" spans="1:21" ht="15.75">
      <c r="A2" s="61" t="s">
        <v>102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4" spans="1:21">
      <c r="A4" s="57" t="s">
        <v>0</v>
      </c>
      <c r="B4" s="59" t="s">
        <v>1</v>
      </c>
      <c r="C4" s="30"/>
      <c r="D4" s="62" t="s">
        <v>2</v>
      </c>
      <c r="E4" s="62"/>
      <c r="F4" s="62"/>
      <c r="G4" s="62"/>
      <c r="H4" s="62"/>
      <c r="I4" s="62"/>
      <c r="J4" s="62"/>
      <c r="K4" s="62"/>
    </row>
    <row r="5" spans="1:21" ht="90.75" thickBot="1">
      <c r="A5" s="58"/>
      <c r="B5" s="60"/>
      <c r="C5" s="54" t="s">
        <v>85</v>
      </c>
      <c r="D5" s="54" t="s">
        <v>47</v>
      </c>
      <c r="E5" s="54" t="s">
        <v>84</v>
      </c>
      <c r="F5" s="55" t="s">
        <v>86</v>
      </c>
      <c r="G5" s="54" t="s">
        <v>48</v>
      </c>
      <c r="H5" s="54" t="s">
        <v>49</v>
      </c>
      <c r="I5" s="55" t="s">
        <v>87</v>
      </c>
      <c r="J5" s="35" t="s">
        <v>52</v>
      </c>
      <c r="K5" s="27" t="s">
        <v>50</v>
      </c>
      <c r="Q5" s="41"/>
    </row>
    <row r="6" spans="1:21" ht="15.75" thickTop="1">
      <c r="U6" s="41"/>
    </row>
    <row r="7" spans="1:21">
      <c r="A7" s="2" t="s">
        <v>3</v>
      </c>
    </row>
    <row r="9" spans="1:21">
      <c r="A9" t="s">
        <v>4</v>
      </c>
    </row>
    <row r="10" spans="1:21">
      <c r="A10" s="3" t="s">
        <v>59</v>
      </c>
      <c r="B10" s="47">
        <f>C10+D10+E10+F10+G10+H10</f>
        <v>9685.6666666666661</v>
      </c>
      <c r="C10" s="4">
        <v>6633</v>
      </c>
      <c r="D10" s="4">
        <v>2055.3333333333335</v>
      </c>
      <c r="E10" s="13">
        <v>461.66666666666669</v>
      </c>
      <c r="F10" s="19">
        <v>51</v>
      </c>
      <c r="G10" s="4">
        <v>318</v>
      </c>
      <c r="H10" s="4">
        <v>166.66666666666666</v>
      </c>
      <c r="I10" s="4">
        <v>1</v>
      </c>
      <c r="J10" s="4"/>
      <c r="K10" s="4">
        <v>0</v>
      </c>
      <c r="L10" s="43"/>
    </row>
    <row r="11" spans="1:21">
      <c r="A11" s="3" t="s">
        <v>103</v>
      </c>
      <c r="B11" s="47">
        <f>C11+D11+E11+F11+G11+H11</f>
        <v>18783</v>
      </c>
      <c r="C11" s="4">
        <v>10707</v>
      </c>
      <c r="D11" s="4">
        <v>1116</v>
      </c>
      <c r="E11" s="46">
        <v>460</v>
      </c>
      <c r="F11" s="4">
        <v>0</v>
      </c>
      <c r="G11" s="4">
        <v>3000</v>
      </c>
      <c r="H11" s="13">
        <v>3500</v>
      </c>
      <c r="I11" s="4">
        <v>0</v>
      </c>
      <c r="J11" s="4"/>
      <c r="K11" s="4">
        <v>0</v>
      </c>
      <c r="L11" s="43"/>
    </row>
    <row r="12" spans="1:21">
      <c r="A12" s="3" t="s">
        <v>104</v>
      </c>
      <c r="B12" s="47">
        <f t="shared" ref="B12:B13" si="0">C12+D12+E12+F12+G12+H12</f>
        <v>13442.666666666668</v>
      </c>
      <c r="C12" s="4">
        <v>10672</v>
      </c>
      <c r="D12" s="4">
        <v>2306</v>
      </c>
      <c r="E12" s="13">
        <v>427.33333333333331</v>
      </c>
      <c r="F12" s="4">
        <v>0</v>
      </c>
      <c r="G12" s="4">
        <v>0</v>
      </c>
      <c r="H12" s="4">
        <v>37.333333333333336</v>
      </c>
      <c r="I12" s="4">
        <v>0</v>
      </c>
      <c r="J12" s="4"/>
      <c r="K12">
        <v>0</v>
      </c>
      <c r="L12" s="43"/>
    </row>
    <row r="13" spans="1:21" s="41" customFormat="1">
      <c r="A13" s="42" t="s">
        <v>94</v>
      </c>
      <c r="B13" s="47">
        <f t="shared" si="0"/>
        <v>50904</v>
      </c>
      <c r="C13" s="46">
        <v>42828</v>
      </c>
      <c r="D13" s="46">
        <v>1116</v>
      </c>
      <c r="E13" s="46">
        <v>460</v>
      </c>
      <c r="F13" s="46">
        <v>0</v>
      </c>
      <c r="G13" s="4">
        <v>3000</v>
      </c>
      <c r="H13" s="13">
        <v>3500</v>
      </c>
      <c r="I13" s="50">
        <v>0</v>
      </c>
      <c r="J13" s="50"/>
      <c r="K13" s="41">
        <v>0</v>
      </c>
      <c r="L13" s="25"/>
      <c r="Q13" s="43"/>
    </row>
    <row r="14" spans="1:21">
      <c r="C14" s="44"/>
      <c r="D14" s="44"/>
      <c r="E14" s="44"/>
      <c r="F14" s="44"/>
      <c r="G14" s="44"/>
      <c r="H14" s="44"/>
      <c r="I14" s="44"/>
      <c r="J14" s="44"/>
      <c r="L14" s="45"/>
    </row>
    <row r="15" spans="1:21">
      <c r="A15" s="5" t="s">
        <v>5</v>
      </c>
    </row>
    <row r="16" spans="1:21">
      <c r="A16" s="3" t="s">
        <v>59</v>
      </c>
      <c r="B16" s="4">
        <f>SUM(C16:K16)</f>
        <v>3560733282.1900005</v>
      </c>
      <c r="C16" s="4">
        <v>1982631091.02</v>
      </c>
      <c r="D16" s="4">
        <v>838773976</v>
      </c>
      <c r="E16" s="13">
        <v>417105030.41999996</v>
      </c>
      <c r="F16" s="4">
        <v>292722756</v>
      </c>
      <c r="G16" s="4">
        <v>7891493.7999999998</v>
      </c>
      <c r="H16" s="4">
        <v>7141661.1500000004</v>
      </c>
      <c r="I16" s="4">
        <v>14467273.800000001</v>
      </c>
      <c r="J16" s="4"/>
      <c r="K16" s="4">
        <v>0</v>
      </c>
    </row>
    <row r="17" spans="1:12">
      <c r="A17" s="3" t="s">
        <v>103</v>
      </c>
      <c r="B17" s="4">
        <f t="shared" ref="B17:B19" si="1">SUM(C17:K17)</f>
        <v>3499916179.7000003</v>
      </c>
      <c r="C17" s="4">
        <v>2600977429.5900002</v>
      </c>
      <c r="D17" s="4">
        <v>347694488.00999999</v>
      </c>
      <c r="E17" s="13">
        <v>466549693.76999998</v>
      </c>
      <c r="F17" s="4">
        <v>0</v>
      </c>
      <c r="G17" s="4">
        <v>32702329.359999999</v>
      </c>
      <c r="H17" s="13">
        <v>51992238.969999999</v>
      </c>
      <c r="I17" s="4">
        <v>0</v>
      </c>
      <c r="J17" s="4"/>
      <c r="K17" s="4">
        <v>0</v>
      </c>
    </row>
    <row r="18" spans="1:12">
      <c r="A18" s="3" t="s">
        <v>104</v>
      </c>
      <c r="B18" s="4">
        <f t="shared" si="1"/>
        <v>3190106853.8800001</v>
      </c>
      <c r="C18" s="4">
        <v>1970071971.55</v>
      </c>
      <c r="D18" s="4">
        <v>736916141</v>
      </c>
      <c r="E18" s="13">
        <v>436298101.02999997</v>
      </c>
      <c r="F18" s="4">
        <v>0</v>
      </c>
      <c r="G18" s="4">
        <v>1722443</v>
      </c>
      <c r="H18" s="4">
        <v>6406944.2799999993</v>
      </c>
      <c r="I18" s="4">
        <v>38691253.020000003</v>
      </c>
      <c r="J18" s="4"/>
      <c r="K18" s="4">
        <v>0</v>
      </c>
    </row>
    <row r="19" spans="1:12">
      <c r="A19" s="3" t="s">
        <v>94</v>
      </c>
      <c r="B19" s="4">
        <f t="shared" si="1"/>
        <v>15191562896.59</v>
      </c>
      <c r="C19" s="4">
        <v>11270902194.889999</v>
      </c>
      <c r="D19" s="4">
        <v>1390777952.04</v>
      </c>
      <c r="E19" s="13">
        <v>2021715339.6799998</v>
      </c>
      <c r="F19" s="4">
        <v>0</v>
      </c>
      <c r="G19" s="4">
        <v>196213976.16000003</v>
      </c>
      <c r="H19" s="13">
        <v>311953433.81999999</v>
      </c>
      <c r="I19" s="4">
        <v>0</v>
      </c>
      <c r="J19" s="4"/>
      <c r="K19" s="4">
        <v>0</v>
      </c>
    </row>
    <row r="20" spans="1:12">
      <c r="A20" s="3" t="s">
        <v>105</v>
      </c>
      <c r="B20" s="47">
        <f>C20+D20+E20+F20+I20+G20+H20</f>
        <v>3190106853.8800001</v>
      </c>
      <c r="C20" s="51">
        <f>C18</f>
        <v>1970071971.55</v>
      </c>
      <c r="D20" s="51">
        <f>D18</f>
        <v>736916141</v>
      </c>
      <c r="E20" s="51">
        <f t="shared" ref="E20:J20" si="2">E18</f>
        <v>436298101.02999997</v>
      </c>
      <c r="F20" s="51">
        <f t="shared" si="2"/>
        <v>0</v>
      </c>
      <c r="G20" s="51">
        <f t="shared" si="2"/>
        <v>1722443</v>
      </c>
      <c r="H20" s="51">
        <f t="shared" si="2"/>
        <v>6406944.2799999993</v>
      </c>
      <c r="I20" s="51">
        <f t="shared" si="2"/>
        <v>38691253.020000003</v>
      </c>
      <c r="J20" s="51">
        <f t="shared" si="2"/>
        <v>0</v>
      </c>
      <c r="L20" s="24"/>
    </row>
    <row r="21" spans="1:12">
      <c r="B21" s="4"/>
      <c r="C21" s="4"/>
      <c r="D21" s="4"/>
      <c r="E21" s="4"/>
      <c r="F21" s="4"/>
      <c r="G21" s="4"/>
      <c r="H21" s="4"/>
    </row>
    <row r="22" spans="1:12">
      <c r="A22" s="3" t="s">
        <v>6</v>
      </c>
      <c r="B22" s="4"/>
      <c r="C22" s="4"/>
      <c r="D22" s="4"/>
      <c r="E22" s="4"/>
      <c r="F22" s="4"/>
      <c r="G22" s="4"/>
      <c r="H22" s="4"/>
    </row>
    <row r="23" spans="1:12">
      <c r="A23" s="3" t="s">
        <v>103</v>
      </c>
      <c r="B23" s="4">
        <f>B17</f>
        <v>3499916179.7000003</v>
      </c>
      <c r="C23" s="4"/>
    </row>
    <row r="24" spans="1:12">
      <c r="A24" s="3" t="s">
        <v>104</v>
      </c>
      <c r="B24" s="4">
        <v>4073517552.4200001</v>
      </c>
      <c r="C24" s="4"/>
    </row>
    <row r="26" spans="1:12">
      <c r="A26" t="s">
        <v>7</v>
      </c>
    </row>
    <row r="27" spans="1:12">
      <c r="A27" s="3" t="s">
        <v>60</v>
      </c>
      <c r="B27" s="11">
        <v>0.99</v>
      </c>
      <c r="C27" s="11">
        <v>0.99</v>
      </c>
      <c r="D27" s="11">
        <v>0.99</v>
      </c>
      <c r="E27" s="11">
        <v>0.99</v>
      </c>
      <c r="F27" s="11">
        <v>0.99</v>
      </c>
      <c r="G27" s="11">
        <v>0.99</v>
      </c>
      <c r="H27" s="11">
        <v>0.99</v>
      </c>
      <c r="I27" s="11">
        <v>0.99</v>
      </c>
      <c r="J27" s="11">
        <v>0.99</v>
      </c>
      <c r="K27" s="11">
        <v>0.99</v>
      </c>
    </row>
    <row r="28" spans="1:12">
      <c r="A28" s="3" t="s">
        <v>106</v>
      </c>
      <c r="B28" s="11">
        <v>1.01</v>
      </c>
      <c r="C28" s="11">
        <v>1.01</v>
      </c>
      <c r="D28" s="11">
        <v>1.01</v>
      </c>
      <c r="E28" s="11">
        <v>1.01</v>
      </c>
      <c r="F28" s="11">
        <v>1.01</v>
      </c>
      <c r="G28" s="11">
        <v>1.01</v>
      </c>
      <c r="H28" s="11">
        <v>1.01</v>
      </c>
      <c r="I28" s="11">
        <v>1.01</v>
      </c>
      <c r="J28" s="11">
        <v>1.01</v>
      </c>
      <c r="K28" s="11">
        <v>1.01</v>
      </c>
    </row>
    <row r="29" spans="1:12">
      <c r="A29" s="3" t="s">
        <v>8</v>
      </c>
      <c r="B29" s="19" t="s">
        <v>42</v>
      </c>
      <c r="C29" s="19" t="s">
        <v>42</v>
      </c>
      <c r="D29" s="19" t="s">
        <v>42</v>
      </c>
      <c r="E29" s="19" t="s">
        <v>42</v>
      </c>
      <c r="F29" s="19" t="s">
        <v>42</v>
      </c>
      <c r="G29" s="19" t="s">
        <v>42</v>
      </c>
      <c r="H29" s="19" t="s">
        <v>42</v>
      </c>
      <c r="I29" s="19" t="s">
        <v>42</v>
      </c>
      <c r="J29" s="19" t="s">
        <v>42</v>
      </c>
      <c r="K29" s="19" t="s">
        <v>42</v>
      </c>
    </row>
    <row r="31" spans="1:12">
      <c r="A31" s="3" t="s">
        <v>9</v>
      </c>
    </row>
    <row r="32" spans="1:12">
      <c r="A32" s="3" t="s">
        <v>61</v>
      </c>
      <c r="B32" s="22">
        <f t="shared" ref="B32:K32" si="3">B16/B27</f>
        <v>3596700285.0404048</v>
      </c>
      <c r="C32" s="22">
        <f t="shared" si="3"/>
        <v>2002657667.6969697</v>
      </c>
      <c r="D32" s="22">
        <f t="shared" si="3"/>
        <v>847246440.40404046</v>
      </c>
      <c r="E32" s="22">
        <f>E16/E27</f>
        <v>421318212.5454545</v>
      </c>
      <c r="F32" s="22">
        <f t="shared" si="3"/>
        <v>295679551.5151515</v>
      </c>
      <c r="G32" s="22">
        <f t="shared" si="3"/>
        <v>7971205.8585858587</v>
      </c>
      <c r="H32" s="22">
        <f t="shared" si="3"/>
        <v>7213799.1414141422</v>
      </c>
      <c r="I32" s="22">
        <f t="shared" si="3"/>
        <v>14613407.878787879</v>
      </c>
      <c r="J32" s="22">
        <f t="shared" si="3"/>
        <v>0</v>
      </c>
      <c r="K32" s="22">
        <f t="shared" si="3"/>
        <v>0</v>
      </c>
    </row>
    <row r="33" spans="1:11">
      <c r="A33" s="3" t="s">
        <v>107</v>
      </c>
      <c r="B33" s="22">
        <f t="shared" ref="B33:G33" si="4">B18/B28</f>
        <v>3158521637.5049505</v>
      </c>
      <c r="C33" s="22">
        <f t="shared" si="4"/>
        <v>1950566308.4653466</v>
      </c>
      <c r="D33" s="22">
        <f t="shared" si="4"/>
        <v>729619941.58415842</v>
      </c>
      <c r="E33" s="22">
        <f>E18/E28</f>
        <v>431978317.85148513</v>
      </c>
      <c r="F33" s="22">
        <f t="shared" si="4"/>
        <v>0</v>
      </c>
      <c r="G33" s="22">
        <f t="shared" si="4"/>
        <v>1705389.108910891</v>
      </c>
      <c r="H33" s="22">
        <f t="shared" ref="H33:K33" si="5">H18/H28</f>
        <v>6343509.1881188108</v>
      </c>
      <c r="I33" s="22">
        <f t="shared" si="5"/>
        <v>38308171.306930698</v>
      </c>
      <c r="J33" s="22">
        <f t="shared" si="5"/>
        <v>0</v>
      </c>
      <c r="K33" s="22">
        <f t="shared" si="5"/>
        <v>0</v>
      </c>
    </row>
    <row r="34" spans="1:11">
      <c r="A34" s="3" t="s">
        <v>62</v>
      </c>
      <c r="B34" s="14">
        <f>B32/B10</f>
        <v>371342.56306987011</v>
      </c>
      <c r="C34" s="14">
        <f>C32/C10</f>
        <v>301923.36313839437</v>
      </c>
      <c r="D34" s="14">
        <f t="shared" ref="D34:K34" si="6">D32/D10</f>
        <v>412218.50814338651</v>
      </c>
      <c r="E34" s="14">
        <f>E32/E10</f>
        <v>912602.62645224796</v>
      </c>
      <c r="F34" s="14">
        <f>F32/F10</f>
        <v>5797638.2650029706</v>
      </c>
      <c r="G34" s="14">
        <f t="shared" si="6"/>
        <v>25066.685089892639</v>
      </c>
      <c r="H34" s="14">
        <f t="shared" si="6"/>
        <v>43282.794848484853</v>
      </c>
      <c r="I34" s="14">
        <f t="shared" si="6"/>
        <v>14613407.878787879</v>
      </c>
      <c r="J34" s="14" t="e">
        <f t="shared" si="6"/>
        <v>#DIV/0!</v>
      </c>
      <c r="K34" s="14" t="e">
        <f t="shared" si="6"/>
        <v>#DIV/0!</v>
      </c>
    </row>
    <row r="35" spans="1:11">
      <c r="A35" s="3" t="s">
        <v>108</v>
      </c>
      <c r="B35" s="6">
        <f t="shared" ref="B35:K35" si="7">B33/B12</f>
        <v>234962.43087965806</v>
      </c>
      <c r="C35" s="6">
        <f t="shared" si="7"/>
        <v>182774.20431646801</v>
      </c>
      <c r="D35" s="6">
        <f t="shared" si="7"/>
        <v>316400.66851004265</v>
      </c>
      <c r="E35" s="6">
        <f>E33/E12</f>
        <v>1010869.6985604176</v>
      </c>
      <c r="F35" s="6" t="e">
        <f t="shared" si="7"/>
        <v>#DIV/0!</v>
      </c>
      <c r="G35" s="6" t="e">
        <f t="shared" si="7"/>
        <v>#DIV/0!</v>
      </c>
      <c r="H35" s="6">
        <f t="shared" si="7"/>
        <v>169915.42468175385</v>
      </c>
      <c r="I35" s="6" t="e">
        <f t="shared" si="7"/>
        <v>#DIV/0!</v>
      </c>
      <c r="J35" s="6" t="e">
        <f t="shared" si="7"/>
        <v>#DIV/0!</v>
      </c>
      <c r="K35" s="6" t="e">
        <f t="shared" si="7"/>
        <v>#DIV/0!</v>
      </c>
    </row>
    <row r="37" spans="1:11">
      <c r="A37" s="2" t="s">
        <v>10</v>
      </c>
    </row>
    <row r="39" spans="1:11">
      <c r="A39" t="s">
        <v>11</v>
      </c>
    </row>
    <row r="40" spans="1:11">
      <c r="A40" t="s">
        <v>12</v>
      </c>
      <c r="B40" s="23" t="s">
        <v>41</v>
      </c>
      <c r="C40" s="23" t="s">
        <v>41</v>
      </c>
      <c r="D40" s="23" t="s">
        <v>41</v>
      </c>
      <c r="E40" s="23" t="s">
        <v>41</v>
      </c>
      <c r="F40" s="23" t="s">
        <v>41</v>
      </c>
      <c r="G40" s="23" t="s">
        <v>41</v>
      </c>
      <c r="H40" s="23" t="s">
        <v>41</v>
      </c>
      <c r="I40" s="23" t="s">
        <v>41</v>
      </c>
      <c r="J40" s="23" t="s">
        <v>41</v>
      </c>
      <c r="K40" s="23" t="s">
        <v>41</v>
      </c>
    </row>
    <row r="41" spans="1:11">
      <c r="A41" t="s">
        <v>13</v>
      </c>
      <c r="B41" s="23" t="s">
        <v>41</v>
      </c>
      <c r="C41" s="23" t="s">
        <v>41</v>
      </c>
      <c r="D41" s="23" t="s">
        <v>41</v>
      </c>
      <c r="E41" s="23" t="s">
        <v>41</v>
      </c>
      <c r="F41" s="23" t="s">
        <v>41</v>
      </c>
      <c r="G41" s="23" t="s">
        <v>41</v>
      </c>
      <c r="H41" s="23" t="s">
        <v>41</v>
      </c>
      <c r="I41" s="23" t="s">
        <v>41</v>
      </c>
      <c r="J41" s="23" t="s">
        <v>41</v>
      </c>
      <c r="K41" s="23" t="s">
        <v>41</v>
      </c>
    </row>
    <row r="43" spans="1:11">
      <c r="A43" t="s">
        <v>14</v>
      </c>
    </row>
    <row r="44" spans="1:11">
      <c r="A44" t="s">
        <v>15</v>
      </c>
      <c r="B44" s="7">
        <f>B12/B11*100</f>
        <v>71.568262080959741</v>
      </c>
      <c r="C44" s="7">
        <f>C12/C11*100</f>
        <v>99.67311104884655</v>
      </c>
      <c r="D44" s="7">
        <f t="shared" ref="D44:K44" si="8">D12/D11*100</f>
        <v>206.63082437275983</v>
      </c>
      <c r="E44" s="7">
        <f t="shared" ref="E44" si="9">E12/E11*100</f>
        <v>92.898550724637673</v>
      </c>
      <c r="F44" s="7" t="e">
        <f t="shared" si="8"/>
        <v>#DIV/0!</v>
      </c>
      <c r="G44" s="7">
        <f t="shared" si="8"/>
        <v>0</v>
      </c>
      <c r="H44" s="7">
        <f t="shared" si="8"/>
        <v>1.0666666666666669</v>
      </c>
      <c r="I44" s="7" t="e">
        <f t="shared" si="8"/>
        <v>#DIV/0!</v>
      </c>
      <c r="J44" s="7" t="e">
        <f t="shared" si="8"/>
        <v>#DIV/0!</v>
      </c>
      <c r="K44" s="7" t="e">
        <f t="shared" si="8"/>
        <v>#DIV/0!</v>
      </c>
    </row>
    <row r="45" spans="1:11">
      <c r="A45" t="s">
        <v>16</v>
      </c>
      <c r="B45" s="7">
        <f>B18/B17*100</f>
        <v>91.148092985285274</v>
      </c>
      <c r="C45" s="7">
        <f>C18/C17*100</f>
        <v>75.743524305035905</v>
      </c>
      <c r="D45" s="7">
        <f t="shared" ref="D45:K45" si="10">D18/D17*100</f>
        <v>211.94357874859543</v>
      </c>
      <c r="E45" s="7">
        <f t="shared" ref="E45" si="11">E18/E17*100</f>
        <v>93.515890559149426</v>
      </c>
      <c r="F45" s="7" t="e">
        <f t="shared" si="10"/>
        <v>#DIV/0!</v>
      </c>
      <c r="G45" s="7">
        <f t="shared" si="10"/>
        <v>5.2670345926697619</v>
      </c>
      <c r="H45" s="7">
        <f t="shared" si="10"/>
        <v>12.322885890136151</v>
      </c>
      <c r="I45" s="7" t="e">
        <f t="shared" si="10"/>
        <v>#DIV/0!</v>
      </c>
      <c r="J45" s="7" t="e">
        <f t="shared" si="10"/>
        <v>#DIV/0!</v>
      </c>
      <c r="K45" s="7" t="e">
        <f t="shared" si="10"/>
        <v>#DIV/0!</v>
      </c>
    </row>
    <row r="46" spans="1:11">
      <c r="A46" t="s">
        <v>17</v>
      </c>
      <c r="B46" s="7">
        <f>AVERAGE(B44:B45)</f>
        <v>81.3581775331225</v>
      </c>
      <c r="C46" s="7">
        <f>AVERAGE(C44:C45)</f>
        <v>87.70831767694122</v>
      </c>
      <c r="D46" s="7">
        <f t="shared" ref="D46:K46" si="12">AVERAGE(D44:D45)</f>
        <v>209.28720156067763</v>
      </c>
      <c r="E46" s="7">
        <f t="shared" ref="E46" si="13">AVERAGE(E44:E45)</f>
        <v>93.207220641893542</v>
      </c>
      <c r="F46" s="7" t="e">
        <f t="shared" si="12"/>
        <v>#DIV/0!</v>
      </c>
      <c r="G46" s="7">
        <f t="shared" si="12"/>
        <v>2.633517296334881</v>
      </c>
      <c r="H46" s="7">
        <f t="shared" si="12"/>
        <v>6.6947762784014087</v>
      </c>
      <c r="I46" s="7" t="e">
        <f t="shared" si="12"/>
        <v>#DIV/0!</v>
      </c>
      <c r="J46" s="7" t="e">
        <f t="shared" si="12"/>
        <v>#DIV/0!</v>
      </c>
      <c r="K46" s="7" t="e">
        <f t="shared" si="12"/>
        <v>#DIV/0!</v>
      </c>
    </row>
    <row r="47" spans="1:11">
      <c r="B47" s="7"/>
      <c r="C47" s="7"/>
      <c r="D47" s="7"/>
      <c r="E47" s="7"/>
      <c r="F47" s="7"/>
      <c r="G47" s="7"/>
      <c r="H47" s="7"/>
    </row>
    <row r="48" spans="1:11">
      <c r="A48" t="s">
        <v>18</v>
      </c>
    </row>
    <row r="49" spans="1:12">
      <c r="A49" t="s">
        <v>19</v>
      </c>
      <c r="B49" s="33">
        <f>B12/B13*100</f>
        <v>26.407878883126411</v>
      </c>
      <c r="C49" s="33">
        <f t="shared" ref="C49:K49" si="14">C12/C13*100</f>
        <v>24.918277762211638</v>
      </c>
      <c r="D49" s="33">
        <f t="shared" si="14"/>
        <v>206.63082437275983</v>
      </c>
      <c r="E49" s="33">
        <f t="shared" si="14"/>
        <v>92.898550724637673</v>
      </c>
      <c r="F49" s="33" t="e">
        <f t="shared" si="14"/>
        <v>#DIV/0!</v>
      </c>
      <c r="G49" s="33">
        <f t="shared" si="14"/>
        <v>0</v>
      </c>
      <c r="H49" s="33">
        <f t="shared" si="14"/>
        <v>1.0666666666666669</v>
      </c>
      <c r="I49" s="33" t="e">
        <f t="shared" si="14"/>
        <v>#DIV/0!</v>
      </c>
      <c r="J49" s="33" t="e">
        <f t="shared" si="14"/>
        <v>#DIV/0!</v>
      </c>
      <c r="K49" s="33" t="e">
        <f t="shared" si="14"/>
        <v>#DIV/0!</v>
      </c>
      <c r="L49" s="24"/>
    </row>
    <row r="50" spans="1:12">
      <c r="A50" t="s">
        <v>20</v>
      </c>
      <c r="B50" s="7">
        <f>B18/B19*100</f>
        <v>20.999201172356486</v>
      </c>
      <c r="C50" s="7">
        <f>C18/C19*100</f>
        <v>17.479274839623674</v>
      </c>
      <c r="D50" s="7">
        <f t="shared" ref="D50:K50" si="15">D18/D19*100</f>
        <v>52.985894687148857</v>
      </c>
      <c r="E50" s="7">
        <f>E18/E19*100</f>
        <v>21.580590128927739</v>
      </c>
      <c r="F50" s="7" t="e">
        <f t="shared" si="15"/>
        <v>#DIV/0!</v>
      </c>
      <c r="G50" s="7">
        <f t="shared" si="15"/>
        <v>0.87783909877829358</v>
      </c>
      <c r="H50" s="7">
        <f t="shared" si="15"/>
        <v>2.053814315022692</v>
      </c>
      <c r="I50" s="7" t="e">
        <f t="shared" si="15"/>
        <v>#DIV/0!</v>
      </c>
      <c r="J50" s="7" t="e">
        <f t="shared" si="15"/>
        <v>#DIV/0!</v>
      </c>
      <c r="K50" s="7" t="e">
        <f t="shared" si="15"/>
        <v>#DIV/0!</v>
      </c>
    </row>
    <row r="51" spans="1:12">
      <c r="A51" t="s">
        <v>21</v>
      </c>
      <c r="B51" s="7">
        <f>(B49+B50)/2</f>
        <v>23.703540027741447</v>
      </c>
      <c r="C51" s="7">
        <f>(C49+C50)/2</f>
        <v>21.198776300917658</v>
      </c>
      <c r="D51" s="7">
        <f t="shared" ref="D51:K51" si="16">(D49+D50)/2</f>
        <v>129.80835952995434</v>
      </c>
      <c r="E51" s="7">
        <f>(E49+E50)/2</f>
        <v>57.239570426782706</v>
      </c>
      <c r="F51" s="7" t="e">
        <f t="shared" si="16"/>
        <v>#DIV/0!</v>
      </c>
      <c r="G51" s="7">
        <f t="shared" si="16"/>
        <v>0.43891954938914679</v>
      </c>
      <c r="H51" s="7">
        <f t="shared" si="16"/>
        <v>1.5602404908446794</v>
      </c>
      <c r="I51" s="7" t="e">
        <f t="shared" si="16"/>
        <v>#DIV/0!</v>
      </c>
      <c r="J51" s="7" t="e">
        <f t="shared" si="16"/>
        <v>#DIV/0!</v>
      </c>
      <c r="K51" s="7" t="e">
        <f t="shared" si="16"/>
        <v>#DIV/0!</v>
      </c>
    </row>
    <row r="53" spans="1:12">
      <c r="A53" t="s">
        <v>35</v>
      </c>
    </row>
    <row r="54" spans="1:12">
      <c r="A54" t="s">
        <v>22</v>
      </c>
      <c r="B54" s="7">
        <f t="shared" ref="B54" si="17">B20/B18*100</f>
        <v>100</v>
      </c>
      <c r="C54" s="7"/>
      <c r="D54" s="7"/>
      <c r="E54" s="7"/>
      <c r="F54" s="7"/>
      <c r="G54" s="7"/>
      <c r="H54" s="7"/>
      <c r="I54" s="7"/>
      <c r="J54" s="7"/>
      <c r="K54" s="7"/>
      <c r="L54" s="24"/>
    </row>
    <row r="56" spans="1:12">
      <c r="A56" t="s">
        <v>23</v>
      </c>
    </row>
    <row r="57" spans="1:12">
      <c r="A57" t="s">
        <v>24</v>
      </c>
      <c r="B57" s="7">
        <f>((B12/B10)-1)*100</f>
        <v>38.78927625012907</v>
      </c>
      <c r="C57" s="7">
        <f>((C12/C10)-1)*100</f>
        <v>60.892507161163877</v>
      </c>
      <c r="D57" s="7">
        <f t="shared" ref="D57:K57" si="18">((D12/D10)-1)*100</f>
        <v>12.195913071683417</v>
      </c>
      <c r="E57" s="7">
        <f>((E12/E10)-1)*100</f>
        <v>-7.436823104693147</v>
      </c>
      <c r="F57" s="7">
        <f t="shared" si="18"/>
        <v>-100</v>
      </c>
      <c r="G57" s="7">
        <f t="shared" si="18"/>
        <v>-100</v>
      </c>
      <c r="H57" s="7">
        <f t="shared" si="18"/>
        <v>-77.600000000000009</v>
      </c>
      <c r="I57" s="7">
        <f t="shared" si="18"/>
        <v>-100</v>
      </c>
      <c r="J57" s="7" t="e">
        <f t="shared" si="18"/>
        <v>#DIV/0!</v>
      </c>
      <c r="K57" s="7" t="e">
        <f t="shared" si="18"/>
        <v>#DIV/0!</v>
      </c>
    </row>
    <row r="58" spans="1:12">
      <c r="A58" t="s">
        <v>25</v>
      </c>
      <c r="B58" s="7">
        <f>((B33/B32)-1)*100</f>
        <v>-12.182795696320625</v>
      </c>
      <c r="C58" s="7">
        <f>((C33/C32)-1)*100</f>
        <v>-2.6011115165542775</v>
      </c>
      <c r="D58" s="7">
        <f t="shared" ref="D58:K58" si="19">((D33/D32)-1)*100</f>
        <v>-13.883386605175652</v>
      </c>
      <c r="E58" s="7">
        <f t="shared" si="19"/>
        <v>2.5301790875894126</v>
      </c>
      <c r="F58" s="7">
        <f t="shared" si="19"/>
        <v>-100</v>
      </c>
      <c r="G58" s="7">
        <f t="shared" si="19"/>
        <v>-78.605632081700648</v>
      </c>
      <c r="H58" s="7">
        <f t="shared" si="19"/>
        <v>-12.064238776749836</v>
      </c>
      <c r="I58" s="7">
        <f t="shared" si="19"/>
        <v>162.14399560103291</v>
      </c>
      <c r="J58" s="7" t="e">
        <f t="shared" si="19"/>
        <v>#DIV/0!</v>
      </c>
      <c r="K58" s="7" t="e">
        <f t="shared" si="19"/>
        <v>#DIV/0!</v>
      </c>
    </row>
    <row r="59" spans="1:12">
      <c r="A59" t="s">
        <v>26</v>
      </c>
      <c r="B59" s="7">
        <f t="shared" ref="B59:K59" si="20">((B35/B34)-1)*100</f>
        <v>-36.726232259174495</v>
      </c>
      <c r="C59" s="7">
        <f t="shared" si="20"/>
        <v>-39.463378250497051</v>
      </c>
      <c r="D59" s="7">
        <f t="shared" si="20"/>
        <v>-23.244429287006806</v>
      </c>
      <c r="E59" s="7">
        <f t="shared" si="20"/>
        <v>10.767783179650037</v>
      </c>
      <c r="F59" s="7" t="e">
        <f t="shared" si="20"/>
        <v>#DIV/0!</v>
      </c>
      <c r="G59" s="7" t="e">
        <f t="shared" si="20"/>
        <v>#DIV/0!</v>
      </c>
      <c r="H59" s="7">
        <f t="shared" si="20"/>
        <v>292.57036260379539</v>
      </c>
      <c r="I59" s="7" t="e">
        <f t="shared" si="20"/>
        <v>#DIV/0!</v>
      </c>
      <c r="J59" s="7" t="e">
        <f t="shared" si="20"/>
        <v>#DIV/0!</v>
      </c>
      <c r="K59" s="7" t="e">
        <f t="shared" si="20"/>
        <v>#DIV/0!</v>
      </c>
    </row>
    <row r="60" spans="1:12">
      <c r="B60" s="8"/>
      <c r="C60" s="8"/>
      <c r="D60" s="8"/>
      <c r="E60" s="8"/>
      <c r="F60" s="8"/>
      <c r="G60" s="8"/>
      <c r="H60" s="8"/>
    </row>
    <row r="61" spans="1:12">
      <c r="A61" t="s">
        <v>27</v>
      </c>
    </row>
    <row r="62" spans="1:12">
      <c r="A62" t="s">
        <v>37</v>
      </c>
      <c r="B62" s="4">
        <f>B17/(B11*3)</f>
        <v>62111.415991410679</v>
      </c>
      <c r="C62" s="4">
        <f>C17/(C11*3)</f>
        <v>80974.360374521348</v>
      </c>
      <c r="D62" s="4">
        <f t="shared" ref="D62:K63" si="21">D17/(D11*3)</f>
        <v>103851.40024193548</v>
      </c>
      <c r="E62" s="4">
        <f t="shared" si="21"/>
        <v>338079.48823913041</v>
      </c>
      <c r="F62" s="4" t="e">
        <f t="shared" si="21"/>
        <v>#DIV/0!</v>
      </c>
      <c r="G62" s="4">
        <f t="shared" si="21"/>
        <v>3633.592151111111</v>
      </c>
      <c r="H62" s="4">
        <f t="shared" si="21"/>
        <v>4951.6418066666665</v>
      </c>
      <c r="I62" s="4" t="e">
        <f t="shared" si="21"/>
        <v>#DIV/0!</v>
      </c>
      <c r="J62" s="4" t="e">
        <f t="shared" si="21"/>
        <v>#DIV/0!</v>
      </c>
      <c r="K62" s="4" t="e">
        <f t="shared" si="21"/>
        <v>#DIV/0!</v>
      </c>
    </row>
    <row r="63" spans="1:12">
      <c r="A63" t="s">
        <v>38</v>
      </c>
      <c r="B63" s="4">
        <f>B18/(B12*3)</f>
        <v>79104.018396151558</v>
      </c>
      <c r="C63" s="4">
        <f>C18/(C12*3)</f>
        <v>61533.982119877561</v>
      </c>
      <c r="D63" s="4">
        <f t="shared" si="21"/>
        <v>106521.55839838104</v>
      </c>
      <c r="E63" s="4">
        <f t="shared" si="21"/>
        <v>340326.13184867392</v>
      </c>
      <c r="F63" s="4" t="e">
        <f t="shared" si="21"/>
        <v>#DIV/0!</v>
      </c>
      <c r="G63" s="4" t="e">
        <f t="shared" si="21"/>
        <v>#DIV/0!</v>
      </c>
      <c r="H63" s="4">
        <f t="shared" si="21"/>
        <v>57204.85964285714</v>
      </c>
      <c r="I63" s="4" t="e">
        <f t="shared" si="21"/>
        <v>#DIV/0!</v>
      </c>
      <c r="J63" s="4" t="e">
        <f t="shared" si="21"/>
        <v>#DIV/0!</v>
      </c>
      <c r="K63" s="4" t="e">
        <f t="shared" si="21"/>
        <v>#DIV/0!</v>
      </c>
    </row>
    <row r="64" spans="1:12">
      <c r="A64" t="s">
        <v>30</v>
      </c>
      <c r="B64" s="4">
        <f>(B63/B62)*B46</f>
        <v>103.61635891777898</v>
      </c>
      <c r="C64" s="4">
        <f t="shared" ref="C64:K64" si="22">(C63/C62)*C46</f>
        <v>66.651246477713784</v>
      </c>
      <c r="D64" s="4">
        <f t="shared" si="22"/>
        <v>214.66825494065171</v>
      </c>
      <c r="E64" s="4">
        <f t="shared" si="22"/>
        <v>93.826611684246004</v>
      </c>
      <c r="F64" s="4" t="e">
        <f t="shared" si="22"/>
        <v>#DIV/0!</v>
      </c>
      <c r="G64" s="4" t="e">
        <f t="shared" si="22"/>
        <v>#DIV/0!</v>
      </c>
      <c r="H64" s="4">
        <f t="shared" si="22"/>
        <v>77.342778880060266</v>
      </c>
      <c r="I64" s="4" t="e">
        <f t="shared" si="22"/>
        <v>#DIV/0!</v>
      </c>
      <c r="J64" s="4" t="e">
        <f t="shared" si="22"/>
        <v>#DIV/0!</v>
      </c>
      <c r="K64" s="4" t="e">
        <f t="shared" si="22"/>
        <v>#DIV/0!</v>
      </c>
    </row>
    <row r="65" spans="1:11">
      <c r="A65" t="s">
        <v>39</v>
      </c>
      <c r="B65" s="4">
        <f>B17/B11</f>
        <v>186334.24797423204</v>
      </c>
      <c r="C65" s="4">
        <f>C17/C11</f>
        <v>242923.08112356404</v>
      </c>
      <c r="D65" s="4">
        <f t="shared" ref="D65:K66" si="23">D17/D11</f>
        <v>311554.20072580647</v>
      </c>
      <c r="E65" s="4">
        <f t="shared" si="23"/>
        <v>1014238.4647173913</v>
      </c>
      <c r="F65" s="4" t="e">
        <f t="shared" si="23"/>
        <v>#DIV/0!</v>
      </c>
      <c r="G65" s="4">
        <f t="shared" si="23"/>
        <v>10900.776453333334</v>
      </c>
      <c r="H65" s="4">
        <f t="shared" si="23"/>
        <v>14854.92542</v>
      </c>
      <c r="I65" s="4" t="e">
        <f t="shared" si="23"/>
        <v>#DIV/0!</v>
      </c>
      <c r="J65" s="4" t="e">
        <f t="shared" si="23"/>
        <v>#DIV/0!</v>
      </c>
      <c r="K65" s="4" t="e">
        <f t="shared" si="23"/>
        <v>#DIV/0!</v>
      </c>
    </row>
    <row r="66" spans="1:11">
      <c r="A66" t="s">
        <v>40</v>
      </c>
      <c r="B66" s="4">
        <f>B18/B12</f>
        <v>237312.05518845466</v>
      </c>
      <c r="C66" s="4">
        <f>C18/C12</f>
        <v>184601.94635963268</v>
      </c>
      <c r="D66" s="4">
        <f t="shared" si="23"/>
        <v>319564.67519514309</v>
      </c>
      <c r="E66" s="4">
        <f t="shared" si="23"/>
        <v>1020978.3955460219</v>
      </c>
      <c r="F66" s="4" t="e">
        <f t="shared" si="23"/>
        <v>#DIV/0!</v>
      </c>
      <c r="G66" s="4" t="e">
        <f t="shared" si="23"/>
        <v>#DIV/0!</v>
      </c>
      <c r="H66" s="4">
        <f t="shared" si="23"/>
        <v>171614.5789285714</v>
      </c>
      <c r="I66" s="4" t="e">
        <f t="shared" si="23"/>
        <v>#DIV/0!</v>
      </c>
      <c r="J66" s="4" t="e">
        <f t="shared" si="23"/>
        <v>#DIV/0!</v>
      </c>
      <c r="K66" s="4" t="e">
        <f t="shared" si="23"/>
        <v>#DIV/0!</v>
      </c>
    </row>
    <row r="67" spans="1:11">
      <c r="B67" s="7"/>
      <c r="C67" s="7"/>
      <c r="D67" s="7"/>
      <c r="E67" s="7"/>
      <c r="F67" s="7"/>
      <c r="G67" s="7"/>
      <c r="H67" s="7"/>
    </row>
    <row r="68" spans="1:11">
      <c r="A68" t="s">
        <v>31</v>
      </c>
      <c r="B68" s="7"/>
      <c r="C68" s="7"/>
      <c r="D68" s="7"/>
      <c r="E68" s="7"/>
      <c r="F68" s="7"/>
      <c r="G68" s="7"/>
      <c r="H68" s="7"/>
    </row>
    <row r="69" spans="1:11">
      <c r="A69" t="s">
        <v>32</v>
      </c>
      <c r="B69" s="8">
        <f>(B24/B23)*100</f>
        <v>116.38900314376006</v>
      </c>
      <c r="C69" s="8"/>
      <c r="D69" s="7"/>
      <c r="E69" s="7"/>
      <c r="F69" s="7"/>
      <c r="G69" s="7"/>
      <c r="H69" s="7"/>
    </row>
    <row r="70" spans="1:11">
      <c r="A70" t="s">
        <v>33</v>
      </c>
      <c r="B70" s="8">
        <f>(B18/B24)*100</f>
        <v>78.313320436899005</v>
      </c>
      <c r="C70" s="8"/>
      <c r="D70" s="7"/>
      <c r="E70" s="7"/>
      <c r="F70" s="7"/>
      <c r="G70" s="7"/>
      <c r="H70" s="7"/>
    </row>
    <row r="71" spans="1:11" ht="15.75" thickBo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</row>
    <row r="72" spans="1:11" ht="15.75" thickTop="1"/>
    <row r="73" spans="1:11">
      <c r="A73" s="12" t="s">
        <v>34</v>
      </c>
    </row>
    <row r="74" spans="1:11">
      <c r="A74" t="s">
        <v>99</v>
      </c>
    </row>
    <row r="75" spans="1:11">
      <c r="A75" t="s">
        <v>100</v>
      </c>
      <c r="B75" s="10"/>
      <c r="C75" s="10"/>
      <c r="D75" s="10"/>
      <c r="E75" s="10"/>
      <c r="F75" s="10"/>
    </row>
    <row r="76" spans="1:11">
      <c r="A76" t="s">
        <v>101</v>
      </c>
    </row>
    <row r="79" spans="1:11">
      <c r="A79" t="s">
        <v>36</v>
      </c>
    </row>
    <row r="80" spans="1:11">
      <c r="A80" s="20"/>
    </row>
    <row r="81" spans="1:1">
      <c r="A81" s="20"/>
    </row>
    <row r="82" spans="1:1">
      <c r="A82" s="20"/>
    </row>
    <row r="84" spans="1:1">
      <c r="A84" s="41" t="s">
        <v>143</v>
      </c>
    </row>
  </sheetData>
  <mergeCells count="4">
    <mergeCell ref="A4:A5"/>
    <mergeCell ref="B4:B5"/>
    <mergeCell ref="A2:K2"/>
    <mergeCell ref="D4:K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U84"/>
  <sheetViews>
    <sheetView tabSelected="1" topLeftCell="A61" zoomScale="70" zoomScaleNormal="70" workbookViewId="0">
      <selection activeCell="C77" sqref="C77"/>
    </sheetView>
  </sheetViews>
  <sheetFormatPr baseColWidth="10" defaultColWidth="11.42578125" defaultRowHeight="15"/>
  <cols>
    <col min="1" max="1" width="55.140625" customWidth="1"/>
    <col min="2" max="2" width="16.85546875" bestFit="1" customWidth="1"/>
    <col min="3" max="3" width="18.28515625" customWidth="1"/>
    <col min="4" max="4" width="18.42578125" customWidth="1"/>
    <col min="5" max="5" width="16.42578125" customWidth="1"/>
    <col min="6" max="6" width="17.28515625" customWidth="1"/>
    <col min="7" max="7" width="15.28515625" customWidth="1"/>
    <col min="8" max="8" width="18.5703125" customWidth="1"/>
    <col min="9" max="9" width="18.42578125" customWidth="1"/>
    <col min="10" max="10" width="18.42578125" hidden="1" customWidth="1"/>
    <col min="11" max="11" width="16.28515625" customWidth="1"/>
    <col min="17" max="17" width="15.28515625" customWidth="1"/>
  </cols>
  <sheetData>
    <row r="2" spans="1:21" ht="15.75">
      <c r="A2" s="61" t="s">
        <v>109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4" spans="1:21">
      <c r="A4" s="57" t="s">
        <v>0</v>
      </c>
      <c r="B4" s="59" t="s">
        <v>1</v>
      </c>
      <c r="C4" s="62" t="s">
        <v>2</v>
      </c>
      <c r="D4" s="62"/>
      <c r="E4" s="62"/>
      <c r="F4" s="62"/>
      <c r="G4" s="62"/>
      <c r="H4" s="62"/>
      <c r="I4" s="62"/>
      <c r="J4" s="62"/>
      <c r="K4" s="62"/>
    </row>
    <row r="5" spans="1:21" ht="105.75" thickBot="1">
      <c r="A5" s="58"/>
      <c r="B5" s="60"/>
      <c r="C5" s="54" t="s">
        <v>85</v>
      </c>
      <c r="D5" s="54" t="s">
        <v>47</v>
      </c>
      <c r="E5" s="54" t="s">
        <v>84</v>
      </c>
      <c r="F5" s="55" t="s">
        <v>86</v>
      </c>
      <c r="G5" s="54" t="s">
        <v>48</v>
      </c>
      <c r="H5" s="54" t="s">
        <v>49</v>
      </c>
      <c r="I5" s="55" t="s">
        <v>87</v>
      </c>
      <c r="J5" s="35" t="s">
        <v>52</v>
      </c>
      <c r="K5" s="27" t="s">
        <v>50</v>
      </c>
      <c r="Q5" s="41"/>
    </row>
    <row r="6" spans="1:21" ht="15.75" thickTop="1">
      <c r="U6" s="41"/>
    </row>
    <row r="7" spans="1:21">
      <c r="A7" s="2" t="s">
        <v>3</v>
      </c>
    </row>
    <row r="9" spans="1:21">
      <c r="A9" t="s">
        <v>4</v>
      </c>
    </row>
    <row r="10" spans="1:21">
      <c r="A10" s="3" t="s">
        <v>63</v>
      </c>
      <c r="B10" s="47">
        <f>C10+D10+E10+F10+G10+H10</f>
        <v>11367.333333333334</v>
      </c>
      <c r="C10" s="4">
        <v>7158</v>
      </c>
      <c r="D10" s="4">
        <v>2021.6666666666667</v>
      </c>
      <c r="E10" s="13">
        <v>455.33333333333331</v>
      </c>
      <c r="F10" s="4">
        <v>50</v>
      </c>
      <c r="G10" s="4">
        <v>682.33333333333337</v>
      </c>
      <c r="H10" s="4">
        <v>1000</v>
      </c>
      <c r="I10" s="4">
        <v>1</v>
      </c>
      <c r="K10">
        <v>0</v>
      </c>
      <c r="L10" s="43"/>
    </row>
    <row r="11" spans="1:21">
      <c r="A11" s="3" t="s">
        <v>110</v>
      </c>
      <c r="B11" s="47">
        <f>C11+D11+E11+F11+G11+H11</f>
        <v>18783</v>
      </c>
      <c r="C11" s="4">
        <v>10707</v>
      </c>
      <c r="D11" s="4">
        <v>1116</v>
      </c>
      <c r="E11" s="13">
        <v>460</v>
      </c>
      <c r="F11" s="46">
        <v>0</v>
      </c>
      <c r="G11" s="4">
        <v>3000</v>
      </c>
      <c r="H11" s="13">
        <v>3500</v>
      </c>
      <c r="I11" s="4">
        <v>0</v>
      </c>
      <c r="J11" s="4"/>
      <c r="K11" s="4">
        <v>0</v>
      </c>
      <c r="L11" s="43"/>
    </row>
    <row r="12" spans="1:21">
      <c r="A12" s="3" t="s">
        <v>111</v>
      </c>
      <c r="B12" s="47">
        <f t="shared" ref="B12:B13" si="0">C12+D12+E12+F12+G12+H12</f>
        <v>14185.666666666666</v>
      </c>
      <c r="C12" s="4">
        <v>10080</v>
      </c>
      <c r="D12" s="4">
        <v>2354.3333333333335</v>
      </c>
      <c r="E12" s="13">
        <v>476.66666666666669</v>
      </c>
      <c r="F12" s="13">
        <v>0</v>
      </c>
      <c r="G12" s="4">
        <v>557</v>
      </c>
      <c r="H12" s="4">
        <v>717.66666666666663</v>
      </c>
      <c r="I12" s="4">
        <v>1</v>
      </c>
      <c r="J12" s="4"/>
      <c r="K12" s="4">
        <v>0</v>
      </c>
      <c r="L12" s="43"/>
    </row>
    <row r="13" spans="1:21" s="41" customFormat="1">
      <c r="A13" s="42" t="s">
        <v>94</v>
      </c>
      <c r="B13" s="47">
        <f t="shared" si="0"/>
        <v>50904</v>
      </c>
      <c r="C13" s="46">
        <v>42828</v>
      </c>
      <c r="D13" s="46">
        <v>1116</v>
      </c>
      <c r="E13" s="46">
        <v>460</v>
      </c>
      <c r="F13" s="46">
        <v>0</v>
      </c>
      <c r="G13" s="46">
        <v>3000</v>
      </c>
      <c r="H13" s="46">
        <v>3500</v>
      </c>
      <c r="I13" s="46">
        <v>0</v>
      </c>
      <c r="J13" s="46"/>
      <c r="K13" s="46">
        <v>0</v>
      </c>
      <c r="L13" s="25"/>
      <c r="Q13" s="43"/>
    </row>
    <row r="14" spans="1:21">
      <c r="L14" s="45"/>
    </row>
    <row r="15" spans="1:21">
      <c r="A15" s="5" t="s">
        <v>5</v>
      </c>
    </row>
    <row r="16" spans="1:21">
      <c r="A16" s="3" t="s">
        <v>63</v>
      </c>
      <c r="B16" s="4">
        <f>SUM(C16:K16)</f>
        <v>2639321367.0300002</v>
      </c>
      <c r="C16" s="4">
        <v>2025513650.1900001</v>
      </c>
      <c r="D16" s="4">
        <v>0</v>
      </c>
      <c r="E16" s="13">
        <v>380549626.17000002</v>
      </c>
      <c r="F16" s="4">
        <v>135747810.97999999</v>
      </c>
      <c r="G16" s="4">
        <v>35824712.019999996</v>
      </c>
      <c r="H16" s="4">
        <v>42292689.07</v>
      </c>
      <c r="I16" s="4">
        <v>19392878.600000001</v>
      </c>
      <c r="J16" s="4"/>
      <c r="K16" s="4">
        <v>0</v>
      </c>
    </row>
    <row r="17" spans="1:12">
      <c r="A17" s="3" t="s">
        <v>110</v>
      </c>
      <c r="B17" s="4">
        <f t="shared" ref="B17:B19" si="1">SUM(C17:K17)</f>
        <v>3669305316.3600001</v>
      </c>
      <c r="C17" s="4">
        <v>2600977429.5900002</v>
      </c>
      <c r="D17" s="4">
        <v>347694488.00999999</v>
      </c>
      <c r="E17" s="13">
        <v>466549693.76999998</v>
      </c>
      <c r="F17" s="4">
        <v>0</v>
      </c>
      <c r="G17" s="4">
        <v>98106988.079999998</v>
      </c>
      <c r="H17" s="4">
        <v>155976716.91</v>
      </c>
      <c r="I17" s="4">
        <v>0</v>
      </c>
      <c r="J17" s="4"/>
      <c r="K17" s="4">
        <v>0</v>
      </c>
    </row>
    <row r="18" spans="1:12">
      <c r="A18" s="3" t="s">
        <v>111</v>
      </c>
      <c r="B18" s="4">
        <f t="shared" si="1"/>
        <v>2478617816.7599998</v>
      </c>
      <c r="C18" s="4">
        <v>1996698956.1500001</v>
      </c>
      <c r="D18" s="4">
        <v>0</v>
      </c>
      <c r="E18" s="13">
        <v>379113352.87</v>
      </c>
      <c r="F18" s="4">
        <v>0</v>
      </c>
      <c r="G18" s="4">
        <v>27687658.449999999</v>
      </c>
      <c r="H18" s="4">
        <v>45451250.710000001</v>
      </c>
      <c r="I18" s="4">
        <v>29666598.579999998</v>
      </c>
      <c r="J18" s="4"/>
      <c r="K18" s="4">
        <v>0</v>
      </c>
    </row>
    <row r="19" spans="1:12">
      <c r="A19" s="3" t="s">
        <v>94</v>
      </c>
      <c r="B19" s="4">
        <f t="shared" si="1"/>
        <v>15191562896.59</v>
      </c>
      <c r="C19" s="4">
        <v>11270902194.889999</v>
      </c>
      <c r="D19" s="6">
        <v>1390777952.04</v>
      </c>
      <c r="E19" s="13">
        <v>2021715339.6799998</v>
      </c>
      <c r="F19" s="4">
        <v>0</v>
      </c>
      <c r="G19" s="6">
        <v>196213976.16000003</v>
      </c>
      <c r="H19" s="4">
        <v>311953433.81999999</v>
      </c>
      <c r="I19" s="4">
        <v>0</v>
      </c>
      <c r="J19" s="4"/>
      <c r="K19" s="4">
        <v>0</v>
      </c>
    </row>
    <row r="20" spans="1:12">
      <c r="A20" s="3" t="s">
        <v>112</v>
      </c>
      <c r="B20" s="47">
        <f>C20+D20+G20+H20+E20+F20+I20</f>
        <v>2478617816.7600002</v>
      </c>
      <c r="C20" s="52">
        <f>C18</f>
        <v>1996698956.1500001</v>
      </c>
      <c r="D20" s="52">
        <f>D18</f>
        <v>0</v>
      </c>
      <c r="E20" s="52">
        <f t="shared" ref="E20:J20" si="2">E18</f>
        <v>379113352.87</v>
      </c>
      <c r="F20" s="52">
        <f t="shared" si="2"/>
        <v>0</v>
      </c>
      <c r="G20" s="52">
        <f t="shared" si="2"/>
        <v>27687658.449999999</v>
      </c>
      <c r="H20" s="52">
        <f t="shared" si="2"/>
        <v>45451250.710000001</v>
      </c>
      <c r="I20" s="52">
        <f t="shared" si="2"/>
        <v>29666598.579999998</v>
      </c>
      <c r="J20" s="52">
        <f t="shared" si="2"/>
        <v>0</v>
      </c>
      <c r="K20" s="24"/>
      <c r="L20" s="24"/>
    </row>
    <row r="21" spans="1:12">
      <c r="B21" s="4"/>
      <c r="C21" s="4"/>
      <c r="D21" s="4"/>
      <c r="E21" s="4"/>
      <c r="F21" s="4"/>
      <c r="G21" s="4"/>
      <c r="H21" s="4"/>
    </row>
    <row r="22" spans="1:12">
      <c r="A22" s="3" t="s">
        <v>6</v>
      </c>
      <c r="B22" s="4"/>
      <c r="C22" s="4"/>
      <c r="D22" s="4"/>
      <c r="E22" s="4"/>
      <c r="F22" s="4"/>
      <c r="G22" s="4"/>
      <c r="H22" s="4"/>
    </row>
    <row r="23" spans="1:12">
      <c r="A23" s="3" t="s">
        <v>110</v>
      </c>
      <c r="B23" s="13">
        <f>B17</f>
        <v>3669305316.3600001</v>
      </c>
      <c r="C23" s="13"/>
    </row>
    <row r="24" spans="1:12">
      <c r="A24" s="3" t="s">
        <v>111</v>
      </c>
      <c r="B24" s="13">
        <v>3317089371.6199999</v>
      </c>
      <c r="C24" s="13"/>
    </row>
    <row r="26" spans="1:12">
      <c r="A26" t="s">
        <v>7</v>
      </c>
    </row>
    <row r="27" spans="1:12">
      <c r="A27" s="3" t="s">
        <v>64</v>
      </c>
      <c r="B27" s="15">
        <v>0.99</v>
      </c>
      <c r="C27" s="15">
        <v>0.99</v>
      </c>
      <c r="D27" s="15">
        <v>0.99</v>
      </c>
      <c r="E27" s="15">
        <v>0.99</v>
      </c>
      <c r="F27" s="15">
        <v>0.99</v>
      </c>
      <c r="G27" s="15">
        <v>0.99</v>
      </c>
      <c r="H27" s="15">
        <v>0.99</v>
      </c>
      <c r="I27" s="15">
        <v>0.99</v>
      </c>
      <c r="J27" s="15">
        <v>0.99</v>
      </c>
      <c r="K27" s="15">
        <v>0.99</v>
      </c>
    </row>
    <row r="28" spans="1:12">
      <c r="A28" s="3" t="s">
        <v>113</v>
      </c>
      <c r="B28" s="15">
        <v>1.01</v>
      </c>
      <c r="C28" s="15">
        <v>1.01</v>
      </c>
      <c r="D28" s="15">
        <v>1.01</v>
      </c>
      <c r="E28" s="15">
        <v>1.01</v>
      </c>
      <c r="F28" s="15">
        <v>1.01</v>
      </c>
      <c r="G28" s="15">
        <v>1.01</v>
      </c>
      <c r="H28" s="15">
        <v>1.01</v>
      </c>
      <c r="I28" s="15">
        <v>1.01</v>
      </c>
      <c r="J28" s="15">
        <v>1.01</v>
      </c>
      <c r="K28" s="15">
        <v>1.01</v>
      </c>
    </row>
    <row r="29" spans="1:12">
      <c r="A29" s="3" t="s">
        <v>8</v>
      </c>
      <c r="B29" s="19" t="s">
        <v>42</v>
      </c>
      <c r="C29" s="19" t="s">
        <v>42</v>
      </c>
      <c r="D29" s="19" t="s">
        <v>42</v>
      </c>
      <c r="E29" s="19" t="s">
        <v>42</v>
      </c>
      <c r="F29" s="19" t="s">
        <v>42</v>
      </c>
      <c r="G29" s="19" t="s">
        <v>42</v>
      </c>
      <c r="H29" s="19" t="s">
        <v>42</v>
      </c>
      <c r="I29" s="19" t="s">
        <v>42</v>
      </c>
      <c r="J29" s="19" t="s">
        <v>42</v>
      </c>
      <c r="K29" s="19" t="s">
        <v>42</v>
      </c>
    </row>
    <row r="31" spans="1:12">
      <c r="A31" s="3" t="s">
        <v>9</v>
      </c>
    </row>
    <row r="32" spans="1:12">
      <c r="A32" s="3" t="s">
        <v>65</v>
      </c>
      <c r="B32" s="22">
        <f>B16/B27</f>
        <v>2665981178.818182</v>
      </c>
      <c r="C32" s="22">
        <f>C16/C27</f>
        <v>2045973384.030303</v>
      </c>
      <c r="D32" s="22">
        <f t="shared" ref="D32:K32" si="3">D16/D27</f>
        <v>0</v>
      </c>
      <c r="E32" s="22">
        <f>E16/E27</f>
        <v>384393561.78787881</v>
      </c>
      <c r="F32" s="22">
        <f t="shared" si="3"/>
        <v>137119000.98989898</v>
      </c>
      <c r="G32" s="22">
        <f t="shared" si="3"/>
        <v>36186577.797979794</v>
      </c>
      <c r="H32" s="22">
        <f t="shared" si="3"/>
        <v>42719887.94949495</v>
      </c>
      <c r="I32" s="22">
        <f t="shared" si="3"/>
        <v>19588766.262626264</v>
      </c>
      <c r="J32" s="22">
        <f t="shared" si="3"/>
        <v>0</v>
      </c>
      <c r="K32" s="22">
        <f t="shared" si="3"/>
        <v>0</v>
      </c>
    </row>
    <row r="33" spans="1:11">
      <c r="A33" s="3" t="s">
        <v>114</v>
      </c>
      <c r="B33" s="22">
        <f>B18/B28</f>
        <v>2454077046.2970295</v>
      </c>
      <c r="C33" s="22">
        <f>C18/C28</f>
        <v>1976929659.5544555</v>
      </c>
      <c r="D33" s="22">
        <f t="shared" ref="D33:G33" si="4">D18/D28</f>
        <v>0</v>
      </c>
      <c r="E33" s="22">
        <f>E18/E28</f>
        <v>375359755.31683171</v>
      </c>
      <c r="F33" s="22">
        <f t="shared" si="4"/>
        <v>0</v>
      </c>
      <c r="G33" s="22">
        <f t="shared" si="4"/>
        <v>27413523.217821781</v>
      </c>
      <c r="H33" s="22">
        <f t="shared" ref="H33:K33" si="5">H18/H28</f>
        <v>45001238.326732673</v>
      </c>
      <c r="I33" s="22">
        <f t="shared" si="5"/>
        <v>29372869.881188117</v>
      </c>
      <c r="J33" s="22">
        <f t="shared" si="5"/>
        <v>0</v>
      </c>
      <c r="K33" s="22">
        <f t="shared" si="5"/>
        <v>0</v>
      </c>
    </row>
    <row r="34" spans="1:11">
      <c r="A34" s="3" t="s">
        <v>66</v>
      </c>
      <c r="B34" s="14">
        <f t="shared" ref="B34:K34" si="6">B32/B10</f>
        <v>234530.04329524795</v>
      </c>
      <c r="C34" s="14">
        <f t="shared" si="6"/>
        <v>285830.31349962321</v>
      </c>
      <c r="D34" s="14">
        <f t="shared" si="6"/>
        <v>0</v>
      </c>
      <c r="E34" s="14">
        <f t="shared" si="6"/>
        <v>844202.55151071481</v>
      </c>
      <c r="F34" s="14">
        <f t="shared" si="6"/>
        <v>2742380.0197979794</v>
      </c>
      <c r="G34" s="14">
        <f t="shared" si="6"/>
        <v>53033.577622833109</v>
      </c>
      <c r="H34" s="14">
        <f t="shared" si="6"/>
        <v>42719.887949494951</v>
      </c>
      <c r="I34" s="14">
        <f t="shared" si="6"/>
        <v>19588766.262626264</v>
      </c>
      <c r="J34" s="14" t="e">
        <f t="shared" si="6"/>
        <v>#DIV/0!</v>
      </c>
      <c r="K34" s="14" t="e">
        <f t="shared" si="6"/>
        <v>#DIV/0!</v>
      </c>
    </row>
    <row r="35" spans="1:11">
      <c r="A35" s="3" t="s">
        <v>115</v>
      </c>
      <c r="B35" s="6">
        <f>B33/B12</f>
        <v>172996.94853704653</v>
      </c>
      <c r="C35" s="6">
        <f>C33/C12</f>
        <v>196123.97416214837</v>
      </c>
      <c r="D35" s="6">
        <f t="shared" ref="D35:K35" si="7">D33/D12</f>
        <v>0</v>
      </c>
      <c r="E35" s="6">
        <f>E33/E12</f>
        <v>787468.0181471993</v>
      </c>
      <c r="F35" s="6" t="e">
        <f t="shared" si="7"/>
        <v>#DIV/0!</v>
      </c>
      <c r="G35" s="6">
        <f t="shared" si="7"/>
        <v>49216.379206143232</v>
      </c>
      <c r="H35" s="6">
        <f t="shared" si="7"/>
        <v>62704.930320575026</v>
      </c>
      <c r="I35" s="6">
        <f t="shared" si="7"/>
        <v>29372869.881188117</v>
      </c>
      <c r="J35" s="6" t="e">
        <f t="shared" si="7"/>
        <v>#DIV/0!</v>
      </c>
      <c r="K35" s="6" t="e">
        <f t="shared" si="7"/>
        <v>#DIV/0!</v>
      </c>
    </row>
    <row r="37" spans="1:11">
      <c r="A37" s="2" t="s">
        <v>10</v>
      </c>
    </row>
    <row r="39" spans="1:11">
      <c r="A39" t="s">
        <v>11</v>
      </c>
    </row>
    <row r="40" spans="1:11">
      <c r="A40" t="s">
        <v>12</v>
      </c>
      <c r="B40" s="23" t="s">
        <v>41</v>
      </c>
      <c r="C40" s="23" t="s">
        <v>41</v>
      </c>
      <c r="D40" s="23" t="s">
        <v>41</v>
      </c>
      <c r="E40" s="23" t="s">
        <v>41</v>
      </c>
      <c r="F40" s="23" t="s">
        <v>41</v>
      </c>
      <c r="G40" s="23" t="s">
        <v>41</v>
      </c>
      <c r="H40" s="23" t="s">
        <v>41</v>
      </c>
      <c r="I40" s="23" t="s">
        <v>41</v>
      </c>
      <c r="J40" s="23" t="s">
        <v>41</v>
      </c>
      <c r="K40" s="23" t="s">
        <v>41</v>
      </c>
    </row>
    <row r="41" spans="1:11">
      <c r="A41" t="s">
        <v>13</v>
      </c>
      <c r="B41" s="23" t="s">
        <v>41</v>
      </c>
      <c r="C41" s="23" t="s">
        <v>41</v>
      </c>
      <c r="D41" s="23" t="s">
        <v>41</v>
      </c>
      <c r="E41" s="23" t="s">
        <v>41</v>
      </c>
      <c r="F41" s="23" t="s">
        <v>41</v>
      </c>
      <c r="G41" s="23" t="s">
        <v>41</v>
      </c>
      <c r="H41" s="23" t="s">
        <v>41</v>
      </c>
      <c r="I41" s="23" t="s">
        <v>41</v>
      </c>
      <c r="J41" s="23" t="s">
        <v>41</v>
      </c>
      <c r="K41" s="23" t="s">
        <v>41</v>
      </c>
    </row>
    <row r="43" spans="1:11">
      <c r="A43" t="s">
        <v>14</v>
      </c>
    </row>
    <row r="44" spans="1:11">
      <c r="A44" t="s">
        <v>15</v>
      </c>
      <c r="B44" s="7">
        <f>B12/B11*100</f>
        <v>75.523966707483709</v>
      </c>
      <c r="C44" s="7">
        <f>C12/C11*100</f>
        <v>94.14401793219389</v>
      </c>
      <c r="D44" s="7">
        <f t="shared" ref="D44:K44" si="8">D12/D11*100</f>
        <v>210.96176821983278</v>
      </c>
      <c r="E44" s="7">
        <f t="shared" ref="E44" si="9">E12/E11*100</f>
        <v>103.62318840579709</v>
      </c>
      <c r="F44" s="7" t="e">
        <f t="shared" si="8"/>
        <v>#DIV/0!</v>
      </c>
      <c r="G44" s="7">
        <f t="shared" si="8"/>
        <v>18.566666666666666</v>
      </c>
      <c r="H44" s="7">
        <f t="shared" si="8"/>
        <v>20.504761904761903</v>
      </c>
      <c r="I44" s="7" t="e">
        <f t="shared" si="8"/>
        <v>#DIV/0!</v>
      </c>
      <c r="J44" s="7" t="e">
        <f t="shared" si="8"/>
        <v>#DIV/0!</v>
      </c>
      <c r="K44" s="7" t="e">
        <f t="shared" si="8"/>
        <v>#DIV/0!</v>
      </c>
    </row>
    <row r="45" spans="1:11">
      <c r="A45" t="s">
        <v>16</v>
      </c>
      <c r="B45" s="7">
        <f>B18/B17*100</f>
        <v>67.550056565443342</v>
      </c>
      <c r="C45" s="7">
        <f>C18/C17*100</f>
        <v>76.767254241984944</v>
      </c>
      <c r="D45" s="7">
        <f t="shared" ref="D45:K45" si="10">D18/D17*100</f>
        <v>0</v>
      </c>
      <c r="E45" s="7">
        <f t="shared" ref="E45" si="11">E18/E17*100</f>
        <v>81.258943673617665</v>
      </c>
      <c r="F45" s="7" t="e">
        <f t="shared" si="10"/>
        <v>#DIV/0!</v>
      </c>
      <c r="G45" s="7">
        <f t="shared" si="10"/>
        <v>28.221902426993761</v>
      </c>
      <c r="H45" s="7">
        <f t="shared" si="10"/>
        <v>29.139766248718896</v>
      </c>
      <c r="I45" s="7" t="e">
        <f t="shared" si="10"/>
        <v>#DIV/0!</v>
      </c>
      <c r="J45" s="7" t="e">
        <f t="shared" si="10"/>
        <v>#DIV/0!</v>
      </c>
      <c r="K45" s="7" t="e">
        <f t="shared" si="10"/>
        <v>#DIV/0!</v>
      </c>
    </row>
    <row r="46" spans="1:11">
      <c r="A46" t="s">
        <v>17</v>
      </c>
      <c r="B46" s="7">
        <f>AVERAGE(B44:B45)</f>
        <v>71.537011636463518</v>
      </c>
      <c r="C46" s="7">
        <f>AVERAGE(C44:C45)</f>
        <v>85.455636087089417</v>
      </c>
      <c r="D46" s="7">
        <f t="shared" ref="D46:K46" si="12">AVERAGE(D44:D45)</f>
        <v>105.48088410991639</v>
      </c>
      <c r="E46" s="7">
        <f t="shared" ref="E46" si="13">AVERAGE(E44:E45)</f>
        <v>92.44106603970738</v>
      </c>
      <c r="F46" s="7" t="e">
        <f t="shared" si="12"/>
        <v>#DIV/0!</v>
      </c>
      <c r="G46" s="7">
        <f t="shared" si="12"/>
        <v>23.394284546830214</v>
      </c>
      <c r="H46" s="7">
        <f t="shared" si="12"/>
        <v>24.822264076740399</v>
      </c>
      <c r="I46" s="7" t="e">
        <f t="shared" si="12"/>
        <v>#DIV/0!</v>
      </c>
      <c r="J46" s="7" t="e">
        <f t="shared" si="12"/>
        <v>#DIV/0!</v>
      </c>
      <c r="K46" s="7" t="e">
        <f t="shared" si="12"/>
        <v>#DIV/0!</v>
      </c>
    </row>
    <row r="47" spans="1:11">
      <c r="B47" s="7"/>
      <c r="C47" s="7"/>
      <c r="D47" s="7"/>
      <c r="E47" s="7"/>
      <c r="F47" s="7"/>
      <c r="G47" s="7"/>
      <c r="H47" s="7"/>
    </row>
    <row r="48" spans="1:11">
      <c r="A48" t="s">
        <v>18</v>
      </c>
    </row>
    <row r="49" spans="1:12">
      <c r="A49" t="s">
        <v>19</v>
      </c>
      <c r="B49" s="33">
        <f>B12/B13*100</f>
        <v>27.867489129865362</v>
      </c>
      <c r="C49" s="33">
        <f t="shared" ref="C49:K49" si="14">C12/C13*100</f>
        <v>23.536004483048472</v>
      </c>
      <c r="D49" s="33">
        <f t="shared" si="14"/>
        <v>210.96176821983278</v>
      </c>
      <c r="E49" s="33">
        <f t="shared" si="14"/>
        <v>103.62318840579709</v>
      </c>
      <c r="F49" s="33" t="e">
        <f t="shared" si="14"/>
        <v>#DIV/0!</v>
      </c>
      <c r="G49" s="33">
        <f t="shared" si="14"/>
        <v>18.566666666666666</v>
      </c>
      <c r="H49" s="33">
        <f t="shared" si="14"/>
        <v>20.504761904761903</v>
      </c>
      <c r="I49" s="33" t="e">
        <f t="shared" si="14"/>
        <v>#DIV/0!</v>
      </c>
      <c r="J49" s="33" t="e">
        <f t="shared" si="14"/>
        <v>#DIV/0!</v>
      </c>
      <c r="K49" s="33" t="e">
        <f t="shared" si="14"/>
        <v>#DIV/0!</v>
      </c>
      <c r="L49" s="24"/>
    </row>
    <row r="50" spans="1:12">
      <c r="A50" t="s">
        <v>20</v>
      </c>
      <c r="B50" s="7">
        <f>B18/B19*100</f>
        <v>16.315752589987742</v>
      </c>
      <c r="C50" s="7">
        <f>C18/C19*100</f>
        <v>17.715520209688833</v>
      </c>
      <c r="D50" s="7">
        <f t="shared" ref="D50:K50" si="15">D18/D19*100</f>
        <v>0</v>
      </c>
      <c r="E50" s="7">
        <f>E18/E19*100</f>
        <v>18.752063924588246</v>
      </c>
      <c r="F50" s="7" t="e">
        <f t="shared" si="15"/>
        <v>#DIV/0!</v>
      </c>
      <c r="G50" s="7">
        <f t="shared" si="15"/>
        <v>14.110951213496877</v>
      </c>
      <c r="H50" s="7">
        <f t="shared" si="15"/>
        <v>14.569883124359448</v>
      </c>
      <c r="I50" s="7" t="e">
        <f t="shared" si="15"/>
        <v>#DIV/0!</v>
      </c>
      <c r="J50" s="7" t="e">
        <f t="shared" si="15"/>
        <v>#DIV/0!</v>
      </c>
      <c r="K50" s="7" t="e">
        <f t="shared" si="15"/>
        <v>#DIV/0!</v>
      </c>
    </row>
    <row r="51" spans="1:12">
      <c r="A51" t="s">
        <v>21</v>
      </c>
      <c r="B51" s="7">
        <f>(B49+B50)/2</f>
        <v>22.09162085992655</v>
      </c>
      <c r="C51" s="7">
        <f>(C49+C50)/2</f>
        <v>20.625762346368653</v>
      </c>
      <c r="D51" s="7">
        <f t="shared" ref="D51:K51" si="16">(D49+D50)/2</f>
        <v>105.48088410991639</v>
      </c>
      <c r="E51" s="7">
        <f>(E49+E50)/2</f>
        <v>61.187626165192668</v>
      </c>
      <c r="F51" s="7" t="e">
        <f t="shared" si="16"/>
        <v>#DIV/0!</v>
      </c>
      <c r="G51" s="7">
        <f t="shared" si="16"/>
        <v>16.338808940081773</v>
      </c>
      <c r="H51" s="7">
        <f t="shared" si="16"/>
        <v>17.537322514560675</v>
      </c>
      <c r="I51" s="7" t="e">
        <f t="shared" si="16"/>
        <v>#DIV/0!</v>
      </c>
      <c r="J51" s="7" t="e">
        <f t="shared" si="16"/>
        <v>#DIV/0!</v>
      </c>
      <c r="K51" s="7" t="e">
        <f t="shared" si="16"/>
        <v>#DIV/0!</v>
      </c>
    </row>
    <row r="53" spans="1:12">
      <c r="A53" t="s">
        <v>35</v>
      </c>
    </row>
    <row r="54" spans="1:12">
      <c r="A54" t="s">
        <v>22</v>
      </c>
      <c r="B54" s="7">
        <f t="shared" ref="B54" si="17">B20/B18*100</f>
        <v>100.00000000000003</v>
      </c>
      <c r="C54" s="7"/>
      <c r="D54" s="7"/>
      <c r="E54" s="7"/>
      <c r="F54" s="7"/>
      <c r="G54" s="7"/>
      <c r="H54" s="7"/>
      <c r="I54" s="7"/>
      <c r="J54" s="7"/>
      <c r="K54" s="7"/>
      <c r="L54" s="24"/>
    </row>
    <row r="56" spans="1:12">
      <c r="A56" t="s">
        <v>23</v>
      </c>
    </row>
    <row r="57" spans="1:12">
      <c r="A57" t="s">
        <v>24</v>
      </c>
      <c r="B57" s="7">
        <f>((B12/B10)-1)*100</f>
        <v>24.793267257052353</v>
      </c>
      <c r="C57" s="7">
        <f>((C12/C10)-1)*100</f>
        <v>40.821458507963129</v>
      </c>
      <c r="D57" s="7">
        <f t="shared" ref="D57:K57" si="18">((D12/D10)-1)*100</f>
        <v>16.455070074196222</v>
      </c>
      <c r="E57" s="7">
        <f>((E12/E10)-1)*100</f>
        <v>4.6852122986822842</v>
      </c>
      <c r="F57" s="7">
        <f t="shared" si="18"/>
        <v>-100</v>
      </c>
      <c r="G57" s="7">
        <f t="shared" si="18"/>
        <v>-18.368343917928676</v>
      </c>
      <c r="H57" s="7">
        <f t="shared" si="18"/>
        <v>-28.233333333333334</v>
      </c>
      <c r="I57" s="7">
        <f t="shared" si="18"/>
        <v>0</v>
      </c>
      <c r="J57" s="7" t="e">
        <f t="shared" si="18"/>
        <v>#DIV/0!</v>
      </c>
      <c r="K57" s="7" t="e">
        <f t="shared" si="18"/>
        <v>#DIV/0!</v>
      </c>
    </row>
    <row r="58" spans="1:12">
      <c r="A58" t="s">
        <v>25</v>
      </c>
      <c r="B58" s="7">
        <f>((B33/B32)-1)*100</f>
        <v>-7.948448181284185</v>
      </c>
      <c r="C58" s="7">
        <f>((C33/C32)-1)*100</f>
        <v>-3.374614988384661</v>
      </c>
      <c r="D58" s="7" t="e">
        <f t="shared" ref="D58:K58" si="19">((D33/D32)-1)*100</f>
        <v>#DIV/0!</v>
      </c>
      <c r="E58" s="7">
        <f t="shared" si="19"/>
        <v>-2.3501451036352816</v>
      </c>
      <c r="F58" s="7">
        <f t="shared" si="19"/>
        <v>-100</v>
      </c>
      <c r="G58" s="7">
        <f t="shared" si="19"/>
        <v>-24.243946551496755</v>
      </c>
      <c r="H58" s="7">
        <f t="shared" si="19"/>
        <v>5.3402536540704926</v>
      </c>
      <c r="I58" s="7">
        <f t="shared" si="19"/>
        <v>49.947523429431627</v>
      </c>
      <c r="J58" s="7" t="e">
        <f t="shared" si="19"/>
        <v>#DIV/0!</v>
      </c>
      <c r="K58" s="7" t="e">
        <f t="shared" si="19"/>
        <v>#DIV/0!</v>
      </c>
      <c r="L58" s="24"/>
    </row>
    <row r="59" spans="1:12">
      <c r="A59" t="s">
        <v>26</v>
      </c>
      <c r="B59" s="7">
        <f t="shared" ref="B59:K59" si="20">((B35/B34)-1)*100</f>
        <v>-26.236764336728456</v>
      </c>
      <c r="C59" s="7">
        <f t="shared" si="20"/>
        <v>-31.384473619727913</v>
      </c>
      <c r="D59" s="7" t="e">
        <f t="shared" si="20"/>
        <v>#DIV/0!</v>
      </c>
      <c r="E59" s="7">
        <f t="shared" si="20"/>
        <v>-6.7204882598362321</v>
      </c>
      <c r="F59" s="7" t="e">
        <f t="shared" si="20"/>
        <v>#DIV/0!</v>
      </c>
      <c r="G59" s="7">
        <f t="shared" si="20"/>
        <v>-7.1977011316061379</v>
      </c>
      <c r="H59" s="7">
        <f t="shared" si="20"/>
        <v>46.781588928105663</v>
      </c>
      <c r="I59" s="7">
        <f t="shared" si="20"/>
        <v>49.947523429431627</v>
      </c>
      <c r="J59" s="7" t="e">
        <f t="shared" si="20"/>
        <v>#DIV/0!</v>
      </c>
      <c r="K59" s="7" t="e">
        <f t="shared" si="20"/>
        <v>#DIV/0!</v>
      </c>
    </row>
    <row r="60" spans="1:12">
      <c r="B60" s="8"/>
      <c r="C60" s="8"/>
      <c r="D60" s="8"/>
      <c r="E60" s="8"/>
      <c r="F60" s="8"/>
      <c r="G60" s="8"/>
      <c r="H60" s="8"/>
    </row>
    <row r="61" spans="1:12">
      <c r="A61" t="s">
        <v>27</v>
      </c>
    </row>
    <row r="62" spans="1:12">
      <c r="A62" t="s">
        <v>37</v>
      </c>
      <c r="B62" s="4">
        <f>B17/(B11*3)</f>
        <v>65117.487734653681</v>
      </c>
      <c r="C62" s="4">
        <f>C17/(C11*3)</f>
        <v>80974.360374521348</v>
      </c>
      <c r="D62" s="4">
        <f t="shared" ref="D62:K63" si="21">D17/(D11*3)</f>
        <v>103851.40024193548</v>
      </c>
      <c r="E62" s="4">
        <f t="shared" si="21"/>
        <v>338079.48823913041</v>
      </c>
      <c r="F62" s="4" t="e">
        <f t="shared" si="21"/>
        <v>#DIV/0!</v>
      </c>
      <c r="G62" s="4">
        <f t="shared" si="21"/>
        <v>10900.776453333334</v>
      </c>
      <c r="H62" s="4">
        <f t="shared" si="21"/>
        <v>14854.92542</v>
      </c>
      <c r="I62" s="4" t="e">
        <f t="shared" si="21"/>
        <v>#DIV/0!</v>
      </c>
      <c r="J62" s="4" t="e">
        <f t="shared" si="21"/>
        <v>#DIV/0!</v>
      </c>
      <c r="K62" s="4" t="e">
        <f t="shared" si="21"/>
        <v>#DIV/0!</v>
      </c>
    </row>
    <row r="63" spans="1:12">
      <c r="A63" t="s">
        <v>38</v>
      </c>
      <c r="B63" s="4">
        <f>B18/(B12*3)</f>
        <v>58242.306007472325</v>
      </c>
      <c r="C63" s="4">
        <f>C18/(C12*3)</f>
        <v>66028.404634589955</v>
      </c>
      <c r="D63" s="4">
        <f t="shared" si="21"/>
        <v>0</v>
      </c>
      <c r="E63" s="4">
        <f t="shared" si="21"/>
        <v>265114.2327762238</v>
      </c>
      <c r="F63" s="4" t="e">
        <f t="shared" si="21"/>
        <v>#DIV/0!</v>
      </c>
      <c r="G63" s="4">
        <f t="shared" si="21"/>
        <v>16569.514332734889</v>
      </c>
      <c r="H63" s="4">
        <f t="shared" si="21"/>
        <v>21110.659874593592</v>
      </c>
      <c r="I63" s="4">
        <f t="shared" si="21"/>
        <v>9888866.1933333334</v>
      </c>
      <c r="J63" s="4" t="e">
        <f t="shared" si="21"/>
        <v>#DIV/0!</v>
      </c>
      <c r="K63" s="4" t="e">
        <f t="shared" si="21"/>
        <v>#DIV/0!</v>
      </c>
    </row>
    <row r="64" spans="1:12">
      <c r="A64" t="s">
        <v>30</v>
      </c>
      <c r="B64" s="4">
        <f>(B63/B62)*B46</f>
        <v>63.984048948094383</v>
      </c>
      <c r="C64" s="4">
        <f t="shared" ref="C64:K64" si="22">(C63/C62)*C46</f>
        <v>69.682542619256367</v>
      </c>
      <c r="D64" s="4">
        <f t="shared" si="22"/>
        <v>0</v>
      </c>
      <c r="E64" s="4">
        <f t="shared" si="22"/>
        <v>72.490178057766855</v>
      </c>
      <c r="F64" s="4" t="e">
        <f t="shared" si="22"/>
        <v>#DIV/0!</v>
      </c>
      <c r="G64" s="4">
        <f t="shared" si="22"/>
        <v>35.560029577915806</v>
      </c>
      <c r="H64" s="4">
        <f t="shared" si="22"/>
        <v>35.275463149475002</v>
      </c>
      <c r="I64" s="4" t="e">
        <f t="shared" si="22"/>
        <v>#DIV/0!</v>
      </c>
      <c r="J64" s="4" t="e">
        <f t="shared" si="22"/>
        <v>#DIV/0!</v>
      </c>
      <c r="K64" s="4" t="e">
        <f t="shared" si="22"/>
        <v>#DIV/0!</v>
      </c>
    </row>
    <row r="65" spans="1:11">
      <c r="A65" t="s">
        <v>39</v>
      </c>
      <c r="B65" s="4">
        <f>B17/B11</f>
        <v>195352.46320396103</v>
      </c>
      <c r="C65" s="4">
        <f>C17/C11</f>
        <v>242923.08112356404</v>
      </c>
      <c r="D65" s="4">
        <f t="shared" ref="D65:K66" si="23">D17/D11</f>
        <v>311554.20072580647</v>
      </c>
      <c r="E65" s="4">
        <f t="shared" si="23"/>
        <v>1014238.4647173913</v>
      </c>
      <c r="F65" s="4" t="e">
        <f t="shared" si="23"/>
        <v>#DIV/0!</v>
      </c>
      <c r="G65" s="4">
        <f t="shared" si="23"/>
        <v>32702.32936</v>
      </c>
      <c r="H65" s="4">
        <f t="shared" si="23"/>
        <v>44564.776259999999</v>
      </c>
      <c r="I65" s="4" t="e">
        <f t="shared" si="23"/>
        <v>#DIV/0!</v>
      </c>
      <c r="J65" s="4" t="e">
        <f t="shared" si="23"/>
        <v>#DIV/0!</v>
      </c>
      <c r="K65" s="4" t="e">
        <f t="shared" si="23"/>
        <v>#DIV/0!</v>
      </c>
    </row>
    <row r="66" spans="1:11">
      <c r="A66" t="s">
        <v>40</v>
      </c>
      <c r="B66" s="4">
        <f>B18/B12</f>
        <v>174726.918022417</v>
      </c>
      <c r="C66" s="4">
        <f>C18/C12</f>
        <v>198085.21390376985</v>
      </c>
      <c r="D66" s="4">
        <f t="shared" si="23"/>
        <v>0</v>
      </c>
      <c r="E66" s="4">
        <f t="shared" si="23"/>
        <v>795342.69832867128</v>
      </c>
      <c r="F66" s="4" t="e">
        <f t="shared" si="23"/>
        <v>#DIV/0!</v>
      </c>
      <c r="G66" s="4">
        <f t="shared" si="23"/>
        <v>49708.54299820467</v>
      </c>
      <c r="H66" s="4">
        <f t="shared" si="23"/>
        <v>63331.979623780775</v>
      </c>
      <c r="I66" s="4">
        <f t="shared" si="23"/>
        <v>29666598.579999998</v>
      </c>
      <c r="J66" s="4" t="e">
        <f t="shared" si="23"/>
        <v>#DIV/0!</v>
      </c>
      <c r="K66" s="4" t="e">
        <f t="shared" si="23"/>
        <v>#DIV/0!</v>
      </c>
    </row>
    <row r="67" spans="1:11">
      <c r="B67" s="7"/>
      <c r="C67" s="7"/>
      <c r="D67" s="7"/>
      <c r="E67" s="7"/>
      <c r="F67" s="7"/>
      <c r="G67" s="7"/>
      <c r="H67" s="7"/>
    </row>
    <row r="68" spans="1:11">
      <c r="A68" t="s">
        <v>31</v>
      </c>
      <c r="B68" s="7"/>
      <c r="C68" s="7"/>
      <c r="D68" s="7"/>
      <c r="E68" s="7"/>
      <c r="F68" s="7"/>
      <c r="G68" s="7"/>
      <c r="H68" s="7"/>
    </row>
    <row r="69" spans="1:11">
      <c r="A69" t="s">
        <v>32</v>
      </c>
      <c r="B69" s="8">
        <f>(B24/B23)*100</f>
        <v>90.401018329829157</v>
      </c>
      <c r="C69" s="8"/>
      <c r="D69" s="7"/>
      <c r="E69" s="7"/>
      <c r="F69" s="7"/>
      <c r="G69" s="7"/>
      <c r="H69" s="7"/>
    </row>
    <row r="70" spans="1:11">
      <c r="A70" t="s">
        <v>33</v>
      </c>
      <c r="B70" s="8">
        <f>(B18/B24)*100</f>
        <v>74.722672170556933</v>
      </c>
      <c r="C70" s="8"/>
      <c r="D70" s="7"/>
      <c r="E70" s="7"/>
      <c r="F70" s="7"/>
      <c r="G70" s="7"/>
      <c r="H70" s="7"/>
    </row>
    <row r="71" spans="1:11" ht="15.75" thickBo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</row>
    <row r="72" spans="1:11" ht="15.75" thickTop="1"/>
    <row r="73" spans="1:11">
      <c r="A73" s="12" t="s">
        <v>34</v>
      </c>
    </row>
    <row r="74" spans="1:11">
      <c r="A74" t="s">
        <v>99</v>
      </c>
    </row>
    <row r="75" spans="1:11">
      <c r="A75" t="s">
        <v>100</v>
      </c>
      <c r="B75" s="10"/>
      <c r="C75" s="10"/>
      <c r="D75" s="10"/>
      <c r="E75" s="10"/>
      <c r="F75" s="10"/>
    </row>
    <row r="76" spans="1:11">
      <c r="A76" t="s">
        <v>101</v>
      </c>
    </row>
    <row r="80" spans="1:11">
      <c r="A80" s="20"/>
    </row>
    <row r="81" spans="1:1">
      <c r="A81" s="20"/>
    </row>
    <row r="82" spans="1:1">
      <c r="A82" s="20"/>
    </row>
    <row r="84" spans="1:1">
      <c r="A84" s="41" t="s">
        <v>144</v>
      </c>
    </row>
  </sheetData>
  <mergeCells count="4">
    <mergeCell ref="A4:A5"/>
    <mergeCell ref="B4:B5"/>
    <mergeCell ref="C4:K4"/>
    <mergeCell ref="A2:K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U84"/>
  <sheetViews>
    <sheetView topLeftCell="B4" zoomScale="80" zoomScaleNormal="80" workbookViewId="0">
      <pane ySplit="2" topLeftCell="A21" activePane="bottomLeft" state="frozen"/>
      <selection activeCell="A4" sqref="A4"/>
      <selection pane="bottomLeft" activeCell="B28" sqref="B28:K28"/>
    </sheetView>
  </sheetViews>
  <sheetFormatPr baseColWidth="10" defaultColWidth="11.42578125" defaultRowHeight="15"/>
  <cols>
    <col min="1" max="1" width="55.140625" customWidth="1"/>
    <col min="2" max="2" width="16.85546875" bestFit="1" customWidth="1"/>
    <col min="3" max="3" width="16.85546875" customWidth="1"/>
    <col min="4" max="4" width="16.5703125" bestFit="1" customWidth="1"/>
    <col min="5" max="5" width="16.42578125" customWidth="1"/>
    <col min="6" max="6" width="15.42578125" bestFit="1" customWidth="1"/>
    <col min="7" max="8" width="15.28515625" customWidth="1"/>
    <col min="9" max="9" width="17.28515625" customWidth="1"/>
    <col min="10" max="10" width="15" hidden="1" customWidth="1"/>
    <col min="11" max="11" width="16" customWidth="1"/>
  </cols>
  <sheetData>
    <row r="2" spans="1:21" ht="15.75">
      <c r="A2" s="61" t="s">
        <v>67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4" spans="1:21">
      <c r="A4" s="57" t="s">
        <v>0</v>
      </c>
      <c r="B4" s="59" t="s">
        <v>1</v>
      </c>
      <c r="C4" s="30"/>
      <c r="D4" s="62" t="s">
        <v>2</v>
      </c>
      <c r="E4" s="62"/>
      <c r="F4" s="62"/>
      <c r="G4" s="62"/>
      <c r="H4" s="62"/>
      <c r="I4" s="62"/>
      <c r="J4" s="62"/>
      <c r="K4" s="30"/>
    </row>
    <row r="5" spans="1:21" ht="105.75" thickBot="1">
      <c r="A5" s="58"/>
      <c r="B5" s="60"/>
      <c r="C5" s="54" t="s">
        <v>85</v>
      </c>
      <c r="D5" s="54" t="s">
        <v>47</v>
      </c>
      <c r="E5" s="54" t="s">
        <v>84</v>
      </c>
      <c r="F5" s="55" t="s">
        <v>86</v>
      </c>
      <c r="G5" s="54" t="s">
        <v>48</v>
      </c>
      <c r="H5" s="54" t="s">
        <v>49</v>
      </c>
      <c r="I5" s="55" t="s">
        <v>87</v>
      </c>
      <c r="J5" s="35" t="s">
        <v>53</v>
      </c>
      <c r="K5" s="27" t="s">
        <v>50</v>
      </c>
      <c r="Q5" s="41"/>
    </row>
    <row r="6" spans="1:21" ht="15.75" thickTop="1">
      <c r="U6" s="41"/>
    </row>
    <row r="7" spans="1:21">
      <c r="A7" s="2" t="s">
        <v>3</v>
      </c>
    </row>
    <row r="9" spans="1:21">
      <c r="A9" t="s">
        <v>4</v>
      </c>
    </row>
    <row r="10" spans="1:21">
      <c r="A10" s="3" t="s">
        <v>68</v>
      </c>
      <c r="B10" s="46">
        <f>C10+D10+E10+F10+G10+H10+I10+K10</f>
        <v>0</v>
      </c>
      <c r="C10" s="13"/>
      <c r="D10" s="4"/>
      <c r="E10" s="13"/>
      <c r="F10" s="4"/>
      <c r="G10" s="4"/>
      <c r="H10" s="4"/>
      <c r="I10" s="4"/>
      <c r="J10" s="4"/>
      <c r="L10" s="43"/>
    </row>
    <row r="11" spans="1:21">
      <c r="A11" s="3" t="s">
        <v>116</v>
      </c>
      <c r="B11" s="46">
        <f t="shared" ref="B11:B12" si="0">C11+D11+E11+F11+G11+H11+I11</f>
        <v>0</v>
      </c>
      <c r="C11" s="13"/>
      <c r="D11" s="4"/>
      <c r="E11" s="13"/>
      <c r="F11" s="4"/>
      <c r="G11" s="4"/>
      <c r="H11" s="13"/>
      <c r="I11" s="4"/>
      <c r="J11" s="4"/>
      <c r="K11" s="4"/>
      <c r="L11" s="43"/>
    </row>
    <row r="12" spans="1:21">
      <c r="A12" s="3" t="s">
        <v>117</v>
      </c>
      <c r="B12" s="46">
        <f t="shared" si="0"/>
        <v>0</v>
      </c>
      <c r="C12" s="13"/>
      <c r="D12" s="4"/>
      <c r="E12" s="13"/>
      <c r="F12" s="4"/>
      <c r="G12" s="4"/>
      <c r="H12" s="4"/>
      <c r="I12" s="4"/>
      <c r="J12" s="4"/>
      <c r="L12" s="43"/>
    </row>
    <row r="13" spans="1:21" s="41" customFormat="1">
      <c r="A13" s="42" t="s">
        <v>94</v>
      </c>
      <c r="B13" s="46">
        <f>C13+D13+E13+F13+G13+H13</f>
        <v>0</v>
      </c>
      <c r="C13" s="46"/>
      <c r="D13" s="46"/>
      <c r="E13" s="46"/>
      <c r="F13" s="46"/>
      <c r="G13" s="46"/>
      <c r="H13" s="46"/>
      <c r="I13" s="46"/>
      <c r="J13" s="46"/>
      <c r="L13" s="25"/>
      <c r="Q13" s="43"/>
    </row>
    <row r="14" spans="1:21">
      <c r="L14" s="45"/>
    </row>
    <row r="15" spans="1:21">
      <c r="A15" s="5" t="s">
        <v>5</v>
      </c>
    </row>
    <row r="16" spans="1:21">
      <c r="A16" s="3" t="s">
        <v>68</v>
      </c>
      <c r="B16" s="4">
        <f>SUM(C16:K16)</f>
        <v>0</v>
      </c>
      <c r="C16" s="4"/>
      <c r="D16" s="4"/>
      <c r="E16" s="13"/>
      <c r="F16" s="4"/>
      <c r="G16" s="4"/>
      <c r="H16" s="4"/>
      <c r="I16" s="4"/>
      <c r="J16" s="4"/>
      <c r="K16" s="4"/>
    </row>
    <row r="17" spans="1:12">
      <c r="A17" s="3" t="s">
        <v>116</v>
      </c>
      <c r="B17" s="4">
        <f t="shared" ref="B17:B19" si="1">SUM(C17:K17)</f>
        <v>0</v>
      </c>
      <c r="C17" s="4"/>
      <c r="D17" s="4"/>
      <c r="E17" s="13"/>
      <c r="F17" s="4"/>
      <c r="G17" s="4"/>
      <c r="H17" s="4"/>
      <c r="I17" s="4"/>
      <c r="J17" s="4"/>
      <c r="K17" s="4"/>
    </row>
    <row r="18" spans="1:12">
      <c r="A18" s="3" t="s">
        <v>117</v>
      </c>
      <c r="B18" s="4">
        <f t="shared" si="1"/>
        <v>0</v>
      </c>
      <c r="C18" s="4"/>
      <c r="D18" s="4"/>
      <c r="E18" s="13"/>
      <c r="F18" s="4"/>
      <c r="G18" s="4"/>
      <c r="H18" s="4"/>
      <c r="I18" s="4"/>
      <c r="J18" s="4"/>
      <c r="K18" s="4"/>
    </row>
    <row r="19" spans="1:12">
      <c r="A19" s="3" t="s">
        <v>94</v>
      </c>
      <c r="B19" s="4">
        <f t="shared" si="1"/>
        <v>0</v>
      </c>
      <c r="C19" s="4"/>
      <c r="D19" s="6"/>
      <c r="E19" s="13"/>
      <c r="F19" s="4"/>
      <c r="G19" s="6"/>
      <c r="H19" s="4"/>
      <c r="I19" s="4"/>
      <c r="J19" s="4"/>
      <c r="K19" s="4"/>
    </row>
    <row r="20" spans="1:12">
      <c r="A20" s="3" t="s">
        <v>118</v>
      </c>
      <c r="B20" s="47">
        <f>C20+D20+E20+F20+I20+G20+H20+K20</f>
        <v>0</v>
      </c>
      <c r="C20" s="52">
        <f>C18</f>
        <v>0</v>
      </c>
      <c r="D20" s="52">
        <f>D18</f>
        <v>0</v>
      </c>
      <c r="E20" s="52">
        <f t="shared" ref="E20:K20" si="2">E18</f>
        <v>0</v>
      </c>
      <c r="F20" s="52">
        <f t="shared" si="2"/>
        <v>0</v>
      </c>
      <c r="G20" s="52">
        <f t="shared" si="2"/>
        <v>0</v>
      </c>
      <c r="H20" s="52">
        <f t="shared" si="2"/>
        <v>0</v>
      </c>
      <c r="I20" s="52">
        <f t="shared" si="2"/>
        <v>0</v>
      </c>
      <c r="J20" s="52">
        <f t="shared" si="2"/>
        <v>0</v>
      </c>
      <c r="K20" s="52">
        <f t="shared" si="2"/>
        <v>0</v>
      </c>
      <c r="L20" s="24"/>
    </row>
    <row r="21" spans="1:12">
      <c r="B21" s="4"/>
      <c r="C21" s="4"/>
      <c r="D21" s="4"/>
      <c r="E21" s="4"/>
      <c r="F21" s="4"/>
      <c r="G21" s="4"/>
      <c r="H21" s="4"/>
    </row>
    <row r="22" spans="1:12">
      <c r="A22" s="3" t="s">
        <v>6</v>
      </c>
      <c r="B22" s="4"/>
      <c r="C22" s="4"/>
      <c r="D22" s="4"/>
      <c r="E22" s="4"/>
      <c r="F22" s="4"/>
      <c r="G22" s="4"/>
      <c r="H22" s="4"/>
    </row>
    <row r="23" spans="1:12">
      <c r="A23" s="3" t="s">
        <v>116</v>
      </c>
      <c r="B23" s="13">
        <f>B17</f>
        <v>0</v>
      </c>
      <c r="C23" s="13"/>
    </row>
    <row r="24" spans="1:12">
      <c r="A24" s="3" t="s">
        <v>117</v>
      </c>
      <c r="B24" s="13"/>
      <c r="C24" s="13"/>
    </row>
    <row r="26" spans="1:12">
      <c r="A26" t="s">
        <v>7</v>
      </c>
    </row>
    <row r="27" spans="1:12">
      <c r="A27" s="3" t="s">
        <v>69</v>
      </c>
      <c r="B27" s="15">
        <v>0.99</v>
      </c>
      <c r="C27" s="15">
        <v>0.99</v>
      </c>
      <c r="D27" s="15">
        <v>0.99</v>
      </c>
      <c r="E27" s="15">
        <v>0.99</v>
      </c>
      <c r="F27" s="15">
        <v>0.99</v>
      </c>
      <c r="G27" s="15">
        <v>0.99</v>
      </c>
      <c r="H27" s="15">
        <v>0.99</v>
      </c>
      <c r="I27" s="15">
        <v>0.99</v>
      </c>
      <c r="J27" s="15">
        <v>0.99</v>
      </c>
      <c r="K27" s="15">
        <v>0.99</v>
      </c>
    </row>
    <row r="28" spans="1:12">
      <c r="A28" s="3" t="s">
        <v>119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</row>
    <row r="29" spans="1:12">
      <c r="A29" s="3" t="s">
        <v>8</v>
      </c>
      <c r="B29" s="19" t="s">
        <v>42</v>
      </c>
      <c r="C29" s="19" t="s">
        <v>42</v>
      </c>
      <c r="D29" s="19" t="s">
        <v>42</v>
      </c>
      <c r="E29" s="19" t="s">
        <v>42</v>
      </c>
      <c r="F29" s="19" t="s">
        <v>42</v>
      </c>
      <c r="G29" s="19" t="s">
        <v>42</v>
      </c>
      <c r="H29" s="19" t="s">
        <v>42</v>
      </c>
      <c r="I29" s="19" t="s">
        <v>42</v>
      </c>
      <c r="J29" s="19" t="s">
        <v>42</v>
      </c>
      <c r="K29" s="19" t="s">
        <v>42</v>
      </c>
    </row>
    <row r="31" spans="1:12">
      <c r="A31" s="3" t="s">
        <v>9</v>
      </c>
    </row>
    <row r="32" spans="1:12">
      <c r="A32" s="3" t="s">
        <v>70</v>
      </c>
      <c r="B32" s="22">
        <f>B16/B27</f>
        <v>0</v>
      </c>
      <c r="C32" s="22">
        <f>C16/C27</f>
        <v>0</v>
      </c>
      <c r="D32" s="22">
        <f t="shared" ref="D32:K32" si="3">D16/D27</f>
        <v>0</v>
      </c>
      <c r="E32" s="22">
        <f>E16/E27</f>
        <v>0</v>
      </c>
      <c r="F32" s="22">
        <f t="shared" si="3"/>
        <v>0</v>
      </c>
      <c r="G32" s="22">
        <f t="shared" si="3"/>
        <v>0</v>
      </c>
      <c r="H32" s="22">
        <f t="shared" si="3"/>
        <v>0</v>
      </c>
      <c r="I32" s="22">
        <f t="shared" si="3"/>
        <v>0</v>
      </c>
      <c r="J32" s="22">
        <f t="shared" si="3"/>
        <v>0</v>
      </c>
      <c r="K32" s="22">
        <f t="shared" si="3"/>
        <v>0</v>
      </c>
    </row>
    <row r="33" spans="1:11">
      <c r="A33" s="3" t="s">
        <v>120</v>
      </c>
      <c r="B33" s="22" t="e">
        <f>B18/B28</f>
        <v>#DIV/0!</v>
      </c>
      <c r="C33" s="22" t="e">
        <f>C18/C28</f>
        <v>#DIV/0!</v>
      </c>
      <c r="D33" s="22" t="e">
        <f t="shared" ref="D33:K33" si="4">D18/D28</f>
        <v>#DIV/0!</v>
      </c>
      <c r="E33" s="22" t="e">
        <f>E18/E28</f>
        <v>#DIV/0!</v>
      </c>
      <c r="F33" s="22" t="e">
        <f t="shared" si="4"/>
        <v>#DIV/0!</v>
      </c>
      <c r="G33" s="22" t="e">
        <f t="shared" si="4"/>
        <v>#DIV/0!</v>
      </c>
      <c r="H33" s="22" t="e">
        <f t="shared" si="4"/>
        <v>#DIV/0!</v>
      </c>
      <c r="I33" s="22" t="e">
        <f t="shared" si="4"/>
        <v>#DIV/0!</v>
      </c>
      <c r="J33" s="22" t="e">
        <f t="shared" si="4"/>
        <v>#DIV/0!</v>
      </c>
      <c r="K33" s="22" t="e">
        <f t="shared" si="4"/>
        <v>#DIV/0!</v>
      </c>
    </row>
    <row r="34" spans="1:11">
      <c r="A34" s="3" t="s">
        <v>71</v>
      </c>
      <c r="B34" s="14" t="e">
        <f>B32/B10</f>
        <v>#DIV/0!</v>
      </c>
      <c r="C34" s="14" t="e">
        <f>C32/C10</f>
        <v>#DIV/0!</v>
      </c>
      <c r="D34" s="14" t="e">
        <f>D32/D10</f>
        <v>#DIV/0!</v>
      </c>
      <c r="E34" s="14" t="e">
        <f>E32/E10</f>
        <v>#DIV/0!</v>
      </c>
      <c r="F34" s="14" t="e">
        <f>F32/F10</f>
        <v>#DIV/0!</v>
      </c>
      <c r="G34" s="14" t="e">
        <f t="shared" ref="G34:K34" si="5">G32/G10</f>
        <v>#DIV/0!</v>
      </c>
      <c r="H34" s="14" t="e">
        <f t="shared" si="5"/>
        <v>#DIV/0!</v>
      </c>
      <c r="I34" s="14" t="e">
        <f t="shared" si="5"/>
        <v>#DIV/0!</v>
      </c>
      <c r="J34" s="14" t="e">
        <f t="shared" si="5"/>
        <v>#DIV/0!</v>
      </c>
      <c r="K34" s="14" t="e">
        <f t="shared" si="5"/>
        <v>#DIV/0!</v>
      </c>
    </row>
    <row r="35" spans="1:11">
      <c r="A35" s="3" t="s">
        <v>121</v>
      </c>
      <c r="B35" s="6" t="e">
        <f>B33/B12</f>
        <v>#DIV/0!</v>
      </c>
      <c r="C35" s="6" t="e">
        <f>C33/C12</f>
        <v>#DIV/0!</v>
      </c>
      <c r="D35" s="6" t="e">
        <f t="shared" ref="D35:K35" si="6">D33/D12</f>
        <v>#DIV/0!</v>
      </c>
      <c r="E35" s="6" t="e">
        <f>E33/E12</f>
        <v>#DIV/0!</v>
      </c>
      <c r="F35" s="6" t="e">
        <f t="shared" si="6"/>
        <v>#DIV/0!</v>
      </c>
      <c r="G35" s="6" t="e">
        <f t="shared" si="6"/>
        <v>#DIV/0!</v>
      </c>
      <c r="H35" s="6" t="e">
        <f t="shared" si="6"/>
        <v>#DIV/0!</v>
      </c>
      <c r="I35" s="6" t="e">
        <f t="shared" si="6"/>
        <v>#DIV/0!</v>
      </c>
      <c r="J35" s="6" t="e">
        <f t="shared" si="6"/>
        <v>#DIV/0!</v>
      </c>
      <c r="K35" s="6" t="e">
        <f t="shared" si="6"/>
        <v>#DIV/0!</v>
      </c>
    </row>
    <row r="37" spans="1:11">
      <c r="A37" s="2" t="s">
        <v>10</v>
      </c>
    </row>
    <row r="39" spans="1:11">
      <c r="A39" t="s">
        <v>11</v>
      </c>
    </row>
    <row r="40" spans="1:11">
      <c r="A40" t="s">
        <v>12</v>
      </c>
      <c r="B40" s="23" t="s">
        <v>41</v>
      </c>
      <c r="C40" s="23" t="s">
        <v>41</v>
      </c>
      <c r="D40" s="23" t="s">
        <v>41</v>
      </c>
      <c r="E40" s="23" t="s">
        <v>41</v>
      </c>
      <c r="F40" s="23" t="s">
        <v>41</v>
      </c>
      <c r="G40" s="23" t="s">
        <v>41</v>
      </c>
      <c r="H40" s="23" t="s">
        <v>41</v>
      </c>
      <c r="I40" s="23" t="s">
        <v>41</v>
      </c>
      <c r="J40" s="23" t="s">
        <v>41</v>
      </c>
      <c r="K40" s="23" t="s">
        <v>41</v>
      </c>
    </row>
    <row r="41" spans="1:11">
      <c r="A41" t="s">
        <v>13</v>
      </c>
      <c r="B41" s="23" t="s">
        <v>41</v>
      </c>
      <c r="C41" s="23" t="s">
        <v>41</v>
      </c>
      <c r="D41" s="23" t="s">
        <v>41</v>
      </c>
      <c r="E41" s="23" t="s">
        <v>41</v>
      </c>
      <c r="F41" s="23" t="s">
        <v>41</v>
      </c>
      <c r="G41" s="23" t="s">
        <v>41</v>
      </c>
      <c r="H41" s="23" t="s">
        <v>41</v>
      </c>
      <c r="I41" s="23" t="s">
        <v>41</v>
      </c>
      <c r="J41" s="23" t="s">
        <v>41</v>
      </c>
      <c r="K41" s="23" t="s">
        <v>41</v>
      </c>
    </row>
    <row r="43" spans="1:11">
      <c r="A43" t="s">
        <v>14</v>
      </c>
    </row>
    <row r="44" spans="1:11">
      <c r="A44" t="s">
        <v>15</v>
      </c>
      <c r="B44" s="7" t="e">
        <f>B12/B11*100</f>
        <v>#DIV/0!</v>
      </c>
      <c r="C44" s="7" t="e">
        <f>C12/C11*100</f>
        <v>#DIV/0!</v>
      </c>
      <c r="D44" s="7" t="e">
        <f t="shared" ref="D44:K44" si="7">D12/D11*100</f>
        <v>#DIV/0!</v>
      </c>
      <c r="E44" s="7" t="e">
        <f t="shared" ref="E44" si="8">E12/E11*100</f>
        <v>#DIV/0!</v>
      </c>
      <c r="F44" s="7" t="e">
        <f t="shared" si="7"/>
        <v>#DIV/0!</v>
      </c>
      <c r="G44" s="7" t="e">
        <f t="shared" si="7"/>
        <v>#DIV/0!</v>
      </c>
      <c r="H44" s="7" t="e">
        <f t="shared" si="7"/>
        <v>#DIV/0!</v>
      </c>
      <c r="I44" s="7" t="e">
        <f t="shared" si="7"/>
        <v>#DIV/0!</v>
      </c>
      <c r="J44" s="7" t="e">
        <f t="shared" si="7"/>
        <v>#DIV/0!</v>
      </c>
      <c r="K44" s="7" t="e">
        <f t="shared" si="7"/>
        <v>#DIV/0!</v>
      </c>
    </row>
    <row r="45" spans="1:11">
      <c r="A45" t="s">
        <v>16</v>
      </c>
      <c r="B45" s="7" t="e">
        <f>B18/B17*100</f>
        <v>#DIV/0!</v>
      </c>
      <c r="C45" s="7" t="e">
        <f>C18/C17*100</f>
        <v>#DIV/0!</v>
      </c>
      <c r="D45" s="7" t="e">
        <f t="shared" ref="D45:K45" si="9">D18/D17*100</f>
        <v>#DIV/0!</v>
      </c>
      <c r="E45" s="7" t="e">
        <f t="shared" ref="E45" si="10">E18/E17*100</f>
        <v>#DIV/0!</v>
      </c>
      <c r="F45" s="7" t="e">
        <f t="shared" si="9"/>
        <v>#DIV/0!</v>
      </c>
      <c r="G45" s="7" t="e">
        <f t="shared" si="9"/>
        <v>#DIV/0!</v>
      </c>
      <c r="H45" s="7" t="e">
        <f t="shared" si="9"/>
        <v>#DIV/0!</v>
      </c>
      <c r="I45" s="7" t="e">
        <f t="shared" si="9"/>
        <v>#DIV/0!</v>
      </c>
      <c r="J45" s="7" t="e">
        <f t="shared" si="9"/>
        <v>#DIV/0!</v>
      </c>
      <c r="K45" s="7" t="e">
        <f t="shared" si="9"/>
        <v>#DIV/0!</v>
      </c>
    </row>
    <row r="46" spans="1:11">
      <c r="A46" t="s">
        <v>17</v>
      </c>
      <c r="B46" s="7" t="e">
        <f>AVERAGE(B44:B45)</f>
        <v>#DIV/0!</v>
      </c>
      <c r="C46" s="7" t="e">
        <f>AVERAGE(C44:C45)</f>
        <v>#DIV/0!</v>
      </c>
      <c r="D46" s="7" t="e">
        <f t="shared" ref="D46:K46" si="11">AVERAGE(D44:D45)</f>
        <v>#DIV/0!</v>
      </c>
      <c r="E46" s="7" t="e">
        <f t="shared" ref="E46" si="12">AVERAGE(E44:E45)</f>
        <v>#DIV/0!</v>
      </c>
      <c r="F46" s="7" t="e">
        <f t="shared" si="11"/>
        <v>#DIV/0!</v>
      </c>
      <c r="G46" s="7" t="e">
        <f t="shared" si="11"/>
        <v>#DIV/0!</v>
      </c>
      <c r="H46" s="7" t="e">
        <f t="shared" si="11"/>
        <v>#DIV/0!</v>
      </c>
      <c r="I46" s="7" t="e">
        <f t="shared" si="11"/>
        <v>#DIV/0!</v>
      </c>
      <c r="J46" s="7" t="e">
        <f t="shared" si="11"/>
        <v>#DIV/0!</v>
      </c>
      <c r="K46" s="7" t="e">
        <f t="shared" si="11"/>
        <v>#DIV/0!</v>
      </c>
    </row>
    <row r="47" spans="1:11">
      <c r="B47" s="7"/>
      <c r="C47" s="7"/>
      <c r="D47" s="7"/>
      <c r="E47" s="7"/>
      <c r="F47" s="7"/>
      <c r="G47" s="7"/>
      <c r="H47" s="7"/>
    </row>
    <row r="48" spans="1:11">
      <c r="A48" t="s">
        <v>18</v>
      </c>
    </row>
    <row r="49" spans="1:12">
      <c r="A49" t="s">
        <v>19</v>
      </c>
      <c r="B49" s="33" t="e">
        <f>B12/B13*100</f>
        <v>#DIV/0!</v>
      </c>
      <c r="C49" s="33" t="e">
        <f t="shared" ref="C49:K49" si="13">C12/C13*100</f>
        <v>#DIV/0!</v>
      </c>
      <c r="D49" s="33" t="e">
        <f t="shared" si="13"/>
        <v>#DIV/0!</v>
      </c>
      <c r="E49" s="33" t="e">
        <f t="shared" si="13"/>
        <v>#DIV/0!</v>
      </c>
      <c r="F49" s="33" t="e">
        <f t="shared" si="13"/>
        <v>#DIV/0!</v>
      </c>
      <c r="G49" s="33" t="e">
        <f t="shared" si="13"/>
        <v>#DIV/0!</v>
      </c>
      <c r="H49" s="33" t="e">
        <f t="shared" si="13"/>
        <v>#DIV/0!</v>
      </c>
      <c r="I49" s="33" t="e">
        <f t="shared" si="13"/>
        <v>#DIV/0!</v>
      </c>
      <c r="J49" s="33" t="e">
        <f t="shared" si="13"/>
        <v>#DIV/0!</v>
      </c>
      <c r="K49" s="33" t="e">
        <f t="shared" si="13"/>
        <v>#DIV/0!</v>
      </c>
      <c r="L49" s="24"/>
    </row>
    <row r="50" spans="1:12">
      <c r="A50" t="s">
        <v>20</v>
      </c>
      <c r="B50" s="7" t="e">
        <f>B18/B19*100</f>
        <v>#DIV/0!</v>
      </c>
      <c r="C50" s="7" t="e">
        <f>C18/C19*100</f>
        <v>#DIV/0!</v>
      </c>
      <c r="D50" s="7" t="e">
        <f t="shared" ref="D50:K50" si="14">D18/D19*100</f>
        <v>#DIV/0!</v>
      </c>
      <c r="E50" s="7" t="e">
        <f>E18/E19*100</f>
        <v>#DIV/0!</v>
      </c>
      <c r="F50" s="7" t="e">
        <f t="shared" si="14"/>
        <v>#DIV/0!</v>
      </c>
      <c r="G50" s="7" t="e">
        <f t="shared" si="14"/>
        <v>#DIV/0!</v>
      </c>
      <c r="H50" s="7" t="e">
        <f t="shared" si="14"/>
        <v>#DIV/0!</v>
      </c>
      <c r="I50" s="7" t="e">
        <f t="shared" si="14"/>
        <v>#DIV/0!</v>
      </c>
      <c r="J50" s="7" t="e">
        <f t="shared" si="14"/>
        <v>#DIV/0!</v>
      </c>
      <c r="K50" s="7" t="e">
        <f t="shared" si="14"/>
        <v>#DIV/0!</v>
      </c>
    </row>
    <row r="51" spans="1:12">
      <c r="A51" t="s">
        <v>21</v>
      </c>
      <c r="B51" s="7" t="e">
        <f>(B49+B50)/2</f>
        <v>#DIV/0!</v>
      </c>
      <c r="C51" s="7" t="e">
        <f>(C49+C50)/2</f>
        <v>#DIV/0!</v>
      </c>
      <c r="D51" s="7" t="e">
        <f t="shared" ref="D51:K51" si="15">(D49+D50)/2</f>
        <v>#DIV/0!</v>
      </c>
      <c r="E51" s="7" t="e">
        <f>(E49+E50)/2</f>
        <v>#DIV/0!</v>
      </c>
      <c r="F51" s="7" t="e">
        <f t="shared" si="15"/>
        <v>#DIV/0!</v>
      </c>
      <c r="G51" s="7" t="e">
        <f t="shared" si="15"/>
        <v>#DIV/0!</v>
      </c>
      <c r="H51" s="7" t="e">
        <f t="shared" si="15"/>
        <v>#DIV/0!</v>
      </c>
      <c r="I51" s="7" t="e">
        <f t="shared" si="15"/>
        <v>#DIV/0!</v>
      </c>
      <c r="J51" s="7" t="e">
        <f t="shared" si="15"/>
        <v>#DIV/0!</v>
      </c>
      <c r="K51" s="7" t="e">
        <f t="shared" si="15"/>
        <v>#DIV/0!</v>
      </c>
    </row>
    <row r="53" spans="1:12">
      <c r="A53" t="s">
        <v>35</v>
      </c>
    </row>
    <row r="54" spans="1:12">
      <c r="A54" t="s">
        <v>22</v>
      </c>
      <c r="B54" s="7" t="e">
        <f t="shared" ref="B54" si="16">B20/B18*100</f>
        <v>#DIV/0!</v>
      </c>
      <c r="C54" s="7"/>
      <c r="D54" s="7"/>
      <c r="E54" s="7"/>
      <c r="F54" s="7"/>
      <c r="G54" s="7"/>
      <c r="H54" s="7"/>
      <c r="I54" s="7"/>
      <c r="J54" s="7"/>
      <c r="K54" s="7"/>
      <c r="L54" s="24"/>
    </row>
    <row r="56" spans="1:12">
      <c r="A56" t="s">
        <v>23</v>
      </c>
    </row>
    <row r="57" spans="1:12">
      <c r="A57" t="s">
        <v>24</v>
      </c>
      <c r="B57" s="7" t="e">
        <f>((B12/B10)-1)*100</f>
        <v>#DIV/0!</v>
      </c>
      <c r="C57" s="7" t="e">
        <f>((C12/C10)-1)*100</f>
        <v>#DIV/0!</v>
      </c>
      <c r="D57" s="7" t="e">
        <f>((D12/D10)-1)*100</f>
        <v>#DIV/0!</v>
      </c>
      <c r="E57" s="7" t="e">
        <f>((E12/E10)-1)*100</f>
        <v>#DIV/0!</v>
      </c>
      <c r="F57" s="7" t="e">
        <f>((F12/F10)-1)*100</f>
        <v>#DIV/0!</v>
      </c>
      <c r="G57" s="7" t="e">
        <f t="shared" ref="G57:K57" si="17">((G12/G10)-1)*100</f>
        <v>#DIV/0!</v>
      </c>
      <c r="H57" s="7" t="e">
        <f t="shared" si="17"/>
        <v>#DIV/0!</v>
      </c>
      <c r="I57" s="7" t="e">
        <f t="shared" si="17"/>
        <v>#DIV/0!</v>
      </c>
      <c r="J57" s="7" t="e">
        <f t="shared" si="17"/>
        <v>#DIV/0!</v>
      </c>
      <c r="K57" s="7" t="e">
        <f t="shared" si="17"/>
        <v>#DIV/0!</v>
      </c>
    </row>
    <row r="58" spans="1:12">
      <c r="A58" t="s">
        <v>25</v>
      </c>
      <c r="B58" s="7" t="e">
        <f>((B33/B32)-1)*100</f>
        <v>#DIV/0!</v>
      </c>
      <c r="C58" s="7" t="e">
        <f>((C33/C32)-1)*100</f>
        <v>#DIV/0!</v>
      </c>
      <c r="D58" s="7" t="e">
        <f t="shared" ref="D58:K58" si="18">((D33/D32)-1)*100</f>
        <v>#DIV/0!</v>
      </c>
      <c r="E58" s="7" t="e">
        <f t="shared" si="18"/>
        <v>#DIV/0!</v>
      </c>
      <c r="F58" s="7" t="e">
        <f t="shared" si="18"/>
        <v>#DIV/0!</v>
      </c>
      <c r="G58" s="7" t="e">
        <f t="shared" si="18"/>
        <v>#DIV/0!</v>
      </c>
      <c r="H58" s="7" t="e">
        <f t="shared" si="18"/>
        <v>#DIV/0!</v>
      </c>
      <c r="I58" s="7" t="e">
        <f t="shared" si="18"/>
        <v>#DIV/0!</v>
      </c>
      <c r="J58" s="7" t="e">
        <f t="shared" si="18"/>
        <v>#DIV/0!</v>
      </c>
      <c r="K58" s="7" t="e">
        <f t="shared" si="18"/>
        <v>#DIV/0!</v>
      </c>
      <c r="L58" s="24"/>
    </row>
    <row r="59" spans="1:12">
      <c r="A59" t="s">
        <v>26</v>
      </c>
      <c r="B59" s="7" t="e">
        <f t="shared" ref="B59:K59" si="19">((B35/B34)-1)*100</f>
        <v>#DIV/0!</v>
      </c>
      <c r="C59" s="7" t="e">
        <f t="shared" si="19"/>
        <v>#DIV/0!</v>
      </c>
      <c r="D59" s="7" t="e">
        <f t="shared" si="19"/>
        <v>#DIV/0!</v>
      </c>
      <c r="E59" s="7" t="e">
        <f t="shared" si="19"/>
        <v>#DIV/0!</v>
      </c>
      <c r="F59" s="7" t="e">
        <f t="shared" si="19"/>
        <v>#DIV/0!</v>
      </c>
      <c r="G59" s="7" t="e">
        <f t="shared" si="19"/>
        <v>#DIV/0!</v>
      </c>
      <c r="H59" s="7" t="e">
        <f t="shared" si="19"/>
        <v>#DIV/0!</v>
      </c>
      <c r="I59" s="7" t="e">
        <f t="shared" si="19"/>
        <v>#DIV/0!</v>
      </c>
      <c r="J59" s="7" t="e">
        <f t="shared" si="19"/>
        <v>#DIV/0!</v>
      </c>
      <c r="K59" s="7" t="e">
        <f t="shared" si="19"/>
        <v>#DIV/0!</v>
      </c>
    </row>
    <row r="60" spans="1:12">
      <c r="B60" s="8"/>
      <c r="C60" s="8"/>
      <c r="D60" s="8"/>
      <c r="E60" s="8"/>
      <c r="F60" s="8"/>
      <c r="G60" s="8"/>
      <c r="H60" s="8"/>
    </row>
    <row r="61" spans="1:12">
      <c r="A61" t="s">
        <v>27</v>
      </c>
    </row>
    <row r="62" spans="1:12">
      <c r="A62" t="s">
        <v>28</v>
      </c>
      <c r="B62" s="4" t="e">
        <f>B17/(B11*3)</f>
        <v>#DIV/0!</v>
      </c>
      <c r="C62" s="4" t="e">
        <f>C17/(C11*3)</f>
        <v>#DIV/0!</v>
      </c>
      <c r="D62" s="4" t="e">
        <f t="shared" ref="D62:K63" si="20">D17/(D11*3)</f>
        <v>#DIV/0!</v>
      </c>
      <c r="E62" s="4" t="e">
        <f t="shared" si="20"/>
        <v>#DIV/0!</v>
      </c>
      <c r="F62" s="4" t="e">
        <f t="shared" si="20"/>
        <v>#DIV/0!</v>
      </c>
      <c r="G62" s="4" t="e">
        <f t="shared" si="20"/>
        <v>#DIV/0!</v>
      </c>
      <c r="H62" s="4" t="e">
        <f t="shared" si="20"/>
        <v>#DIV/0!</v>
      </c>
      <c r="I62" s="4" t="e">
        <f t="shared" si="20"/>
        <v>#DIV/0!</v>
      </c>
      <c r="J62" s="4" t="e">
        <f t="shared" si="20"/>
        <v>#DIV/0!</v>
      </c>
      <c r="K62" s="4" t="e">
        <f t="shared" si="20"/>
        <v>#DIV/0!</v>
      </c>
    </row>
    <row r="63" spans="1:12">
      <c r="A63" t="s">
        <v>29</v>
      </c>
      <c r="B63" s="4" t="e">
        <f>B18/(B12*3)</f>
        <v>#DIV/0!</v>
      </c>
      <c r="C63" s="4" t="e">
        <f>C18/(C12*3)</f>
        <v>#DIV/0!</v>
      </c>
      <c r="D63" s="4" t="e">
        <f t="shared" si="20"/>
        <v>#DIV/0!</v>
      </c>
      <c r="E63" s="4" t="e">
        <f t="shared" si="20"/>
        <v>#DIV/0!</v>
      </c>
      <c r="F63" s="4" t="e">
        <f t="shared" si="20"/>
        <v>#DIV/0!</v>
      </c>
      <c r="G63" s="4" t="e">
        <f t="shared" si="20"/>
        <v>#DIV/0!</v>
      </c>
      <c r="H63" s="4" t="e">
        <f t="shared" si="20"/>
        <v>#DIV/0!</v>
      </c>
      <c r="I63" s="4" t="e">
        <f t="shared" si="20"/>
        <v>#DIV/0!</v>
      </c>
      <c r="J63" s="4" t="e">
        <f t="shared" si="20"/>
        <v>#DIV/0!</v>
      </c>
      <c r="K63" s="4" t="e">
        <f t="shared" si="20"/>
        <v>#DIV/0!</v>
      </c>
    </row>
    <row r="64" spans="1:12">
      <c r="A64" t="s">
        <v>30</v>
      </c>
      <c r="B64" s="4" t="e">
        <f>(B63/B62)*B46</f>
        <v>#DIV/0!</v>
      </c>
      <c r="C64" s="4" t="e">
        <f t="shared" ref="C64:K64" si="21">(C63/C62)*C46</f>
        <v>#DIV/0!</v>
      </c>
      <c r="D64" s="4" t="e">
        <f t="shared" si="21"/>
        <v>#DIV/0!</v>
      </c>
      <c r="E64" s="4" t="e">
        <f t="shared" si="21"/>
        <v>#DIV/0!</v>
      </c>
      <c r="F64" s="4" t="e">
        <f t="shared" si="21"/>
        <v>#DIV/0!</v>
      </c>
      <c r="G64" s="4" t="e">
        <f t="shared" si="21"/>
        <v>#DIV/0!</v>
      </c>
      <c r="H64" s="4" t="e">
        <f t="shared" si="21"/>
        <v>#DIV/0!</v>
      </c>
      <c r="I64" s="4" t="e">
        <f t="shared" si="21"/>
        <v>#DIV/0!</v>
      </c>
      <c r="J64" s="4" t="e">
        <f t="shared" si="21"/>
        <v>#DIV/0!</v>
      </c>
      <c r="K64" s="4" t="e">
        <f t="shared" si="21"/>
        <v>#DIV/0!</v>
      </c>
    </row>
    <row r="65" spans="1:11">
      <c r="A65" t="s">
        <v>39</v>
      </c>
      <c r="B65" s="4" t="e">
        <f>B17/B11</f>
        <v>#DIV/0!</v>
      </c>
      <c r="C65" s="4" t="e">
        <f>C17/C11</f>
        <v>#DIV/0!</v>
      </c>
      <c r="D65" s="4" t="e">
        <f t="shared" ref="D65:K66" si="22">D17/D11</f>
        <v>#DIV/0!</v>
      </c>
      <c r="E65" s="4" t="e">
        <f t="shared" si="22"/>
        <v>#DIV/0!</v>
      </c>
      <c r="F65" s="4" t="e">
        <f t="shared" si="22"/>
        <v>#DIV/0!</v>
      </c>
      <c r="G65" s="4" t="e">
        <f t="shared" si="22"/>
        <v>#DIV/0!</v>
      </c>
      <c r="H65" s="4" t="e">
        <f t="shared" si="22"/>
        <v>#DIV/0!</v>
      </c>
      <c r="I65" s="4" t="e">
        <f t="shared" si="22"/>
        <v>#DIV/0!</v>
      </c>
      <c r="J65" s="4" t="e">
        <f t="shared" si="22"/>
        <v>#DIV/0!</v>
      </c>
      <c r="K65" s="4" t="e">
        <f t="shared" si="22"/>
        <v>#DIV/0!</v>
      </c>
    </row>
    <row r="66" spans="1:11">
      <c r="A66" t="s">
        <v>40</v>
      </c>
      <c r="B66" s="4" t="e">
        <f>B18/B12</f>
        <v>#DIV/0!</v>
      </c>
      <c r="C66" s="4" t="e">
        <f>C18/C12</f>
        <v>#DIV/0!</v>
      </c>
      <c r="D66" s="4" t="e">
        <f t="shared" si="22"/>
        <v>#DIV/0!</v>
      </c>
      <c r="E66" s="4" t="e">
        <f t="shared" si="22"/>
        <v>#DIV/0!</v>
      </c>
      <c r="F66" s="4" t="e">
        <f t="shared" si="22"/>
        <v>#DIV/0!</v>
      </c>
      <c r="G66" s="4" t="e">
        <f t="shared" si="22"/>
        <v>#DIV/0!</v>
      </c>
      <c r="H66" s="4" t="e">
        <f t="shared" si="22"/>
        <v>#DIV/0!</v>
      </c>
      <c r="I66" s="4" t="e">
        <f t="shared" si="22"/>
        <v>#DIV/0!</v>
      </c>
      <c r="J66" s="4" t="e">
        <f t="shared" si="22"/>
        <v>#DIV/0!</v>
      </c>
      <c r="K66" s="4" t="e">
        <f t="shared" si="22"/>
        <v>#DIV/0!</v>
      </c>
    </row>
    <row r="67" spans="1:11">
      <c r="B67" s="7"/>
      <c r="C67" s="7"/>
      <c r="D67" s="7"/>
      <c r="E67" s="7"/>
      <c r="F67" s="7"/>
      <c r="G67" s="7"/>
      <c r="H67" s="7"/>
    </row>
    <row r="68" spans="1:11">
      <c r="A68" t="s">
        <v>31</v>
      </c>
      <c r="B68" s="7"/>
      <c r="C68" s="7"/>
      <c r="D68" s="7"/>
      <c r="E68" s="7"/>
      <c r="F68" s="7"/>
      <c r="G68" s="7"/>
      <c r="H68" s="7"/>
    </row>
    <row r="69" spans="1:11">
      <c r="A69" t="s">
        <v>32</v>
      </c>
      <c r="B69" s="8" t="e">
        <f>(B24/B23)*100</f>
        <v>#DIV/0!</v>
      </c>
      <c r="C69" s="8"/>
      <c r="D69" s="7"/>
      <c r="E69" s="7"/>
      <c r="F69" s="7"/>
      <c r="G69" s="7"/>
      <c r="H69" s="7"/>
    </row>
    <row r="70" spans="1:11">
      <c r="A70" t="s">
        <v>33</v>
      </c>
      <c r="B70" s="8" t="e">
        <f>(B18/B24)*100</f>
        <v>#DIV/0!</v>
      </c>
      <c r="C70" s="8"/>
      <c r="D70" s="7"/>
      <c r="E70" s="7"/>
      <c r="F70" s="7"/>
      <c r="G70" s="7"/>
      <c r="H70" s="7"/>
    </row>
    <row r="71" spans="1:11" ht="15.75" thickBo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</row>
    <row r="72" spans="1:11" ht="15.75" thickTop="1"/>
    <row r="73" spans="1:11">
      <c r="A73" s="12" t="s">
        <v>34</v>
      </c>
    </row>
    <row r="74" spans="1:11">
      <c r="A74" t="s">
        <v>99</v>
      </c>
    </row>
    <row r="75" spans="1:11">
      <c r="A75" t="s">
        <v>100</v>
      </c>
      <c r="B75" s="10"/>
      <c r="C75" s="10"/>
      <c r="D75" s="10"/>
      <c r="E75" s="10"/>
      <c r="F75" s="10"/>
    </row>
    <row r="76" spans="1:11">
      <c r="A76" t="s">
        <v>101</v>
      </c>
    </row>
    <row r="79" spans="1:11">
      <c r="A79" t="s">
        <v>90</v>
      </c>
    </row>
    <row r="80" spans="1:11">
      <c r="A80" s="20"/>
    </row>
    <row r="81" spans="1:1">
      <c r="A81" s="20"/>
    </row>
    <row r="82" spans="1:1">
      <c r="A82" s="20"/>
    </row>
    <row r="84" spans="1:1">
      <c r="A84" s="20" t="s">
        <v>54</v>
      </c>
    </row>
  </sheetData>
  <mergeCells count="4">
    <mergeCell ref="A4:A5"/>
    <mergeCell ref="B4:B5"/>
    <mergeCell ref="D4:J4"/>
    <mergeCell ref="A2:K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Q84"/>
  <sheetViews>
    <sheetView topLeftCell="A67" zoomScale="90" zoomScaleNormal="90" workbookViewId="0">
      <selection activeCell="A78" sqref="A78"/>
    </sheetView>
  </sheetViews>
  <sheetFormatPr baseColWidth="10" defaultColWidth="11.42578125" defaultRowHeight="15"/>
  <cols>
    <col min="1" max="1" width="55.140625" customWidth="1"/>
    <col min="2" max="2" width="16.85546875" bestFit="1" customWidth="1"/>
    <col min="3" max="3" width="16.85546875" customWidth="1"/>
    <col min="4" max="4" width="16.5703125" bestFit="1" customWidth="1"/>
    <col min="5" max="5" width="16.42578125" customWidth="1"/>
    <col min="6" max="6" width="16.85546875" bestFit="1" customWidth="1"/>
    <col min="7" max="8" width="15.28515625" customWidth="1"/>
    <col min="9" max="9" width="13.5703125" customWidth="1"/>
    <col min="10" max="10" width="14.42578125" hidden="1" customWidth="1"/>
    <col min="11" max="11" width="17.42578125" customWidth="1"/>
  </cols>
  <sheetData>
    <row r="2" spans="1:17" ht="15.75">
      <c r="A2" s="61" t="s">
        <v>122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4" spans="1:17">
      <c r="A4" s="57" t="s">
        <v>0</v>
      </c>
      <c r="B4" s="63" t="s">
        <v>1</v>
      </c>
      <c r="C4" s="31"/>
      <c r="D4" s="62" t="s">
        <v>2</v>
      </c>
      <c r="E4" s="62"/>
      <c r="F4" s="62"/>
      <c r="G4" s="62"/>
      <c r="H4" s="29"/>
      <c r="I4" s="28"/>
      <c r="J4" s="28"/>
      <c r="K4" s="31"/>
    </row>
    <row r="5" spans="1:17" ht="105.75" thickBot="1">
      <c r="A5" s="58"/>
      <c r="B5" s="64"/>
      <c r="C5" s="54" t="s">
        <v>85</v>
      </c>
      <c r="D5" s="54" t="s">
        <v>47</v>
      </c>
      <c r="E5" s="54" t="s">
        <v>84</v>
      </c>
      <c r="F5" s="55" t="s">
        <v>86</v>
      </c>
      <c r="G5" s="54" t="s">
        <v>48</v>
      </c>
      <c r="H5" s="54" t="s">
        <v>49</v>
      </c>
      <c r="I5" s="55" t="s">
        <v>87</v>
      </c>
      <c r="J5" s="35" t="s">
        <v>53</v>
      </c>
      <c r="K5" s="27" t="s">
        <v>50</v>
      </c>
      <c r="Q5" s="41"/>
    </row>
    <row r="6" spans="1:17" ht="15.75" thickTop="1"/>
    <row r="7" spans="1:17">
      <c r="A7" s="2" t="s">
        <v>3</v>
      </c>
    </row>
    <row r="9" spans="1:17">
      <c r="A9" t="s">
        <v>4</v>
      </c>
      <c r="L9" s="38"/>
    </row>
    <row r="10" spans="1:17">
      <c r="A10" s="3" t="s">
        <v>72</v>
      </c>
      <c r="B10" s="46">
        <f>C10+D10+E10+F10+G10+H10+I10</f>
        <v>11480.666666666668</v>
      </c>
      <c r="C10" s="46">
        <f>(+'I Trimestre'!C10+'II trimestre'!C10)/2</f>
        <v>8544</v>
      </c>
      <c r="D10" s="13">
        <f>(+'I Trimestre'!D10+'II trimestre'!D10)/2</f>
        <v>2162.666666666667</v>
      </c>
      <c r="E10" s="13">
        <f>(+'I Trimestre'!E10+'II trimestre'!E10)/2</f>
        <v>471.16666666666669</v>
      </c>
      <c r="F10" s="13">
        <f>(+'I Trimestre'!F10+'II trimestre'!F10)/2</f>
        <v>60</v>
      </c>
      <c r="G10" s="13">
        <f>(+'I Trimestre'!G10+'II trimestre'!G10)/2</f>
        <v>159</v>
      </c>
      <c r="H10" s="13">
        <f>(+'I Trimestre'!H10+'II trimestre'!H10)/2</f>
        <v>83.333333333333329</v>
      </c>
      <c r="I10" s="13">
        <f>(+'I Trimestre'!I10+'II trimestre'!I10)/2</f>
        <v>0.5</v>
      </c>
      <c r="J10" s="13">
        <f>(+'I Trimestre'!J10+'II trimestre'!J10)/2</f>
        <v>0</v>
      </c>
      <c r="L10" s="24"/>
    </row>
    <row r="11" spans="1:17">
      <c r="A11" s="3" t="s">
        <v>123</v>
      </c>
      <c r="B11" s="46">
        <f t="shared" ref="B11:B13" si="0">C11+D11+E11+F11+G11+H11+I11</f>
        <v>26240</v>
      </c>
      <c r="C11" s="46">
        <f>(+'I Trimestre'!C11+'II trimestre'!C11)</f>
        <v>21414</v>
      </c>
      <c r="D11" s="13">
        <f>(+'I Trimestre'!D11+'II trimestre'!D11)/2</f>
        <v>1116</v>
      </c>
      <c r="E11" s="13">
        <f>(+'I Trimestre'!E11+'II trimestre'!E11)/2</f>
        <v>460</v>
      </c>
      <c r="F11" s="13">
        <f>(+'I Trimestre'!F11+'II trimestre'!F11)/2</f>
        <v>0</v>
      </c>
      <c r="G11" s="13">
        <f>(+'I Trimestre'!G11+'II trimestre'!G11)/2</f>
        <v>1500</v>
      </c>
      <c r="H11" s="13">
        <f>(+'I Trimestre'!H11+'II trimestre'!H11)/2</f>
        <v>1750</v>
      </c>
      <c r="I11" s="13">
        <f>(+'I Trimestre'!I11+'II trimestre'!I11)/2</f>
        <v>0</v>
      </c>
      <c r="J11" s="13">
        <f>(+'I Trimestre'!J11+'II trimestre'!J11)/2</f>
        <v>0</v>
      </c>
      <c r="L11" s="24"/>
    </row>
    <row r="12" spans="1:17">
      <c r="A12" s="3" t="s">
        <v>124</v>
      </c>
      <c r="B12" s="46">
        <f t="shared" si="0"/>
        <v>23161.333333333336</v>
      </c>
      <c r="C12" s="46">
        <f>(+'I Trimestre'!C12+'II trimestre'!C12)</f>
        <v>20403</v>
      </c>
      <c r="D12" s="13">
        <f>(+'I Trimestre'!D12+'II trimestre'!D12)/2</f>
        <v>2297</v>
      </c>
      <c r="E12" s="13">
        <f>(+'I Trimestre'!E12+'II trimestre'!E12)/2</f>
        <v>442.66666666666663</v>
      </c>
      <c r="F12" s="13">
        <f>(+'I Trimestre'!F12+'II trimestre'!F12)/2</f>
        <v>0</v>
      </c>
      <c r="G12" s="13">
        <f>(+'I Trimestre'!G12+'II trimestre'!G12)/2</f>
        <v>0</v>
      </c>
      <c r="H12" s="13">
        <f>(+'I Trimestre'!H12+'II trimestre'!H12)/2</f>
        <v>18.666666666666668</v>
      </c>
      <c r="I12" s="13">
        <f>(+'I Trimestre'!I12+'II trimestre'!I12)/2</f>
        <v>0</v>
      </c>
      <c r="J12" s="13">
        <f>(+'I Trimestre'!J12+'II trimestre'!J12)/2</f>
        <v>0</v>
      </c>
      <c r="L12" s="24"/>
    </row>
    <row r="13" spans="1:17" s="41" customFormat="1">
      <c r="A13" s="42" t="s">
        <v>94</v>
      </c>
      <c r="B13" s="46">
        <f t="shared" si="0"/>
        <v>50904</v>
      </c>
      <c r="C13" s="46">
        <f>(+'I Trimestre'!C13+'II trimestre'!C13)/2</f>
        <v>42828</v>
      </c>
      <c r="D13" s="13">
        <f>+'II trimestre'!D13</f>
        <v>1116</v>
      </c>
      <c r="E13" s="13">
        <f>+'II trimestre'!E13</f>
        <v>460</v>
      </c>
      <c r="F13" s="13">
        <f>+'II trimestre'!F13</f>
        <v>0</v>
      </c>
      <c r="G13" s="13">
        <f>+'II trimestre'!G13</f>
        <v>3000</v>
      </c>
      <c r="H13" s="13">
        <f>+'II trimestre'!H13</f>
        <v>3500</v>
      </c>
      <c r="I13" s="13">
        <f>+'II trimestre'!I13</f>
        <v>0</v>
      </c>
      <c r="J13" s="13">
        <f>+'II trimestre'!J13</f>
        <v>0</v>
      </c>
      <c r="L13" s="25"/>
    </row>
    <row r="14" spans="1:17">
      <c r="L14" s="39"/>
    </row>
    <row r="15" spans="1:17">
      <c r="A15" s="5" t="s">
        <v>5</v>
      </c>
    </row>
    <row r="16" spans="1:17">
      <c r="A16" s="3" t="s">
        <v>72</v>
      </c>
      <c r="B16" s="4">
        <f>SUM(C16:K16)</f>
        <v>7529073898.1600008</v>
      </c>
      <c r="C16" s="13">
        <f>+'I Trimestre'!C16+'II trimestre'!C16</f>
        <v>4796241046.5200005</v>
      </c>
      <c r="D16" s="13">
        <f>+'I Trimestre'!D16+'II trimestre'!D16</f>
        <v>1462869316</v>
      </c>
      <c r="E16" s="13">
        <f>+'I Trimestre'!E16+'II trimestre'!E16</f>
        <v>919220996.88999999</v>
      </c>
      <c r="F16" s="13">
        <f>+'I Trimestre'!F16+'II trimestre'!F16</f>
        <v>292722756</v>
      </c>
      <c r="G16" s="13">
        <f>+'I Trimestre'!G16+'II trimestre'!G16</f>
        <v>8894497.8000000007</v>
      </c>
      <c r="H16" s="13">
        <f>+'I Trimestre'!H16+'II trimestre'!H16</f>
        <v>8130032.1500000004</v>
      </c>
      <c r="I16" s="13">
        <f>+'I Trimestre'!I16+'II trimestre'!I16</f>
        <v>40995252.799999997</v>
      </c>
      <c r="J16" s="13">
        <f>+'I Trimestre'!J16+'II trimestre'!J16</f>
        <v>0</v>
      </c>
      <c r="K16" s="13">
        <f>+'I Trimestre'!K16+'II trimestre'!K16</f>
        <v>0</v>
      </c>
    </row>
    <row r="17" spans="1:13">
      <c r="A17" s="3" t="s">
        <v>123</v>
      </c>
      <c r="B17" s="4">
        <f t="shared" ref="B17:B19" si="1">SUM(C17:K17)</f>
        <v>6915137791.0700006</v>
      </c>
      <c r="C17" s="13">
        <f>+'I Trimestre'!C17+'II trimestre'!C17</f>
        <v>5201954859.1800003</v>
      </c>
      <c r="D17" s="13">
        <f>+'I Trimestre'!D17+'II trimestre'!D17</f>
        <v>695388976.01999998</v>
      </c>
      <c r="E17" s="13">
        <f>+'I Trimestre'!E17+'II trimestre'!E17</f>
        <v>933099387.53999996</v>
      </c>
      <c r="F17" s="13">
        <f>+'I Trimestre'!F17+'II trimestre'!F17</f>
        <v>0</v>
      </c>
      <c r="G17" s="13">
        <f>+'I Trimestre'!G17+'II trimestre'!G17</f>
        <v>32702329.359999999</v>
      </c>
      <c r="H17" s="13">
        <f>+'I Trimestre'!H17+'II trimestre'!H17</f>
        <v>51992238.969999999</v>
      </c>
      <c r="I17" s="13">
        <f>+'I Trimestre'!I17+'II trimestre'!I17</f>
        <v>0</v>
      </c>
      <c r="J17" s="13">
        <f>+'I Trimestre'!J17+'II trimestre'!J17</f>
        <v>0</v>
      </c>
      <c r="K17" s="13">
        <f>+'I Trimestre'!K17+'II trimestre'!K17</f>
        <v>0</v>
      </c>
    </row>
    <row r="18" spans="1:13">
      <c r="A18" s="3" t="s">
        <v>124</v>
      </c>
      <c r="B18" s="4">
        <f t="shared" si="1"/>
        <v>7121795887.3299999</v>
      </c>
      <c r="C18" s="13">
        <f>+'I Trimestre'!C18+'II trimestre'!C18</f>
        <v>4710465139.1300001</v>
      </c>
      <c r="D18" s="13">
        <f>+'I Trimestre'!D18+'II trimestre'!D18</f>
        <v>1390423165</v>
      </c>
      <c r="E18" s="13">
        <f>+'I Trimestre'!E18+'II trimestre'!E18</f>
        <v>968932058.86000001</v>
      </c>
      <c r="F18" s="13">
        <f>+'I Trimestre'!F18+'II trimestre'!F18</f>
        <v>0</v>
      </c>
      <c r="G18" s="13">
        <f>+'I Trimestre'!G18+'II trimestre'!G18</f>
        <v>2735713</v>
      </c>
      <c r="H18" s="13">
        <f>+'I Trimestre'!H18+'II trimestre'!H18</f>
        <v>10548558.32</v>
      </c>
      <c r="I18" s="13">
        <f>+'I Trimestre'!I18+'II trimestre'!I18</f>
        <v>38691253.020000003</v>
      </c>
      <c r="J18" s="13">
        <f>+'I Trimestre'!J18+'II trimestre'!J18</f>
        <v>0</v>
      </c>
      <c r="K18" s="13">
        <f>+'I Trimestre'!K18+'II trimestre'!K18</f>
        <v>0</v>
      </c>
    </row>
    <row r="19" spans="1:13">
      <c r="A19" s="3" t="s">
        <v>94</v>
      </c>
      <c r="B19" s="4">
        <f t="shared" si="1"/>
        <v>15191562896.59</v>
      </c>
      <c r="C19" s="13">
        <f>+'II trimestre'!C19</f>
        <v>11270902194.889999</v>
      </c>
      <c r="D19" s="13">
        <f>+'II trimestre'!D19</f>
        <v>1390777952.04</v>
      </c>
      <c r="E19" s="13">
        <f>+'II trimestre'!E19</f>
        <v>2021715339.6799998</v>
      </c>
      <c r="F19" s="13">
        <f>+'II trimestre'!F19</f>
        <v>0</v>
      </c>
      <c r="G19" s="13">
        <f>+'II trimestre'!G19</f>
        <v>196213976.16000003</v>
      </c>
      <c r="H19" s="13">
        <f>+'II trimestre'!H19</f>
        <v>311953433.81999999</v>
      </c>
      <c r="I19" s="13">
        <f>+'II trimestre'!I19</f>
        <v>0</v>
      </c>
      <c r="J19" s="13">
        <f>+'II trimestre'!J19</f>
        <v>0</v>
      </c>
      <c r="K19" s="13">
        <f>+'II trimestre'!K19</f>
        <v>0</v>
      </c>
      <c r="L19" s="24"/>
    </row>
    <row r="20" spans="1:13">
      <c r="A20" s="3" t="s">
        <v>125</v>
      </c>
      <c r="B20" s="47">
        <f>C20+D20+E20+F20+I20+G20+H20</f>
        <v>7121795887.3299999</v>
      </c>
      <c r="C20" s="46">
        <f>+'I Trimestre'!C20+'II trimestre'!C20</f>
        <v>4710465139.1300001</v>
      </c>
      <c r="D20" s="46">
        <f t="shared" ref="D20:J20" si="2">D18</f>
        <v>1390423165</v>
      </c>
      <c r="E20" s="46">
        <f t="shared" si="2"/>
        <v>968932058.86000001</v>
      </c>
      <c r="F20" s="46">
        <f t="shared" si="2"/>
        <v>0</v>
      </c>
      <c r="G20" s="46">
        <f t="shared" si="2"/>
        <v>2735713</v>
      </c>
      <c r="H20" s="46">
        <f t="shared" si="2"/>
        <v>10548558.32</v>
      </c>
      <c r="I20" s="46">
        <f t="shared" si="2"/>
        <v>38691253.020000003</v>
      </c>
      <c r="J20" s="46">
        <f t="shared" si="2"/>
        <v>0</v>
      </c>
      <c r="K20" s="24"/>
      <c r="L20" s="24"/>
    </row>
    <row r="21" spans="1:13">
      <c r="B21" s="4"/>
      <c r="C21" s="4"/>
      <c r="D21" s="4"/>
      <c r="E21" s="4"/>
      <c r="F21" s="4"/>
      <c r="G21" s="4"/>
      <c r="H21" s="4"/>
    </row>
    <row r="22" spans="1:13">
      <c r="A22" s="3" t="s">
        <v>6</v>
      </c>
      <c r="B22" s="4"/>
      <c r="C22" s="4"/>
      <c r="D22" s="4"/>
      <c r="E22" s="4"/>
      <c r="F22" s="4"/>
      <c r="G22" s="4"/>
      <c r="H22" s="4"/>
    </row>
    <row r="23" spans="1:13">
      <c r="A23" s="3" t="s">
        <v>123</v>
      </c>
      <c r="B23" s="13">
        <f>'I Trimestre'!B23+'II trimestre'!B23</f>
        <v>6915137791.0700006</v>
      </c>
      <c r="C23" s="13"/>
    </row>
    <row r="24" spans="1:13">
      <c r="A24" s="3" t="s">
        <v>124</v>
      </c>
      <c r="B24" s="13">
        <f>'I Trimestre'!B24+'II trimestre'!B24</f>
        <v>7265935163.6199999</v>
      </c>
      <c r="C24" s="13"/>
    </row>
    <row r="26" spans="1:13">
      <c r="A26" t="s">
        <v>7</v>
      </c>
    </row>
    <row r="27" spans="1:13">
      <c r="A27" s="3" t="s">
        <v>73</v>
      </c>
      <c r="B27" s="16">
        <v>1</v>
      </c>
      <c r="C27" s="16">
        <v>1</v>
      </c>
      <c r="D27" s="16">
        <v>1</v>
      </c>
      <c r="E27" s="16">
        <v>1</v>
      </c>
      <c r="F27" s="16">
        <v>1</v>
      </c>
      <c r="G27" s="16">
        <v>1</v>
      </c>
      <c r="H27" s="16">
        <v>1</v>
      </c>
      <c r="I27" s="16">
        <v>1</v>
      </c>
      <c r="J27" s="16">
        <v>1</v>
      </c>
      <c r="K27" s="16">
        <v>1</v>
      </c>
    </row>
    <row r="28" spans="1:13">
      <c r="A28" s="3" t="s">
        <v>126</v>
      </c>
      <c r="B28" s="11">
        <v>0.99</v>
      </c>
      <c r="C28" s="11">
        <v>0.99</v>
      </c>
      <c r="D28" s="11">
        <v>0.99</v>
      </c>
      <c r="E28" s="11">
        <v>0.99</v>
      </c>
      <c r="F28" s="11">
        <v>0.99</v>
      </c>
      <c r="G28" s="11">
        <v>0.99</v>
      </c>
      <c r="H28" s="11">
        <v>0.99</v>
      </c>
      <c r="I28" s="11">
        <v>0.99</v>
      </c>
      <c r="J28" s="11">
        <v>0.99</v>
      </c>
      <c r="K28" s="11">
        <v>0.99</v>
      </c>
    </row>
    <row r="29" spans="1:13">
      <c r="A29" s="3" t="s">
        <v>8</v>
      </c>
      <c r="B29" s="19" t="s">
        <v>42</v>
      </c>
      <c r="C29" s="19" t="s">
        <v>42</v>
      </c>
      <c r="D29" s="19" t="s">
        <v>42</v>
      </c>
      <c r="E29" s="19" t="s">
        <v>42</v>
      </c>
      <c r="F29" s="19" t="s">
        <v>42</v>
      </c>
      <c r="G29" s="19" t="s">
        <v>42</v>
      </c>
      <c r="H29" s="19" t="s">
        <v>42</v>
      </c>
      <c r="I29" s="19" t="s">
        <v>42</v>
      </c>
      <c r="J29" s="19" t="s">
        <v>42</v>
      </c>
      <c r="K29" s="19" t="s">
        <v>42</v>
      </c>
      <c r="L29" s="19"/>
      <c r="M29" s="19"/>
    </row>
    <row r="31" spans="1:13">
      <c r="A31" s="3" t="s">
        <v>9</v>
      </c>
    </row>
    <row r="32" spans="1:13">
      <c r="A32" s="3" t="s">
        <v>74</v>
      </c>
      <c r="B32" s="22">
        <f>B16/B27</f>
        <v>7529073898.1600008</v>
      </c>
      <c r="C32" s="22">
        <f>C16/C27</f>
        <v>4796241046.5200005</v>
      </c>
      <c r="D32" s="22">
        <f t="shared" ref="D32:F32" si="3">D16/D27</f>
        <v>1462869316</v>
      </c>
      <c r="E32" s="22">
        <f>E16/E27</f>
        <v>919220996.88999999</v>
      </c>
      <c r="F32" s="22">
        <f t="shared" si="3"/>
        <v>292722756</v>
      </c>
      <c r="G32" s="22">
        <f>G16/G27</f>
        <v>8894497.8000000007</v>
      </c>
      <c r="H32" s="22">
        <f t="shared" ref="H32:K32" si="4">H16/H27</f>
        <v>8130032.1500000004</v>
      </c>
      <c r="I32" s="22">
        <f t="shared" si="4"/>
        <v>40995252.799999997</v>
      </c>
      <c r="J32" s="22">
        <f t="shared" si="4"/>
        <v>0</v>
      </c>
      <c r="K32" s="22">
        <f t="shared" si="4"/>
        <v>0</v>
      </c>
    </row>
    <row r="33" spans="1:11">
      <c r="A33" s="3" t="s">
        <v>127</v>
      </c>
      <c r="B33" s="22">
        <f>B18/B28</f>
        <v>7193733219.5252523</v>
      </c>
      <c r="C33" s="22">
        <f>C18/C28</f>
        <v>4758045595.0808086</v>
      </c>
      <c r="D33" s="22">
        <f t="shared" ref="D33:G33" si="5">D18/D28</f>
        <v>1404467843.4343433</v>
      </c>
      <c r="E33" s="22">
        <f>E18/E28</f>
        <v>978719251.37373745</v>
      </c>
      <c r="F33" s="22">
        <f t="shared" si="5"/>
        <v>0</v>
      </c>
      <c r="G33" s="22">
        <f t="shared" si="5"/>
        <v>2763346.4646464647</v>
      </c>
      <c r="H33" s="22">
        <f t="shared" ref="H33:K33" si="6">H18/H28</f>
        <v>10655109.414141415</v>
      </c>
      <c r="I33" s="22">
        <f t="shared" si="6"/>
        <v>39082073.757575758</v>
      </c>
      <c r="J33" s="22">
        <f t="shared" si="6"/>
        <v>0</v>
      </c>
      <c r="K33" s="22">
        <f t="shared" si="6"/>
        <v>0</v>
      </c>
    </row>
    <row r="34" spans="1:11">
      <c r="A34" s="3" t="s">
        <v>75</v>
      </c>
      <c r="B34" s="6">
        <f>B32/B10</f>
        <v>655804.59016549564</v>
      </c>
      <c r="C34" s="6">
        <f>C32/C10</f>
        <v>561357.80038857681</v>
      </c>
      <c r="D34" s="6">
        <f t="shared" ref="D34:K34" si="7">D32/D10</f>
        <v>676419.22749691724</v>
      </c>
      <c r="E34" s="6">
        <f>E32/E10</f>
        <v>1950946.5798868057</v>
      </c>
      <c r="F34" s="6">
        <f t="shared" si="7"/>
        <v>4878712.5999999996</v>
      </c>
      <c r="G34" s="6">
        <f t="shared" si="7"/>
        <v>55940.237735849063</v>
      </c>
      <c r="H34" s="6">
        <f t="shared" si="7"/>
        <v>97560.385800000004</v>
      </c>
      <c r="I34" s="6">
        <f t="shared" si="7"/>
        <v>81990505.599999994</v>
      </c>
      <c r="J34" s="6" t="e">
        <f t="shared" si="7"/>
        <v>#DIV/0!</v>
      </c>
      <c r="K34" s="6" t="e">
        <f t="shared" si="7"/>
        <v>#DIV/0!</v>
      </c>
    </row>
    <row r="35" spans="1:11">
      <c r="A35" s="3" t="s">
        <v>128</v>
      </c>
      <c r="B35" s="6">
        <f>B33/B12</f>
        <v>310592.36167428119</v>
      </c>
      <c r="C35" s="6">
        <f>C33/C12</f>
        <v>233203.23457730768</v>
      </c>
      <c r="D35" s="6">
        <f t="shared" ref="D35:K35" si="8">D33/D12</f>
        <v>611435.71764664492</v>
      </c>
      <c r="E35" s="6">
        <f>E33/E12</f>
        <v>2210962.1642479012</v>
      </c>
      <c r="F35" s="6" t="e">
        <f t="shared" si="8"/>
        <v>#DIV/0!</v>
      </c>
      <c r="G35" s="6" t="e">
        <f t="shared" si="8"/>
        <v>#DIV/0!</v>
      </c>
      <c r="H35" s="6">
        <f t="shared" si="8"/>
        <v>570809.43290043285</v>
      </c>
      <c r="I35" s="6" t="e">
        <f t="shared" si="8"/>
        <v>#DIV/0!</v>
      </c>
      <c r="J35" s="6" t="e">
        <f t="shared" si="8"/>
        <v>#DIV/0!</v>
      </c>
      <c r="K35" s="6" t="e">
        <f t="shared" si="8"/>
        <v>#DIV/0!</v>
      </c>
    </row>
    <row r="37" spans="1:11">
      <c r="A37" s="2" t="s">
        <v>10</v>
      </c>
    </row>
    <row r="39" spans="1:11">
      <c r="A39" t="s">
        <v>11</v>
      </c>
    </row>
    <row r="40" spans="1:11">
      <c r="A40" t="s">
        <v>12</v>
      </c>
      <c r="B40" s="23" t="s">
        <v>41</v>
      </c>
      <c r="C40" s="23" t="s">
        <v>41</v>
      </c>
      <c r="D40" s="23" t="s">
        <v>41</v>
      </c>
      <c r="E40" s="23" t="s">
        <v>41</v>
      </c>
      <c r="F40" s="23" t="s">
        <v>41</v>
      </c>
      <c r="G40" s="23" t="s">
        <v>41</v>
      </c>
      <c r="H40" s="23" t="s">
        <v>41</v>
      </c>
      <c r="I40" s="23" t="s">
        <v>41</v>
      </c>
      <c r="J40" s="23" t="s">
        <v>41</v>
      </c>
      <c r="K40" s="23" t="s">
        <v>41</v>
      </c>
    </row>
    <row r="41" spans="1:11">
      <c r="A41" t="s">
        <v>13</v>
      </c>
      <c r="B41" s="23" t="s">
        <v>41</v>
      </c>
      <c r="C41" s="23" t="s">
        <v>41</v>
      </c>
      <c r="D41" s="23" t="s">
        <v>41</v>
      </c>
      <c r="E41" s="23" t="s">
        <v>41</v>
      </c>
      <c r="F41" s="23" t="s">
        <v>41</v>
      </c>
      <c r="G41" s="23" t="s">
        <v>41</v>
      </c>
      <c r="H41" s="23" t="s">
        <v>41</v>
      </c>
      <c r="I41" s="23" t="s">
        <v>41</v>
      </c>
      <c r="J41" s="23" t="s">
        <v>41</v>
      </c>
      <c r="K41" s="23" t="s">
        <v>41</v>
      </c>
    </row>
    <row r="43" spans="1:11">
      <c r="A43" t="s">
        <v>14</v>
      </c>
    </row>
    <row r="44" spans="1:11">
      <c r="A44" t="s">
        <v>15</v>
      </c>
      <c r="B44" s="7">
        <f>B12/B11*100</f>
        <v>88.26727642276424</v>
      </c>
      <c r="C44" s="7">
        <f>C12/C11*100</f>
        <v>95.278789576912303</v>
      </c>
      <c r="D44" s="7">
        <f t="shared" ref="D44:K44" si="9">D12/D11*100</f>
        <v>205.82437275985663</v>
      </c>
      <c r="E44" s="7">
        <f>E12/E11*100</f>
        <v>96.231884057971001</v>
      </c>
      <c r="F44" s="7" t="e">
        <f t="shared" si="9"/>
        <v>#DIV/0!</v>
      </c>
      <c r="G44" s="7">
        <f t="shared" si="9"/>
        <v>0</v>
      </c>
      <c r="H44" s="7">
        <f t="shared" si="9"/>
        <v>1.0666666666666669</v>
      </c>
      <c r="I44" s="7" t="e">
        <f t="shared" si="9"/>
        <v>#DIV/0!</v>
      </c>
      <c r="J44" s="7" t="e">
        <f t="shared" si="9"/>
        <v>#DIV/0!</v>
      </c>
      <c r="K44" s="7" t="e">
        <f t="shared" si="9"/>
        <v>#DIV/0!</v>
      </c>
    </row>
    <row r="45" spans="1:11">
      <c r="A45" t="s">
        <v>16</v>
      </c>
      <c r="B45" s="7">
        <f>B18/B17*100</f>
        <v>102.9884884799674</v>
      </c>
      <c r="C45" s="7">
        <f>C18/C17*100</f>
        <v>90.551826508400822</v>
      </c>
      <c r="D45" s="7">
        <f t="shared" ref="D45:K45" si="10">D18/D17*100</f>
        <v>199.94898005976015</v>
      </c>
      <c r="E45" s="7">
        <f>E18/E17*100</f>
        <v>103.84017734857467</v>
      </c>
      <c r="F45" s="7" t="e">
        <f t="shared" si="10"/>
        <v>#DIV/0!</v>
      </c>
      <c r="G45" s="7">
        <f t="shared" si="10"/>
        <v>8.3654988911774577</v>
      </c>
      <c r="H45" s="7">
        <f t="shared" si="10"/>
        <v>20.288717179667174</v>
      </c>
      <c r="I45" s="7" t="e">
        <f t="shared" si="10"/>
        <v>#DIV/0!</v>
      </c>
      <c r="J45" s="7" t="e">
        <f t="shared" si="10"/>
        <v>#DIV/0!</v>
      </c>
      <c r="K45" s="7" t="e">
        <f t="shared" si="10"/>
        <v>#DIV/0!</v>
      </c>
    </row>
    <row r="46" spans="1:11">
      <c r="A46" t="s">
        <v>17</v>
      </c>
      <c r="B46" s="7">
        <f>AVERAGE(B44:B45)</f>
        <v>95.627882451365821</v>
      </c>
      <c r="C46" s="7">
        <f>AVERAGE(C44:C45)</f>
        <v>92.915308042656562</v>
      </c>
      <c r="D46" s="7">
        <f t="shared" ref="D46:K46" si="11">AVERAGE(D44:D45)</f>
        <v>202.88667640980839</v>
      </c>
      <c r="E46" s="7">
        <f>AVERAGE(E44:E45)</f>
        <v>100.03603070327284</v>
      </c>
      <c r="F46" s="7" t="e">
        <f t="shared" si="11"/>
        <v>#DIV/0!</v>
      </c>
      <c r="G46" s="7">
        <f t="shared" si="11"/>
        <v>4.1827494455887289</v>
      </c>
      <c r="H46" s="7">
        <f t="shared" si="11"/>
        <v>10.67769192316692</v>
      </c>
      <c r="I46" s="7" t="e">
        <f t="shared" si="11"/>
        <v>#DIV/0!</v>
      </c>
      <c r="J46" s="7" t="e">
        <f t="shared" si="11"/>
        <v>#DIV/0!</v>
      </c>
      <c r="K46" s="7" t="e">
        <f t="shared" si="11"/>
        <v>#DIV/0!</v>
      </c>
    </row>
    <row r="47" spans="1:11">
      <c r="B47" s="7"/>
      <c r="C47" s="7"/>
      <c r="D47" s="7"/>
      <c r="E47" s="7"/>
      <c r="F47" s="7"/>
      <c r="G47" s="7"/>
      <c r="H47" s="7"/>
    </row>
    <row r="48" spans="1:11">
      <c r="A48" t="s">
        <v>18</v>
      </c>
    </row>
    <row r="49" spans="1:12">
      <c r="A49" t="s">
        <v>19</v>
      </c>
      <c r="B49" s="33">
        <f>B12/(B13)*100</f>
        <v>45.500026193095508</v>
      </c>
      <c r="C49" s="33">
        <f t="shared" ref="C49:K49" si="12">C12/(C13)*100</f>
        <v>47.639394788456151</v>
      </c>
      <c r="D49" s="33">
        <f t="shared" si="12"/>
        <v>205.82437275985663</v>
      </c>
      <c r="E49" s="33">
        <f t="shared" si="12"/>
        <v>96.231884057971001</v>
      </c>
      <c r="F49" s="33" t="e">
        <f t="shared" si="12"/>
        <v>#DIV/0!</v>
      </c>
      <c r="G49" s="33">
        <f t="shared" si="12"/>
        <v>0</v>
      </c>
      <c r="H49" s="33">
        <f t="shared" si="12"/>
        <v>0.53333333333333344</v>
      </c>
      <c r="I49" s="33" t="e">
        <f t="shared" si="12"/>
        <v>#DIV/0!</v>
      </c>
      <c r="J49" s="33" t="e">
        <f t="shared" si="12"/>
        <v>#DIV/0!</v>
      </c>
      <c r="K49" s="33" t="e">
        <f t="shared" si="12"/>
        <v>#DIV/0!</v>
      </c>
      <c r="L49" s="24"/>
    </row>
    <row r="50" spans="1:12">
      <c r="A50" t="s">
        <v>20</v>
      </c>
      <c r="B50" s="7">
        <f>B18/B19*100</f>
        <v>46.879942082381831</v>
      </c>
      <c r="C50" s="7">
        <f>C18/C19*100</f>
        <v>41.793150696185002</v>
      </c>
      <c r="D50" s="7">
        <f t="shared" ref="D50:K50" si="13">D18/D19*100</f>
        <v>99.974490029880073</v>
      </c>
      <c r="E50" s="7">
        <f>E18/E19*100</f>
        <v>47.926235699105099</v>
      </c>
      <c r="F50" s="7" t="e">
        <f t="shared" si="13"/>
        <v>#DIV/0!</v>
      </c>
      <c r="G50" s="7">
        <f t="shared" si="13"/>
        <v>1.3942498151962426</v>
      </c>
      <c r="H50" s="7">
        <f t="shared" si="13"/>
        <v>3.381452863277862</v>
      </c>
      <c r="I50" s="7" t="e">
        <f t="shared" si="13"/>
        <v>#DIV/0!</v>
      </c>
      <c r="J50" s="7" t="e">
        <f t="shared" si="13"/>
        <v>#DIV/0!</v>
      </c>
      <c r="K50" s="7" t="e">
        <f t="shared" si="13"/>
        <v>#DIV/0!</v>
      </c>
    </row>
    <row r="51" spans="1:12">
      <c r="A51" t="s">
        <v>21</v>
      </c>
      <c r="B51" s="7">
        <f>(B49+B50)/2</f>
        <v>46.189984137738669</v>
      </c>
      <c r="C51" s="7">
        <f>(C49+C50)/2</f>
        <v>44.716272742320577</v>
      </c>
      <c r="D51" s="7">
        <f t="shared" ref="D51:K51" si="14">(D49+D50)/2</f>
        <v>152.89943139486834</v>
      </c>
      <c r="E51" s="7">
        <f>(E49+E50)/2</f>
        <v>72.079059878538047</v>
      </c>
      <c r="F51" s="7" t="e">
        <f t="shared" si="14"/>
        <v>#DIV/0!</v>
      </c>
      <c r="G51" s="7">
        <f t="shared" si="14"/>
        <v>0.69712490759812129</v>
      </c>
      <c r="H51" s="7">
        <f t="shared" si="14"/>
        <v>1.9573930983055976</v>
      </c>
      <c r="I51" s="7" t="e">
        <f t="shared" si="14"/>
        <v>#DIV/0!</v>
      </c>
      <c r="J51" s="7" t="e">
        <f t="shared" si="14"/>
        <v>#DIV/0!</v>
      </c>
      <c r="K51" s="7" t="e">
        <f t="shared" si="14"/>
        <v>#DIV/0!</v>
      </c>
    </row>
    <row r="53" spans="1:12">
      <c r="A53" t="s">
        <v>35</v>
      </c>
    </row>
    <row r="54" spans="1:12">
      <c r="A54" t="s">
        <v>22</v>
      </c>
      <c r="B54" s="7">
        <f t="shared" ref="B54" si="15">B20/B18*100</f>
        <v>100</v>
      </c>
      <c r="C54" s="7"/>
      <c r="D54" s="7"/>
      <c r="E54" s="7"/>
      <c r="F54" s="7"/>
      <c r="G54" s="7"/>
      <c r="H54" s="7"/>
      <c r="I54" s="7"/>
      <c r="J54" s="7"/>
      <c r="K54" s="7"/>
      <c r="L54" s="24"/>
    </row>
    <row r="56" spans="1:12">
      <c r="A56" t="s">
        <v>23</v>
      </c>
    </row>
    <row r="57" spans="1:12">
      <c r="A57" t="s">
        <v>24</v>
      </c>
      <c r="B57" s="7">
        <f>((B12/B10)-1)*100</f>
        <v>101.7420591138726</v>
      </c>
      <c r="C57" s="7">
        <f>((C12/C10)-1)*100</f>
        <v>138.79915730337081</v>
      </c>
      <c r="D57" s="7">
        <f t="shared" ref="D57:K57" si="16">((D12/D10)-1)*100</f>
        <v>6.2114673242909868</v>
      </c>
      <c r="E57" s="7">
        <f>((E12/E10)-1)*100</f>
        <v>-6.0488149982313555</v>
      </c>
      <c r="F57" s="7">
        <f t="shared" si="16"/>
        <v>-100</v>
      </c>
      <c r="G57" s="7">
        <f t="shared" si="16"/>
        <v>-100</v>
      </c>
      <c r="H57" s="7">
        <f t="shared" si="16"/>
        <v>-77.600000000000009</v>
      </c>
      <c r="I57" s="7">
        <f t="shared" si="16"/>
        <v>-100</v>
      </c>
      <c r="J57" s="7" t="e">
        <f t="shared" si="16"/>
        <v>#DIV/0!</v>
      </c>
      <c r="K57" s="7" t="e">
        <f t="shared" si="16"/>
        <v>#DIV/0!</v>
      </c>
    </row>
    <row r="58" spans="1:12">
      <c r="A58" t="s">
        <v>25</v>
      </c>
      <c r="B58" s="7">
        <f>((B33/B32)-1)*100</f>
        <v>-4.4539432494705711</v>
      </c>
      <c r="C58" s="7">
        <f>((C33/C32)-1)*100</f>
        <v>-0.79636221509145066</v>
      </c>
      <c r="D58" s="7">
        <f t="shared" ref="D58:F58" si="17">((D33/D32)-1)*100</f>
        <v>-3.9922549421808173</v>
      </c>
      <c r="E58" s="7">
        <f>((E33/E32)-1)*100</f>
        <v>6.4726822695562847</v>
      </c>
      <c r="F58" s="7">
        <f t="shared" si="17"/>
        <v>-100</v>
      </c>
      <c r="G58" s="7">
        <f>((G33/G32)-1)*100</f>
        <v>-68.931956285980917</v>
      </c>
      <c r="H58" s="7">
        <f t="shared" ref="H58:K58" si="18">((H33/H32)-1)*100</f>
        <v>31.058638115489057</v>
      </c>
      <c r="I58" s="7">
        <f t="shared" si="18"/>
        <v>-4.6668306980759517</v>
      </c>
      <c r="J58" s="7" t="e">
        <f t="shared" si="18"/>
        <v>#DIV/0!</v>
      </c>
      <c r="K58" s="7" t="e">
        <f t="shared" si="18"/>
        <v>#DIV/0!</v>
      </c>
    </row>
    <row r="59" spans="1:12">
      <c r="A59" t="s">
        <v>26</v>
      </c>
      <c r="B59" s="7">
        <f>((B35/B34)-1)*100</f>
        <v>-52.639495616232026</v>
      </c>
      <c r="C59" s="7">
        <f>((C35/C34)-1)*100</f>
        <v>-58.457291514274431</v>
      </c>
      <c r="D59" s="7">
        <f t="shared" ref="D59:K59" si="19">((D35/D34)-1)*100</f>
        <v>-9.6069873842503206</v>
      </c>
      <c r="E59" s="7">
        <f>((E35/E34)-1)*100</f>
        <v>13.327662942784514</v>
      </c>
      <c r="F59" s="7" t="e">
        <f t="shared" si="19"/>
        <v>#DIV/0!</v>
      </c>
      <c r="G59" s="7" t="e">
        <f t="shared" si="19"/>
        <v>#DIV/0!</v>
      </c>
      <c r="H59" s="7">
        <f t="shared" si="19"/>
        <v>485.08320587271891</v>
      </c>
      <c r="I59" s="7" t="e">
        <f t="shared" si="19"/>
        <v>#DIV/0!</v>
      </c>
      <c r="J59" s="7" t="e">
        <f t="shared" si="19"/>
        <v>#DIV/0!</v>
      </c>
      <c r="K59" s="7" t="e">
        <f t="shared" si="19"/>
        <v>#DIV/0!</v>
      </c>
    </row>
    <row r="60" spans="1:12">
      <c r="B60" s="8"/>
      <c r="C60" s="8"/>
      <c r="D60" s="8"/>
      <c r="E60" s="8"/>
      <c r="F60" s="8"/>
      <c r="G60" s="8"/>
      <c r="H60" s="8"/>
    </row>
    <row r="61" spans="1:12">
      <c r="A61" t="s">
        <v>27</v>
      </c>
    </row>
    <row r="62" spans="1:12">
      <c r="A62" t="s">
        <v>28</v>
      </c>
      <c r="B62" s="4">
        <f>B17/(B11*6)</f>
        <v>43922.369099784046</v>
      </c>
      <c r="C62" s="4">
        <f t="shared" ref="C62:K62" si="20">C17/(C11*6)</f>
        <v>40487.180187260674</v>
      </c>
      <c r="D62" s="4">
        <f t="shared" si="20"/>
        <v>103851.40024193548</v>
      </c>
      <c r="E62" s="4">
        <f t="shared" si="20"/>
        <v>338079.48823913041</v>
      </c>
      <c r="F62" s="4" t="e">
        <f t="shared" si="20"/>
        <v>#DIV/0!</v>
      </c>
      <c r="G62" s="4">
        <f t="shared" si="20"/>
        <v>3633.592151111111</v>
      </c>
      <c r="H62" s="4">
        <f t="shared" si="20"/>
        <v>4951.6418066666665</v>
      </c>
      <c r="I62" s="4" t="e">
        <f t="shared" si="20"/>
        <v>#DIV/0!</v>
      </c>
      <c r="J62" s="4" t="e">
        <f t="shared" si="20"/>
        <v>#DIV/0!</v>
      </c>
      <c r="K62" s="4" t="e">
        <f t="shared" si="20"/>
        <v>#DIV/0!</v>
      </c>
    </row>
    <row r="63" spans="1:12">
      <c r="A63" t="s">
        <v>29</v>
      </c>
      <c r="B63" s="4">
        <f>B18/(B12*6)</f>
        <v>51247.739676256402</v>
      </c>
      <c r="C63" s="4">
        <f t="shared" ref="C63:K63" si="21">C18/(C12*6)</f>
        <v>38478.533705255766</v>
      </c>
      <c r="D63" s="4">
        <f t="shared" si="21"/>
        <v>100886.89341169642</v>
      </c>
      <c r="E63" s="4">
        <f t="shared" si="21"/>
        <v>364808.7571009036</v>
      </c>
      <c r="F63" s="4" t="e">
        <f t="shared" si="21"/>
        <v>#DIV/0!</v>
      </c>
      <c r="G63" s="4" t="e">
        <f t="shared" si="21"/>
        <v>#DIV/0!</v>
      </c>
      <c r="H63" s="4">
        <f t="shared" si="21"/>
        <v>94183.556428571435</v>
      </c>
      <c r="I63" s="4" t="e">
        <f t="shared" si="21"/>
        <v>#DIV/0!</v>
      </c>
      <c r="J63" s="4" t="e">
        <f t="shared" si="21"/>
        <v>#DIV/0!</v>
      </c>
      <c r="K63" s="4" t="e">
        <f t="shared" si="21"/>
        <v>#DIV/0!</v>
      </c>
    </row>
    <row r="64" spans="1:12">
      <c r="A64" t="s">
        <v>30</v>
      </c>
      <c r="B64" s="10">
        <f>(B63/B62)*B46</f>
        <v>111.5766960230599</v>
      </c>
      <c r="C64" s="10">
        <f t="shared" ref="C64:K64" si="22">(C63/C62)*C46</f>
        <v>88.30560181562204</v>
      </c>
      <c r="D64" s="10">
        <f t="shared" si="22"/>
        <v>197.09514219283875</v>
      </c>
      <c r="E64" s="10">
        <f t="shared" si="22"/>
        <v>107.94508775508984</v>
      </c>
      <c r="F64" s="10" t="e">
        <f t="shared" si="22"/>
        <v>#DIV/0!</v>
      </c>
      <c r="G64" s="10" t="e">
        <f t="shared" si="22"/>
        <v>#DIV/0!</v>
      </c>
      <c r="H64" s="10">
        <f t="shared" si="22"/>
        <v>203.09687958820322</v>
      </c>
      <c r="I64" s="10" t="e">
        <f t="shared" si="22"/>
        <v>#DIV/0!</v>
      </c>
      <c r="J64" s="10" t="e">
        <f t="shared" si="22"/>
        <v>#DIV/0!</v>
      </c>
      <c r="K64" s="10" t="e">
        <f t="shared" si="22"/>
        <v>#DIV/0!</v>
      </c>
    </row>
    <row r="65" spans="1:11">
      <c r="A65" t="s">
        <v>39</v>
      </c>
      <c r="B65" s="4">
        <f>B17/B11</f>
        <v>263534.2145987043</v>
      </c>
      <c r="C65" s="4">
        <f t="shared" ref="C65:K65" si="23">C17/C11</f>
        <v>242923.08112356404</v>
      </c>
      <c r="D65" s="4">
        <f t="shared" si="23"/>
        <v>623108.40145161294</v>
      </c>
      <c r="E65" s="4">
        <f t="shared" si="23"/>
        <v>2028476.9294347826</v>
      </c>
      <c r="F65" s="4" t="e">
        <f t="shared" si="23"/>
        <v>#DIV/0!</v>
      </c>
      <c r="G65" s="4">
        <f t="shared" si="23"/>
        <v>21801.552906666668</v>
      </c>
      <c r="H65" s="4">
        <f t="shared" si="23"/>
        <v>29709.850839999999</v>
      </c>
      <c r="I65" s="4" t="e">
        <f t="shared" si="23"/>
        <v>#DIV/0!</v>
      </c>
      <c r="J65" s="4" t="e">
        <f t="shared" si="23"/>
        <v>#DIV/0!</v>
      </c>
      <c r="K65" s="4" t="e">
        <f t="shared" si="23"/>
        <v>#DIV/0!</v>
      </c>
    </row>
    <row r="66" spans="1:11">
      <c r="A66" t="s">
        <v>40</v>
      </c>
      <c r="B66" s="4">
        <f>B18/B12</f>
        <v>307486.43805753841</v>
      </c>
      <c r="C66" s="4">
        <f t="shared" ref="C66:K66" si="24">C18/C12</f>
        <v>230871.20223153458</v>
      </c>
      <c r="D66" s="4">
        <f t="shared" si="24"/>
        <v>605321.36047017854</v>
      </c>
      <c r="E66" s="4">
        <f t="shared" si="24"/>
        <v>2188852.542605422</v>
      </c>
      <c r="F66" s="4" t="e">
        <f t="shared" si="24"/>
        <v>#DIV/0!</v>
      </c>
      <c r="G66" s="4" t="e">
        <f t="shared" si="24"/>
        <v>#DIV/0!</v>
      </c>
      <c r="H66" s="4">
        <f t="shared" si="24"/>
        <v>565101.33857142855</v>
      </c>
      <c r="I66" s="4" t="e">
        <f t="shared" si="24"/>
        <v>#DIV/0!</v>
      </c>
      <c r="J66" s="4" t="e">
        <f t="shared" si="24"/>
        <v>#DIV/0!</v>
      </c>
      <c r="K66" s="4" t="e">
        <f t="shared" si="24"/>
        <v>#DIV/0!</v>
      </c>
    </row>
    <row r="67" spans="1:11">
      <c r="B67" s="7"/>
      <c r="C67" s="7"/>
      <c r="D67" s="7"/>
      <c r="E67" s="7"/>
      <c r="F67" s="7"/>
      <c r="G67" s="7"/>
      <c r="H67" s="7"/>
    </row>
    <row r="68" spans="1:11">
      <c r="A68" t="s">
        <v>31</v>
      </c>
      <c r="B68" s="7"/>
      <c r="C68" s="7"/>
      <c r="D68" s="7"/>
      <c r="E68" s="7"/>
      <c r="F68" s="7"/>
      <c r="G68" s="7"/>
      <c r="H68" s="7"/>
    </row>
    <row r="69" spans="1:11">
      <c r="A69" t="s">
        <v>32</v>
      </c>
      <c r="B69" s="8">
        <f>(B24/B23)*100</f>
        <v>105.07289056485625</v>
      </c>
      <c r="C69" s="8"/>
      <c r="D69" s="7"/>
      <c r="E69" s="7"/>
      <c r="F69" s="7"/>
      <c r="G69" s="7"/>
      <c r="H69" s="7"/>
    </row>
    <row r="70" spans="1:11">
      <c r="A70" t="s">
        <v>33</v>
      </c>
      <c r="B70" s="8">
        <f>(B18/B24)*100</f>
        <v>98.01623228057835</v>
      </c>
      <c r="C70" s="8"/>
      <c r="D70" s="7"/>
      <c r="E70" s="7"/>
      <c r="F70" s="7"/>
      <c r="G70" s="7"/>
      <c r="H70" s="7"/>
    </row>
    <row r="71" spans="1:11" ht="15.75" thickBo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</row>
    <row r="72" spans="1:11" ht="15.75" thickTop="1"/>
    <row r="73" spans="1:11">
      <c r="A73" s="12" t="s">
        <v>34</v>
      </c>
    </row>
    <row r="74" spans="1:11">
      <c r="A74" t="s">
        <v>99</v>
      </c>
    </row>
    <row r="75" spans="1:11">
      <c r="A75" t="s">
        <v>100</v>
      </c>
      <c r="B75" s="10"/>
      <c r="C75" s="10"/>
      <c r="D75" s="10"/>
      <c r="E75" s="10"/>
      <c r="F75" s="10"/>
    </row>
    <row r="76" spans="1:11">
      <c r="A76" t="s">
        <v>101</v>
      </c>
    </row>
    <row r="79" spans="1:11">
      <c r="A79" t="s">
        <v>36</v>
      </c>
    </row>
    <row r="80" spans="1:11">
      <c r="A80" s="20"/>
    </row>
    <row r="81" spans="1:1">
      <c r="A81" s="20"/>
    </row>
    <row r="82" spans="1:1">
      <c r="A82" s="20"/>
    </row>
    <row r="84" spans="1:1">
      <c r="A84" s="41" t="s">
        <v>143</v>
      </c>
    </row>
  </sheetData>
  <mergeCells count="4">
    <mergeCell ref="A4:A5"/>
    <mergeCell ref="B4:B5"/>
    <mergeCell ref="D4:G4"/>
    <mergeCell ref="A2:K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Q84"/>
  <sheetViews>
    <sheetView topLeftCell="A13" zoomScale="90" zoomScaleNormal="90" workbookViewId="0">
      <selection activeCell="B28" sqref="B28:K28"/>
    </sheetView>
  </sheetViews>
  <sheetFormatPr baseColWidth="10" defaultColWidth="11.42578125" defaultRowHeight="15"/>
  <cols>
    <col min="1" max="1" width="55.140625" customWidth="1"/>
    <col min="2" max="2" width="16.85546875" bestFit="1" customWidth="1"/>
    <col min="3" max="3" width="16.85546875" customWidth="1"/>
    <col min="4" max="4" width="16.5703125" bestFit="1" customWidth="1"/>
    <col min="5" max="5" width="16.42578125" customWidth="1"/>
    <col min="6" max="6" width="16.85546875" bestFit="1" customWidth="1"/>
    <col min="7" max="8" width="15.28515625" customWidth="1"/>
    <col min="9" max="9" width="14.42578125" customWidth="1"/>
    <col min="10" max="10" width="16" hidden="1" customWidth="1"/>
    <col min="11" max="11" width="16.7109375" customWidth="1"/>
  </cols>
  <sheetData>
    <row r="2" spans="1:17" ht="15.75">
      <c r="A2" s="61" t="s">
        <v>122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4" spans="1:17">
      <c r="A4" s="57" t="s">
        <v>0</v>
      </c>
      <c r="B4" s="59" t="s">
        <v>1</v>
      </c>
      <c r="C4" s="62" t="s">
        <v>2</v>
      </c>
      <c r="D4" s="62"/>
      <c r="E4" s="62"/>
      <c r="F4" s="62"/>
      <c r="G4" s="62"/>
      <c r="H4" s="62"/>
      <c r="I4" s="62"/>
      <c r="J4" s="62"/>
      <c r="K4" s="62"/>
    </row>
    <row r="5" spans="1:17" ht="105.75" thickBot="1">
      <c r="A5" s="58"/>
      <c r="B5" s="60"/>
      <c r="C5" s="54" t="s">
        <v>85</v>
      </c>
      <c r="D5" s="54" t="s">
        <v>47</v>
      </c>
      <c r="E5" s="54" t="s">
        <v>84</v>
      </c>
      <c r="F5" s="55" t="s">
        <v>86</v>
      </c>
      <c r="G5" s="54" t="s">
        <v>48</v>
      </c>
      <c r="H5" s="54" t="s">
        <v>49</v>
      </c>
      <c r="I5" s="55" t="s">
        <v>87</v>
      </c>
      <c r="J5" s="35" t="s">
        <v>53</v>
      </c>
      <c r="K5" s="27" t="s">
        <v>50</v>
      </c>
      <c r="Q5" s="41"/>
    </row>
    <row r="6" spans="1:17" ht="15.75" thickTop="1"/>
    <row r="7" spans="1:17">
      <c r="A7" s="2" t="s">
        <v>3</v>
      </c>
    </row>
    <row r="9" spans="1:17">
      <c r="A9" t="s">
        <v>4</v>
      </c>
    </row>
    <row r="10" spans="1:17">
      <c r="A10" s="3" t="s">
        <v>76</v>
      </c>
      <c r="B10" s="46">
        <f>C10+D10+E10+F10+G10+H10+I10</f>
        <v>11443.222222222223</v>
      </c>
      <c r="C10" s="46">
        <f>(+'I Trimestre'!C10+'II trimestre'!C10+'III Trimestre'!C10)/3</f>
        <v>8082</v>
      </c>
      <c r="D10" s="13">
        <f>(+'I Trimestre'!D10+'II trimestre'!D10+'III Trimestre'!D10)/3</f>
        <v>2115.666666666667</v>
      </c>
      <c r="E10" s="13">
        <f>(+'I Trimestre'!E10+'II trimestre'!E10+'III Trimestre'!E10)/3</f>
        <v>465.88888888888891</v>
      </c>
      <c r="F10" s="13">
        <f>(+'I Trimestre'!F10+'II trimestre'!F10+'III Trimestre'!F10)/3</f>
        <v>56.666666666666664</v>
      </c>
      <c r="G10" s="13">
        <f>(+'I Trimestre'!G10+'II trimestre'!G10+'III Trimestre'!G10)/3</f>
        <v>333.44444444444446</v>
      </c>
      <c r="H10" s="13">
        <f>(+'I Trimestre'!H10+'II trimestre'!H10+'III Trimestre'!H10)/3</f>
        <v>388.88888888888891</v>
      </c>
      <c r="I10" s="13">
        <f>(+'I Trimestre'!I10+'II trimestre'!I10+'III Trimestre'!I10)/3</f>
        <v>0.66666666666666663</v>
      </c>
      <c r="J10" s="13">
        <f>(+'I Trimestre'!J10+'II trimestre'!J10+'III Trimestre'!J10)/3</f>
        <v>0</v>
      </c>
      <c r="K10" s="13">
        <f>(+'I Trimestre'!K10+'II trimestre'!K10+'III Trimestre'!K10)/3</f>
        <v>0</v>
      </c>
    </row>
    <row r="11" spans="1:17">
      <c r="A11" s="3" t="s">
        <v>129</v>
      </c>
      <c r="B11" s="46">
        <f t="shared" ref="B11:B13" si="0">C11+D11+E11+F11+G11+H11+I11</f>
        <v>38030.333333333336</v>
      </c>
      <c r="C11" s="46">
        <f>(+'I Trimestre'!C11+'II trimestre'!C11+'III Trimestre'!C11)</f>
        <v>32121</v>
      </c>
      <c r="D11" s="13">
        <f>(+'I Trimestre'!D11+'II trimestre'!D11+'III Trimestre'!D11)/3</f>
        <v>1116</v>
      </c>
      <c r="E11" s="13">
        <f>(+'I Trimestre'!E11+'II trimestre'!E11+'III Trimestre'!E11)/3</f>
        <v>460</v>
      </c>
      <c r="F11" s="13">
        <f>(+'I Trimestre'!F11+'II trimestre'!F11+'III Trimestre'!F11)/3</f>
        <v>0</v>
      </c>
      <c r="G11" s="13">
        <f>(+'I Trimestre'!G11+'II trimestre'!G11+'III Trimestre'!G11)/3</f>
        <v>2000</v>
      </c>
      <c r="H11" s="13">
        <f>(+'I Trimestre'!H11+'II trimestre'!H11+'III Trimestre'!H11)/3</f>
        <v>2333.3333333333335</v>
      </c>
      <c r="I11" s="13">
        <f>(+'I Trimestre'!I11+'II trimestre'!I11+'III Trimestre'!I11)/3</f>
        <v>0</v>
      </c>
      <c r="J11" s="13">
        <f>(+'I Trimestre'!J11+'II trimestre'!J11+'III Trimestre'!J11)/3</f>
        <v>0</v>
      </c>
      <c r="K11" s="13">
        <f>(+'I Trimestre'!K11+'II trimestre'!K11+'III Trimestre'!K11)/3</f>
        <v>0</v>
      </c>
    </row>
    <row r="12" spans="1:17">
      <c r="A12" s="3" t="s">
        <v>130</v>
      </c>
      <c r="B12" s="46">
        <f t="shared" si="0"/>
        <v>33690.777777777774</v>
      </c>
      <c r="C12" s="46">
        <f>(+'I Trimestre'!C12+'II trimestre'!C12+'III Trimestre'!C12)</f>
        <v>30483</v>
      </c>
      <c r="D12" s="13">
        <f>(+'I Trimestre'!D12+'II trimestre'!D12+'III Trimestre'!D12)/3</f>
        <v>2316.1111111111113</v>
      </c>
      <c r="E12" s="13">
        <f>(+'I Trimestre'!E12+'II trimestre'!E12+'III Trimestre'!E12)/3</f>
        <v>454</v>
      </c>
      <c r="F12" s="13">
        <f>(+'I Trimestre'!F12+'II trimestre'!F12+'III Trimestre'!F12)/3</f>
        <v>0</v>
      </c>
      <c r="G12" s="13">
        <f>(+'I Trimestre'!G12+'II trimestre'!G12+'III Trimestre'!G12)/3</f>
        <v>185.66666666666666</v>
      </c>
      <c r="H12" s="13">
        <f>(+'I Trimestre'!H12+'II trimestre'!H12+'III Trimestre'!H12)/3</f>
        <v>251.66666666666666</v>
      </c>
      <c r="I12" s="13">
        <f>(+'I Trimestre'!I12+'II trimestre'!I12+'III Trimestre'!I12)/3</f>
        <v>0.33333333333333331</v>
      </c>
      <c r="J12" s="13">
        <f>(+'I Trimestre'!J12+'II trimestre'!J12+'III Trimestre'!J12)/3</f>
        <v>0</v>
      </c>
      <c r="K12" s="13">
        <f>(+'I Trimestre'!K12+'II trimestre'!K12+'III Trimestre'!K12)/3</f>
        <v>0</v>
      </c>
    </row>
    <row r="13" spans="1:17" s="41" customFormat="1">
      <c r="A13" s="42" t="s">
        <v>94</v>
      </c>
      <c r="B13" s="46">
        <f t="shared" si="0"/>
        <v>50904</v>
      </c>
      <c r="C13" s="46">
        <f>(+'I Trimestre'!C13+'II trimestre'!C13+'III Trimestre'!C13)/3</f>
        <v>42828</v>
      </c>
      <c r="D13" s="13">
        <f>+'III Trimestre'!D13</f>
        <v>1116</v>
      </c>
      <c r="E13" s="13">
        <f>+'III Trimestre'!E13</f>
        <v>460</v>
      </c>
      <c r="F13" s="13">
        <f>+'III Trimestre'!F13</f>
        <v>0</v>
      </c>
      <c r="G13" s="13">
        <f>+'III Trimestre'!G13</f>
        <v>3000</v>
      </c>
      <c r="H13" s="13">
        <f>+'III Trimestre'!H13</f>
        <v>3500</v>
      </c>
      <c r="I13" s="13">
        <f>+'III Trimestre'!I13</f>
        <v>0</v>
      </c>
      <c r="J13" s="13">
        <f>+'III Trimestre'!J13</f>
        <v>0</v>
      </c>
      <c r="K13" s="13">
        <f>+'III Trimestre'!K13</f>
        <v>0</v>
      </c>
      <c r="L13" s="41" t="s">
        <v>51</v>
      </c>
    </row>
    <row r="15" spans="1:17">
      <c r="A15" s="5" t="s">
        <v>5</v>
      </c>
    </row>
    <row r="16" spans="1:17">
      <c r="A16" s="3" t="s">
        <v>76</v>
      </c>
      <c r="B16" s="4">
        <f>SUM(C16:K16)</f>
        <v>10168395265.189999</v>
      </c>
      <c r="C16" s="13">
        <f>+'I Trimestre'!C16+'II trimestre'!C16+'III Trimestre'!C16</f>
        <v>6821754696.710001</v>
      </c>
      <c r="D16" s="13">
        <f>+'I Trimestre'!D16+'II trimestre'!D16+'III Trimestre'!D16</f>
        <v>1462869316</v>
      </c>
      <c r="E16" s="13">
        <f>+'I Trimestre'!E16+'II trimestre'!E16+'III Trimestre'!E16</f>
        <v>1299770623.0599999</v>
      </c>
      <c r="F16" s="13">
        <f>+'I Trimestre'!F16+'II trimestre'!F16+'III Trimestre'!F16</f>
        <v>428470566.98000002</v>
      </c>
      <c r="G16" s="13">
        <f>+'I Trimestre'!G16+'II trimestre'!G16+'III Trimestre'!G16</f>
        <v>44719209.819999993</v>
      </c>
      <c r="H16" s="13">
        <f>+'I Trimestre'!H16+'II trimestre'!H16+'III Trimestre'!H16</f>
        <v>50422721.219999999</v>
      </c>
      <c r="I16" s="13">
        <f>+'I Trimestre'!I16+'II trimestre'!I16+'III Trimestre'!I16</f>
        <v>60388131.399999999</v>
      </c>
      <c r="J16" s="13">
        <f>+'I Trimestre'!J16+'II trimestre'!J16+'III Trimestre'!J16</f>
        <v>0</v>
      </c>
      <c r="K16" s="13">
        <f>+'I Trimestre'!K16+'II trimestre'!K16+'III Trimestre'!K16</f>
        <v>0</v>
      </c>
    </row>
    <row r="17" spans="1:12">
      <c r="A17" s="3" t="s">
        <v>129</v>
      </c>
      <c r="B17" s="4">
        <f t="shared" ref="B17:B19" si="1">SUM(C17:K17)</f>
        <v>10584443107.43</v>
      </c>
      <c r="C17" s="13">
        <f>+'I Trimestre'!C17+'II trimestre'!C17+'III Trimestre'!C17</f>
        <v>7802932288.7700005</v>
      </c>
      <c r="D17" s="13">
        <f>+'I Trimestre'!D17+'II trimestre'!D17+'III Trimestre'!D17</f>
        <v>1043083464.03</v>
      </c>
      <c r="E17" s="13">
        <f>+'I Trimestre'!E17+'II trimestre'!E17+'III Trimestre'!E17</f>
        <v>1399649081.3099999</v>
      </c>
      <c r="F17" s="13">
        <f>+'I Trimestre'!F17+'II trimestre'!F17+'III Trimestre'!F17</f>
        <v>0</v>
      </c>
      <c r="G17" s="13">
        <f>+'I Trimestre'!G17+'II trimestre'!G17+'III Trimestre'!G17</f>
        <v>130809317.44</v>
      </c>
      <c r="H17" s="13">
        <f>+'I Trimestre'!H17+'II trimestre'!H17+'III Trimestre'!H17</f>
        <v>207968955.88</v>
      </c>
      <c r="I17" s="13">
        <f>+'I Trimestre'!I17+'II trimestre'!I17+'III Trimestre'!I17</f>
        <v>0</v>
      </c>
      <c r="J17" s="13">
        <f>+'I Trimestre'!J17+'II trimestre'!J17+'III Trimestre'!J17</f>
        <v>0</v>
      </c>
      <c r="K17" s="13">
        <f>+'I Trimestre'!K17+'II trimestre'!K17+'III Trimestre'!K17</f>
        <v>0</v>
      </c>
    </row>
    <row r="18" spans="1:12">
      <c r="A18" s="3" t="s">
        <v>130</v>
      </c>
      <c r="B18" s="4">
        <f t="shared" si="1"/>
        <v>9600413704.0900021</v>
      </c>
      <c r="C18" s="13">
        <f>+'I Trimestre'!C18+'II trimestre'!C18+'III Trimestre'!C18</f>
        <v>6707164095.2800007</v>
      </c>
      <c r="D18" s="13">
        <f>+'I Trimestre'!D18+'II trimestre'!D18+'III Trimestre'!D18</f>
        <v>1390423165</v>
      </c>
      <c r="E18" s="13">
        <f>+'I Trimestre'!E18+'II trimestre'!E18+'III Trimestre'!E18</f>
        <v>1348045411.73</v>
      </c>
      <c r="F18" s="13">
        <f>+'I Trimestre'!F18+'II trimestre'!F18+'III Trimestre'!F18</f>
        <v>0</v>
      </c>
      <c r="G18" s="13">
        <f>+'I Trimestre'!G18+'II trimestre'!G18+'III Trimestre'!G18</f>
        <v>30423371.449999999</v>
      </c>
      <c r="H18" s="13">
        <f>+'I Trimestre'!H18+'II trimestre'!H18+'III Trimestre'!H18</f>
        <v>55999809.030000001</v>
      </c>
      <c r="I18" s="13">
        <f>+'I Trimestre'!I18+'II trimestre'!I18+'III Trimestre'!I18</f>
        <v>68357851.599999994</v>
      </c>
      <c r="J18" s="13">
        <f>+'I Trimestre'!J18+'II trimestre'!J18+'III Trimestre'!J18</f>
        <v>0</v>
      </c>
      <c r="K18" s="13">
        <f>+'I Trimestre'!K18+'II trimestre'!K18+'III Trimestre'!K18</f>
        <v>0</v>
      </c>
    </row>
    <row r="19" spans="1:12">
      <c r="A19" s="3" t="s">
        <v>94</v>
      </c>
      <c r="B19" s="4">
        <f t="shared" si="1"/>
        <v>15191562896.59</v>
      </c>
      <c r="C19" s="13">
        <f>+'III Trimestre'!C19</f>
        <v>11270902194.889999</v>
      </c>
      <c r="D19" s="13">
        <f>+'III Trimestre'!D19</f>
        <v>1390777952.04</v>
      </c>
      <c r="E19" s="13">
        <f>+'III Trimestre'!E19</f>
        <v>2021715339.6799998</v>
      </c>
      <c r="F19" s="13">
        <f>+'III Trimestre'!F19</f>
        <v>0</v>
      </c>
      <c r="G19" s="13">
        <f>+'III Trimestre'!G19</f>
        <v>196213976.16000003</v>
      </c>
      <c r="H19" s="13">
        <f>+'III Trimestre'!H19</f>
        <v>311953433.81999999</v>
      </c>
      <c r="I19" s="13">
        <f>+'III Trimestre'!I19</f>
        <v>0</v>
      </c>
      <c r="J19" s="13">
        <f>+'III Trimestre'!J19</f>
        <v>0</v>
      </c>
      <c r="K19" s="13">
        <f>+'III Trimestre'!K19</f>
        <v>0</v>
      </c>
      <c r="L19" s="24"/>
    </row>
    <row r="20" spans="1:12">
      <c r="A20" s="3" t="s">
        <v>131</v>
      </c>
      <c r="B20" s="47">
        <f>C20+D20+E20+F20+I20</f>
        <v>9513990523.6100006</v>
      </c>
      <c r="C20" s="46">
        <f>+'I Trimestre'!C20+'II trimestre'!C20+'III Trimestre'!C20</f>
        <v>6707164095.2800007</v>
      </c>
      <c r="D20" s="46">
        <f t="shared" ref="D20:J20" si="2">D18</f>
        <v>1390423165</v>
      </c>
      <c r="E20" s="46">
        <f t="shared" si="2"/>
        <v>1348045411.73</v>
      </c>
      <c r="F20" s="46">
        <f t="shared" si="2"/>
        <v>0</v>
      </c>
      <c r="G20" s="46">
        <f t="shared" si="2"/>
        <v>30423371.449999999</v>
      </c>
      <c r="H20" s="46">
        <f t="shared" si="2"/>
        <v>55999809.030000001</v>
      </c>
      <c r="I20" s="46">
        <f t="shared" si="2"/>
        <v>68357851.599999994</v>
      </c>
      <c r="J20" s="46">
        <f t="shared" si="2"/>
        <v>0</v>
      </c>
      <c r="K20" s="53"/>
      <c r="L20" s="24"/>
    </row>
    <row r="21" spans="1:12">
      <c r="B21" s="4"/>
      <c r="C21" s="4"/>
      <c r="D21" s="4"/>
      <c r="E21" s="4"/>
      <c r="F21" s="4"/>
      <c r="G21" s="4"/>
      <c r="H21" s="4"/>
    </row>
    <row r="22" spans="1:12">
      <c r="A22" s="3" t="s">
        <v>6</v>
      </c>
      <c r="B22" s="4"/>
      <c r="C22" s="4"/>
      <c r="D22" s="4"/>
      <c r="E22" s="4"/>
      <c r="F22" s="4"/>
      <c r="G22" s="4"/>
      <c r="H22" s="4"/>
    </row>
    <row r="23" spans="1:12">
      <c r="A23" s="3" t="s">
        <v>129</v>
      </c>
      <c r="B23" s="13">
        <f>'I Trimestre'!B23+'II trimestre'!B23+'III Trimestre'!B23</f>
        <v>10584443107.43</v>
      </c>
      <c r="C23" s="13"/>
    </row>
    <row r="24" spans="1:12">
      <c r="A24" s="3" t="s">
        <v>130</v>
      </c>
      <c r="B24" s="13">
        <f>'I Trimestre'!B24+'II trimestre'!B24+'III Trimestre'!B24</f>
        <v>10583024535.24</v>
      </c>
      <c r="C24" s="13"/>
    </row>
    <row r="26" spans="1:12">
      <c r="A26" t="s">
        <v>7</v>
      </c>
    </row>
    <row r="27" spans="1:12">
      <c r="A27" s="3" t="s">
        <v>77</v>
      </c>
      <c r="B27" s="16">
        <v>0.99</v>
      </c>
      <c r="C27" s="16">
        <v>0.99</v>
      </c>
      <c r="D27" s="16">
        <v>0.99</v>
      </c>
      <c r="E27" s="16">
        <v>0.99</v>
      </c>
      <c r="F27" s="16">
        <v>0.99</v>
      </c>
      <c r="G27" s="16">
        <v>0.99</v>
      </c>
      <c r="H27" s="16">
        <v>0.99</v>
      </c>
      <c r="I27" s="16">
        <v>0.99</v>
      </c>
      <c r="J27" s="16">
        <v>0.99</v>
      </c>
      <c r="K27" s="16">
        <v>0.99</v>
      </c>
    </row>
    <row r="28" spans="1:12">
      <c r="A28" s="3" t="s">
        <v>132</v>
      </c>
      <c r="B28" s="11">
        <v>1.01</v>
      </c>
      <c r="C28" s="11">
        <v>1.01</v>
      </c>
      <c r="D28" s="11">
        <v>1.01</v>
      </c>
      <c r="E28" s="11">
        <v>1.01</v>
      </c>
      <c r="F28" s="11">
        <v>1.01</v>
      </c>
      <c r="G28" s="11">
        <v>1.01</v>
      </c>
      <c r="H28" s="11">
        <v>1.01</v>
      </c>
      <c r="I28" s="11">
        <v>1.01</v>
      </c>
      <c r="J28" s="11">
        <v>1.01</v>
      </c>
      <c r="K28" s="11">
        <v>1.01</v>
      </c>
    </row>
    <row r="29" spans="1:12">
      <c r="A29" s="3" t="s">
        <v>8</v>
      </c>
      <c r="B29" s="19" t="s">
        <v>42</v>
      </c>
      <c r="C29" s="19" t="s">
        <v>42</v>
      </c>
      <c r="D29" s="19" t="s">
        <v>42</v>
      </c>
      <c r="E29" s="19" t="s">
        <v>42</v>
      </c>
      <c r="F29" s="19" t="s">
        <v>42</v>
      </c>
      <c r="G29" s="19" t="s">
        <v>42</v>
      </c>
      <c r="H29" s="19" t="s">
        <v>42</v>
      </c>
      <c r="I29" s="19" t="s">
        <v>42</v>
      </c>
      <c r="J29" s="19" t="s">
        <v>42</v>
      </c>
      <c r="K29" s="19" t="s">
        <v>42</v>
      </c>
    </row>
    <row r="31" spans="1:12">
      <c r="A31" s="3" t="s">
        <v>9</v>
      </c>
    </row>
    <row r="32" spans="1:12">
      <c r="A32" s="3" t="s">
        <v>78</v>
      </c>
      <c r="B32" s="22">
        <f>B16/B27</f>
        <v>10271106328.474747</v>
      </c>
      <c r="C32" s="22">
        <f>C16/C27</f>
        <v>6890661309.8080816</v>
      </c>
      <c r="D32" s="22">
        <f t="shared" ref="D32:K32" si="3">D16/D27</f>
        <v>1477645773.7373738</v>
      </c>
      <c r="E32" s="22">
        <f>E16/E27</f>
        <v>1312899619.2525251</v>
      </c>
      <c r="F32" s="22">
        <f t="shared" si="3"/>
        <v>432798552.50505054</v>
      </c>
      <c r="G32" s="22">
        <f t="shared" si="3"/>
        <v>45170919.010101005</v>
      </c>
      <c r="H32" s="22">
        <f t="shared" si="3"/>
        <v>50932041.636363633</v>
      </c>
      <c r="I32" s="22">
        <f t="shared" si="3"/>
        <v>60998112.525252521</v>
      </c>
      <c r="J32" s="22">
        <f t="shared" si="3"/>
        <v>0</v>
      </c>
      <c r="K32" s="22">
        <f t="shared" si="3"/>
        <v>0</v>
      </c>
    </row>
    <row r="33" spans="1:11">
      <c r="A33" s="3" t="s">
        <v>133</v>
      </c>
      <c r="B33" s="22">
        <f>B18/B28</f>
        <v>9505360103.0594082</v>
      </c>
      <c r="C33" s="22">
        <f>C18/C28</f>
        <v>6640756529.9801989</v>
      </c>
      <c r="D33" s="22">
        <f t="shared" ref="D33:G33" si="4">D18/D28</f>
        <v>1376656599.009901</v>
      </c>
      <c r="E33" s="22">
        <f>E18/E28</f>
        <v>1334698427.4554455</v>
      </c>
      <c r="F33" s="22">
        <f t="shared" si="4"/>
        <v>0</v>
      </c>
      <c r="G33" s="22">
        <f t="shared" si="4"/>
        <v>30122149.950495049</v>
      </c>
      <c r="H33" s="22">
        <f t="shared" ref="H33:K33" si="5">H18/H28</f>
        <v>55445355.475247525</v>
      </c>
      <c r="I33" s="22">
        <f t="shared" si="5"/>
        <v>67681041.188118801</v>
      </c>
      <c r="J33" s="22">
        <f t="shared" si="5"/>
        <v>0</v>
      </c>
      <c r="K33" s="22">
        <f t="shared" si="5"/>
        <v>0</v>
      </c>
    </row>
    <row r="34" spans="1:11">
      <c r="A34" s="3" t="s">
        <v>79</v>
      </c>
      <c r="B34" s="6">
        <f>B32/B10</f>
        <v>897571.16737003683</v>
      </c>
      <c r="C34" s="6">
        <f>C32/C10</f>
        <v>852593.5795357686</v>
      </c>
      <c r="D34" s="6">
        <f t="shared" ref="D34:K34" si="6">D32/D10</f>
        <v>698430.33263149846</v>
      </c>
      <c r="E34" s="6">
        <f>E32/E10</f>
        <v>2818053.0821065409</v>
      </c>
      <c r="F34" s="6">
        <f t="shared" si="6"/>
        <v>7637621.51479501</v>
      </c>
      <c r="G34" s="6">
        <f t="shared" si="6"/>
        <v>135467.60116324859</v>
      </c>
      <c r="H34" s="6">
        <f t="shared" si="6"/>
        <v>130968.10706493504</v>
      </c>
      <c r="I34" s="6">
        <f t="shared" si="6"/>
        <v>91497168.787878782</v>
      </c>
      <c r="J34" s="6" t="e">
        <f t="shared" si="6"/>
        <v>#DIV/0!</v>
      </c>
      <c r="K34" s="6" t="e">
        <f t="shared" si="6"/>
        <v>#DIV/0!</v>
      </c>
    </row>
    <row r="35" spans="1:11">
      <c r="A35" s="3" t="s">
        <v>134</v>
      </c>
      <c r="B35" s="6">
        <f>B33/B12</f>
        <v>282135.37145850889</v>
      </c>
      <c r="C35" s="6">
        <f>C33/C12</f>
        <v>217851.14752420035</v>
      </c>
      <c r="D35" s="6">
        <f t="shared" ref="D35:K35" si="7">D33/D12</f>
        <v>594382.79640628968</v>
      </c>
      <c r="E35" s="6">
        <f>E33/E12</f>
        <v>2939864.3776551662</v>
      </c>
      <c r="F35" s="6" t="e">
        <f t="shared" si="7"/>
        <v>#DIV/0!</v>
      </c>
      <c r="G35" s="6">
        <f t="shared" si="7"/>
        <v>162237.79147483868</v>
      </c>
      <c r="H35" s="6">
        <f t="shared" si="7"/>
        <v>220312.67076257296</v>
      </c>
      <c r="I35" s="6">
        <f t="shared" si="7"/>
        <v>203043123.56435642</v>
      </c>
      <c r="J35" s="6" t="e">
        <f t="shared" si="7"/>
        <v>#DIV/0!</v>
      </c>
      <c r="K35" s="6" t="e">
        <f t="shared" si="7"/>
        <v>#DIV/0!</v>
      </c>
    </row>
    <row r="37" spans="1:11">
      <c r="A37" s="2" t="s">
        <v>10</v>
      </c>
    </row>
    <row r="39" spans="1:11">
      <c r="A39" t="s">
        <v>11</v>
      </c>
    </row>
    <row r="40" spans="1:11">
      <c r="A40" t="s">
        <v>12</v>
      </c>
      <c r="B40" s="23" t="s">
        <v>41</v>
      </c>
      <c r="C40" s="23" t="s">
        <v>41</v>
      </c>
      <c r="D40" s="23" t="s">
        <v>41</v>
      </c>
      <c r="E40" s="23" t="s">
        <v>41</v>
      </c>
      <c r="F40" s="23" t="s">
        <v>41</v>
      </c>
      <c r="G40" s="23" t="s">
        <v>41</v>
      </c>
      <c r="H40" s="23" t="s">
        <v>41</v>
      </c>
      <c r="I40" s="23" t="s">
        <v>41</v>
      </c>
      <c r="J40" s="23" t="s">
        <v>41</v>
      </c>
      <c r="K40" s="23" t="s">
        <v>41</v>
      </c>
    </row>
    <row r="41" spans="1:11">
      <c r="A41" t="s">
        <v>13</v>
      </c>
      <c r="B41" s="23" t="s">
        <v>41</v>
      </c>
      <c r="C41" s="23" t="s">
        <v>41</v>
      </c>
      <c r="D41" s="23" t="s">
        <v>41</v>
      </c>
      <c r="E41" s="23" t="s">
        <v>41</v>
      </c>
      <c r="F41" s="23" t="s">
        <v>41</v>
      </c>
      <c r="G41" s="23" t="s">
        <v>41</v>
      </c>
      <c r="H41" s="23" t="s">
        <v>41</v>
      </c>
      <c r="I41" s="23" t="s">
        <v>41</v>
      </c>
      <c r="J41" s="23" t="s">
        <v>41</v>
      </c>
      <c r="K41" s="23" t="s">
        <v>41</v>
      </c>
    </row>
    <row r="43" spans="1:11">
      <c r="A43" t="s">
        <v>14</v>
      </c>
    </row>
    <row r="44" spans="1:11">
      <c r="A44" t="s">
        <v>15</v>
      </c>
      <c r="B44" s="7">
        <f t="shared" ref="B44:K44" si="8">B12/B11*100</f>
        <v>88.589225559714009</v>
      </c>
      <c r="C44" s="7">
        <f t="shared" si="8"/>
        <v>94.90053236200616</v>
      </c>
      <c r="D44" s="7">
        <f t="shared" si="8"/>
        <v>207.53683791318201</v>
      </c>
      <c r="E44" s="7">
        <f t="shared" si="8"/>
        <v>98.695652173913047</v>
      </c>
      <c r="F44" s="7" t="e">
        <f t="shared" si="8"/>
        <v>#DIV/0!</v>
      </c>
      <c r="G44" s="7">
        <f t="shared" si="8"/>
        <v>9.2833333333333314</v>
      </c>
      <c r="H44" s="7">
        <f t="shared" si="8"/>
        <v>10.785714285714285</v>
      </c>
      <c r="I44" s="7" t="e">
        <f t="shared" si="8"/>
        <v>#DIV/0!</v>
      </c>
      <c r="J44" s="7" t="e">
        <f t="shared" si="8"/>
        <v>#DIV/0!</v>
      </c>
      <c r="K44" s="7" t="e">
        <f t="shared" si="8"/>
        <v>#DIV/0!</v>
      </c>
    </row>
    <row r="45" spans="1:11">
      <c r="A45" t="s">
        <v>16</v>
      </c>
      <c r="B45" s="7">
        <f t="shared" ref="B45:K45" si="9">B18/B17*100</f>
        <v>90.703059260158568</v>
      </c>
      <c r="C45" s="7">
        <f t="shared" si="9"/>
        <v>85.956969086262205</v>
      </c>
      <c r="D45" s="7">
        <f t="shared" si="9"/>
        <v>133.2993200398401</v>
      </c>
      <c r="E45" s="7">
        <f t="shared" si="9"/>
        <v>96.31309945692233</v>
      </c>
      <c r="F45" s="7" t="e">
        <f t="shared" si="9"/>
        <v>#DIV/0!</v>
      </c>
      <c r="G45" s="7">
        <f t="shared" si="9"/>
        <v>23.257801543039687</v>
      </c>
      <c r="H45" s="7">
        <f t="shared" si="9"/>
        <v>26.927003981455965</v>
      </c>
      <c r="I45" s="7" t="e">
        <f t="shared" si="9"/>
        <v>#DIV/0!</v>
      </c>
      <c r="J45" s="7" t="e">
        <f t="shared" si="9"/>
        <v>#DIV/0!</v>
      </c>
      <c r="K45" s="7" t="e">
        <f t="shared" si="9"/>
        <v>#DIV/0!</v>
      </c>
    </row>
    <row r="46" spans="1:11">
      <c r="A46" t="s">
        <v>17</v>
      </c>
      <c r="B46" s="7">
        <f t="shared" ref="B46:K46" si="10">AVERAGE(B44:B45)</f>
        <v>89.646142409936289</v>
      </c>
      <c r="C46" s="7">
        <f t="shared" si="10"/>
        <v>90.428750724134176</v>
      </c>
      <c r="D46" s="7">
        <f t="shared" si="10"/>
        <v>170.41807897651105</v>
      </c>
      <c r="E46" s="7">
        <f t="shared" si="10"/>
        <v>97.504375815417689</v>
      </c>
      <c r="F46" s="7" t="e">
        <f t="shared" si="10"/>
        <v>#DIV/0!</v>
      </c>
      <c r="G46" s="7">
        <f t="shared" si="10"/>
        <v>16.270567438186511</v>
      </c>
      <c r="H46" s="7">
        <f t="shared" si="10"/>
        <v>18.856359133585123</v>
      </c>
      <c r="I46" s="7" t="e">
        <f t="shared" si="10"/>
        <v>#DIV/0!</v>
      </c>
      <c r="J46" s="7" t="e">
        <f t="shared" si="10"/>
        <v>#DIV/0!</v>
      </c>
      <c r="K46" s="7" t="e">
        <f t="shared" si="10"/>
        <v>#DIV/0!</v>
      </c>
    </row>
    <row r="47" spans="1:11">
      <c r="B47" s="7"/>
      <c r="C47" s="7"/>
      <c r="D47" s="7"/>
      <c r="E47" s="7"/>
      <c r="F47" s="7"/>
      <c r="G47" s="7"/>
      <c r="H47" s="7"/>
    </row>
    <row r="48" spans="1:11">
      <c r="A48" t="s">
        <v>18</v>
      </c>
    </row>
    <row r="49" spans="1:12">
      <c r="A49" t="s">
        <v>19</v>
      </c>
      <c r="B49" s="33">
        <f>B12/(B13)*100</f>
        <v>66.184931985262011</v>
      </c>
      <c r="C49" s="33">
        <f t="shared" ref="C49:K49" si="11">C12/(C13)*100</f>
        <v>71.175399271504631</v>
      </c>
      <c r="D49" s="33">
        <f t="shared" si="11"/>
        <v>207.53683791318201</v>
      </c>
      <c r="E49" s="33">
        <f t="shared" si="11"/>
        <v>98.695652173913047</v>
      </c>
      <c r="F49" s="33" t="e">
        <f t="shared" si="11"/>
        <v>#DIV/0!</v>
      </c>
      <c r="G49" s="33">
        <f t="shared" si="11"/>
        <v>6.1888888888888891</v>
      </c>
      <c r="H49" s="33">
        <f t="shared" si="11"/>
        <v>7.1904761904761898</v>
      </c>
      <c r="I49" s="33" t="e">
        <f t="shared" si="11"/>
        <v>#DIV/0!</v>
      </c>
      <c r="J49" s="33" t="e">
        <f t="shared" si="11"/>
        <v>#DIV/0!</v>
      </c>
      <c r="K49" s="33" t="e">
        <f t="shared" si="11"/>
        <v>#DIV/0!</v>
      </c>
      <c r="L49" s="24"/>
    </row>
    <row r="50" spans="1:12">
      <c r="A50" t="s">
        <v>20</v>
      </c>
      <c r="B50" s="7">
        <f>B18/B19*100</f>
        <v>63.195694672369584</v>
      </c>
      <c r="C50" s="7">
        <f>C18/C19*100</f>
        <v>59.508670905873842</v>
      </c>
      <c r="D50" s="7">
        <f t="shared" ref="D50:K50" si="12">D18/D19*100</f>
        <v>99.974490029880073</v>
      </c>
      <c r="E50" s="7">
        <f t="shared" si="12"/>
        <v>66.678299623693349</v>
      </c>
      <c r="F50" s="7" t="e">
        <f t="shared" si="12"/>
        <v>#DIV/0!</v>
      </c>
      <c r="G50" s="7">
        <f t="shared" si="12"/>
        <v>15.505201028693122</v>
      </c>
      <c r="H50" s="7">
        <f t="shared" si="12"/>
        <v>17.951335987637311</v>
      </c>
      <c r="I50" s="7" t="e">
        <f t="shared" si="12"/>
        <v>#DIV/0!</v>
      </c>
      <c r="J50" s="7" t="e">
        <f t="shared" si="12"/>
        <v>#DIV/0!</v>
      </c>
      <c r="K50" s="7" t="e">
        <f t="shared" si="12"/>
        <v>#DIV/0!</v>
      </c>
    </row>
    <row r="51" spans="1:12">
      <c r="A51" t="s">
        <v>21</v>
      </c>
      <c r="B51" s="7">
        <f>(B49+B50)/2</f>
        <v>64.69031332881579</v>
      </c>
      <c r="C51" s="7">
        <f>(C49+C50)/2</f>
        <v>65.342035088689244</v>
      </c>
      <c r="D51" s="7">
        <f t="shared" ref="D51:K51" si="13">(D49+D50)/2</f>
        <v>153.75566397153105</v>
      </c>
      <c r="E51" s="7">
        <f t="shared" si="13"/>
        <v>82.686975898803198</v>
      </c>
      <c r="F51" s="7" t="e">
        <f t="shared" si="13"/>
        <v>#DIV/0!</v>
      </c>
      <c r="G51" s="7">
        <f t="shared" si="13"/>
        <v>10.847044958791006</v>
      </c>
      <c r="H51" s="7">
        <f t="shared" si="13"/>
        <v>12.57090608905675</v>
      </c>
      <c r="I51" s="7" t="e">
        <f t="shared" si="13"/>
        <v>#DIV/0!</v>
      </c>
      <c r="J51" s="7" t="e">
        <f t="shared" si="13"/>
        <v>#DIV/0!</v>
      </c>
      <c r="K51" s="7" t="e">
        <f t="shared" si="13"/>
        <v>#DIV/0!</v>
      </c>
    </row>
    <row r="53" spans="1:12">
      <c r="A53" t="s">
        <v>35</v>
      </c>
    </row>
    <row r="54" spans="1:12">
      <c r="A54" t="s">
        <v>22</v>
      </c>
      <c r="B54" s="7">
        <f>B20/B18*100</f>
        <v>99.099797330158978</v>
      </c>
      <c r="C54" s="7"/>
      <c r="D54" s="7"/>
      <c r="E54" s="7"/>
      <c r="F54" s="7"/>
      <c r="G54" s="7"/>
      <c r="H54" s="7"/>
      <c r="I54" s="7"/>
      <c r="J54" s="7"/>
      <c r="K54" s="7"/>
      <c r="L54" s="24"/>
    </row>
    <row r="56" spans="1:12">
      <c r="A56" t="s">
        <v>23</v>
      </c>
    </row>
    <row r="57" spans="1:12">
      <c r="A57" t="s">
        <v>24</v>
      </c>
      <c r="B57" s="7">
        <f>((B12/B10)-1)*100</f>
        <v>194.416879472565</v>
      </c>
      <c r="C57" s="7">
        <f>((C12/C10)-1)*100</f>
        <v>277.17149220489978</v>
      </c>
      <c r="D57" s="7">
        <f t="shared" ref="D57:K57" si="14">((D12/D10)-1)*100</f>
        <v>9.4742923165800121</v>
      </c>
      <c r="E57" s="7">
        <f>((E12/E10)-1)*100</f>
        <v>-2.5518721678988832</v>
      </c>
      <c r="F57" s="7">
        <f t="shared" si="14"/>
        <v>-100</v>
      </c>
      <c r="G57" s="7">
        <f t="shared" si="14"/>
        <v>-44.318560479840066</v>
      </c>
      <c r="H57" s="7">
        <f t="shared" si="14"/>
        <v>-35.285714285714285</v>
      </c>
      <c r="I57" s="7">
        <f t="shared" si="14"/>
        <v>-50</v>
      </c>
      <c r="J57" s="7" t="e">
        <f t="shared" si="14"/>
        <v>#DIV/0!</v>
      </c>
      <c r="K57" s="7" t="e">
        <f t="shared" si="14"/>
        <v>#DIV/0!</v>
      </c>
      <c r="L57" s="24"/>
    </row>
    <row r="58" spans="1:12">
      <c r="A58" t="s">
        <v>25</v>
      </c>
      <c r="B58" s="33">
        <f>((B33/B32)-1)*100</f>
        <v>-7.4553431823838556</v>
      </c>
      <c r="C58" s="33">
        <f>((C33/C32)-1)*100</f>
        <v>-3.6267169229776464</v>
      </c>
      <c r="D58" s="7">
        <f t="shared" ref="D58:K58" si="15">((D33/D32)-1)*100</f>
        <v>-6.8344644245855513</v>
      </c>
      <c r="E58" s="7">
        <f>((E33/E32)-1)*100</f>
        <v>1.6603560457524758</v>
      </c>
      <c r="F58" s="7">
        <f t="shared" si="15"/>
        <v>-100</v>
      </c>
      <c r="G58" s="7">
        <f t="shared" si="15"/>
        <v>-33.315171330122354</v>
      </c>
      <c r="H58" s="7">
        <f t="shared" si="15"/>
        <v>8.8614430010627068</v>
      </c>
      <c r="I58" s="7">
        <f t="shared" si="15"/>
        <v>10.955959760393608</v>
      </c>
      <c r="J58" s="7" t="e">
        <f t="shared" si="15"/>
        <v>#DIV/0!</v>
      </c>
      <c r="K58" s="7" t="e">
        <f t="shared" si="15"/>
        <v>#DIV/0!</v>
      </c>
      <c r="L58" s="24"/>
    </row>
    <row r="59" spans="1:12">
      <c r="A59" t="s">
        <v>26</v>
      </c>
      <c r="B59" s="7">
        <f>((B35/B34)-1)*100</f>
        <v>-68.566796515401606</v>
      </c>
      <c r="C59" s="7">
        <f>((C35/C34)-1)*100</f>
        <v>-74.448418009103605</v>
      </c>
      <c r="D59" s="7">
        <f t="shared" ref="D59:K59" si="16">((D35/D34)-1)*100</f>
        <v>-14.897339271217724</v>
      </c>
      <c r="E59" s="7">
        <f>((E35/E34)-1)*100</f>
        <v>4.3225337493490112</v>
      </c>
      <c r="F59" s="7" t="e">
        <f t="shared" si="16"/>
        <v>#DIV/0!</v>
      </c>
      <c r="G59" s="7">
        <f t="shared" si="16"/>
        <v>19.761323063017855</v>
      </c>
      <c r="H59" s="7">
        <f t="shared" si="16"/>
        <v>68.218565343805551</v>
      </c>
      <c r="I59" s="7">
        <f t="shared" si="16"/>
        <v>121.91191952078722</v>
      </c>
      <c r="J59" s="7" t="e">
        <f t="shared" si="16"/>
        <v>#DIV/0!</v>
      </c>
      <c r="K59" s="7" t="e">
        <f t="shared" si="16"/>
        <v>#DIV/0!</v>
      </c>
    </row>
    <row r="60" spans="1:12">
      <c r="B60" s="8"/>
      <c r="C60" s="8"/>
      <c r="D60" s="8"/>
      <c r="E60" s="8"/>
      <c r="F60" s="8"/>
      <c r="G60" s="8"/>
      <c r="H60" s="8"/>
    </row>
    <row r="61" spans="1:12">
      <c r="A61" t="s">
        <v>27</v>
      </c>
    </row>
    <row r="62" spans="1:12">
      <c r="A62" t="s">
        <v>28</v>
      </c>
      <c r="B62" s="4">
        <f>B17/(B11*9)</f>
        <v>30923.97912610694</v>
      </c>
      <c r="C62" s="4">
        <f>C17/(C11*9)</f>
        <v>26991.453458173783</v>
      </c>
      <c r="D62" s="4">
        <f t="shared" ref="D62:K62" si="17">D17/(D11*9)</f>
        <v>103851.40024193548</v>
      </c>
      <c r="E62" s="4">
        <f t="shared" si="17"/>
        <v>338079.48823913041</v>
      </c>
      <c r="F62" s="4" t="e">
        <f t="shared" si="17"/>
        <v>#DIV/0!</v>
      </c>
      <c r="G62" s="4">
        <f t="shared" si="17"/>
        <v>7267.184302222222</v>
      </c>
      <c r="H62" s="4">
        <f t="shared" si="17"/>
        <v>9903.2836133333331</v>
      </c>
      <c r="I62" s="4" t="e">
        <f t="shared" si="17"/>
        <v>#DIV/0!</v>
      </c>
      <c r="J62" s="4" t="e">
        <f t="shared" si="17"/>
        <v>#DIV/0!</v>
      </c>
      <c r="K62" s="4" t="e">
        <f t="shared" si="17"/>
        <v>#DIV/0!</v>
      </c>
    </row>
    <row r="63" spans="1:12">
      <c r="A63" t="s">
        <v>29</v>
      </c>
      <c r="B63" s="4">
        <f>B18/(B12*9)</f>
        <v>31661.858352565996</v>
      </c>
      <c r="C63" s="4">
        <f>C18/(C12*9)</f>
        <v>24447.739888826927</v>
      </c>
      <c r="D63" s="4">
        <f t="shared" ref="D63:K63" si="18">D18/(D12*9)</f>
        <v>66702.958263372508</v>
      </c>
      <c r="E63" s="4">
        <f t="shared" si="18"/>
        <v>329918.11349241313</v>
      </c>
      <c r="F63" s="4" t="e">
        <f t="shared" si="18"/>
        <v>#DIV/0!</v>
      </c>
      <c r="G63" s="4">
        <f t="shared" si="18"/>
        <v>18206.685487731898</v>
      </c>
      <c r="H63" s="4">
        <f t="shared" si="18"/>
        <v>24723.977496688742</v>
      </c>
      <c r="I63" s="4">
        <f t="shared" si="18"/>
        <v>22785950.533333331</v>
      </c>
      <c r="J63" s="4" t="e">
        <f t="shared" si="18"/>
        <v>#DIV/0!</v>
      </c>
      <c r="K63" s="4" t="e">
        <f t="shared" si="18"/>
        <v>#DIV/0!</v>
      </c>
    </row>
    <row r="64" spans="1:12">
      <c r="A64" t="s">
        <v>30</v>
      </c>
      <c r="B64" s="10">
        <f>(B63/B62)*B46</f>
        <v>91.785195277186418</v>
      </c>
      <c r="C64" s="10">
        <f t="shared" ref="C64:K64" si="19">(C63/C62)*C46</f>
        <v>81.906614610474605</v>
      </c>
      <c r="D64" s="10">
        <f t="shared" si="19"/>
        <v>109.45822572264319</v>
      </c>
      <c r="E64" s="10">
        <f t="shared" si="19"/>
        <v>95.150580988588331</v>
      </c>
      <c r="F64" s="10" t="e">
        <f t="shared" si="19"/>
        <v>#DIV/0!</v>
      </c>
      <c r="G64" s="10">
        <f t="shared" si="19"/>
        <v>40.763119763373666</v>
      </c>
      <c r="H64" s="10">
        <f t="shared" si="19"/>
        <v>47.075719235240683</v>
      </c>
      <c r="I64" s="10" t="e">
        <f t="shared" si="19"/>
        <v>#DIV/0!</v>
      </c>
      <c r="J64" s="10" t="e">
        <f t="shared" si="19"/>
        <v>#DIV/0!</v>
      </c>
      <c r="K64" s="10" t="e">
        <f t="shared" si="19"/>
        <v>#DIV/0!</v>
      </c>
    </row>
    <row r="65" spans="1:11">
      <c r="A65" t="s">
        <v>39</v>
      </c>
      <c r="B65" s="4">
        <f>B17/B11</f>
        <v>278315.81213496241</v>
      </c>
      <c r="C65" s="4">
        <f>C17/C11</f>
        <v>242923.08112356404</v>
      </c>
      <c r="D65" s="4">
        <f t="shared" ref="D65:K66" si="20">D17/D11</f>
        <v>934662.60217741935</v>
      </c>
      <c r="E65" s="4">
        <f t="shared" si="20"/>
        <v>3042715.3941521738</v>
      </c>
      <c r="F65" s="4" t="e">
        <f t="shared" si="20"/>
        <v>#DIV/0!</v>
      </c>
      <c r="G65" s="4">
        <f t="shared" si="20"/>
        <v>65404.658719999999</v>
      </c>
      <c r="H65" s="4">
        <f t="shared" si="20"/>
        <v>89129.552519999997</v>
      </c>
      <c r="I65" s="4" t="e">
        <f t="shared" si="20"/>
        <v>#DIV/0!</v>
      </c>
      <c r="J65" s="4" t="e">
        <f t="shared" si="20"/>
        <v>#DIV/0!</v>
      </c>
      <c r="K65" s="4" t="e">
        <f t="shared" si="20"/>
        <v>#DIV/0!</v>
      </c>
    </row>
    <row r="66" spans="1:11">
      <c r="A66" t="s">
        <v>40</v>
      </c>
      <c r="B66" s="4">
        <f>B18/B12</f>
        <v>284956.72517309396</v>
      </c>
      <c r="C66" s="4">
        <f>C18/C12</f>
        <v>220029.65899944233</v>
      </c>
      <c r="D66" s="4">
        <f t="shared" si="20"/>
        <v>600326.6243703526</v>
      </c>
      <c r="E66" s="4">
        <f t="shared" si="20"/>
        <v>2969263.021431718</v>
      </c>
      <c r="F66" s="4" t="e">
        <f t="shared" si="20"/>
        <v>#DIV/0!</v>
      </c>
      <c r="G66" s="4">
        <f t="shared" si="20"/>
        <v>163860.16938958707</v>
      </c>
      <c r="H66" s="4">
        <f t="shared" si="20"/>
        <v>222515.79747019868</v>
      </c>
      <c r="I66" s="4">
        <f t="shared" si="20"/>
        <v>205073554.79999998</v>
      </c>
      <c r="J66" s="4" t="e">
        <f t="shared" si="20"/>
        <v>#DIV/0!</v>
      </c>
      <c r="K66" s="4" t="e">
        <f t="shared" si="20"/>
        <v>#DIV/0!</v>
      </c>
    </row>
    <row r="67" spans="1:11">
      <c r="B67" s="7"/>
      <c r="C67" s="7"/>
      <c r="D67" s="7"/>
      <c r="E67" s="7"/>
      <c r="F67" s="7"/>
      <c r="G67" s="7"/>
      <c r="H67" s="7"/>
    </row>
    <row r="68" spans="1:11">
      <c r="A68" t="s">
        <v>31</v>
      </c>
      <c r="B68" s="7"/>
      <c r="C68" s="7"/>
      <c r="D68" s="7"/>
      <c r="E68" s="7"/>
      <c r="F68" s="7"/>
      <c r="G68" s="7"/>
      <c r="H68" s="7"/>
    </row>
    <row r="69" spans="1:11">
      <c r="A69" t="s">
        <v>32</v>
      </c>
      <c r="B69" s="8">
        <f>(B24/B23)*100</f>
        <v>99.986597573669172</v>
      </c>
      <c r="C69" s="8"/>
      <c r="D69" s="7"/>
      <c r="E69" s="7"/>
      <c r="F69" s="7"/>
      <c r="G69" s="7"/>
      <c r="H69" s="7"/>
    </row>
    <row r="70" spans="1:11">
      <c r="A70" t="s">
        <v>33</v>
      </c>
      <c r="B70" s="8">
        <f>(B18/B24)*100</f>
        <v>90.715217300328092</v>
      </c>
      <c r="C70" s="8"/>
      <c r="D70" s="7"/>
      <c r="E70" s="7"/>
      <c r="F70" s="7"/>
      <c r="G70" s="7"/>
      <c r="H70" s="7"/>
    </row>
    <row r="71" spans="1:11" ht="15.75" thickBo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</row>
    <row r="72" spans="1:11" ht="15.75" thickTop="1"/>
    <row r="73" spans="1:11">
      <c r="A73" s="12" t="s">
        <v>34</v>
      </c>
    </row>
    <row r="74" spans="1:11">
      <c r="A74" t="s">
        <v>99</v>
      </c>
    </row>
    <row r="75" spans="1:11">
      <c r="A75" t="s">
        <v>100</v>
      </c>
      <c r="B75" s="10"/>
      <c r="C75" s="10"/>
      <c r="D75" s="10"/>
      <c r="E75" s="10"/>
      <c r="F75" s="10"/>
    </row>
    <row r="76" spans="1:11">
      <c r="A76" t="s">
        <v>101</v>
      </c>
    </row>
    <row r="79" spans="1:11">
      <c r="A79" t="s">
        <v>88</v>
      </c>
    </row>
    <row r="80" spans="1:11">
      <c r="A80" s="20"/>
    </row>
    <row r="81" spans="1:1">
      <c r="A81" s="20"/>
    </row>
    <row r="82" spans="1:1">
      <c r="A82" s="20"/>
    </row>
    <row r="84" spans="1:1">
      <c r="A84" s="20" t="s">
        <v>89</v>
      </c>
    </row>
  </sheetData>
  <mergeCells count="4">
    <mergeCell ref="A4:A5"/>
    <mergeCell ref="B4:B5"/>
    <mergeCell ref="C4:K4"/>
    <mergeCell ref="A2:K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P84"/>
  <sheetViews>
    <sheetView zoomScale="70" zoomScaleNormal="70" workbookViewId="0">
      <selection activeCell="A80" sqref="A80"/>
    </sheetView>
  </sheetViews>
  <sheetFormatPr baseColWidth="10" defaultColWidth="11.42578125" defaultRowHeight="15"/>
  <cols>
    <col min="1" max="1" width="55.140625" customWidth="1"/>
    <col min="2" max="2" width="17.5703125" bestFit="1" customWidth="1"/>
    <col min="3" max="3" width="17.5703125" customWidth="1"/>
    <col min="4" max="4" width="16.5703125" bestFit="1" customWidth="1"/>
    <col min="5" max="5" width="16.42578125" customWidth="1"/>
    <col min="6" max="6" width="17.5703125" bestFit="1" customWidth="1"/>
    <col min="7" max="8" width="15.28515625" customWidth="1"/>
    <col min="9" max="9" width="15.7109375" customWidth="1"/>
    <col min="10" max="10" width="16.140625" customWidth="1"/>
  </cols>
  <sheetData>
    <row r="2" spans="1:16" ht="15.75">
      <c r="A2" s="61" t="s">
        <v>135</v>
      </c>
      <c r="B2" s="61"/>
      <c r="C2" s="61"/>
      <c r="D2" s="61"/>
      <c r="E2" s="61"/>
      <c r="F2" s="61"/>
      <c r="G2" s="61"/>
      <c r="H2" s="61"/>
      <c r="I2" s="61"/>
      <c r="J2" s="61"/>
    </row>
    <row r="4" spans="1:16">
      <c r="A4" s="57" t="s">
        <v>0</v>
      </c>
      <c r="B4" s="21"/>
      <c r="C4" s="21"/>
      <c r="D4" s="62" t="s">
        <v>2</v>
      </c>
      <c r="E4" s="62"/>
      <c r="F4" s="62"/>
      <c r="G4" s="62"/>
      <c r="H4" s="62"/>
      <c r="I4" s="62"/>
      <c r="J4" s="28"/>
    </row>
    <row r="5" spans="1:16" ht="105.75" thickBot="1">
      <c r="A5" s="58"/>
      <c r="B5" s="1" t="s">
        <v>1</v>
      </c>
      <c r="C5" s="54" t="s">
        <v>85</v>
      </c>
      <c r="D5" s="54" t="s">
        <v>47</v>
      </c>
      <c r="E5" s="54" t="s">
        <v>84</v>
      </c>
      <c r="F5" s="55" t="s">
        <v>86</v>
      </c>
      <c r="G5" s="54" t="s">
        <v>48</v>
      </c>
      <c r="H5" s="54" t="s">
        <v>49</v>
      </c>
      <c r="I5" s="55" t="s">
        <v>87</v>
      </c>
      <c r="J5" s="35" t="s">
        <v>50</v>
      </c>
      <c r="P5" s="41"/>
    </row>
    <row r="6" spans="1:16" ht="15.75" thickTop="1"/>
    <row r="7" spans="1:16">
      <c r="A7" s="2" t="s">
        <v>3</v>
      </c>
    </row>
    <row r="9" spans="1:16">
      <c r="A9" t="s">
        <v>4</v>
      </c>
    </row>
    <row r="10" spans="1:16">
      <c r="A10" s="3" t="s">
        <v>80</v>
      </c>
      <c r="B10" s="46">
        <f>C10+D10+E10+F10+G10+H10+I10+J10</f>
        <v>8582.4166666666661</v>
      </c>
      <c r="C10" s="13">
        <f>(+'I Trimestre'!C10+'II trimestre'!C10+'III Trimestre'!C10+'IV Trimestre'!C10)/4</f>
        <v>6061.5</v>
      </c>
      <c r="D10" s="13">
        <f>(+'I Trimestre'!D10+'II trimestre'!D10+'III Trimestre'!D10+'IV Trimestre'!D10)/4</f>
        <v>1586.7500000000002</v>
      </c>
      <c r="E10" s="13">
        <f>(+'I Trimestre'!E10+'II trimestre'!E10+'III Trimestre'!E10+'IV Trimestre'!E10)/4</f>
        <v>349.41666666666669</v>
      </c>
      <c r="F10" s="13">
        <f>(+'I Trimestre'!F10+'II trimestre'!F10+'III Trimestre'!F10+'IV Trimestre'!F10)/4</f>
        <v>42.5</v>
      </c>
      <c r="G10" s="13">
        <f>(+'I Trimestre'!G10+'II trimestre'!G10+'III Trimestre'!G10+'IV Trimestre'!G10)/4</f>
        <v>250.08333333333334</v>
      </c>
      <c r="H10" s="13">
        <f>(+'I Trimestre'!H10+'II trimestre'!H10+'III Trimestre'!H10+'IV Trimestre'!H10)/4</f>
        <v>291.66666666666669</v>
      </c>
      <c r="I10" s="13">
        <f>(+'I Trimestre'!I10+'II trimestre'!I10+'III Trimestre'!I10+'IV Trimestre'!I10)/4</f>
        <v>0.5</v>
      </c>
      <c r="J10" s="13">
        <f>(+'I Trimestre'!K10+'II trimestre'!K10+'III Trimestre'!K10+'IV Trimestre'!K10)/4</f>
        <v>0</v>
      </c>
    </row>
    <row r="11" spans="1:16">
      <c r="A11" s="3" t="s">
        <v>136</v>
      </c>
      <c r="B11" s="46">
        <f>C11+D11+E11+F11+G11+H11</f>
        <v>33303</v>
      </c>
      <c r="C11" s="13">
        <f>(+'I Trimestre'!C11+'II trimestre'!C11+'III Trimestre'!C11+'IV Trimestre'!C11)</f>
        <v>32121</v>
      </c>
      <c r="D11" s="13">
        <f>(+'I Trimestre'!D11+'II trimestre'!D11+'III Trimestre'!D11+'IV Trimestre'!D11)/4</f>
        <v>837</v>
      </c>
      <c r="E11" s="13">
        <f>(+'I Trimestre'!E11+'II trimestre'!E11+'III Trimestre'!E11+'IV Trimestre'!E11)/4</f>
        <v>345</v>
      </c>
      <c r="F11" s="13">
        <f>(+'I Trimestre'!F11+'II trimestre'!F11+'III Trimestre'!F11+'IV Trimestre'!F11)/4</f>
        <v>0</v>
      </c>
      <c r="G11" s="13">
        <f>'IV Trimestre'!G13</f>
        <v>0</v>
      </c>
      <c r="H11" s="13">
        <f>'IV Trimestre'!H13</f>
        <v>0</v>
      </c>
      <c r="I11" s="13">
        <f>(+'I Trimestre'!I11+'II trimestre'!I11+'III Trimestre'!I11+'IV Trimestre'!I11)</f>
        <v>0</v>
      </c>
      <c r="J11" s="13">
        <f>(+'I Trimestre'!K11+'II trimestre'!K11+'III Trimestre'!K11+'IV Trimestre'!K11)</f>
        <v>0</v>
      </c>
    </row>
    <row r="12" spans="1:16">
      <c r="A12" s="3" t="s">
        <v>137</v>
      </c>
      <c r="B12" s="46">
        <f>C12+D12+E12+F12+G12+H12</f>
        <v>32888.583333333328</v>
      </c>
      <c r="C12" s="13">
        <f>(+'I Trimestre'!C12+'II trimestre'!C12+'III Trimestre'!C12+'IV Trimestre'!C12)</f>
        <v>30483</v>
      </c>
      <c r="D12" s="13">
        <f>(+'I Trimestre'!D12+'II trimestre'!D12+'III Trimestre'!D12+'IV Trimestre'!D12)/4</f>
        <v>1737.0833333333335</v>
      </c>
      <c r="E12" s="13">
        <f>(+'I Trimestre'!E12+'II trimestre'!E12+'III Trimestre'!E12+'IV Trimestre'!E12)/4</f>
        <v>340.5</v>
      </c>
      <c r="F12" s="13">
        <f>(+'I Trimestre'!F12+'II trimestre'!F12+'III Trimestre'!F12+'IV Trimestre'!F12)/4</f>
        <v>0</v>
      </c>
      <c r="G12" s="13">
        <f>(+'I Trimestre'!G12+'II trimestre'!G12+'III Trimestre'!G12+'IV Trimestre'!G12)/4</f>
        <v>139.25</v>
      </c>
      <c r="H12" s="13">
        <f>(+'I Trimestre'!H12+'II trimestre'!H12+'III Trimestre'!H12+'IV Trimestre'!H12)/4</f>
        <v>188.75</v>
      </c>
      <c r="I12" s="13">
        <f>(+'I Trimestre'!I12+'II trimestre'!I12+'III Trimestre'!I12+'IV Trimestre'!I12)</f>
        <v>1</v>
      </c>
      <c r="J12" s="13">
        <f>(+'I Trimestre'!K12+'II trimestre'!K12+'III Trimestre'!K12+'IV Trimestre'!K12)</f>
        <v>0</v>
      </c>
    </row>
    <row r="13" spans="1:16" s="41" customFormat="1">
      <c r="A13" s="42" t="s">
        <v>94</v>
      </c>
      <c r="B13" s="46">
        <f>C13+D13+E13+F13+G13+H13</f>
        <v>0</v>
      </c>
      <c r="C13" s="13">
        <f>+'IV Trimestre'!C13</f>
        <v>0</v>
      </c>
      <c r="D13" s="13">
        <f>+'IV Trimestre'!D13</f>
        <v>0</v>
      </c>
      <c r="E13" s="13">
        <f>+'IV Trimestre'!E13</f>
        <v>0</v>
      </c>
      <c r="F13" s="13">
        <f>+'IV Trimestre'!F13</f>
        <v>0</v>
      </c>
      <c r="G13" s="13">
        <f>+'IV Trimestre'!G13</f>
        <v>0</v>
      </c>
      <c r="H13" s="13">
        <f>+'IV Trimestre'!H13</f>
        <v>0</v>
      </c>
      <c r="I13" s="13">
        <f>+'IV Trimestre'!I13</f>
        <v>0</v>
      </c>
      <c r="J13" s="13">
        <f>+'IV Trimestre'!K13</f>
        <v>0</v>
      </c>
    </row>
    <row r="15" spans="1:16">
      <c r="A15" s="5" t="s">
        <v>5</v>
      </c>
    </row>
    <row r="16" spans="1:16">
      <c r="A16" s="3" t="s">
        <v>55</v>
      </c>
      <c r="B16" s="4">
        <f>SUM(C16:J16)</f>
        <v>10168395265.189999</v>
      </c>
      <c r="C16" s="13">
        <f>+'I Trimestre'!C16+'II trimestre'!C16+'III Trimestre'!C16+'IV Trimestre'!C16</f>
        <v>6821754696.710001</v>
      </c>
      <c r="D16" s="13">
        <f>+'I Trimestre'!D16+'II trimestre'!D16+'III Trimestre'!D16+'IV Trimestre'!D16</f>
        <v>1462869316</v>
      </c>
      <c r="E16" s="13">
        <f>+'I Trimestre'!E16+'II trimestre'!E16+'III Trimestre'!E16+'IV Trimestre'!E16</f>
        <v>1299770623.0599999</v>
      </c>
      <c r="F16" s="13">
        <f>+'I Trimestre'!F16+'II trimestre'!F16+'III Trimestre'!F16+'IV Trimestre'!F16</f>
        <v>428470566.98000002</v>
      </c>
      <c r="G16" s="13">
        <f>+'I Trimestre'!G16+'II trimestre'!G16+'III Trimestre'!G16+'IV Trimestre'!G16</f>
        <v>44719209.819999993</v>
      </c>
      <c r="H16" s="13">
        <f>+'I Trimestre'!H16+'II trimestre'!H16+'III Trimestre'!H16+'IV Trimestre'!H16</f>
        <v>50422721.219999999</v>
      </c>
      <c r="I16" s="13">
        <f>+'I Trimestre'!I16+'II trimestre'!I16+'III Trimestre'!I16+'IV Trimestre'!I16</f>
        <v>60388131.399999999</v>
      </c>
      <c r="J16" s="13">
        <f>+'I Trimestre'!K16+'II trimestre'!K16+'III Trimestre'!K16+'IV Trimestre'!K16</f>
        <v>0</v>
      </c>
    </row>
    <row r="17" spans="1:11">
      <c r="A17" s="3" t="s">
        <v>136</v>
      </c>
      <c r="B17" s="4">
        <f t="shared" ref="B17:B19" si="0">SUM(C17:J17)</f>
        <v>10584443107.43</v>
      </c>
      <c r="C17" s="13">
        <f>+'I Trimestre'!C17+'II trimestre'!C17+'III Trimestre'!C17+'IV Trimestre'!C17</f>
        <v>7802932288.7700005</v>
      </c>
      <c r="D17" s="13">
        <f>+'I Trimestre'!D17+'II trimestre'!D17+'III Trimestre'!D17+'IV Trimestre'!D17</f>
        <v>1043083464.03</v>
      </c>
      <c r="E17" s="13">
        <f>+'I Trimestre'!E17+'II trimestre'!E17+'III Trimestre'!E17+'IV Trimestre'!E17</f>
        <v>1399649081.3099999</v>
      </c>
      <c r="F17" s="13">
        <f>+'I Trimestre'!F17+'II trimestre'!F17+'III Trimestre'!F17+'IV Trimestre'!F17</f>
        <v>0</v>
      </c>
      <c r="G17" s="13">
        <f>+'I Trimestre'!G17+'II trimestre'!G17+'III Trimestre'!G17+'IV Trimestre'!G17</f>
        <v>130809317.44</v>
      </c>
      <c r="H17" s="13">
        <f>+'I Trimestre'!H17+'II trimestre'!H17+'III Trimestre'!H17+'IV Trimestre'!H17</f>
        <v>207968955.88</v>
      </c>
      <c r="I17" s="13">
        <f>+'I Trimestre'!I17+'II trimestre'!I17+'III Trimestre'!I17+'IV Trimestre'!I17</f>
        <v>0</v>
      </c>
      <c r="J17" s="13">
        <f>+'I Trimestre'!K17+'II trimestre'!K17+'III Trimestre'!K17+'IV Trimestre'!K17</f>
        <v>0</v>
      </c>
    </row>
    <row r="18" spans="1:11">
      <c r="A18" s="3" t="s">
        <v>137</v>
      </c>
      <c r="B18" s="4">
        <f t="shared" si="0"/>
        <v>9600413704.0900021</v>
      </c>
      <c r="C18" s="13">
        <f>+'I Trimestre'!C18+'II trimestre'!C18+'III Trimestre'!C18+'IV Trimestre'!C18</f>
        <v>6707164095.2800007</v>
      </c>
      <c r="D18" s="13">
        <f>+'I Trimestre'!D18+'II trimestre'!D18+'III Trimestre'!D18+'IV Trimestre'!D18</f>
        <v>1390423165</v>
      </c>
      <c r="E18" s="13">
        <f>+'I Trimestre'!E18+'II trimestre'!E18+'III Trimestre'!E18+'IV Trimestre'!E18</f>
        <v>1348045411.73</v>
      </c>
      <c r="F18" s="13">
        <f>+'I Trimestre'!F18+'II trimestre'!F18+'III Trimestre'!F18+'IV Trimestre'!F18</f>
        <v>0</v>
      </c>
      <c r="G18" s="13">
        <f>+'I Trimestre'!G18+'II trimestre'!G18+'III Trimestre'!G18+'IV Trimestre'!G18</f>
        <v>30423371.449999999</v>
      </c>
      <c r="H18" s="13">
        <f>+'I Trimestre'!H18+'II trimestre'!H18+'III Trimestre'!H18+'IV Trimestre'!H18</f>
        <v>55999809.030000001</v>
      </c>
      <c r="I18" s="13">
        <f>+'I Trimestre'!I18+'II trimestre'!I18+'III Trimestre'!I18+'IV Trimestre'!I18</f>
        <v>68357851.599999994</v>
      </c>
      <c r="J18" s="13">
        <f>+'I Trimestre'!K18+'II trimestre'!K18+'III Trimestre'!K18+'IV Trimestre'!K18</f>
        <v>0</v>
      </c>
    </row>
    <row r="19" spans="1:11">
      <c r="A19" s="3" t="s">
        <v>94</v>
      </c>
      <c r="B19" s="4">
        <f t="shared" si="0"/>
        <v>0</v>
      </c>
      <c r="C19" s="4">
        <f>+'IV Trimestre'!C19</f>
        <v>0</v>
      </c>
      <c r="D19" s="4">
        <f>+'IV Trimestre'!D19</f>
        <v>0</v>
      </c>
      <c r="E19" s="4">
        <f>+'IV Trimestre'!E19</f>
        <v>0</v>
      </c>
      <c r="F19" s="4">
        <f>+'IV Trimestre'!F19</f>
        <v>0</v>
      </c>
      <c r="G19" s="4">
        <f>+'IV Trimestre'!G19</f>
        <v>0</v>
      </c>
      <c r="H19" s="4">
        <f>+'IV Trimestre'!H19</f>
        <v>0</v>
      </c>
      <c r="I19" s="4">
        <f>+'IV Trimestre'!I19</f>
        <v>0</v>
      </c>
      <c r="J19" s="4">
        <f>+'IV Trimestre'!K19</f>
        <v>0</v>
      </c>
      <c r="K19" s="24"/>
    </row>
    <row r="20" spans="1:11">
      <c r="A20" s="3" t="s">
        <v>138</v>
      </c>
      <c r="B20" s="47">
        <f>C20+D20+E20+F20+I20+G20+H20+J20</f>
        <v>9600413704.0900021</v>
      </c>
      <c r="C20" s="46">
        <f>+'I Trimestre'!C20+'II trimestre'!C20+'III Trimestre'!C20+'IV Trimestre'!C20</f>
        <v>6707164095.2800007</v>
      </c>
      <c r="D20" s="46">
        <f t="shared" ref="D20:J20" si="1">D18</f>
        <v>1390423165</v>
      </c>
      <c r="E20" s="46">
        <f t="shared" si="1"/>
        <v>1348045411.73</v>
      </c>
      <c r="F20" s="46">
        <f t="shared" si="1"/>
        <v>0</v>
      </c>
      <c r="G20" s="46">
        <f t="shared" si="1"/>
        <v>30423371.449999999</v>
      </c>
      <c r="H20" s="46">
        <f t="shared" si="1"/>
        <v>55999809.030000001</v>
      </c>
      <c r="I20" s="46">
        <f t="shared" si="1"/>
        <v>68357851.599999994</v>
      </c>
      <c r="J20" s="46">
        <f t="shared" si="1"/>
        <v>0</v>
      </c>
      <c r="K20" s="24"/>
    </row>
    <row r="21" spans="1:11">
      <c r="B21" s="4"/>
      <c r="C21" s="4"/>
      <c r="D21" s="4"/>
      <c r="E21" s="4"/>
      <c r="F21" s="4"/>
      <c r="G21" s="4"/>
      <c r="H21" s="4"/>
    </row>
    <row r="22" spans="1:11">
      <c r="A22" s="3" t="s">
        <v>6</v>
      </c>
      <c r="B22" s="4"/>
      <c r="C22" s="4"/>
      <c r="D22" s="4"/>
      <c r="E22" s="4"/>
      <c r="F22" s="4"/>
      <c r="G22" s="4"/>
      <c r="H22" s="4"/>
    </row>
    <row r="23" spans="1:11">
      <c r="A23" s="3" t="s">
        <v>136</v>
      </c>
      <c r="B23" s="13">
        <f>'I Trimestre'!B23+'II trimestre'!B23+'III Trimestre'!B23+'IV Trimestre'!B23</f>
        <v>10584443107.43</v>
      </c>
      <c r="C23" s="13"/>
      <c r="D23" s="4"/>
      <c r="E23" s="4"/>
      <c r="F23" s="4"/>
      <c r="G23" s="4"/>
      <c r="H23" s="4"/>
    </row>
    <row r="24" spans="1:11">
      <c r="A24" s="3" t="s">
        <v>137</v>
      </c>
      <c r="B24" s="13">
        <f>'I Trimestre'!B24+'II trimestre'!B24+'III Trimestre'!B24+'IV Trimestre'!B24</f>
        <v>10583024535.24</v>
      </c>
      <c r="C24" s="13"/>
      <c r="D24" s="4"/>
      <c r="E24" s="4"/>
      <c r="F24" s="4"/>
      <c r="G24" s="4"/>
      <c r="H24" s="4"/>
    </row>
    <row r="25" spans="1:11">
      <c r="B25" s="4"/>
      <c r="C25" s="4"/>
      <c r="D25" s="4"/>
      <c r="E25" s="4"/>
      <c r="F25" s="4"/>
      <c r="G25" s="4"/>
      <c r="H25" s="4"/>
    </row>
    <row r="26" spans="1:11">
      <c r="A26" t="s">
        <v>7</v>
      </c>
    </row>
    <row r="27" spans="1:11">
      <c r="A27" s="3" t="s">
        <v>81</v>
      </c>
      <c r="B27" s="16">
        <v>0.99</v>
      </c>
      <c r="C27" s="16">
        <v>0.99</v>
      </c>
      <c r="D27" s="16">
        <v>0.99</v>
      </c>
      <c r="E27" s="16">
        <v>0.99</v>
      </c>
      <c r="F27" s="16">
        <v>0.99</v>
      </c>
      <c r="G27" s="16">
        <v>0.99</v>
      </c>
      <c r="H27" s="16">
        <v>0.99</v>
      </c>
      <c r="I27" s="16">
        <v>0.99</v>
      </c>
      <c r="J27" s="16">
        <v>0.99</v>
      </c>
    </row>
    <row r="28" spans="1:11">
      <c r="A28" s="3" t="s">
        <v>139</v>
      </c>
      <c r="B28" s="11">
        <v>0.99</v>
      </c>
      <c r="C28" s="11">
        <v>0.99</v>
      </c>
      <c r="D28" s="11">
        <v>0.99</v>
      </c>
      <c r="E28" s="11">
        <v>0.99</v>
      </c>
      <c r="F28" s="11">
        <v>0.99</v>
      </c>
      <c r="G28" s="11">
        <v>0.99</v>
      </c>
      <c r="H28" s="11">
        <v>0.99</v>
      </c>
      <c r="I28" s="11">
        <v>0.99</v>
      </c>
      <c r="J28" s="11">
        <v>0.99</v>
      </c>
    </row>
    <row r="29" spans="1:11">
      <c r="A29" s="3" t="s">
        <v>8</v>
      </c>
      <c r="B29" s="19" t="s">
        <v>42</v>
      </c>
      <c r="C29" s="19" t="s">
        <v>42</v>
      </c>
      <c r="D29" s="19" t="s">
        <v>42</v>
      </c>
      <c r="E29" s="19" t="s">
        <v>42</v>
      </c>
      <c r="F29" s="19" t="s">
        <v>42</v>
      </c>
      <c r="G29" s="19" t="s">
        <v>42</v>
      </c>
      <c r="H29" s="19" t="s">
        <v>42</v>
      </c>
      <c r="I29" s="19" t="s">
        <v>42</v>
      </c>
      <c r="J29" s="19" t="s">
        <v>42</v>
      </c>
    </row>
    <row r="31" spans="1:11">
      <c r="A31" s="3" t="s">
        <v>9</v>
      </c>
    </row>
    <row r="32" spans="1:11">
      <c r="A32" s="3" t="s">
        <v>82</v>
      </c>
      <c r="B32" s="22">
        <f>B16/B27</f>
        <v>10271106328.474747</v>
      </c>
      <c r="C32" s="22">
        <f>C16/C27</f>
        <v>6890661309.8080816</v>
      </c>
      <c r="D32" s="22">
        <f t="shared" ref="D32:J32" si="2">D16/D27</f>
        <v>1477645773.7373738</v>
      </c>
      <c r="E32" s="22">
        <f>E16/E27</f>
        <v>1312899619.2525251</v>
      </c>
      <c r="F32" s="22">
        <f t="shared" si="2"/>
        <v>432798552.50505054</v>
      </c>
      <c r="G32" s="22">
        <f t="shared" si="2"/>
        <v>45170919.010101005</v>
      </c>
      <c r="H32" s="22">
        <f t="shared" si="2"/>
        <v>50932041.636363633</v>
      </c>
      <c r="I32" s="22">
        <f t="shared" si="2"/>
        <v>60998112.525252521</v>
      </c>
      <c r="J32" s="22">
        <f t="shared" si="2"/>
        <v>0</v>
      </c>
    </row>
    <row r="33" spans="1:10">
      <c r="A33" s="3" t="s">
        <v>140</v>
      </c>
      <c r="B33" s="22">
        <f>B18/B28</f>
        <v>9697387579.8888912</v>
      </c>
      <c r="C33" s="22">
        <f>C18/C28</f>
        <v>6774913227.5555563</v>
      </c>
      <c r="D33" s="22">
        <f t="shared" ref="D33:G33" si="3">D18/D28</f>
        <v>1404467843.4343433</v>
      </c>
      <c r="E33" s="22">
        <f>E18/E28</f>
        <v>1361662032.0505052</v>
      </c>
      <c r="F33" s="22">
        <f t="shared" si="3"/>
        <v>0</v>
      </c>
      <c r="G33" s="22">
        <f t="shared" si="3"/>
        <v>30730678.232323233</v>
      </c>
      <c r="H33" s="22">
        <f t="shared" ref="H33:J33" si="4">H18/H28</f>
        <v>56565463.666666672</v>
      </c>
      <c r="I33" s="22">
        <f t="shared" si="4"/>
        <v>69048334.949494943</v>
      </c>
      <c r="J33" s="22">
        <f t="shared" si="4"/>
        <v>0</v>
      </c>
    </row>
    <row r="34" spans="1:10">
      <c r="A34" s="3" t="s">
        <v>83</v>
      </c>
      <c r="B34" s="6">
        <f>B32/B10</f>
        <v>1196761.5564933824</v>
      </c>
      <c r="C34" s="6">
        <f>C32/C10</f>
        <v>1136791.4393810248</v>
      </c>
      <c r="D34" s="6">
        <f t="shared" ref="D34:J34" si="5">D32/D10</f>
        <v>931240.44350866461</v>
      </c>
      <c r="E34" s="6">
        <f>E32/E10</f>
        <v>3757404.1094753877</v>
      </c>
      <c r="F34" s="6">
        <f t="shared" si="5"/>
        <v>10183495.353060013</v>
      </c>
      <c r="G34" s="6">
        <f t="shared" si="5"/>
        <v>180623.46821766481</v>
      </c>
      <c r="H34" s="6">
        <f t="shared" si="5"/>
        <v>174624.14275324674</v>
      </c>
      <c r="I34" s="6">
        <f t="shared" si="5"/>
        <v>121996225.05050504</v>
      </c>
      <c r="J34" s="6" t="e">
        <f t="shared" si="5"/>
        <v>#DIV/0!</v>
      </c>
    </row>
    <row r="35" spans="1:10">
      <c r="A35" s="3" t="s">
        <v>141</v>
      </c>
      <c r="B35" s="6">
        <f>B33/B12</f>
        <v>294855.74010907207</v>
      </c>
      <c r="C35" s="6">
        <f>C33/C12</f>
        <v>222252.18080751752</v>
      </c>
      <c r="D35" s="6">
        <f t="shared" ref="D35:J35" si="6">D33/D12</f>
        <v>808520.70622269693</v>
      </c>
      <c r="E35" s="6">
        <f>E33/E12</f>
        <v>3999007.4362716745</v>
      </c>
      <c r="F35" s="6" t="e">
        <f t="shared" si="6"/>
        <v>#DIV/0!</v>
      </c>
      <c r="G35" s="6">
        <f t="shared" si="6"/>
        <v>220687.09682099271</v>
      </c>
      <c r="H35" s="6">
        <f t="shared" si="6"/>
        <v>299684.57571743929</v>
      </c>
      <c r="I35" s="6">
        <f t="shared" si="6"/>
        <v>69048334.949494943</v>
      </c>
      <c r="J35" s="6" t="e">
        <f t="shared" si="6"/>
        <v>#DIV/0!</v>
      </c>
    </row>
    <row r="37" spans="1:10">
      <c r="A37" s="2" t="s">
        <v>10</v>
      </c>
    </row>
    <row r="39" spans="1:10">
      <c r="A39" t="s">
        <v>11</v>
      </c>
    </row>
    <row r="40" spans="1:10">
      <c r="A40" t="s">
        <v>12</v>
      </c>
      <c r="B40" s="23" t="s">
        <v>41</v>
      </c>
      <c r="C40" s="23" t="s">
        <v>41</v>
      </c>
      <c r="D40" s="23" t="s">
        <v>41</v>
      </c>
      <c r="E40" s="23" t="s">
        <v>41</v>
      </c>
      <c r="F40" s="23" t="s">
        <v>41</v>
      </c>
      <c r="G40" s="23" t="s">
        <v>41</v>
      </c>
      <c r="H40" s="23" t="s">
        <v>41</v>
      </c>
      <c r="I40" s="23" t="s">
        <v>41</v>
      </c>
      <c r="J40" s="23" t="s">
        <v>41</v>
      </c>
    </row>
    <row r="41" spans="1:10">
      <c r="A41" t="s">
        <v>13</v>
      </c>
      <c r="B41" s="23" t="s">
        <v>41</v>
      </c>
      <c r="C41" s="23" t="s">
        <v>41</v>
      </c>
      <c r="D41" s="23" t="s">
        <v>41</v>
      </c>
      <c r="E41" s="23" t="s">
        <v>41</v>
      </c>
      <c r="F41" s="23" t="s">
        <v>41</v>
      </c>
      <c r="G41" s="23" t="s">
        <v>41</v>
      </c>
      <c r="H41" s="23" t="s">
        <v>41</v>
      </c>
      <c r="I41" s="23" t="s">
        <v>41</v>
      </c>
      <c r="J41" s="23" t="s">
        <v>41</v>
      </c>
    </row>
    <row r="43" spans="1:10">
      <c r="A43" t="s">
        <v>14</v>
      </c>
    </row>
    <row r="44" spans="1:10">
      <c r="A44" t="s">
        <v>15</v>
      </c>
      <c r="B44" s="7">
        <f>B12/B11*100</f>
        <v>98.755617612026924</v>
      </c>
      <c r="C44" s="7">
        <f>C12/C11*100</f>
        <v>94.90053236200616</v>
      </c>
      <c r="D44" s="7">
        <f t="shared" ref="D44:J44" si="7">D12/D11*100</f>
        <v>207.53683791318201</v>
      </c>
      <c r="E44" s="7">
        <f>E12/E11*100</f>
        <v>98.695652173913047</v>
      </c>
      <c r="F44" s="7" t="e">
        <f t="shared" si="7"/>
        <v>#DIV/0!</v>
      </c>
      <c r="G44" s="7" t="e">
        <f t="shared" si="7"/>
        <v>#DIV/0!</v>
      </c>
      <c r="H44" s="7" t="e">
        <f t="shared" si="7"/>
        <v>#DIV/0!</v>
      </c>
      <c r="I44" s="7" t="e">
        <f t="shared" si="7"/>
        <v>#DIV/0!</v>
      </c>
      <c r="J44" s="7" t="e">
        <f t="shared" si="7"/>
        <v>#DIV/0!</v>
      </c>
    </row>
    <row r="45" spans="1:10">
      <c r="A45" t="s">
        <v>16</v>
      </c>
      <c r="B45" s="7">
        <f>B18/B17*100</f>
        <v>90.703059260158568</v>
      </c>
      <c r="C45" s="7">
        <f>C18/C17*100</f>
        <v>85.956969086262205</v>
      </c>
      <c r="D45" s="7">
        <f t="shared" ref="D45:J45" si="8">D18/D17*100</f>
        <v>133.2993200398401</v>
      </c>
      <c r="E45" s="7">
        <f>E18/E17*100</f>
        <v>96.31309945692233</v>
      </c>
      <c r="F45" s="7" t="e">
        <f t="shared" si="8"/>
        <v>#DIV/0!</v>
      </c>
      <c r="G45" s="7">
        <f t="shared" si="8"/>
        <v>23.257801543039687</v>
      </c>
      <c r="H45" s="7">
        <f t="shared" si="8"/>
        <v>26.927003981455965</v>
      </c>
      <c r="I45" s="7" t="e">
        <f t="shared" si="8"/>
        <v>#DIV/0!</v>
      </c>
      <c r="J45" s="7" t="e">
        <f t="shared" si="8"/>
        <v>#DIV/0!</v>
      </c>
    </row>
    <row r="46" spans="1:10">
      <c r="A46" t="s">
        <v>17</v>
      </c>
      <c r="B46" s="7">
        <f>AVERAGE(B44:B45)</f>
        <v>94.729338436092746</v>
      </c>
      <c r="C46" s="7">
        <f>AVERAGE(C44:C45)</f>
        <v>90.428750724134176</v>
      </c>
      <c r="D46" s="7">
        <f t="shared" ref="D46:J46" si="9">AVERAGE(D44:D45)</f>
        <v>170.41807897651105</v>
      </c>
      <c r="E46" s="7">
        <f>AVERAGE(E44:E45)</f>
        <v>97.504375815417689</v>
      </c>
      <c r="F46" s="7" t="e">
        <f t="shared" si="9"/>
        <v>#DIV/0!</v>
      </c>
      <c r="G46" s="7" t="e">
        <f t="shared" si="9"/>
        <v>#DIV/0!</v>
      </c>
      <c r="H46" s="7" t="e">
        <f t="shared" si="9"/>
        <v>#DIV/0!</v>
      </c>
      <c r="I46" s="7" t="e">
        <f t="shared" si="9"/>
        <v>#DIV/0!</v>
      </c>
      <c r="J46" s="7" t="e">
        <f t="shared" si="9"/>
        <v>#DIV/0!</v>
      </c>
    </row>
    <row r="47" spans="1:10">
      <c r="B47" s="7"/>
      <c r="C47" s="7"/>
      <c r="D47" s="7"/>
      <c r="E47" s="7"/>
      <c r="F47" s="7"/>
      <c r="G47" s="7"/>
      <c r="H47" s="7"/>
    </row>
    <row r="48" spans="1:10">
      <c r="A48" t="s">
        <v>18</v>
      </c>
    </row>
    <row r="49" spans="1:11">
      <c r="A49" t="s">
        <v>19</v>
      </c>
      <c r="B49" s="7" t="e">
        <f>B12/B13*100</f>
        <v>#DIV/0!</v>
      </c>
      <c r="C49" s="7" t="e">
        <f>C12/C13*100</f>
        <v>#DIV/0!</v>
      </c>
      <c r="D49" s="7" t="e">
        <f t="shared" ref="D49:J49" si="10">D12/D13*100</f>
        <v>#DIV/0!</v>
      </c>
      <c r="E49" s="7" t="e">
        <f>E12/E13*100</f>
        <v>#DIV/0!</v>
      </c>
      <c r="F49" s="7" t="e">
        <f t="shared" si="10"/>
        <v>#DIV/0!</v>
      </c>
      <c r="G49" s="7" t="e">
        <f t="shared" si="10"/>
        <v>#DIV/0!</v>
      </c>
      <c r="H49" s="7" t="e">
        <f t="shared" si="10"/>
        <v>#DIV/0!</v>
      </c>
      <c r="I49" s="7" t="e">
        <f t="shared" si="10"/>
        <v>#DIV/0!</v>
      </c>
      <c r="J49" s="7" t="e">
        <f t="shared" si="10"/>
        <v>#DIV/0!</v>
      </c>
    </row>
    <row r="50" spans="1:11">
      <c r="A50" t="s">
        <v>20</v>
      </c>
      <c r="B50" s="7" t="e">
        <f>B18/B19*100</f>
        <v>#DIV/0!</v>
      </c>
      <c r="C50" s="7" t="e">
        <f>C18/C19*100</f>
        <v>#DIV/0!</v>
      </c>
      <c r="D50" s="7" t="e">
        <f t="shared" ref="D50:J50" si="11">D18/D19*100</f>
        <v>#DIV/0!</v>
      </c>
      <c r="E50" s="7" t="e">
        <f>E18/E19*100</f>
        <v>#DIV/0!</v>
      </c>
      <c r="F50" s="7" t="e">
        <f t="shared" si="11"/>
        <v>#DIV/0!</v>
      </c>
      <c r="G50" s="7" t="e">
        <f t="shared" si="11"/>
        <v>#DIV/0!</v>
      </c>
      <c r="H50" s="7" t="e">
        <f t="shared" si="11"/>
        <v>#DIV/0!</v>
      </c>
      <c r="I50" s="7" t="e">
        <f t="shared" si="11"/>
        <v>#DIV/0!</v>
      </c>
      <c r="J50" s="7" t="e">
        <f t="shared" si="11"/>
        <v>#DIV/0!</v>
      </c>
    </row>
    <row r="51" spans="1:11">
      <c r="A51" t="s">
        <v>21</v>
      </c>
      <c r="B51" s="7" t="e">
        <f>(B49+B50)/2</f>
        <v>#DIV/0!</v>
      </c>
      <c r="C51" s="7" t="e">
        <f>(C49+C50)/2</f>
        <v>#DIV/0!</v>
      </c>
      <c r="D51" s="7" t="e">
        <f t="shared" ref="D51:J51" si="12">(D49+D50)/2</f>
        <v>#DIV/0!</v>
      </c>
      <c r="E51" s="7" t="e">
        <f>(E49+E50)/2</f>
        <v>#DIV/0!</v>
      </c>
      <c r="F51" s="7" t="e">
        <f t="shared" si="12"/>
        <v>#DIV/0!</v>
      </c>
      <c r="G51" s="7" t="e">
        <f t="shared" si="12"/>
        <v>#DIV/0!</v>
      </c>
      <c r="H51" s="7" t="e">
        <f t="shared" si="12"/>
        <v>#DIV/0!</v>
      </c>
      <c r="I51" s="7" t="e">
        <f t="shared" si="12"/>
        <v>#DIV/0!</v>
      </c>
      <c r="J51" s="7" t="e">
        <f t="shared" si="12"/>
        <v>#DIV/0!</v>
      </c>
    </row>
    <row r="53" spans="1:11">
      <c r="A53" t="s">
        <v>35</v>
      </c>
    </row>
    <row r="54" spans="1:11">
      <c r="A54" t="s">
        <v>22</v>
      </c>
      <c r="B54" s="7">
        <f>B20/B18*100</f>
        <v>100</v>
      </c>
      <c r="C54" s="7"/>
      <c r="D54" s="7"/>
      <c r="E54" s="7"/>
      <c r="F54" s="7"/>
      <c r="G54" s="7"/>
      <c r="H54" s="7"/>
      <c r="I54" s="7"/>
      <c r="J54" s="7"/>
      <c r="K54" s="24"/>
    </row>
    <row r="56" spans="1:11">
      <c r="A56" t="s">
        <v>23</v>
      </c>
    </row>
    <row r="57" spans="1:11">
      <c r="A57" t="s">
        <v>24</v>
      </c>
      <c r="B57" s="7">
        <f t="shared" ref="B57:J57" si="13">((B12/B10)-1)*100</f>
        <v>283.2088863859247</v>
      </c>
      <c r="C57" s="33">
        <f t="shared" si="13"/>
        <v>402.89532293986639</v>
      </c>
      <c r="D57" s="7">
        <f t="shared" si="13"/>
        <v>9.4742923165800121</v>
      </c>
      <c r="E57" s="7">
        <f t="shared" si="13"/>
        <v>-2.5518721678988832</v>
      </c>
      <c r="F57" s="7">
        <f t="shared" si="13"/>
        <v>-100</v>
      </c>
      <c r="G57" s="7">
        <f t="shared" si="13"/>
        <v>-44.318560479840052</v>
      </c>
      <c r="H57" s="7">
        <f t="shared" si="13"/>
        <v>-35.285714285714285</v>
      </c>
      <c r="I57" s="7">
        <f t="shared" si="13"/>
        <v>100</v>
      </c>
      <c r="J57" s="7" t="e">
        <f t="shared" si="13"/>
        <v>#DIV/0!</v>
      </c>
      <c r="K57" s="24"/>
    </row>
    <row r="58" spans="1:11">
      <c r="A58" t="s">
        <v>25</v>
      </c>
      <c r="B58" s="7">
        <f>((B33/B32)-1)*100</f>
        <v>-5.5857541557653434</v>
      </c>
      <c r="C58" s="33">
        <f>((C33/C32)-1)*100</f>
        <v>-1.6797819113206325</v>
      </c>
      <c r="D58" s="7">
        <f t="shared" ref="D58:J58" si="14">((D33/D32)-1)*100</f>
        <v>-4.9523323927590068</v>
      </c>
      <c r="E58" s="7">
        <f>((E33/E32)-1)*100</f>
        <v>3.7141006123333264</v>
      </c>
      <c r="F58" s="7">
        <f t="shared" si="14"/>
        <v>-100</v>
      </c>
      <c r="G58" s="7">
        <f t="shared" si="14"/>
        <v>-31.968003074165217</v>
      </c>
      <c r="H58" s="7">
        <f t="shared" si="14"/>
        <v>11.060664071791271</v>
      </c>
      <c r="I58" s="7">
        <f t="shared" si="14"/>
        <v>13.197494301007628</v>
      </c>
      <c r="J58" s="7" t="e">
        <f t="shared" si="14"/>
        <v>#DIV/0!</v>
      </c>
      <c r="K58" s="24"/>
    </row>
    <row r="59" spans="1:11">
      <c r="A59" t="s">
        <v>26</v>
      </c>
      <c r="B59" s="7">
        <f t="shared" ref="B59:J59" si="15">((B35/B34)-1)*100</f>
        <v>-75.362198216574939</v>
      </c>
      <c r="C59" s="7">
        <f t="shared" si="15"/>
        <v>-80.449168325147454</v>
      </c>
      <c r="D59" s="7">
        <f t="shared" si="15"/>
        <v>-13.178093599929209</v>
      </c>
      <c r="E59" s="7">
        <f t="shared" si="15"/>
        <v>6.4300596836793122</v>
      </c>
      <c r="F59" s="7" t="e">
        <f t="shared" si="15"/>
        <v>#DIV/0!</v>
      </c>
      <c r="G59" s="7">
        <f t="shared" si="15"/>
        <v>22.180743730957619</v>
      </c>
      <c r="H59" s="7">
        <f t="shared" si="15"/>
        <v>71.616920199235935</v>
      </c>
      <c r="I59" s="7">
        <f t="shared" si="15"/>
        <v>-43.401252849496188</v>
      </c>
      <c r="J59" s="7" t="e">
        <f t="shared" si="15"/>
        <v>#DIV/0!</v>
      </c>
    </row>
    <row r="60" spans="1:11">
      <c r="B60" s="8"/>
      <c r="C60" s="8"/>
      <c r="D60" s="8"/>
      <c r="E60" s="8"/>
      <c r="F60" s="8"/>
      <c r="G60" s="8"/>
      <c r="H60" s="8"/>
    </row>
    <row r="61" spans="1:11">
      <c r="A61" t="s">
        <v>27</v>
      </c>
    </row>
    <row r="62" spans="1:11">
      <c r="A62" t="s">
        <v>37</v>
      </c>
      <c r="B62" s="4">
        <f>B17/(B11*12)</f>
        <v>26485.209309046233</v>
      </c>
      <c r="C62" s="4">
        <f>C17/(C11*12)</f>
        <v>20243.590093630337</v>
      </c>
      <c r="D62" s="4">
        <f t="shared" ref="D62:J62" si="16">D17/(D11*12)</f>
        <v>103851.40024193548</v>
      </c>
      <c r="E62" s="4">
        <f t="shared" si="16"/>
        <v>338079.48823913041</v>
      </c>
      <c r="F62" s="4" t="e">
        <f t="shared" si="16"/>
        <v>#DIV/0!</v>
      </c>
      <c r="G62" s="4" t="e">
        <f t="shared" si="16"/>
        <v>#DIV/0!</v>
      </c>
      <c r="H62" s="4" t="e">
        <f t="shared" si="16"/>
        <v>#DIV/0!</v>
      </c>
      <c r="I62" s="4" t="e">
        <f t="shared" si="16"/>
        <v>#DIV/0!</v>
      </c>
      <c r="J62" s="4" t="e">
        <f t="shared" si="16"/>
        <v>#DIV/0!</v>
      </c>
    </row>
    <row r="63" spans="1:11">
      <c r="A63" t="s">
        <v>38</v>
      </c>
      <c r="B63" s="4">
        <f>B18/(B12*12)</f>
        <v>24325.598558998445</v>
      </c>
      <c r="C63" s="4">
        <f>C18/(C12*12)</f>
        <v>18335.804916620196</v>
      </c>
      <c r="D63" s="4">
        <f t="shared" ref="D63:J63" si="17">D18/(D12*12)</f>
        <v>66702.958263372508</v>
      </c>
      <c r="E63" s="4">
        <f t="shared" si="17"/>
        <v>329918.11349241313</v>
      </c>
      <c r="F63" s="4" t="e">
        <f t="shared" si="17"/>
        <v>#DIV/0!</v>
      </c>
      <c r="G63" s="4">
        <f t="shared" si="17"/>
        <v>18206.685487731898</v>
      </c>
      <c r="H63" s="4">
        <f t="shared" si="17"/>
        <v>24723.977496688742</v>
      </c>
      <c r="I63" s="4">
        <f t="shared" si="17"/>
        <v>5696487.6333333328</v>
      </c>
      <c r="J63" s="4" t="e">
        <f t="shared" si="17"/>
        <v>#DIV/0!</v>
      </c>
    </row>
    <row r="64" spans="1:11">
      <c r="A64" t="s">
        <v>30</v>
      </c>
      <c r="B64" s="10">
        <f>(B63/B62)*B46</f>
        <v>87.005083919379317</v>
      </c>
      <c r="C64" s="10">
        <f t="shared" ref="C64:J64" si="18">(C63/C62)*C46</f>
        <v>81.906614610474605</v>
      </c>
      <c r="D64" s="10">
        <f t="shared" si="18"/>
        <v>109.45822572264319</v>
      </c>
      <c r="E64" s="10">
        <f t="shared" si="18"/>
        <v>95.150580988588331</v>
      </c>
      <c r="F64" s="10" t="e">
        <f t="shared" si="18"/>
        <v>#DIV/0!</v>
      </c>
      <c r="G64" s="10" t="e">
        <f t="shared" si="18"/>
        <v>#DIV/0!</v>
      </c>
      <c r="H64" s="10" t="e">
        <f t="shared" si="18"/>
        <v>#DIV/0!</v>
      </c>
      <c r="I64" s="10" t="e">
        <f t="shared" si="18"/>
        <v>#DIV/0!</v>
      </c>
      <c r="J64" s="10" t="e">
        <f t="shared" si="18"/>
        <v>#DIV/0!</v>
      </c>
    </row>
    <row r="65" spans="1:10">
      <c r="A65" t="s">
        <v>45</v>
      </c>
      <c r="B65" s="4">
        <f>B17/B11</f>
        <v>317822.51170855481</v>
      </c>
      <c r="C65" s="4">
        <f>C17/C11</f>
        <v>242923.08112356404</v>
      </c>
      <c r="D65" s="4">
        <f t="shared" ref="D65:J66" si="19">D17/D11</f>
        <v>1246216.8029032259</v>
      </c>
      <c r="E65" s="4">
        <f t="shared" si="19"/>
        <v>4056953.8588695652</v>
      </c>
      <c r="F65" s="4" t="e">
        <f t="shared" si="19"/>
        <v>#DIV/0!</v>
      </c>
      <c r="G65" s="4" t="e">
        <f t="shared" si="19"/>
        <v>#DIV/0!</v>
      </c>
      <c r="H65" s="4" t="e">
        <f t="shared" si="19"/>
        <v>#DIV/0!</v>
      </c>
      <c r="I65" s="4" t="e">
        <f t="shared" si="19"/>
        <v>#DIV/0!</v>
      </c>
      <c r="J65" s="4" t="e">
        <f t="shared" si="19"/>
        <v>#DIV/0!</v>
      </c>
    </row>
    <row r="66" spans="1:10">
      <c r="A66" t="s">
        <v>46</v>
      </c>
      <c r="B66" s="4">
        <f>B18/B12</f>
        <v>291907.18270798132</v>
      </c>
      <c r="C66" s="4">
        <f>C18/C12</f>
        <v>220029.65899944233</v>
      </c>
      <c r="D66" s="4">
        <f t="shared" si="19"/>
        <v>800435.49916047009</v>
      </c>
      <c r="E66" s="4">
        <f t="shared" si="19"/>
        <v>3959017.3619089574</v>
      </c>
      <c r="F66" s="4" t="e">
        <f t="shared" si="19"/>
        <v>#DIV/0!</v>
      </c>
      <c r="G66" s="4">
        <f t="shared" si="19"/>
        <v>218480.22585278275</v>
      </c>
      <c r="H66" s="4">
        <f t="shared" si="19"/>
        <v>296687.72996026493</v>
      </c>
      <c r="I66" s="4">
        <f t="shared" si="19"/>
        <v>68357851.599999994</v>
      </c>
      <c r="J66" s="4" t="e">
        <f t="shared" si="19"/>
        <v>#DIV/0!</v>
      </c>
    </row>
    <row r="67" spans="1:10">
      <c r="B67" s="7"/>
      <c r="C67" s="7"/>
      <c r="D67" s="7"/>
      <c r="E67" s="7"/>
      <c r="F67" s="7"/>
      <c r="G67" s="7"/>
      <c r="H67" s="7"/>
    </row>
    <row r="68" spans="1:10">
      <c r="A68" t="s">
        <v>31</v>
      </c>
      <c r="B68" s="7"/>
      <c r="C68" s="7"/>
      <c r="D68" s="7"/>
      <c r="E68" s="7"/>
      <c r="F68" s="7"/>
      <c r="G68" s="7"/>
      <c r="H68" s="7"/>
    </row>
    <row r="69" spans="1:10">
      <c r="A69" t="s">
        <v>32</v>
      </c>
      <c r="B69" s="8">
        <f>(B24/B23)*100</f>
        <v>99.986597573669172</v>
      </c>
      <c r="C69" s="8"/>
      <c r="D69" s="7"/>
      <c r="E69" s="7"/>
      <c r="F69" s="7"/>
      <c r="G69" s="7"/>
      <c r="H69" s="7"/>
    </row>
    <row r="70" spans="1:10">
      <c r="A70" t="s">
        <v>33</v>
      </c>
      <c r="B70" s="8">
        <f>(B18/B24)*100</f>
        <v>90.715217300328092</v>
      </c>
      <c r="C70" s="8"/>
      <c r="D70" s="7"/>
      <c r="E70" s="7"/>
      <c r="F70" s="7"/>
      <c r="G70" s="7"/>
      <c r="H70" s="7"/>
    </row>
    <row r="71" spans="1:10" ht="15.75" thickBot="1">
      <c r="A71" s="9"/>
      <c r="B71" s="9"/>
      <c r="C71" s="9"/>
      <c r="D71" s="9"/>
      <c r="E71" s="9"/>
      <c r="F71" s="9"/>
      <c r="G71" s="9"/>
      <c r="H71" s="9"/>
      <c r="I71" s="9"/>
      <c r="J71" s="9"/>
    </row>
    <row r="72" spans="1:10" ht="15.75" thickTop="1"/>
    <row r="73" spans="1:10">
      <c r="A73" s="12" t="s">
        <v>34</v>
      </c>
    </row>
    <row r="74" spans="1:10">
      <c r="A74" t="s">
        <v>99</v>
      </c>
    </row>
    <row r="75" spans="1:10">
      <c r="A75" t="s">
        <v>100</v>
      </c>
      <c r="B75" s="10"/>
      <c r="C75" s="10"/>
      <c r="D75" s="10"/>
      <c r="E75" s="10"/>
      <c r="F75" s="10"/>
    </row>
    <row r="76" spans="1:10">
      <c r="A76" t="s">
        <v>101</v>
      </c>
    </row>
    <row r="79" spans="1:10">
      <c r="A79" t="s">
        <v>36</v>
      </c>
    </row>
    <row r="80" spans="1:10">
      <c r="A80" s="20"/>
    </row>
    <row r="81" spans="1:1">
      <c r="A81" s="20"/>
    </row>
    <row r="82" spans="1:1">
      <c r="A82" s="20"/>
    </row>
    <row r="84" spans="1:1">
      <c r="A84" s="20" t="s">
        <v>54</v>
      </c>
    </row>
  </sheetData>
  <mergeCells count="3">
    <mergeCell ref="A4:A5"/>
    <mergeCell ref="D4:I4"/>
    <mergeCell ref="A2:J2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M32" sqref="M32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 Trimestre</vt:lpstr>
      <vt:lpstr>II trimestre</vt:lpstr>
      <vt:lpstr>III Trimestre</vt:lpstr>
      <vt:lpstr>IV Trimestre</vt:lpstr>
      <vt:lpstr>I Semestre</vt:lpstr>
      <vt:lpstr>III Trimestre Acumulado</vt:lpstr>
      <vt:lpstr>Anual</vt:lpstr>
      <vt:lpstr>Hoja3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Horacio Rodríguez C.</dc:creator>
  <cp:lastModifiedBy>horacio</cp:lastModifiedBy>
  <dcterms:created xsi:type="dcterms:W3CDTF">2012-04-10T15:25:06Z</dcterms:created>
  <dcterms:modified xsi:type="dcterms:W3CDTF">2017-11-28T20:12:56Z</dcterms:modified>
</cp:coreProperties>
</file>