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odo\2017\Indicadores 2017\CEN-CINAI\Indicadores\"/>
    </mc:Choice>
  </mc:AlternateContent>
  <bookViews>
    <workbookView xWindow="0" yWindow="0" windowWidth="21600" windowHeight="9735" activeTab="5"/>
  </bookViews>
  <sheets>
    <sheet name="I Trimestre" sheetId="4" r:id="rId1"/>
    <sheet name="Hoja2 (2)" sheetId="15" state="hidden" r:id="rId2"/>
    <sheet name="II Trimestre" sheetId="7" r:id="rId3"/>
    <sheet name="III Trimestre" sheetId="8" r:id="rId4"/>
    <sheet name="IV Trimestre" sheetId="3" r:id="rId5"/>
    <sheet name="I Semestre" sheetId="9" r:id="rId6"/>
    <sheet name="III T Acumulado" sheetId="10" r:id="rId7"/>
    <sheet name="Anual" sheetId="2" r:id="rId8"/>
    <sheet name="Observaciones" sheetId="11" r:id="rId9"/>
    <sheet name="Hoja1" sheetId="16" r:id="rId10"/>
  </sheets>
  <calcPr calcId="152511"/>
</workbook>
</file>

<file path=xl/calcChain.xml><?xml version="1.0" encoding="utf-8"?>
<calcChain xmlns="http://schemas.openxmlformats.org/spreadsheetml/2006/main">
  <c r="F11" i="8" l="1"/>
  <c r="F12" i="8"/>
  <c r="F20" i="8" l="1"/>
  <c r="F22" i="8"/>
  <c r="F20" i="7"/>
  <c r="F22" i="7"/>
  <c r="F20" i="3"/>
  <c r="F21" i="3"/>
  <c r="F22" i="3"/>
  <c r="L15" i="2"/>
  <c r="L14" i="9"/>
  <c r="L14" i="10"/>
  <c r="L12" i="2"/>
  <c r="L44" i="2" s="1"/>
  <c r="C21" i="4"/>
  <c r="C21" i="7"/>
  <c r="C21" i="8"/>
  <c r="C21" i="3"/>
  <c r="D15" i="2"/>
  <c r="E15" i="2"/>
  <c r="E45" i="2"/>
  <c r="C22" i="3"/>
  <c r="D12" i="2"/>
  <c r="E12" i="2"/>
  <c r="F21" i="4"/>
  <c r="F21" i="7"/>
  <c r="F21" i="8"/>
  <c r="F48" i="3"/>
  <c r="G15" i="2"/>
  <c r="H15" i="2"/>
  <c r="I15" i="2"/>
  <c r="I45" i="2"/>
  <c r="F20" i="4"/>
  <c r="G12" i="2"/>
  <c r="H12" i="2"/>
  <c r="I12" i="2"/>
  <c r="K22" i="2"/>
  <c r="K15" i="2"/>
  <c r="K21" i="2"/>
  <c r="K12" i="2"/>
  <c r="L22" i="2"/>
  <c r="L67" i="2"/>
  <c r="L21" i="2"/>
  <c r="M22" i="2"/>
  <c r="M15" i="2"/>
  <c r="M21" i="2"/>
  <c r="M12" i="2"/>
  <c r="N22" i="2"/>
  <c r="N15" i="2"/>
  <c r="N21" i="2"/>
  <c r="N12" i="2"/>
  <c r="O22" i="2"/>
  <c r="O15" i="2"/>
  <c r="O21" i="2"/>
  <c r="O12" i="2"/>
  <c r="P22" i="2"/>
  <c r="P24" i="2"/>
  <c r="P15" i="2"/>
  <c r="P21" i="2"/>
  <c r="P12" i="2"/>
  <c r="P66" i="2"/>
  <c r="D14" i="10"/>
  <c r="E14" i="10"/>
  <c r="C20" i="4"/>
  <c r="C20" i="7"/>
  <c r="C20" i="8"/>
  <c r="D12" i="10"/>
  <c r="E12" i="10"/>
  <c r="G14" i="10"/>
  <c r="G44" i="10"/>
  <c r="H14" i="10"/>
  <c r="H44" i="10"/>
  <c r="I14" i="10"/>
  <c r="G12" i="10"/>
  <c r="H12" i="10"/>
  <c r="I12" i="10"/>
  <c r="K21" i="10"/>
  <c r="K14" i="10"/>
  <c r="K20" i="10"/>
  <c r="K12" i="10"/>
  <c r="K47" i="10"/>
  <c r="L21" i="10"/>
  <c r="L20" i="10"/>
  <c r="L68" i="10" s="1"/>
  <c r="L12" i="10"/>
  <c r="L47" i="10" s="1"/>
  <c r="M21" i="10"/>
  <c r="M14" i="10"/>
  <c r="M20" i="10"/>
  <c r="M12" i="10"/>
  <c r="N21" i="10"/>
  <c r="N14" i="10"/>
  <c r="N20" i="10"/>
  <c r="N12" i="10"/>
  <c r="O67" i="10"/>
  <c r="P67" i="10"/>
  <c r="B14" i="10"/>
  <c r="D14" i="9"/>
  <c r="E14" i="9"/>
  <c r="D12" i="9"/>
  <c r="E12" i="9"/>
  <c r="E43" i="9"/>
  <c r="F21" i="9"/>
  <c r="G14" i="9"/>
  <c r="G44" i="9"/>
  <c r="H14" i="9"/>
  <c r="I14" i="9"/>
  <c r="G12" i="9"/>
  <c r="H12" i="9"/>
  <c r="I12" i="9"/>
  <c r="K21" i="9"/>
  <c r="K14" i="9"/>
  <c r="K20" i="9"/>
  <c r="K12" i="9"/>
  <c r="L21" i="9"/>
  <c r="L20" i="9"/>
  <c r="L68" i="9" s="1"/>
  <c r="L48" i="9"/>
  <c r="L49" i="9" s="1"/>
  <c r="L12" i="9"/>
  <c r="M21" i="9"/>
  <c r="M14" i="9"/>
  <c r="M20" i="9"/>
  <c r="M12" i="9"/>
  <c r="N21" i="9"/>
  <c r="N14" i="9"/>
  <c r="N20" i="9"/>
  <c r="N12" i="9"/>
  <c r="N43" i="9"/>
  <c r="O67" i="9"/>
  <c r="P67" i="9"/>
  <c r="B12" i="9"/>
  <c r="B43" i="9"/>
  <c r="C14" i="3"/>
  <c r="C66" i="3"/>
  <c r="C20" i="3"/>
  <c r="B20" i="3"/>
  <c r="C12" i="3"/>
  <c r="C47" i="3"/>
  <c r="C48" i="3"/>
  <c r="F14" i="3"/>
  <c r="F66" i="3"/>
  <c r="F12" i="3"/>
  <c r="K66" i="3"/>
  <c r="K65" i="3"/>
  <c r="K47" i="3"/>
  <c r="K48" i="3"/>
  <c r="K49" i="3"/>
  <c r="L66" i="3"/>
  <c r="L65" i="3"/>
  <c r="L47" i="3"/>
  <c r="L49" i="3"/>
  <c r="M66" i="3"/>
  <c r="M65" i="3"/>
  <c r="M47" i="3"/>
  <c r="M49" i="3"/>
  <c r="N66" i="3"/>
  <c r="N65" i="3"/>
  <c r="N47" i="3"/>
  <c r="N49" i="3"/>
  <c r="O66" i="3"/>
  <c r="O65" i="3"/>
  <c r="O47" i="3"/>
  <c r="O49" i="3"/>
  <c r="O67" i="3"/>
  <c r="P66" i="3"/>
  <c r="P65" i="3"/>
  <c r="P47" i="3"/>
  <c r="P49" i="3"/>
  <c r="P67" i="3"/>
  <c r="B14" i="3"/>
  <c r="B12" i="3"/>
  <c r="B19" i="3"/>
  <c r="B35" i="3"/>
  <c r="B10" i="3"/>
  <c r="C14" i="8"/>
  <c r="C66" i="8"/>
  <c r="C12" i="8"/>
  <c r="F14" i="8"/>
  <c r="F43" i="8"/>
  <c r="F48" i="8"/>
  <c r="K66" i="8"/>
  <c r="K65" i="8"/>
  <c r="K47" i="8"/>
  <c r="K48" i="8"/>
  <c r="K49" i="8"/>
  <c r="L66" i="8"/>
  <c r="L65" i="8"/>
  <c r="L47" i="8"/>
  <c r="L49" i="8"/>
  <c r="M66" i="8"/>
  <c r="M65" i="8"/>
  <c r="M47" i="8"/>
  <c r="M49" i="8"/>
  <c r="N66" i="8"/>
  <c r="N65" i="8"/>
  <c r="N47" i="8"/>
  <c r="N49" i="8"/>
  <c r="B14" i="8"/>
  <c r="B12" i="8"/>
  <c r="C14" i="7"/>
  <c r="C66" i="7"/>
  <c r="C12" i="7"/>
  <c r="C65" i="7"/>
  <c r="F14" i="7"/>
  <c r="F66" i="7"/>
  <c r="F12" i="7"/>
  <c r="F48" i="7"/>
  <c r="K66" i="7"/>
  <c r="K65" i="7"/>
  <c r="K47" i="7"/>
  <c r="K48" i="7"/>
  <c r="L66" i="7"/>
  <c r="L65" i="7"/>
  <c r="L67" i="7" s="1"/>
  <c r="L47" i="7"/>
  <c r="L48" i="7"/>
  <c r="L49" i="7" s="1"/>
  <c r="M66" i="7"/>
  <c r="M65" i="7"/>
  <c r="M47" i="7"/>
  <c r="M49" i="7"/>
  <c r="N66" i="7"/>
  <c r="N65" i="7"/>
  <c r="N47" i="7"/>
  <c r="N49" i="7"/>
  <c r="B14" i="7"/>
  <c r="B12" i="7"/>
  <c r="F14" i="4"/>
  <c r="F66" i="4"/>
  <c r="F12" i="4"/>
  <c r="F48" i="4"/>
  <c r="C14" i="4"/>
  <c r="C66" i="4"/>
  <c r="C12" i="4"/>
  <c r="C48" i="4"/>
  <c r="K66" i="4"/>
  <c r="K65" i="4"/>
  <c r="K47" i="4"/>
  <c r="K48" i="4"/>
  <c r="L66" i="4"/>
  <c r="L65" i="4"/>
  <c r="L47" i="4"/>
  <c r="L49" i="4"/>
  <c r="M66" i="4"/>
  <c r="M65" i="4"/>
  <c r="M47" i="4"/>
  <c r="M49" i="4"/>
  <c r="N66" i="4"/>
  <c r="N65" i="4"/>
  <c r="N47" i="4"/>
  <c r="N49" i="4"/>
  <c r="N67" i="4"/>
  <c r="O67" i="4"/>
  <c r="P67" i="4"/>
  <c r="B21" i="4"/>
  <c r="B14" i="4"/>
  <c r="B12" i="4"/>
  <c r="B43" i="4"/>
  <c r="D45" i="2"/>
  <c r="G45" i="2"/>
  <c r="J15" i="2"/>
  <c r="J45" i="2"/>
  <c r="K45" i="2"/>
  <c r="N45" i="2"/>
  <c r="D44" i="2"/>
  <c r="E44" i="2"/>
  <c r="H44" i="2"/>
  <c r="I44" i="2"/>
  <c r="J12" i="2"/>
  <c r="J44" i="2"/>
  <c r="K44" i="2"/>
  <c r="M44" i="2"/>
  <c r="O44" i="2"/>
  <c r="C44" i="3"/>
  <c r="D44" i="3"/>
  <c r="E44" i="3"/>
  <c r="F44" i="3"/>
  <c r="G44" i="3"/>
  <c r="H44" i="3"/>
  <c r="I44" i="3"/>
  <c r="J44" i="3"/>
  <c r="K44" i="3"/>
  <c r="L44" i="3"/>
  <c r="M44" i="3"/>
  <c r="N44" i="3"/>
  <c r="O44" i="3"/>
  <c r="P44" i="3"/>
  <c r="C43" i="3"/>
  <c r="D43" i="3"/>
  <c r="E43" i="3"/>
  <c r="G43" i="3"/>
  <c r="H43" i="3"/>
  <c r="I43" i="3"/>
  <c r="J43" i="3"/>
  <c r="K43" i="3"/>
  <c r="L43" i="3"/>
  <c r="M43" i="3"/>
  <c r="N43" i="3"/>
  <c r="O43" i="3"/>
  <c r="P43" i="3"/>
  <c r="B43" i="3"/>
  <c r="O24" i="2"/>
  <c r="M23" i="2"/>
  <c r="M54" i="2"/>
  <c r="N23" i="2"/>
  <c r="O23" i="2"/>
  <c r="O54" i="2"/>
  <c r="P23" i="2"/>
  <c r="F23" i="2"/>
  <c r="K23" i="2"/>
  <c r="L23" i="2"/>
  <c r="C19" i="4"/>
  <c r="C19" i="7"/>
  <c r="F19" i="4"/>
  <c r="F19" i="7"/>
  <c r="K20" i="2"/>
  <c r="L20" i="2"/>
  <c r="L36" i="2"/>
  <c r="M20" i="2"/>
  <c r="N20" i="2"/>
  <c r="O20" i="2"/>
  <c r="P20" i="2"/>
  <c r="P36" i="2"/>
  <c r="B16" i="7"/>
  <c r="M23" i="3"/>
  <c r="F23" i="3"/>
  <c r="K23" i="3"/>
  <c r="L23" i="3"/>
  <c r="N23" i="3"/>
  <c r="O23" i="3"/>
  <c r="P23" i="3"/>
  <c r="K23" i="8"/>
  <c r="L23" i="8"/>
  <c r="N23" i="8"/>
  <c r="M23" i="8"/>
  <c r="C23" i="4"/>
  <c r="F23" i="4"/>
  <c r="K23" i="4"/>
  <c r="L23" i="4"/>
  <c r="M23" i="4"/>
  <c r="N23" i="4"/>
  <c r="D44" i="10"/>
  <c r="I44" i="10"/>
  <c r="J14" i="10"/>
  <c r="K44" i="10"/>
  <c r="L44" i="10"/>
  <c r="M44" i="10"/>
  <c r="O14" i="10"/>
  <c r="O44" i="10"/>
  <c r="P14" i="10"/>
  <c r="P44" i="10"/>
  <c r="D43" i="10"/>
  <c r="E43" i="10"/>
  <c r="G43" i="10"/>
  <c r="J12" i="10"/>
  <c r="J43" i="10"/>
  <c r="K43" i="10"/>
  <c r="N43" i="10"/>
  <c r="D44" i="9"/>
  <c r="E44" i="9"/>
  <c r="H44" i="9"/>
  <c r="I44" i="9"/>
  <c r="J14" i="9"/>
  <c r="J44" i="9"/>
  <c r="K44" i="9"/>
  <c r="L44" i="9"/>
  <c r="M44" i="9"/>
  <c r="N44" i="9"/>
  <c r="D43" i="9"/>
  <c r="G43" i="9"/>
  <c r="H43" i="9"/>
  <c r="J12" i="9"/>
  <c r="L43" i="9"/>
  <c r="M43" i="9"/>
  <c r="O12" i="9"/>
  <c r="O43" i="9"/>
  <c r="P12" i="9"/>
  <c r="P43" i="9"/>
  <c r="D44" i="8"/>
  <c r="E44" i="8"/>
  <c r="F44" i="8"/>
  <c r="G44" i="8"/>
  <c r="H44" i="8"/>
  <c r="I44" i="8"/>
  <c r="J44" i="8"/>
  <c r="K44" i="8"/>
  <c r="L44" i="8"/>
  <c r="M44" i="8"/>
  <c r="N44" i="8"/>
  <c r="C43" i="8"/>
  <c r="D43" i="8"/>
  <c r="E43" i="8"/>
  <c r="G43" i="8"/>
  <c r="H43" i="8"/>
  <c r="I43" i="8"/>
  <c r="J43" i="8"/>
  <c r="K43" i="8"/>
  <c r="L43" i="8"/>
  <c r="M43" i="8"/>
  <c r="N43" i="8"/>
  <c r="B43" i="8"/>
  <c r="B44" i="4"/>
  <c r="C44" i="7"/>
  <c r="D44" i="7"/>
  <c r="E44" i="7"/>
  <c r="F44" i="7"/>
  <c r="G44" i="7"/>
  <c r="H44" i="7"/>
  <c r="I44" i="7"/>
  <c r="J44" i="7"/>
  <c r="K44" i="7"/>
  <c r="L44" i="7"/>
  <c r="M44" i="7"/>
  <c r="N44" i="7"/>
  <c r="B44" i="7"/>
  <c r="D43" i="7"/>
  <c r="E43" i="7"/>
  <c r="F43" i="7"/>
  <c r="G43" i="7"/>
  <c r="H43" i="7"/>
  <c r="I43" i="7"/>
  <c r="J43" i="7"/>
  <c r="K43" i="7"/>
  <c r="L43" i="7"/>
  <c r="M43" i="7"/>
  <c r="N43" i="7"/>
  <c r="B43" i="7"/>
  <c r="B69" i="4"/>
  <c r="B10" i="4"/>
  <c r="C44" i="4"/>
  <c r="D44" i="4"/>
  <c r="E44" i="4"/>
  <c r="G44" i="4"/>
  <c r="H44" i="4"/>
  <c r="I44" i="4"/>
  <c r="J44" i="4"/>
  <c r="K44" i="4"/>
  <c r="L44" i="4"/>
  <c r="M44" i="4"/>
  <c r="N44" i="4"/>
  <c r="D43" i="4"/>
  <c r="E43" i="4"/>
  <c r="G43" i="4"/>
  <c r="H43" i="4"/>
  <c r="I43" i="4"/>
  <c r="J43" i="4"/>
  <c r="K43" i="4"/>
  <c r="L43" i="4"/>
  <c r="M43" i="4"/>
  <c r="N43" i="4"/>
  <c r="F22" i="10"/>
  <c r="C23" i="7"/>
  <c r="F23" i="7"/>
  <c r="K23" i="7"/>
  <c r="L23" i="7"/>
  <c r="M23" i="7"/>
  <c r="N23" i="7"/>
  <c r="C22" i="7"/>
  <c r="B19" i="7"/>
  <c r="B35" i="7"/>
  <c r="F22" i="4"/>
  <c r="O22" i="10"/>
  <c r="P22" i="10"/>
  <c r="O21" i="10"/>
  <c r="O36" i="10"/>
  <c r="O38" i="10"/>
  <c r="P21" i="10"/>
  <c r="P36" i="10"/>
  <c r="O20" i="10"/>
  <c r="P20" i="10"/>
  <c r="O19" i="10"/>
  <c r="O35" i="10"/>
  <c r="P19" i="10"/>
  <c r="P35" i="10"/>
  <c r="O16" i="10"/>
  <c r="P16" i="10"/>
  <c r="O15" i="10"/>
  <c r="P15" i="10"/>
  <c r="O13" i="10"/>
  <c r="P13" i="10"/>
  <c r="O12" i="10"/>
  <c r="P12" i="10"/>
  <c r="O11" i="10"/>
  <c r="P11" i="10"/>
  <c r="O10" i="10"/>
  <c r="P10" i="10"/>
  <c r="O22" i="9"/>
  <c r="P22" i="9"/>
  <c r="O21" i="9"/>
  <c r="O36" i="9"/>
  <c r="P21" i="9"/>
  <c r="O20" i="9"/>
  <c r="P20" i="9"/>
  <c r="O19" i="9"/>
  <c r="O35" i="9"/>
  <c r="P19" i="9"/>
  <c r="P35" i="9"/>
  <c r="O16" i="9"/>
  <c r="P16" i="9"/>
  <c r="O15" i="9"/>
  <c r="P15" i="9"/>
  <c r="O14" i="9"/>
  <c r="P14" i="9"/>
  <c r="O13" i="9"/>
  <c r="P13" i="9"/>
  <c r="O11" i="9"/>
  <c r="P11" i="9"/>
  <c r="O10" i="9"/>
  <c r="P10" i="9"/>
  <c r="M52" i="3"/>
  <c r="P38" i="10"/>
  <c r="O38" i="9"/>
  <c r="O37" i="9"/>
  <c r="O37" i="10"/>
  <c r="O23" i="9"/>
  <c r="O36" i="8"/>
  <c r="O38" i="8"/>
  <c r="P36" i="8"/>
  <c r="P38" i="8"/>
  <c r="O35" i="8"/>
  <c r="O37" i="8"/>
  <c r="P35" i="8"/>
  <c r="P37" i="8"/>
  <c r="P23" i="8"/>
  <c r="O23" i="8"/>
  <c r="F16" i="8"/>
  <c r="O36" i="7"/>
  <c r="O38" i="7"/>
  <c r="P36" i="7"/>
  <c r="P38" i="7"/>
  <c r="O35" i="7"/>
  <c r="O37" i="7"/>
  <c r="P35" i="7"/>
  <c r="P37" i="7"/>
  <c r="O23" i="7"/>
  <c r="P23" i="7"/>
  <c r="O36" i="4"/>
  <c r="O38" i="4"/>
  <c r="P36" i="4"/>
  <c r="P38" i="4"/>
  <c r="O35" i="4"/>
  <c r="O37" i="4"/>
  <c r="P35" i="4"/>
  <c r="P37" i="4"/>
  <c r="O23" i="4"/>
  <c r="P23" i="4"/>
  <c r="J47" i="4"/>
  <c r="B13" i="3"/>
  <c r="P17" i="2"/>
  <c r="P16" i="2"/>
  <c r="P14" i="2"/>
  <c r="P11" i="2"/>
  <c r="P10" i="2"/>
  <c r="P69" i="3"/>
  <c r="P68" i="3"/>
  <c r="P60" i="3"/>
  <c r="P53" i="3"/>
  <c r="P52" i="3"/>
  <c r="P48" i="3"/>
  <c r="P36" i="3"/>
  <c r="P38" i="3"/>
  <c r="P35" i="3"/>
  <c r="P37" i="3"/>
  <c r="P54" i="3"/>
  <c r="P54" i="2"/>
  <c r="P38" i="2"/>
  <c r="P49" i="2"/>
  <c r="P37" i="2"/>
  <c r="O17" i="2"/>
  <c r="N17" i="2"/>
  <c r="N53" i="2"/>
  <c r="O36" i="2"/>
  <c r="N36" i="2"/>
  <c r="M36" i="2"/>
  <c r="O11" i="2"/>
  <c r="O14" i="2"/>
  <c r="O16" i="2"/>
  <c r="O10" i="2"/>
  <c r="N11" i="2"/>
  <c r="N14" i="2"/>
  <c r="N16" i="2"/>
  <c r="N10" i="2"/>
  <c r="N61" i="2"/>
  <c r="M17" i="2"/>
  <c r="M11" i="2"/>
  <c r="M14" i="2"/>
  <c r="M16" i="2"/>
  <c r="M10" i="2"/>
  <c r="M38" i="2"/>
  <c r="O69" i="3"/>
  <c r="O68" i="3"/>
  <c r="O60" i="3"/>
  <c r="O53" i="3"/>
  <c r="O52" i="3"/>
  <c r="O54" i="3"/>
  <c r="O48" i="3"/>
  <c r="O36" i="3"/>
  <c r="O35" i="3"/>
  <c r="O37" i="3"/>
  <c r="N22" i="9"/>
  <c r="M22" i="9"/>
  <c r="M53" i="9"/>
  <c r="M16" i="9"/>
  <c r="M52" i="9"/>
  <c r="M54" i="9"/>
  <c r="N16" i="9"/>
  <c r="N52" i="9"/>
  <c r="N16" i="10"/>
  <c r="M16" i="10"/>
  <c r="N22" i="10"/>
  <c r="M22" i="10"/>
  <c r="N19" i="10"/>
  <c r="N35" i="10"/>
  <c r="M19" i="10"/>
  <c r="M35" i="10"/>
  <c r="N11" i="10"/>
  <c r="N13" i="10"/>
  <c r="N15" i="10"/>
  <c r="M11" i="10"/>
  <c r="M13" i="10"/>
  <c r="M15" i="10"/>
  <c r="N10" i="10"/>
  <c r="M10" i="10"/>
  <c r="M23" i="9"/>
  <c r="N19" i="9"/>
  <c r="N35" i="9"/>
  <c r="M19" i="9"/>
  <c r="M35" i="9"/>
  <c r="N11" i="9"/>
  <c r="N13" i="9"/>
  <c r="N15" i="9"/>
  <c r="M11" i="9"/>
  <c r="M13" i="9"/>
  <c r="M15" i="9"/>
  <c r="N10" i="9"/>
  <c r="M10" i="9"/>
  <c r="M60" i="9"/>
  <c r="O38" i="3"/>
  <c r="M69" i="2"/>
  <c r="O37" i="2"/>
  <c r="O49" i="2"/>
  <c r="N23" i="10"/>
  <c r="N53" i="9"/>
  <c r="N54" i="9"/>
  <c r="M69" i="10"/>
  <c r="M49" i="2"/>
  <c r="N49" i="2"/>
  <c r="N54" i="2"/>
  <c r="O69" i="2"/>
  <c r="M36" i="9"/>
  <c r="N60" i="9"/>
  <c r="N36" i="10"/>
  <c r="N69" i="2"/>
  <c r="N23" i="9"/>
  <c r="M61" i="2"/>
  <c r="M53" i="2"/>
  <c r="M55" i="2"/>
  <c r="N53" i="10"/>
  <c r="M69" i="3"/>
  <c r="N69" i="3"/>
  <c r="M68" i="3"/>
  <c r="N68" i="3"/>
  <c r="M60" i="3"/>
  <c r="N60" i="3"/>
  <c r="M53" i="3"/>
  <c r="N53" i="3"/>
  <c r="N52" i="3"/>
  <c r="M48" i="3"/>
  <c r="N48" i="3"/>
  <c r="N36" i="3"/>
  <c r="N38" i="3"/>
  <c r="M36" i="3"/>
  <c r="M38" i="3"/>
  <c r="M35" i="3"/>
  <c r="N35" i="3"/>
  <c r="N37" i="3"/>
  <c r="M69" i="8"/>
  <c r="N69" i="8"/>
  <c r="M68" i="8"/>
  <c r="N68" i="8"/>
  <c r="M60" i="8"/>
  <c r="N60" i="8"/>
  <c r="M53" i="8"/>
  <c r="N53" i="8"/>
  <c r="M52" i="8"/>
  <c r="M54" i="8"/>
  <c r="N52" i="8"/>
  <c r="M48" i="8"/>
  <c r="N48" i="8"/>
  <c r="M36" i="8"/>
  <c r="N36" i="8"/>
  <c r="M35" i="8"/>
  <c r="M37" i="8"/>
  <c r="N35" i="8"/>
  <c r="N37" i="8"/>
  <c r="B19" i="8"/>
  <c r="M69" i="7"/>
  <c r="N69" i="7"/>
  <c r="M68" i="7"/>
  <c r="N68" i="7"/>
  <c r="M60" i="7"/>
  <c r="N60" i="7"/>
  <c r="M53" i="7"/>
  <c r="N53" i="7"/>
  <c r="N52" i="7"/>
  <c r="N54" i="7"/>
  <c r="M52" i="7"/>
  <c r="M54" i="7"/>
  <c r="M48" i="7"/>
  <c r="N48" i="7"/>
  <c r="M36" i="7"/>
  <c r="M38" i="7"/>
  <c r="N36" i="7"/>
  <c r="M35" i="7"/>
  <c r="M37" i="7"/>
  <c r="N35" i="7"/>
  <c r="N37" i="7"/>
  <c r="M69" i="4"/>
  <c r="N69" i="4"/>
  <c r="M68" i="4"/>
  <c r="N68" i="4"/>
  <c r="M60" i="4"/>
  <c r="N60" i="4"/>
  <c r="M53" i="4"/>
  <c r="M52" i="4"/>
  <c r="M54" i="4"/>
  <c r="N53" i="4"/>
  <c r="N52" i="4"/>
  <c r="N54" i="4"/>
  <c r="M48" i="4"/>
  <c r="N48" i="4"/>
  <c r="M36" i="4"/>
  <c r="N36" i="4"/>
  <c r="N38" i="4"/>
  <c r="M35" i="4"/>
  <c r="M37" i="4"/>
  <c r="N35" i="4"/>
  <c r="N37" i="4"/>
  <c r="N61" i="7"/>
  <c r="N61" i="3"/>
  <c r="N38" i="7"/>
  <c r="N54" i="8"/>
  <c r="N54" i="3"/>
  <c r="M54" i="3"/>
  <c r="J14" i="2"/>
  <c r="H11" i="2"/>
  <c r="H10" i="2"/>
  <c r="J13" i="10"/>
  <c r="H11" i="10"/>
  <c r="H10" i="10"/>
  <c r="J13" i="9"/>
  <c r="H11" i="9"/>
  <c r="H10" i="9"/>
  <c r="L36" i="3"/>
  <c r="K36" i="3"/>
  <c r="F36" i="3"/>
  <c r="F38" i="3"/>
  <c r="L35" i="3"/>
  <c r="L37" i="3"/>
  <c r="K35" i="3"/>
  <c r="F35" i="3"/>
  <c r="C35" i="3"/>
  <c r="F11" i="7"/>
  <c r="F10" i="7"/>
  <c r="F11" i="4"/>
  <c r="F10" i="4"/>
  <c r="F11" i="3"/>
  <c r="F10" i="3"/>
  <c r="L36" i="8"/>
  <c r="L38" i="8"/>
  <c r="K36" i="8"/>
  <c r="F36" i="8"/>
  <c r="L35" i="8"/>
  <c r="L37" i="8"/>
  <c r="K35" i="8"/>
  <c r="F35" i="8"/>
  <c r="C35" i="8"/>
  <c r="B35" i="8"/>
  <c r="F10" i="8"/>
  <c r="F22" i="9"/>
  <c r="F13" i="7"/>
  <c r="F69" i="7"/>
  <c r="F15" i="7"/>
  <c r="F16" i="7"/>
  <c r="F52" i="7"/>
  <c r="F13" i="8"/>
  <c r="F15" i="8"/>
  <c r="F13" i="3"/>
  <c r="F69" i="3"/>
  <c r="F15" i="3"/>
  <c r="F16" i="3"/>
  <c r="F13" i="4"/>
  <c r="F15" i="4"/>
  <c r="F16" i="4"/>
  <c r="F68" i="7"/>
  <c r="B11" i="7"/>
  <c r="B13" i="7"/>
  <c r="B15" i="7"/>
  <c r="B11" i="8"/>
  <c r="B13" i="8"/>
  <c r="B15" i="8"/>
  <c r="B11" i="3"/>
  <c r="B15" i="3"/>
  <c r="B11" i="4"/>
  <c r="B13" i="4"/>
  <c r="B15" i="4"/>
  <c r="B10" i="7"/>
  <c r="B10" i="8"/>
  <c r="L53" i="4"/>
  <c r="C19" i="10"/>
  <c r="C35" i="10"/>
  <c r="C19" i="9"/>
  <c r="C11" i="3"/>
  <c r="C13" i="3"/>
  <c r="C15" i="3"/>
  <c r="C10" i="3"/>
  <c r="C37" i="3"/>
  <c r="C22" i="8"/>
  <c r="B22" i="8"/>
  <c r="B53" i="8" s="1"/>
  <c r="B54" i="8" s="1"/>
  <c r="C11" i="8"/>
  <c r="C13" i="8"/>
  <c r="C15" i="8"/>
  <c r="C10" i="8"/>
  <c r="L69" i="3"/>
  <c r="K69" i="3"/>
  <c r="L68" i="3"/>
  <c r="K68" i="3"/>
  <c r="L60" i="3"/>
  <c r="K60" i="3"/>
  <c r="J60" i="3"/>
  <c r="I60" i="3"/>
  <c r="H60" i="3"/>
  <c r="G60" i="3"/>
  <c r="E60" i="3"/>
  <c r="D60" i="3"/>
  <c r="L53" i="3"/>
  <c r="K53" i="3"/>
  <c r="F53" i="3"/>
  <c r="L52" i="3"/>
  <c r="K52" i="3"/>
  <c r="J52" i="3"/>
  <c r="I52" i="3"/>
  <c r="H52" i="3"/>
  <c r="G52" i="3"/>
  <c r="E52" i="3"/>
  <c r="L48" i="3"/>
  <c r="J47" i="3"/>
  <c r="I47" i="3"/>
  <c r="H47" i="3"/>
  <c r="G47" i="3"/>
  <c r="E47" i="3"/>
  <c r="D47" i="3"/>
  <c r="L38" i="3"/>
  <c r="K38" i="3"/>
  <c r="K37" i="3"/>
  <c r="L69" i="8"/>
  <c r="K69" i="8"/>
  <c r="L68" i="8"/>
  <c r="K68" i="8"/>
  <c r="L60" i="8"/>
  <c r="K60" i="8"/>
  <c r="J60" i="8"/>
  <c r="I60" i="8"/>
  <c r="H60" i="8"/>
  <c r="G60" i="8"/>
  <c r="E60" i="8"/>
  <c r="D60" i="8"/>
  <c r="L53" i="8"/>
  <c r="K53" i="8"/>
  <c r="L52" i="8"/>
  <c r="K52" i="8"/>
  <c r="J52" i="8"/>
  <c r="I52" i="8"/>
  <c r="H52" i="8"/>
  <c r="G52" i="8"/>
  <c r="E52" i="8"/>
  <c r="L48" i="8"/>
  <c r="J47" i="8"/>
  <c r="I47" i="8"/>
  <c r="H47" i="8"/>
  <c r="G47" i="8"/>
  <c r="E47" i="8"/>
  <c r="D47" i="8"/>
  <c r="K38" i="8"/>
  <c r="K37" i="8"/>
  <c r="L69" i="7"/>
  <c r="K69" i="7"/>
  <c r="L68" i="7"/>
  <c r="K68" i="7"/>
  <c r="L60" i="7"/>
  <c r="K60" i="7"/>
  <c r="J60" i="7"/>
  <c r="I60" i="7"/>
  <c r="H60" i="7"/>
  <c r="G60" i="7"/>
  <c r="E60" i="7"/>
  <c r="D60" i="7"/>
  <c r="L53" i="7"/>
  <c r="K53" i="7"/>
  <c r="F53" i="7"/>
  <c r="L52" i="7"/>
  <c r="L54" i="7" s="1"/>
  <c r="K52" i="7"/>
  <c r="J52" i="7"/>
  <c r="I52" i="7"/>
  <c r="H52" i="7"/>
  <c r="G52" i="7"/>
  <c r="E52" i="7"/>
  <c r="J47" i="7"/>
  <c r="I47" i="7"/>
  <c r="H47" i="7"/>
  <c r="G47" i="7"/>
  <c r="E47" i="7"/>
  <c r="L36" i="7"/>
  <c r="K36" i="7"/>
  <c r="K38" i="7"/>
  <c r="F36" i="7"/>
  <c r="L35" i="7"/>
  <c r="L37" i="7"/>
  <c r="K35" i="7"/>
  <c r="C35" i="7"/>
  <c r="C11" i="7"/>
  <c r="C13" i="7"/>
  <c r="C15" i="7"/>
  <c r="C10" i="7"/>
  <c r="C60" i="7"/>
  <c r="D60" i="4"/>
  <c r="E60" i="4"/>
  <c r="G60" i="4"/>
  <c r="H60" i="4"/>
  <c r="I60" i="4"/>
  <c r="J60" i="4"/>
  <c r="K60" i="4"/>
  <c r="L60" i="4"/>
  <c r="F53" i="4"/>
  <c r="E52" i="4"/>
  <c r="G52" i="4"/>
  <c r="H52" i="4"/>
  <c r="I52" i="4"/>
  <c r="J52" i="4"/>
  <c r="K52" i="4"/>
  <c r="L52" i="4"/>
  <c r="F35" i="4"/>
  <c r="F36" i="4"/>
  <c r="C36" i="4"/>
  <c r="C38" i="4"/>
  <c r="E47" i="4"/>
  <c r="G47" i="4"/>
  <c r="H47" i="4"/>
  <c r="I47" i="4"/>
  <c r="C22" i="4"/>
  <c r="B22" i="4"/>
  <c r="C11" i="4"/>
  <c r="C13" i="4"/>
  <c r="C15" i="4"/>
  <c r="C10" i="4"/>
  <c r="C60" i="4"/>
  <c r="C53" i="4"/>
  <c r="F52" i="3"/>
  <c r="F52" i="8"/>
  <c r="F60" i="7"/>
  <c r="C69" i="4"/>
  <c r="F37" i="3"/>
  <c r="C60" i="3"/>
  <c r="K54" i="8"/>
  <c r="B60" i="8"/>
  <c r="C37" i="8"/>
  <c r="B60" i="3"/>
  <c r="C22" i="10"/>
  <c r="L62" i="8"/>
  <c r="K61" i="8"/>
  <c r="K61" i="3"/>
  <c r="F60" i="3"/>
  <c r="C60" i="8"/>
  <c r="L61" i="8"/>
  <c r="K53" i="4"/>
  <c r="B73" i="4"/>
  <c r="D52" i="3"/>
  <c r="C16" i="3"/>
  <c r="C52" i="3"/>
  <c r="B16" i="3"/>
  <c r="B52" i="3"/>
  <c r="D52" i="8"/>
  <c r="B16" i="8"/>
  <c r="C16" i="8"/>
  <c r="L35" i="4"/>
  <c r="L37" i="4"/>
  <c r="L36" i="4"/>
  <c r="L38" i="4"/>
  <c r="J17" i="2"/>
  <c r="I17" i="2"/>
  <c r="I11" i="2"/>
  <c r="J11" i="2"/>
  <c r="I14" i="2"/>
  <c r="I16" i="2"/>
  <c r="J16" i="2"/>
  <c r="J10" i="2"/>
  <c r="J61" i="2"/>
  <c r="I10" i="2"/>
  <c r="J16" i="10"/>
  <c r="I16" i="10"/>
  <c r="I11" i="10"/>
  <c r="J11" i="10"/>
  <c r="I13" i="10"/>
  <c r="I15" i="10"/>
  <c r="J15" i="10"/>
  <c r="J10" i="10"/>
  <c r="I10" i="10"/>
  <c r="I60" i="10"/>
  <c r="J16" i="9"/>
  <c r="I16" i="9"/>
  <c r="I11" i="9"/>
  <c r="J11" i="9"/>
  <c r="I13" i="9"/>
  <c r="I15" i="9"/>
  <c r="J15" i="9"/>
  <c r="I10" i="9"/>
  <c r="J10" i="9"/>
  <c r="K36" i="4"/>
  <c r="I52" i="10"/>
  <c r="J47" i="10"/>
  <c r="J60" i="10"/>
  <c r="I53" i="2"/>
  <c r="J48" i="2"/>
  <c r="K38" i="4"/>
  <c r="I60" i="9"/>
  <c r="J60" i="9"/>
  <c r="J52" i="9"/>
  <c r="L48" i="4"/>
  <c r="L68" i="4"/>
  <c r="L69" i="4"/>
  <c r="D47" i="7"/>
  <c r="K36" i="2"/>
  <c r="K10" i="9"/>
  <c r="K60" i="9"/>
  <c r="L10" i="9"/>
  <c r="K11" i="9"/>
  <c r="L11" i="9"/>
  <c r="H13" i="9"/>
  <c r="K13" i="9"/>
  <c r="L13" i="9"/>
  <c r="H15" i="9"/>
  <c r="K15" i="9"/>
  <c r="L15" i="9"/>
  <c r="H16" i="9"/>
  <c r="K16" i="9"/>
  <c r="K52" i="9"/>
  <c r="L16" i="9"/>
  <c r="K10" i="10"/>
  <c r="L10" i="10"/>
  <c r="K11" i="10"/>
  <c r="L11" i="10"/>
  <c r="H13" i="10"/>
  <c r="K13" i="10"/>
  <c r="L13" i="10"/>
  <c r="H15" i="10"/>
  <c r="K15" i="10"/>
  <c r="L15" i="10"/>
  <c r="H16" i="10"/>
  <c r="H52" i="10"/>
  <c r="K16" i="10"/>
  <c r="K52" i="10"/>
  <c r="L16" i="10"/>
  <c r="L52" i="10" s="1"/>
  <c r="K10" i="2"/>
  <c r="L10" i="2"/>
  <c r="L61" i="2"/>
  <c r="K11" i="2"/>
  <c r="L11" i="2"/>
  <c r="H14" i="2"/>
  <c r="K14" i="2"/>
  <c r="L14" i="2"/>
  <c r="K70" i="2"/>
  <c r="H16" i="2"/>
  <c r="K16" i="2"/>
  <c r="L16" i="2"/>
  <c r="H17" i="2"/>
  <c r="K17" i="2"/>
  <c r="K53" i="2"/>
  <c r="L17" i="2"/>
  <c r="D11" i="2"/>
  <c r="E11" i="2"/>
  <c r="G11" i="2"/>
  <c r="F11" i="2"/>
  <c r="D14" i="2"/>
  <c r="E14" i="2"/>
  <c r="G14" i="2"/>
  <c r="D16" i="2"/>
  <c r="E16" i="2"/>
  <c r="G16" i="2"/>
  <c r="G10" i="2"/>
  <c r="F10" i="2"/>
  <c r="E10" i="2"/>
  <c r="D10" i="2"/>
  <c r="D11" i="10"/>
  <c r="E11" i="10"/>
  <c r="G11" i="10"/>
  <c r="D13" i="10"/>
  <c r="E13" i="10"/>
  <c r="G13" i="10"/>
  <c r="D15" i="10"/>
  <c r="E15" i="10"/>
  <c r="C15" i="10"/>
  <c r="G15" i="10"/>
  <c r="B15" i="10"/>
  <c r="G10" i="10"/>
  <c r="F10" i="10"/>
  <c r="E10" i="10"/>
  <c r="D10" i="10"/>
  <c r="G11" i="9"/>
  <c r="F11" i="9"/>
  <c r="G13" i="9"/>
  <c r="G15" i="9"/>
  <c r="G10" i="9"/>
  <c r="E11" i="9"/>
  <c r="E13" i="9"/>
  <c r="E15" i="9"/>
  <c r="E10" i="9"/>
  <c r="D11" i="9"/>
  <c r="B11" i="9"/>
  <c r="D13" i="9"/>
  <c r="D15" i="9"/>
  <c r="C15" i="9"/>
  <c r="D10" i="9"/>
  <c r="C10" i="9"/>
  <c r="C11" i="9"/>
  <c r="C13" i="9"/>
  <c r="B10" i="2"/>
  <c r="D61" i="2"/>
  <c r="B15" i="9"/>
  <c r="D60" i="10"/>
  <c r="H60" i="9"/>
  <c r="H52" i="9"/>
  <c r="H47" i="9"/>
  <c r="B52" i="7"/>
  <c r="D52" i="7"/>
  <c r="C16" i="7"/>
  <c r="C52" i="7"/>
  <c r="E47" i="9"/>
  <c r="E60" i="9"/>
  <c r="G60" i="10"/>
  <c r="G47" i="10"/>
  <c r="B10" i="9"/>
  <c r="K69" i="2"/>
  <c r="D52" i="4"/>
  <c r="C16" i="4"/>
  <c r="C52" i="4"/>
  <c r="B16" i="4"/>
  <c r="B52" i="4"/>
  <c r="F16" i="2"/>
  <c r="H47" i="10"/>
  <c r="B14" i="2"/>
  <c r="C14" i="2"/>
  <c r="K60" i="10"/>
  <c r="C16" i="2"/>
  <c r="B16" i="2"/>
  <c r="G47" i="9"/>
  <c r="F15" i="9"/>
  <c r="L60" i="10"/>
  <c r="B13" i="9"/>
  <c r="F14" i="2"/>
  <c r="H61" i="2"/>
  <c r="F13" i="10"/>
  <c r="E48" i="2"/>
  <c r="E61" i="2"/>
  <c r="B11" i="2"/>
  <c r="K61" i="2"/>
  <c r="K38" i="2"/>
  <c r="K69" i="4"/>
  <c r="D47" i="4"/>
  <c r="D48" i="2"/>
  <c r="D47" i="10"/>
  <c r="B27" i="9"/>
  <c r="B27" i="10"/>
  <c r="B28" i="2"/>
  <c r="L22" i="9"/>
  <c r="B22" i="9" s="1"/>
  <c r="B53" i="9" s="1"/>
  <c r="B54" i="9" s="1"/>
  <c r="K22" i="9"/>
  <c r="L19" i="9"/>
  <c r="L35" i="9"/>
  <c r="K19" i="9"/>
  <c r="L19" i="10"/>
  <c r="L35" i="10"/>
  <c r="L37" i="10"/>
  <c r="K19" i="10"/>
  <c r="K35" i="10"/>
  <c r="K37" i="10"/>
  <c r="L22" i="10"/>
  <c r="L53" i="10"/>
  <c r="K22" i="10"/>
  <c r="K53" i="10"/>
  <c r="K54" i="10"/>
  <c r="E16" i="9"/>
  <c r="E52" i="9"/>
  <c r="G16" i="9"/>
  <c r="D16" i="9"/>
  <c r="C16" i="9"/>
  <c r="E16" i="10"/>
  <c r="G16" i="10"/>
  <c r="F16" i="10"/>
  <c r="D16" i="10"/>
  <c r="E17" i="2"/>
  <c r="E53" i="2"/>
  <c r="G17" i="2"/>
  <c r="F17" i="2"/>
  <c r="D17" i="2"/>
  <c r="D53" i="2"/>
  <c r="F16" i="9"/>
  <c r="K36" i="10"/>
  <c r="K23" i="10"/>
  <c r="K69" i="10"/>
  <c r="L69" i="10"/>
  <c r="L23" i="10"/>
  <c r="G52" i="10"/>
  <c r="K53" i="9"/>
  <c r="K54" i="9"/>
  <c r="L53" i="9"/>
  <c r="L54" i="9" s="1"/>
  <c r="L36" i="9"/>
  <c r="L23" i="9"/>
  <c r="G53" i="2"/>
  <c r="K54" i="2"/>
  <c r="K55" i="2"/>
  <c r="K35" i="9"/>
  <c r="B37" i="8"/>
  <c r="K38" i="10"/>
  <c r="K68" i="10"/>
  <c r="K68" i="4"/>
  <c r="K35" i="4"/>
  <c r="K37" i="4"/>
  <c r="K62" i="4"/>
  <c r="B36" i="4"/>
  <c r="F47" i="7"/>
  <c r="B15" i="2"/>
  <c r="B61" i="2"/>
  <c r="M67" i="7"/>
  <c r="C20" i="9"/>
  <c r="K54" i="7"/>
  <c r="F19" i="10"/>
  <c r="F35" i="10"/>
  <c r="M67" i="4"/>
  <c r="C21" i="9"/>
  <c r="K49" i="4"/>
  <c r="K67" i="4"/>
  <c r="G52" i="9"/>
  <c r="G61" i="2"/>
  <c r="F60" i="4"/>
  <c r="F44" i="4"/>
  <c r="H60" i="10"/>
  <c r="F14" i="10"/>
  <c r="F60" i="10"/>
  <c r="I61" i="2"/>
  <c r="I48" i="2"/>
  <c r="I52" i="9"/>
  <c r="F52" i="4"/>
  <c r="F54" i="4"/>
  <c r="F38" i="4"/>
  <c r="F69" i="4"/>
  <c r="B47" i="4"/>
  <c r="L61" i="4"/>
  <c r="F19" i="9"/>
  <c r="F35" i="9"/>
  <c r="B19" i="4"/>
  <c r="B35" i="4"/>
  <c r="B61" i="4"/>
  <c r="C20" i="2"/>
  <c r="N47" i="9"/>
  <c r="N49" i="9"/>
  <c r="O66" i="2"/>
  <c r="P62" i="3"/>
  <c r="P61" i="3"/>
  <c r="L54" i="3"/>
  <c r="B26" i="3"/>
  <c r="B72" i="3"/>
  <c r="B68" i="3"/>
  <c r="B65" i="3"/>
  <c r="K54" i="3"/>
  <c r="F62" i="3"/>
  <c r="K67" i="3"/>
  <c r="F54" i="3"/>
  <c r="N67" i="3"/>
  <c r="C17" i="2"/>
  <c r="M65" i="10"/>
  <c r="M66" i="2"/>
  <c r="K66" i="10"/>
  <c r="K62" i="8"/>
  <c r="F37" i="8"/>
  <c r="N67" i="8"/>
  <c r="M67" i="8"/>
  <c r="L67" i="8"/>
  <c r="N62" i="7"/>
  <c r="M62" i="7"/>
  <c r="M61" i="7"/>
  <c r="F21" i="10"/>
  <c r="F23" i="10"/>
  <c r="B16" i="9"/>
  <c r="C12" i="10"/>
  <c r="C43" i="10"/>
  <c r="B37" i="7"/>
  <c r="B47" i="7"/>
  <c r="C68" i="7"/>
  <c r="N62" i="4"/>
  <c r="L62" i="4"/>
  <c r="M61" i="4"/>
  <c r="N38" i="2"/>
  <c r="M38" i="4"/>
  <c r="M62" i="4"/>
  <c r="K65" i="9"/>
  <c r="K65" i="10"/>
  <c r="K48" i="10"/>
  <c r="K49" i="10"/>
  <c r="K67" i="10"/>
  <c r="B38" i="4"/>
  <c r="K62" i="10"/>
  <c r="K48" i="2"/>
  <c r="B37" i="4"/>
  <c r="C12" i="2"/>
  <c r="C44" i="2"/>
  <c r="C10" i="2"/>
  <c r="C11" i="2"/>
  <c r="F11" i="10"/>
  <c r="N37" i="10"/>
  <c r="P37" i="9"/>
  <c r="F12" i="2"/>
  <c r="F44" i="2"/>
  <c r="B16" i="10"/>
  <c r="M37" i="9"/>
  <c r="N37" i="9"/>
  <c r="M37" i="10"/>
  <c r="O38" i="2"/>
  <c r="L38" i="2"/>
  <c r="F14" i="9"/>
  <c r="F52" i="9"/>
  <c r="C12" i="9"/>
  <c r="B12" i="10"/>
  <c r="B43" i="10"/>
  <c r="K66" i="2"/>
  <c r="C15" i="2"/>
  <c r="C48" i="2"/>
  <c r="L53" i="2"/>
  <c r="L67" i="3"/>
  <c r="L37" i="9"/>
  <c r="L61" i="9"/>
  <c r="B11" i="10"/>
  <c r="C11" i="10"/>
  <c r="K37" i="7"/>
  <c r="K62" i="7"/>
  <c r="K61" i="7"/>
  <c r="C35" i="9"/>
  <c r="C37" i="9"/>
  <c r="B19" i="9"/>
  <c r="B35" i="9"/>
  <c r="B37" i="9"/>
  <c r="F38" i="8"/>
  <c r="F62" i="8"/>
  <c r="F61" i="8"/>
  <c r="M38" i="8"/>
  <c r="M62" i="8"/>
  <c r="M61" i="8"/>
  <c r="B23" i="7"/>
  <c r="C47" i="4"/>
  <c r="C65" i="4"/>
  <c r="C68" i="4"/>
  <c r="C43" i="4"/>
  <c r="B47" i="8"/>
  <c r="B44" i="8"/>
  <c r="B52" i="8"/>
  <c r="L66" i="9"/>
  <c r="L47" i="9"/>
  <c r="L60" i="9"/>
  <c r="L52" i="9"/>
  <c r="L38" i="9"/>
  <c r="I43" i="9"/>
  <c r="I47" i="9"/>
  <c r="C68" i="9"/>
  <c r="B52" i="10"/>
  <c r="N47" i="10"/>
  <c r="N49" i="10"/>
  <c r="N44" i="10"/>
  <c r="N52" i="10"/>
  <c r="N54" i="10"/>
  <c r="N69" i="10"/>
  <c r="I43" i="10"/>
  <c r="I47" i="10"/>
  <c r="P45" i="2"/>
  <c r="P53" i="2"/>
  <c r="P55" i="2"/>
  <c r="P61" i="2"/>
  <c r="B22" i="3"/>
  <c r="C21" i="2"/>
  <c r="B21" i="3"/>
  <c r="C36" i="3"/>
  <c r="C53" i="3"/>
  <c r="C54" i="3"/>
  <c r="C23" i="3"/>
  <c r="B23" i="3"/>
  <c r="C69" i="3"/>
  <c r="L69" i="9"/>
  <c r="F15" i="10"/>
  <c r="F10" i="9"/>
  <c r="G60" i="9"/>
  <c r="B10" i="10"/>
  <c r="B60" i="10"/>
  <c r="C10" i="10"/>
  <c r="C37" i="10"/>
  <c r="B13" i="10"/>
  <c r="C13" i="10"/>
  <c r="B22" i="10"/>
  <c r="P39" i="2"/>
  <c r="P63" i="2"/>
  <c r="N60" i="10"/>
  <c r="P62" i="2"/>
  <c r="P36" i="9"/>
  <c r="P38" i="9"/>
  <c r="P23" i="9"/>
  <c r="B22" i="7"/>
  <c r="C53" i="7"/>
  <c r="C54" i="7"/>
  <c r="J43" i="9"/>
  <c r="J47" i="9"/>
  <c r="B44" i="10"/>
  <c r="C47" i="7"/>
  <c r="C43" i="7"/>
  <c r="F65" i="3"/>
  <c r="F43" i="3"/>
  <c r="F47" i="3"/>
  <c r="F49" i="3"/>
  <c r="C49" i="3"/>
  <c r="M68" i="9"/>
  <c r="M65" i="9"/>
  <c r="M48" i="9"/>
  <c r="M60" i="10"/>
  <c r="M47" i="10"/>
  <c r="M49" i="10"/>
  <c r="M52" i="10"/>
  <c r="F12" i="10"/>
  <c r="F43" i="10"/>
  <c r="H43" i="10"/>
  <c r="O61" i="2"/>
  <c r="O67" i="2"/>
  <c r="O48" i="2"/>
  <c r="O50" i="2"/>
  <c r="O70" i="2"/>
  <c r="L24" i="2"/>
  <c r="L37" i="2"/>
  <c r="L54" i="2"/>
  <c r="L55" i="2"/>
  <c r="L70" i="2"/>
  <c r="C45" i="2"/>
  <c r="C53" i="2"/>
  <c r="C61" i="2"/>
  <c r="B21" i="8"/>
  <c r="C36" i="8"/>
  <c r="C48" i="8"/>
  <c r="C53" i="8"/>
  <c r="C69" i="8"/>
  <c r="C54" i="4"/>
  <c r="G48" i="2"/>
  <c r="F61" i="3"/>
  <c r="C36" i="2"/>
  <c r="C38" i="2"/>
  <c r="F61" i="4"/>
  <c r="F37" i="4"/>
  <c r="F62" i="4"/>
  <c r="L61" i="7"/>
  <c r="L38" i="7"/>
  <c r="L62" i="7"/>
  <c r="K62" i="3"/>
  <c r="F37" i="10"/>
  <c r="N38" i="10"/>
  <c r="N62" i="10"/>
  <c r="O53" i="2"/>
  <c r="O55" i="2"/>
  <c r="P70" i="2"/>
  <c r="O23" i="10"/>
  <c r="P37" i="10"/>
  <c r="F37" i="9"/>
  <c r="G44" i="2"/>
  <c r="O45" i="2"/>
  <c r="J53" i="2"/>
  <c r="B66" i="4"/>
  <c r="B53" i="4"/>
  <c r="B54" i="4"/>
  <c r="B20" i="7"/>
  <c r="B65" i="7" s="1"/>
  <c r="B67" i="7" s="1"/>
  <c r="F60" i="8"/>
  <c r="F69" i="8"/>
  <c r="F47" i="8"/>
  <c r="F49" i="8"/>
  <c r="C47" i="8"/>
  <c r="C44" i="8"/>
  <c r="C52" i="8"/>
  <c r="N66" i="9"/>
  <c r="N36" i="9"/>
  <c r="N48" i="9"/>
  <c r="N69" i="9"/>
  <c r="K66" i="9"/>
  <c r="K48" i="9"/>
  <c r="K69" i="9"/>
  <c r="K36" i="9"/>
  <c r="K23" i="9"/>
  <c r="C14" i="9"/>
  <c r="D52" i="9"/>
  <c r="M36" i="10"/>
  <c r="M23" i="10"/>
  <c r="M66" i="10"/>
  <c r="M67" i="10"/>
  <c r="M48" i="10"/>
  <c r="L66" i="10"/>
  <c r="L48" i="10"/>
  <c r="L36" i="10"/>
  <c r="E44" i="10"/>
  <c r="E47" i="10"/>
  <c r="E60" i="10"/>
  <c r="E52" i="10"/>
  <c r="N70" i="2"/>
  <c r="N37" i="2"/>
  <c r="N67" i="2"/>
  <c r="N24" i="2"/>
  <c r="F65" i="8"/>
  <c r="F67" i="8" s="1"/>
  <c r="F68" i="8"/>
  <c r="F15" i="2"/>
  <c r="H45" i="2"/>
  <c r="H48" i="2"/>
  <c r="H53" i="2"/>
  <c r="K37" i="9"/>
  <c r="C16" i="10"/>
  <c r="K61" i="10"/>
  <c r="B17" i="2"/>
  <c r="B53" i="2"/>
  <c r="B19" i="10"/>
  <c r="B35" i="10"/>
  <c r="D47" i="9"/>
  <c r="D60" i="9"/>
  <c r="F13" i="9"/>
  <c r="L49" i="2"/>
  <c r="K61" i="4"/>
  <c r="L61" i="3"/>
  <c r="C22" i="9"/>
  <c r="F38" i="7"/>
  <c r="F68" i="3"/>
  <c r="F54" i="7"/>
  <c r="N61" i="4"/>
  <c r="N38" i="8"/>
  <c r="N62" i="8"/>
  <c r="N61" i="8"/>
  <c r="M37" i="3"/>
  <c r="M62" i="3"/>
  <c r="M61" i="3"/>
  <c r="O39" i="2"/>
  <c r="O63" i="2"/>
  <c r="M53" i="10"/>
  <c r="N61" i="10"/>
  <c r="M61" i="9"/>
  <c r="M38" i="9"/>
  <c r="M62" i="9"/>
  <c r="O62" i="2"/>
  <c r="N55" i="2"/>
  <c r="J44" i="10"/>
  <c r="J52" i="10"/>
  <c r="C23" i="8"/>
  <c r="C23" i="2"/>
  <c r="B23" i="2"/>
  <c r="B20" i="8"/>
  <c r="K67" i="8"/>
  <c r="B14" i="9"/>
  <c r="K68" i="9"/>
  <c r="K43" i="9"/>
  <c r="F23" i="9"/>
  <c r="F36" i="9"/>
  <c r="F53" i="9"/>
  <c r="F54" i="9"/>
  <c r="N68" i="10"/>
  <c r="N65" i="10"/>
  <c r="M43" i="10"/>
  <c r="M68" i="10"/>
  <c r="L43" i="10"/>
  <c r="F44" i="10"/>
  <c r="F36" i="10"/>
  <c r="C65" i="8"/>
  <c r="C68" i="8"/>
  <c r="C14" i="10"/>
  <c r="D52" i="10"/>
  <c r="P48" i="2"/>
  <c r="P50" i="2"/>
  <c r="P67" i="2"/>
  <c r="N44" i="2"/>
  <c r="N48" i="2"/>
  <c r="N50" i="2"/>
  <c r="M48" i="2"/>
  <c r="M50" i="2"/>
  <c r="M45" i="2"/>
  <c r="F21" i="2"/>
  <c r="F65" i="7"/>
  <c r="C37" i="7"/>
  <c r="L62" i="3"/>
  <c r="O62" i="3"/>
  <c r="F47" i="4"/>
  <c r="F49" i="4"/>
  <c r="F43" i="4"/>
  <c r="N67" i="7"/>
  <c r="M67" i="3"/>
  <c r="N65" i="9"/>
  <c r="M66" i="9"/>
  <c r="M69" i="9"/>
  <c r="F12" i="9"/>
  <c r="F43" i="9"/>
  <c r="C48" i="9"/>
  <c r="B21" i="9"/>
  <c r="C23" i="9"/>
  <c r="N66" i="10"/>
  <c r="N67" i="10"/>
  <c r="N48" i="10"/>
  <c r="B45" i="2"/>
  <c r="P44" i="2"/>
  <c r="P69" i="2"/>
  <c r="M67" i="2"/>
  <c r="M24" i="2"/>
  <c r="M70" i="2"/>
  <c r="K67" i="2"/>
  <c r="K49" i="2"/>
  <c r="K50" i="2"/>
  <c r="F20" i="9"/>
  <c r="F48" i="9"/>
  <c r="F20" i="10"/>
  <c r="F65" i="4"/>
  <c r="C22" i="2"/>
  <c r="C21" i="10"/>
  <c r="C48" i="7"/>
  <c r="K37" i="2"/>
  <c r="C69" i="7"/>
  <c r="B60" i="7"/>
  <c r="C36" i="9"/>
  <c r="C35" i="4"/>
  <c r="K54" i="4"/>
  <c r="F35" i="7"/>
  <c r="F37" i="7"/>
  <c r="C36" i="7"/>
  <c r="F68" i="4"/>
  <c r="N62" i="3"/>
  <c r="N68" i="9"/>
  <c r="M37" i="2"/>
  <c r="O61" i="3"/>
  <c r="P23" i="10"/>
  <c r="B23" i="4"/>
  <c r="B57" i="4"/>
  <c r="F20" i="2"/>
  <c r="F36" i="2"/>
  <c r="F38" i="2"/>
  <c r="K24" i="2"/>
  <c r="B60" i="4"/>
  <c r="B21" i="7"/>
  <c r="F49" i="7"/>
  <c r="B37" i="3"/>
  <c r="B44" i="3"/>
  <c r="B47" i="3"/>
  <c r="C65" i="3"/>
  <c r="C67" i="3"/>
  <c r="C68" i="3"/>
  <c r="K47" i="9"/>
  <c r="L45" i="2"/>
  <c r="F23" i="8"/>
  <c r="F22" i="2"/>
  <c r="F66" i="8"/>
  <c r="F53" i="8"/>
  <c r="F54" i="8"/>
  <c r="B12" i="2"/>
  <c r="B44" i="2"/>
  <c r="L67" i="4"/>
  <c r="C49" i="4"/>
  <c r="C67" i="4"/>
  <c r="K49" i="7"/>
  <c r="K67" i="7"/>
  <c r="M47" i="9"/>
  <c r="M49" i="9"/>
  <c r="C20" i="10"/>
  <c r="C48" i="10"/>
  <c r="B20" i="4"/>
  <c r="N66" i="2"/>
  <c r="F66" i="10"/>
  <c r="F52" i="10"/>
  <c r="F44" i="9"/>
  <c r="F69" i="9"/>
  <c r="F66" i="9"/>
  <c r="F60" i="9"/>
  <c r="B47" i="10"/>
  <c r="P68" i="2"/>
  <c r="F67" i="3"/>
  <c r="F69" i="10"/>
  <c r="F53" i="10"/>
  <c r="F54" i="10"/>
  <c r="C54" i="8"/>
  <c r="F61" i="7"/>
  <c r="B62" i="4"/>
  <c r="F67" i="4"/>
  <c r="C43" i="9"/>
  <c r="C65" i="9"/>
  <c r="K68" i="2"/>
  <c r="M54" i="10"/>
  <c r="M67" i="9"/>
  <c r="N68" i="2"/>
  <c r="B65" i="4"/>
  <c r="B68" i="4"/>
  <c r="B26" i="4"/>
  <c r="B72" i="4"/>
  <c r="M39" i="2"/>
  <c r="M63" i="2"/>
  <c r="M62" i="2"/>
  <c r="C38" i="7"/>
  <c r="C62" i="7"/>
  <c r="C61" i="7"/>
  <c r="C38" i="9"/>
  <c r="C62" i="9"/>
  <c r="C61" i="9"/>
  <c r="K39" i="2"/>
  <c r="K63" i="2"/>
  <c r="K62" i="2"/>
  <c r="B66" i="9"/>
  <c r="B36" i="9"/>
  <c r="B73" i="9"/>
  <c r="B69" i="9"/>
  <c r="F69" i="2"/>
  <c r="F66" i="2"/>
  <c r="C47" i="10"/>
  <c r="C49" i="10"/>
  <c r="C44" i="10"/>
  <c r="C60" i="10"/>
  <c r="C52" i="10"/>
  <c r="L39" i="2"/>
  <c r="L63" i="2"/>
  <c r="L62" i="2"/>
  <c r="B20" i="2"/>
  <c r="B36" i="2"/>
  <c r="B38" i="2"/>
  <c r="C65" i="10"/>
  <c r="C68" i="10"/>
  <c r="B66" i="7"/>
  <c r="B36" i="7"/>
  <c r="B53" i="7"/>
  <c r="B54" i="7"/>
  <c r="B48" i="7"/>
  <c r="B49" i="7" s="1"/>
  <c r="B73" i="7"/>
  <c r="B69" i="7"/>
  <c r="F65" i="10"/>
  <c r="F68" i="10"/>
  <c r="F38" i="10"/>
  <c r="F62" i="10"/>
  <c r="F61" i="10"/>
  <c r="B65" i="8"/>
  <c r="B26" i="8"/>
  <c r="B72" i="8"/>
  <c r="B68" i="8"/>
  <c r="F62" i="7"/>
  <c r="L61" i="10"/>
  <c r="L38" i="10"/>
  <c r="L62" i="10"/>
  <c r="C47" i="9"/>
  <c r="C49" i="9"/>
  <c r="C44" i="9"/>
  <c r="C60" i="9"/>
  <c r="C52" i="9"/>
  <c r="C66" i="9"/>
  <c r="C69" i="9"/>
  <c r="N38" i="9"/>
  <c r="N62" i="9"/>
  <c r="N61" i="9"/>
  <c r="B48" i="4"/>
  <c r="B49" i="4"/>
  <c r="B67" i="4"/>
  <c r="C38" i="8"/>
  <c r="C62" i="8"/>
  <c r="C61" i="8"/>
  <c r="O68" i="2"/>
  <c r="C49" i="7"/>
  <c r="C67" i="7"/>
  <c r="C61" i="3"/>
  <c r="C38" i="3"/>
  <c r="C62" i="3"/>
  <c r="B57" i="7"/>
  <c r="F67" i="2"/>
  <c r="F49" i="2"/>
  <c r="F24" i="2"/>
  <c r="F54" i="2"/>
  <c r="F70" i="2"/>
  <c r="F37" i="2"/>
  <c r="K49" i="9"/>
  <c r="K67" i="9"/>
  <c r="C66" i="10"/>
  <c r="C23" i="10"/>
  <c r="B23" i="10"/>
  <c r="C53" i="10"/>
  <c r="C36" i="10"/>
  <c r="C69" i="10"/>
  <c r="B21" i="10"/>
  <c r="F65" i="9"/>
  <c r="F68" i="9"/>
  <c r="B37" i="10"/>
  <c r="F53" i="2"/>
  <c r="F48" i="2"/>
  <c r="F50" i="2"/>
  <c r="F45" i="2"/>
  <c r="F61" i="2"/>
  <c r="N67" i="9"/>
  <c r="C49" i="8"/>
  <c r="C67" i="8"/>
  <c r="B68" i="7"/>
  <c r="B26" i="7"/>
  <c r="B72" i="7" s="1"/>
  <c r="B66" i="8"/>
  <c r="B69" i="8"/>
  <c r="B48" i="8"/>
  <c r="B36" i="8"/>
  <c r="B73" i="8"/>
  <c r="B66" i="3"/>
  <c r="B48" i="3"/>
  <c r="B49" i="3"/>
  <c r="B69" i="3"/>
  <c r="B73" i="3"/>
  <c r="B36" i="3"/>
  <c r="B53" i="3"/>
  <c r="B54" i="3"/>
  <c r="L62" i="9"/>
  <c r="B49" i="8"/>
  <c r="C37" i="4"/>
  <c r="C62" i="4"/>
  <c r="C61" i="4"/>
  <c r="C53" i="9"/>
  <c r="C67" i="2"/>
  <c r="C49" i="2"/>
  <c r="C50" i="2"/>
  <c r="C37" i="2"/>
  <c r="B22" i="2"/>
  <c r="C54" i="2"/>
  <c r="C55" i="2"/>
  <c r="C24" i="2"/>
  <c r="C70" i="2"/>
  <c r="M68" i="2"/>
  <c r="B48" i="2"/>
  <c r="B23" i="9"/>
  <c r="B57" i="9"/>
  <c r="F67" i="7"/>
  <c r="F48" i="10"/>
  <c r="F47" i="10"/>
  <c r="F38" i="9"/>
  <c r="F62" i="9"/>
  <c r="F61" i="9"/>
  <c r="F47" i="9"/>
  <c r="F49" i="9"/>
  <c r="F67" i="9"/>
  <c r="B47" i="9"/>
  <c r="B52" i="9"/>
  <c r="B44" i="9"/>
  <c r="B60" i="9"/>
  <c r="B23" i="8"/>
  <c r="B57" i="8"/>
  <c r="N62" i="2"/>
  <c r="N39" i="2"/>
  <c r="N63" i="2"/>
  <c r="M38" i="10"/>
  <c r="M62" i="10"/>
  <c r="M61" i="10"/>
  <c r="K38" i="9"/>
  <c r="K62" i="9"/>
  <c r="K61" i="9"/>
  <c r="B57" i="3"/>
  <c r="C66" i="2"/>
  <c r="C69" i="2"/>
  <c r="B21" i="2"/>
  <c r="B67" i="8"/>
  <c r="F49" i="10"/>
  <c r="F67" i="10"/>
  <c r="C68" i="2"/>
  <c r="C54" i="10"/>
  <c r="B66" i="2"/>
  <c r="B69" i="2"/>
  <c r="B27" i="2"/>
  <c r="B73" i="2"/>
  <c r="C67" i="9"/>
  <c r="B61" i="7"/>
  <c r="B38" i="7"/>
  <c r="B62" i="7"/>
  <c r="B67" i="2"/>
  <c r="B49" i="2"/>
  <c r="B50" i="2"/>
  <c r="B70" i="2"/>
  <c r="B54" i="2"/>
  <c r="B55" i="2"/>
  <c r="B37" i="2"/>
  <c r="B74" i="2"/>
  <c r="B38" i="8"/>
  <c r="B62" i="8"/>
  <c r="B61" i="8"/>
  <c r="C38" i="10"/>
  <c r="C62" i="10"/>
  <c r="C61" i="10"/>
  <c r="C54" i="9"/>
  <c r="B38" i="9"/>
  <c r="B62" i="9"/>
  <c r="B61" i="9"/>
  <c r="C62" i="2"/>
  <c r="C39" i="2"/>
  <c r="C63" i="2"/>
  <c r="B38" i="3"/>
  <c r="B62" i="3"/>
  <c r="B61" i="3"/>
  <c r="B67" i="3"/>
  <c r="F55" i="2"/>
  <c r="F39" i="2"/>
  <c r="F63" i="2"/>
  <c r="F62" i="2"/>
  <c r="C67" i="10"/>
  <c r="B24" i="2"/>
  <c r="B58" i="2"/>
  <c r="B66" i="10"/>
  <c r="B69" i="10"/>
  <c r="B53" i="10"/>
  <c r="B54" i="10"/>
  <c r="B36" i="10"/>
  <c r="B73" i="10"/>
  <c r="B57" i="10"/>
  <c r="F68" i="2"/>
  <c r="B68" i="2"/>
  <c r="B62" i="2"/>
  <c r="B39" i="2"/>
  <c r="B63" i="2"/>
  <c r="B38" i="10"/>
  <c r="B62" i="10"/>
  <c r="B61" i="10"/>
  <c r="L54" i="8" l="1"/>
  <c r="L54" i="10"/>
  <c r="B20" i="9"/>
  <c r="B20" i="10"/>
  <c r="L65" i="9"/>
  <c r="L67" i="9" s="1"/>
  <c r="L49" i="10"/>
  <c r="L66" i="2"/>
  <c r="L65" i="10"/>
  <c r="L48" i="2"/>
  <c r="L50" i="2" s="1"/>
  <c r="L69" i="2"/>
  <c r="L54" i="4"/>
  <c r="B65" i="10" l="1"/>
  <c r="B26" i="10"/>
  <c r="B72" i="10" s="1"/>
  <c r="B48" i="10"/>
  <c r="B49" i="10" s="1"/>
  <c r="B68" i="10"/>
  <c r="L67" i="10"/>
  <c r="B26" i="9"/>
  <c r="B72" i="9" s="1"/>
  <c r="B65" i="9"/>
  <c r="B67" i="9" s="1"/>
  <c r="B68" i="9"/>
  <c r="B48" i="9"/>
  <c r="B49" i="9" s="1"/>
  <c r="L68" i="2"/>
  <c r="B67" i="10" l="1"/>
</calcChain>
</file>

<file path=xl/sharedStrings.xml><?xml version="1.0" encoding="utf-8"?>
<sst xmlns="http://schemas.openxmlformats.org/spreadsheetml/2006/main" count="594" uniqueCount="145">
  <si>
    <t>Indicador</t>
  </si>
  <si>
    <t>Total</t>
  </si>
  <si>
    <t>Productos</t>
  </si>
  <si>
    <t>programa</t>
  </si>
  <si>
    <t>Comidas Servidas</t>
  </si>
  <si>
    <t>DAF</t>
  </si>
  <si>
    <t>Insumos</t>
  </si>
  <si>
    <t xml:space="preserve">Beneficiarios </t>
  </si>
  <si>
    <t>Gasto FODESAF</t>
  </si>
  <si>
    <t>Ingresos FODESAF</t>
  </si>
  <si>
    <t>Otros insumos</t>
  </si>
  <si>
    <t>Población objetivo</t>
  </si>
  <si>
    <t>Cálculos intermedios</t>
  </si>
  <si>
    <t>Indicadores</t>
  </si>
  <si>
    <t>De Cobertura Potencial</t>
  </si>
  <si>
    <t>Cobertura Programada</t>
  </si>
  <si>
    <t>Cobertura Efectiva</t>
  </si>
  <si>
    <t>De resultado</t>
  </si>
  <si>
    <t>Índice efectividad en beneficiarios (IEB)</t>
  </si>
  <si>
    <t xml:space="preserve">Índice efectividad en gasto (IEG) </t>
  </si>
  <si>
    <t>Índice efectividad total (IET)</t>
  </si>
  <si>
    <t xml:space="preserve">De avance </t>
  </si>
  <si>
    <t xml:space="preserve">Índice avance beneficiarios (IAB) </t>
  </si>
  <si>
    <t>Índice avance gasto (IAG)</t>
  </si>
  <si>
    <t xml:space="preserve">Índice avance total (IAT) </t>
  </si>
  <si>
    <t>Índice transferencia efectiva del gasto (ITG)</t>
  </si>
  <si>
    <t>De expansión</t>
  </si>
  <si>
    <t xml:space="preserve">Índice de crecimiento beneficiarios (ICB) </t>
  </si>
  <si>
    <t xml:space="preserve">Índice de crecimiento del gasto real (ICGR) </t>
  </si>
  <si>
    <t xml:space="preserve">Índice de crecimiento del gasto real por beneficiario (ICGRB) </t>
  </si>
  <si>
    <t>De gasto medio</t>
  </si>
  <si>
    <t xml:space="preserve">Gasto programado por beneficiario (GPB) </t>
  </si>
  <si>
    <t xml:space="preserve">Gasto efectivo por beneficiario (GEB) </t>
  </si>
  <si>
    <t xml:space="preserve">Índice de eficiencia (IE) </t>
  </si>
  <si>
    <t>De giro de recursos</t>
  </si>
  <si>
    <t>Índice de giro efectivo (IGE)</t>
  </si>
  <si>
    <t xml:space="preserve">Índice de uso de recursos (IUR) </t>
  </si>
  <si>
    <t>(Niños de 2 a 6 años)</t>
  </si>
  <si>
    <t xml:space="preserve">Gasto efectivo trimestral por beneficiario (GEB) </t>
  </si>
  <si>
    <t xml:space="preserve">Gasto programado trimestral por beneficiario (GPB) </t>
  </si>
  <si>
    <t>De composición</t>
  </si>
  <si>
    <t xml:space="preserve">Gasto programado acumulado por beneficiario (GPB) </t>
  </si>
  <si>
    <t xml:space="preserve">Gasto efectivo acumulado por beneficiario (GEB) </t>
  </si>
  <si>
    <t>NOTAS</t>
  </si>
  <si>
    <t xml:space="preserve">Gasto mensual programado por beneficiario (GPB) </t>
  </si>
  <si>
    <t xml:space="preserve">Gasto mensual efectivo por beneficiario (GEB) </t>
  </si>
  <si>
    <t xml:space="preserve">Gasto programado mensual por beneficiario (GPB) </t>
  </si>
  <si>
    <t xml:space="preserve">Gasto efectivo mensual por beneficiario (GEB) </t>
  </si>
  <si>
    <t>Intramuros</t>
  </si>
  <si>
    <t>Extramuros</t>
  </si>
  <si>
    <t>El cálculo de beneficiarios del trimestre se toma como el promedio de los individuos atendidos en los tres meses, debido a que el grueso de la población es la misma a través del período.</t>
  </si>
  <si>
    <t>Leche  (kg)</t>
  </si>
  <si>
    <t>Los beneficiarios se miden como comidas servidas intramuros + leche 1600 para evitar la duplicación de individuos, debido a que un mismo individuo puede recibir varios beneficios del programa.</t>
  </si>
  <si>
    <t>No se toman en cuenta modificaciones a las metas o al presupuesto que sean retroactivas, ni aquellas que respondan a cambios de precios.</t>
  </si>
  <si>
    <t>IPC, BCCR</t>
  </si>
  <si>
    <t>Total Comidas</t>
  </si>
  <si>
    <t>Total Leche</t>
  </si>
  <si>
    <t xml:space="preserve"> </t>
  </si>
  <si>
    <t>Comidas</t>
  </si>
  <si>
    <t>Leche</t>
  </si>
  <si>
    <t xml:space="preserve">Para el cálculo de Costos Medios por beneficiario en el caso de leche, se toma el total de beneficiarios de leche (1600, 640 y 320 grs). </t>
  </si>
  <si>
    <t>Compra de alimentos</t>
  </si>
  <si>
    <t>Vehiculos</t>
  </si>
  <si>
    <t>Proyecto prevención</t>
  </si>
  <si>
    <t xml:space="preserve">Debido a modificaciones se introdujo el producto vehiculos y el proyecto de prevención. </t>
  </si>
  <si>
    <t>IPC (1T 2015)</t>
  </si>
  <si>
    <t>Gasto efectivo real 1T 2015</t>
  </si>
  <si>
    <t>Gasto efectivo real por beneficiario 1T 2015</t>
  </si>
  <si>
    <t>Efectivos 1T 2016</t>
  </si>
  <si>
    <t>IPC (1T 2016)</t>
  </si>
  <si>
    <t>Gasto efectivo real 1T 2016</t>
  </si>
  <si>
    <t>Gasto efectivo real por beneficiario 1T 2016</t>
  </si>
  <si>
    <t>Salud Oral</t>
  </si>
  <si>
    <t>Efectivos 2T 2016</t>
  </si>
  <si>
    <t>Gasto efectivo real 2T 2016</t>
  </si>
  <si>
    <t>Gasto efectivo real por beneficiario 2T 2016</t>
  </si>
  <si>
    <t>Efectivos 3T 2016</t>
  </si>
  <si>
    <t>IPC (3T 2016)</t>
  </si>
  <si>
    <t>Gasto efectivo real 3T 2016</t>
  </si>
  <si>
    <t>Gasto efectivo real por beneficiario 3T 2016</t>
  </si>
  <si>
    <t>Efectivos 4T 2016</t>
  </si>
  <si>
    <t>IPC (4T 2016)</t>
  </si>
  <si>
    <t>Gasto efectivo real 4T 2016</t>
  </si>
  <si>
    <t>Gasto efectivo real por beneficiario 4T 2016</t>
  </si>
  <si>
    <t>Efectivos 1S 2016</t>
  </si>
  <si>
    <t>IPC (1S 2016)</t>
  </si>
  <si>
    <t>Gasto efectivo real 1S 2016</t>
  </si>
  <si>
    <t>Gasto efectivo real por beneficiario 1S 2016</t>
  </si>
  <si>
    <t>Efectivos  2016</t>
  </si>
  <si>
    <t>IPC ( 2016)</t>
  </si>
  <si>
    <t>Gasto efectivo real  2016</t>
  </si>
  <si>
    <t>Gasto efectivo real por beneficiario  2016</t>
  </si>
  <si>
    <t>Red  Cuido</t>
  </si>
  <si>
    <t>Red de cuido</t>
  </si>
  <si>
    <t xml:space="preserve">Transferencia a Asociaciones </t>
  </si>
  <si>
    <t>Indicadores propuestos aplicado a CEN-CINAI. Primer trimestre 2017</t>
  </si>
  <si>
    <t>Programados 1T 2017</t>
  </si>
  <si>
    <t>Efectivos 1T 2017</t>
  </si>
  <si>
    <t>Programados año 2017</t>
  </si>
  <si>
    <t>En transferencias 1T 2017</t>
  </si>
  <si>
    <t>Fuentes: Informes trimestrales, CEN CINAI, 2016 y 2017</t>
  </si>
  <si>
    <t>Metas y Modificaciones CEN CINAI, Desaf 2017</t>
  </si>
  <si>
    <t>ENAHO 2016</t>
  </si>
  <si>
    <t xml:space="preserve">Fecha de actualización: </t>
  </si>
  <si>
    <t>6Indicadores propuestos aplicado a CEN-CINAI. Segundo trimestre 2017</t>
  </si>
  <si>
    <t>Programados 2T 2017</t>
  </si>
  <si>
    <t>Efectivos 2T 2017</t>
  </si>
  <si>
    <t>En transferencias 2T 2017</t>
  </si>
  <si>
    <t>IPC (2T 2017)</t>
  </si>
  <si>
    <t>Gasto efectivo real 2T 2017</t>
  </si>
  <si>
    <t>Gasto efectivo real por beneficiario 2T 2017</t>
  </si>
  <si>
    <t>Indicadores propuestos aplicado a CEN-CINAI. Tercer trimestre 2017</t>
  </si>
  <si>
    <t>Programados 3T 2017</t>
  </si>
  <si>
    <t>Efectivos 3T 2017</t>
  </si>
  <si>
    <t>En transferencias 3T 2017</t>
  </si>
  <si>
    <t>IPC (3T 2017)</t>
  </si>
  <si>
    <t>Gasto efectivo real 3T 2017</t>
  </si>
  <si>
    <t>Gasto efectivo real por beneficiario 3T 2017</t>
  </si>
  <si>
    <t>Indicadores propuestos aplicado a CEN-CINAI. Cuarto trimestre 2017</t>
  </si>
  <si>
    <t>Programados 4T 2017</t>
  </si>
  <si>
    <t>Efectivos 4T 2017</t>
  </si>
  <si>
    <t>En transferencias 4T 2017</t>
  </si>
  <si>
    <t>IPC (4T 2017)</t>
  </si>
  <si>
    <t>Gasto efectivo real 4T 2017</t>
  </si>
  <si>
    <t>Gasto efectivo real por beneficiario 4T 2017</t>
  </si>
  <si>
    <t>Indicadores propuestos aplicado a CEN-CINAI. Primer Semestre 2017</t>
  </si>
  <si>
    <t>Programados 1S 2017</t>
  </si>
  <si>
    <t>Efectivos 1S 2017</t>
  </si>
  <si>
    <t>En transferencias 1S 2017</t>
  </si>
  <si>
    <t>IPC (1S 2017)</t>
  </si>
  <si>
    <t>Gasto efectivo real 1S 2017</t>
  </si>
  <si>
    <t>Gasto efectivo real por beneficiario 1S 2017</t>
  </si>
  <si>
    <t>Indicadores propuestos aplicado a CEN-CINAI. Tercer trimestre ACUMULADO 2017</t>
  </si>
  <si>
    <t>Indicadores propuestos aplicado a CEN-CINAI. Año 2017</t>
  </si>
  <si>
    <t>Programados  2017</t>
  </si>
  <si>
    <t>Efectivos  2017</t>
  </si>
  <si>
    <t>Programados 2017</t>
  </si>
  <si>
    <t>En transferencias  2017</t>
  </si>
  <si>
    <t>IPC ( 2017)</t>
  </si>
  <si>
    <t>Gasto efectivo real  2017</t>
  </si>
  <si>
    <t>Gasto efectivo real por beneficiario  2017</t>
  </si>
  <si>
    <t>Fecha de actualización: 26/05/2017</t>
  </si>
  <si>
    <t>Fecha de actualización: 14/08/2017</t>
  </si>
  <si>
    <t>Total API</t>
  </si>
  <si>
    <t>Fecha de actualización: 27/10/2017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</si>
</sst>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_);_(* \(#,##0.00\);_(* &quot;-&quot;??_);_(@_)"/>
    <numFmt numFmtId="165" formatCode="#,##0.0____"/>
    <numFmt numFmtId="166" formatCode="#,##0.0"/>
    <numFmt numFmtId="167" formatCode="_(* #,##0_);_(* \(#,##0\);_(* &quot;-&quot;??_);_(@_)"/>
    <numFmt numFmtId="168" formatCode="#,##0____"/>
    <numFmt numFmtId="169" formatCode="&quot;$&quot;#,##0.00"/>
    <numFmt numFmtId="170" formatCode="_(* #,##0.0_);_(* \(#,##0.0\);_(* &quot;-&quot;??_);_(@_)"/>
    <numFmt numFmtId="171" formatCode="0_);\(0\)"/>
  </numFmts>
  <fonts count="1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2"/>
      <color theme="1"/>
      <name val="Calibri"/>
      <family val="2"/>
      <scheme val="minor"/>
    </font>
    <font>
      <i/>
      <sz val="11"/>
      <color theme="1"/>
      <name val="Calibri"/>
      <family val="2"/>
      <scheme val="minor"/>
    </font>
    <font>
      <sz val="11"/>
      <color theme="9" tint="-0.249977111117893"/>
      <name val="Calibri"/>
      <family val="2"/>
      <scheme val="minor"/>
    </font>
    <font>
      <sz val="11"/>
      <color theme="3" tint="0.39997558519241921"/>
      <name val="Calibri"/>
      <family val="2"/>
      <scheme val="minor"/>
    </font>
    <font>
      <sz val="11"/>
      <color indexed="8"/>
      <name val="Calibri"/>
      <family val="2"/>
    </font>
  </fonts>
  <fills count="5">
    <fill>
      <patternFill patternType="none"/>
    </fill>
    <fill>
      <patternFill patternType="gray125"/>
    </fill>
    <fill>
      <patternFill patternType="solid">
        <fgColor theme="4" tint="0.79998168889431442"/>
        <bgColor indexed="64"/>
      </patternFill>
    </fill>
    <fill>
      <patternFill patternType="solid">
        <fgColor theme="6" tint="0.59999389629810485"/>
        <bgColor indexed="64"/>
      </patternFill>
    </fill>
    <fill>
      <patternFill patternType="solid">
        <fgColor theme="0"/>
        <bgColor indexed="64"/>
      </patternFill>
    </fill>
  </fills>
  <borders count="6">
    <border>
      <left/>
      <right/>
      <top/>
      <bottom/>
      <diagonal/>
    </border>
    <border>
      <left/>
      <right/>
      <top style="thin">
        <color indexed="64"/>
      </top>
      <bottom/>
      <diagonal/>
    </border>
    <border>
      <left/>
      <right/>
      <top style="thin">
        <color indexed="64"/>
      </top>
      <bottom style="thin">
        <color indexed="64"/>
      </bottom>
      <diagonal/>
    </border>
    <border>
      <left/>
      <right/>
      <top/>
      <bottom style="double">
        <color indexed="64"/>
      </bottom>
      <diagonal/>
    </border>
    <border>
      <left/>
      <right/>
      <top style="thin">
        <color indexed="64"/>
      </top>
      <bottom style="double">
        <color indexed="64"/>
      </bottom>
      <diagonal/>
    </border>
    <border>
      <left/>
      <right/>
      <top/>
      <bottom style="thin">
        <color indexed="64"/>
      </bottom>
      <diagonal/>
    </border>
  </borders>
  <cellStyleXfs count="2">
    <xf numFmtId="0" fontId="0" fillId="0" borderId="0"/>
    <xf numFmtId="164" fontId="1" fillId="0" borderId="0" applyFont="0" applyFill="0" applyBorder="0" applyAlignment="0" applyProtection="0"/>
  </cellStyleXfs>
  <cellXfs count="138">
    <xf numFmtId="0" fontId="0" fillId="0" borderId="0" xfId="0"/>
    <xf numFmtId="0" fontId="0" fillId="0" borderId="3" xfId="0" applyBorder="1" applyAlignment="1">
      <alignment horizontal="center"/>
    </xf>
    <xf numFmtId="0" fontId="3" fillId="0" borderId="0" xfId="0" applyFont="1"/>
    <xf numFmtId="0" fontId="0" fillId="0" borderId="0" xfId="0" applyAlignment="1">
      <alignment horizontal="left" indent="1"/>
    </xf>
    <xf numFmtId="3" fontId="0" fillId="0" borderId="0" xfId="0" applyNumberFormat="1"/>
    <xf numFmtId="3" fontId="0" fillId="0" borderId="0" xfId="0" applyNumberFormat="1" applyFill="1"/>
    <xf numFmtId="0" fontId="0" fillId="0" borderId="0" xfId="0" applyAlignment="1">
      <alignment horizontal="left"/>
    </xf>
    <xf numFmtId="0" fontId="0" fillId="2" borderId="0" xfId="0" applyFill="1" applyAlignment="1">
      <alignment horizontal="left"/>
    </xf>
    <xf numFmtId="3" fontId="0" fillId="2" borderId="0" xfId="0" applyNumberFormat="1" applyFill="1"/>
    <xf numFmtId="0" fontId="0" fillId="2" borderId="0" xfId="0" applyFill="1" applyAlignment="1">
      <alignment horizontal="left" indent="1"/>
    </xf>
    <xf numFmtId="0" fontId="0" fillId="3" borderId="0" xfId="0" applyFill="1" applyAlignment="1">
      <alignment horizontal="left" indent="1"/>
    </xf>
    <xf numFmtId="2" fontId="0" fillId="3" borderId="0" xfId="0" applyNumberFormat="1" applyFill="1"/>
    <xf numFmtId="0" fontId="3" fillId="3" borderId="0" xfId="0" applyFont="1" applyFill="1"/>
    <xf numFmtId="0" fontId="0" fillId="3" borderId="0" xfId="0" applyFill="1"/>
    <xf numFmtId="3" fontId="0" fillId="3" borderId="0" xfId="0" applyNumberFormat="1" applyFill="1"/>
    <xf numFmtId="165" fontId="0" fillId="0" borderId="0" xfId="0" applyNumberFormat="1"/>
    <xf numFmtId="165" fontId="0" fillId="3" borderId="0" xfId="0" applyNumberFormat="1" applyFill="1"/>
    <xf numFmtId="165" fontId="0" fillId="0" borderId="0" xfId="0" applyNumberFormat="1" applyFill="1"/>
    <xf numFmtId="0" fontId="0" fillId="2" borderId="0" xfId="0" applyFill="1"/>
    <xf numFmtId="165" fontId="0" fillId="2" borderId="0" xfId="0" applyNumberFormat="1" applyFill="1"/>
    <xf numFmtId="0" fontId="0" fillId="0" borderId="3" xfId="0" applyBorder="1"/>
    <xf numFmtId="166" fontId="0" fillId="0" borderId="0" xfId="0" applyNumberFormat="1"/>
    <xf numFmtId="164" fontId="0" fillId="0" borderId="0" xfId="1" applyFont="1"/>
    <xf numFmtId="164" fontId="0" fillId="2" borderId="0" xfId="1" applyFont="1" applyFill="1"/>
    <xf numFmtId="167" fontId="0" fillId="0" borderId="0" xfId="1" applyNumberFormat="1" applyFont="1"/>
    <xf numFmtId="0" fontId="0" fillId="0" borderId="1" xfId="0" applyBorder="1" applyAlignment="1">
      <alignment horizontal="center"/>
    </xf>
    <xf numFmtId="0" fontId="6" fillId="0" borderId="0" xfId="0" applyFont="1" applyAlignment="1">
      <alignment horizontal="left" indent="1"/>
    </xf>
    <xf numFmtId="0" fontId="6" fillId="0" borderId="0" xfId="0" applyFont="1" applyAlignment="1">
      <alignment horizontal="left" indent="2"/>
    </xf>
    <xf numFmtId="3" fontId="2" fillId="2" borderId="0" xfId="0" applyNumberFormat="1" applyFont="1" applyFill="1"/>
    <xf numFmtId="167" fontId="0" fillId="0" borderId="0" xfId="0" applyNumberFormat="1"/>
    <xf numFmtId="168" fontId="0" fillId="0" borderId="0" xfId="0" applyNumberFormat="1" applyFill="1"/>
    <xf numFmtId="3" fontId="4" fillId="2" borderId="0" xfId="0" applyNumberFormat="1" applyFont="1" applyFill="1"/>
    <xf numFmtId="0" fontId="0" fillId="0" borderId="0" xfId="0" applyFill="1"/>
    <xf numFmtId="0" fontId="0" fillId="0" borderId="0" xfId="0" applyFill="1" applyBorder="1"/>
    <xf numFmtId="3" fontId="0" fillId="3" borderId="0" xfId="0" applyNumberFormat="1" applyFill="1" applyAlignment="1">
      <alignment horizontal="right"/>
    </xf>
    <xf numFmtId="0" fontId="0" fillId="0" borderId="0" xfId="0" applyAlignment="1">
      <alignment horizontal="center"/>
    </xf>
    <xf numFmtId="167" fontId="0" fillId="0" borderId="0" xfId="1" applyNumberFormat="1" applyFont="1" applyFill="1"/>
    <xf numFmtId="0" fontId="2" fillId="0" borderId="0" xfId="0" applyFont="1" applyFill="1"/>
    <xf numFmtId="167" fontId="0" fillId="0" borderId="0" xfId="1" applyNumberFormat="1" applyFont="1" applyAlignment="1"/>
    <xf numFmtId="3" fontId="0" fillId="0" borderId="0" xfId="0" applyNumberFormat="1" applyAlignment="1"/>
    <xf numFmtId="14" fontId="0" fillId="0" borderId="0" xfId="0" applyNumberFormat="1" applyAlignment="1">
      <alignment horizontal="left"/>
    </xf>
    <xf numFmtId="164" fontId="2" fillId="2" borderId="0" xfId="1" applyFont="1" applyFill="1"/>
    <xf numFmtId="3" fontId="0" fillId="0" borderId="0" xfId="0" applyNumberFormat="1" applyFill="1" applyAlignment="1"/>
    <xf numFmtId="164" fontId="0" fillId="0" borderId="0" xfId="1" applyFont="1" applyFill="1"/>
    <xf numFmtId="167" fontId="0" fillId="0" borderId="0" xfId="0" applyNumberFormat="1" applyFill="1"/>
    <xf numFmtId="0" fontId="0" fillId="0" borderId="0" xfId="0" applyFill="1" applyAlignment="1">
      <alignment horizontal="center"/>
    </xf>
    <xf numFmtId="0" fontId="0" fillId="0" borderId="3" xfId="0" applyFill="1" applyBorder="1" applyAlignment="1">
      <alignment horizontal="center"/>
    </xf>
    <xf numFmtId="0" fontId="0" fillId="0" borderId="3" xfId="0" applyFill="1" applyBorder="1"/>
    <xf numFmtId="3" fontId="0" fillId="3" borderId="0" xfId="0" applyNumberFormat="1" applyFill="1" applyAlignment="1"/>
    <xf numFmtId="0" fontId="0" fillId="3" borderId="0" xfId="0" applyFill="1" applyAlignment="1"/>
    <xf numFmtId="167" fontId="4" fillId="0" borderId="0" xfId="1" applyNumberFormat="1" applyFont="1"/>
    <xf numFmtId="3" fontId="0" fillId="0" borderId="0" xfId="0" applyNumberFormat="1" applyAlignment="1">
      <alignment horizontal="center"/>
    </xf>
    <xf numFmtId="3" fontId="0" fillId="0" borderId="0" xfId="0" applyNumberFormat="1" applyAlignment="1">
      <alignment horizontal="center"/>
    </xf>
    <xf numFmtId="0" fontId="3" fillId="0" borderId="1" xfId="0" applyFont="1" applyBorder="1" applyAlignment="1">
      <alignment horizontal="center"/>
    </xf>
    <xf numFmtId="0" fontId="3" fillId="0" borderId="3" xfId="0" applyFont="1" applyBorder="1" applyAlignment="1">
      <alignment horizontal="center"/>
    </xf>
    <xf numFmtId="165" fontId="0" fillId="0" borderId="0" xfId="0" applyNumberFormat="1" applyAlignment="1"/>
    <xf numFmtId="165" fontId="0" fillId="3" borderId="0" xfId="0" applyNumberFormat="1" applyFill="1" applyAlignment="1"/>
    <xf numFmtId="168" fontId="0" fillId="0" borderId="0" xfId="0" applyNumberFormat="1" applyFill="1" applyAlignment="1"/>
    <xf numFmtId="0" fontId="0" fillId="0" borderId="0" xfId="0" applyFill="1" applyAlignment="1">
      <alignment horizontal="left" indent="1"/>
    </xf>
    <xf numFmtId="170" fontId="0" fillId="0" borderId="0" xfId="1" applyNumberFormat="1" applyFont="1"/>
    <xf numFmtId="37" fontId="0" fillId="0" borderId="0" xfId="1" applyNumberFormat="1" applyFont="1" applyFill="1"/>
    <xf numFmtId="0" fontId="0" fillId="0" borderId="4" xfId="0" applyBorder="1"/>
    <xf numFmtId="3" fontId="4" fillId="0" borderId="0" xfId="0" applyNumberFormat="1" applyFont="1"/>
    <xf numFmtId="0" fontId="0" fillId="0" borderId="0" xfId="0" applyBorder="1"/>
    <xf numFmtId="171" fontId="0" fillId="0" borderId="0" xfId="1" applyNumberFormat="1" applyFont="1"/>
    <xf numFmtId="171" fontId="0" fillId="0" borderId="0" xfId="0" applyNumberFormat="1"/>
    <xf numFmtId="0" fontId="4" fillId="0" borderId="0" xfId="0" applyFont="1" applyFill="1"/>
    <xf numFmtId="0" fontId="4" fillId="0" borderId="0" xfId="0" applyFont="1"/>
    <xf numFmtId="37" fontId="0" fillId="0" borderId="0" xfId="0" applyNumberFormat="1"/>
    <xf numFmtId="0" fontId="2" fillId="0" borderId="0" xfId="0" applyFont="1"/>
    <xf numFmtId="3" fontId="4" fillId="0" borderId="0" xfId="0" applyNumberFormat="1" applyFont="1" applyFill="1"/>
    <xf numFmtId="0" fontId="7" fillId="0" borderId="0" xfId="0" applyFont="1"/>
    <xf numFmtId="3" fontId="4" fillId="0" borderId="0" xfId="0" applyNumberFormat="1" applyFont="1" applyFill="1" applyAlignment="1"/>
    <xf numFmtId="0" fontId="8" fillId="0" borderId="0" xfId="0" applyFont="1"/>
    <xf numFmtId="37" fontId="4" fillId="0" borderId="0" xfId="1" applyNumberFormat="1" applyFont="1"/>
    <xf numFmtId="171" fontId="4" fillId="0" borderId="0" xfId="1" applyNumberFormat="1" applyFont="1" applyFill="1"/>
    <xf numFmtId="171" fontId="4" fillId="0" borderId="0" xfId="0" applyNumberFormat="1" applyFont="1" applyFill="1"/>
    <xf numFmtId="167" fontId="4" fillId="0" borderId="0" xfId="1" applyNumberFormat="1" applyFont="1" applyFill="1"/>
    <xf numFmtId="0" fontId="0" fillId="0" borderId="1" xfId="0" applyBorder="1" applyAlignment="1"/>
    <xf numFmtId="0" fontId="0" fillId="0" borderId="0" xfId="0" applyBorder="1" applyAlignment="1"/>
    <xf numFmtId="1" fontId="4" fillId="0" borderId="0" xfId="1" applyNumberFormat="1" applyFont="1" applyFill="1"/>
    <xf numFmtId="1" fontId="4" fillId="0" borderId="0" xfId="0" applyNumberFormat="1" applyFont="1" applyFill="1"/>
    <xf numFmtId="1" fontId="0" fillId="0" borderId="0" xfId="1" applyNumberFormat="1" applyFont="1"/>
    <xf numFmtId="1" fontId="0" fillId="0" borderId="0" xfId="0" applyNumberFormat="1"/>
    <xf numFmtId="0" fontId="7" fillId="0" borderId="0" xfId="0" applyFont="1" applyFill="1"/>
    <xf numFmtId="4" fontId="0" fillId="0" borderId="0" xfId="1" applyNumberFormat="1" applyFont="1"/>
    <xf numFmtId="4" fontId="0" fillId="0" borderId="0" xfId="0" applyNumberFormat="1"/>
    <xf numFmtId="4" fontId="4" fillId="0" borderId="0" xfId="0" applyNumberFormat="1" applyFont="1"/>
    <xf numFmtId="4" fontId="0" fillId="0" borderId="0" xfId="1" applyNumberFormat="1" applyFont="1" applyAlignment="1"/>
    <xf numFmtId="167" fontId="0" fillId="4" borderId="0" xfId="1" applyNumberFormat="1" applyFont="1" applyFill="1" applyAlignment="1">
      <alignment horizontal="left"/>
    </xf>
    <xf numFmtId="168" fontId="0" fillId="0" borderId="0" xfId="0" applyNumberFormat="1" applyFill="1" applyAlignment="1">
      <alignment horizontal="right"/>
    </xf>
    <xf numFmtId="165" fontId="0" fillId="0" borderId="0" xfId="0" applyNumberFormat="1" applyFill="1" applyAlignment="1">
      <alignment horizontal="right"/>
    </xf>
    <xf numFmtId="3" fontId="0" fillId="0" borderId="0" xfId="0" applyNumberFormat="1" applyFill="1" applyAlignment="1">
      <alignment horizontal="center"/>
    </xf>
    <xf numFmtId="3" fontId="9" fillId="0" borderId="0" xfId="1" applyNumberFormat="1" applyFont="1" applyFill="1" applyBorder="1"/>
    <xf numFmtId="167" fontId="9" fillId="0" borderId="0" xfId="1" applyNumberFormat="1" applyFont="1" applyFill="1" applyAlignment="1"/>
    <xf numFmtId="37" fontId="4" fillId="0" borderId="0" xfId="1" applyNumberFormat="1" applyFont="1" applyFill="1"/>
    <xf numFmtId="0" fontId="6" fillId="0" borderId="0" xfId="0" applyFont="1" applyFill="1" applyAlignment="1">
      <alignment horizontal="left" indent="2"/>
    </xf>
    <xf numFmtId="0" fontId="0" fillId="0" borderId="0" xfId="0" applyFill="1" applyAlignment="1">
      <alignment horizontal="left"/>
    </xf>
    <xf numFmtId="2" fontId="0" fillId="0" borderId="0" xfId="0" applyNumberFormat="1" applyFill="1"/>
    <xf numFmtId="0" fontId="3" fillId="0" borderId="0" xfId="0" applyFont="1" applyFill="1"/>
    <xf numFmtId="0" fontId="0" fillId="0" borderId="0" xfId="0" applyFill="1" applyAlignment="1"/>
    <xf numFmtId="3" fontId="0" fillId="0" borderId="0" xfId="0" applyNumberFormat="1" applyFill="1" applyAlignment="1">
      <alignment horizontal="right"/>
    </xf>
    <xf numFmtId="165" fontId="0" fillId="0" borderId="0" xfId="0" applyNumberFormat="1" applyFill="1" applyAlignment="1"/>
    <xf numFmtId="166" fontId="0" fillId="0" borderId="0" xfId="0" applyNumberFormat="1" applyFill="1"/>
    <xf numFmtId="0" fontId="6" fillId="0" borderId="0" xfId="0" applyFont="1" applyFill="1" applyAlignment="1">
      <alignment horizontal="left" indent="1"/>
    </xf>
    <xf numFmtId="169" fontId="0" fillId="0" borderId="0" xfId="0" applyNumberFormat="1" applyFill="1"/>
    <xf numFmtId="0" fontId="0" fillId="0" borderId="1" xfId="0" applyFill="1" applyBorder="1" applyAlignment="1">
      <alignment horizontal="center"/>
    </xf>
    <xf numFmtId="0" fontId="3" fillId="0" borderId="3" xfId="0" applyFont="1" applyFill="1" applyBorder="1" applyAlignment="1">
      <alignment horizontal="center"/>
    </xf>
    <xf numFmtId="3" fontId="0" fillId="0" borderId="0" xfId="0" applyNumberFormat="1" applyFill="1" applyAlignment="1">
      <alignment horizontal="center"/>
    </xf>
    <xf numFmtId="171" fontId="0" fillId="0" borderId="0" xfId="1" applyNumberFormat="1" applyFont="1" applyFill="1"/>
    <xf numFmtId="164" fontId="1" fillId="0" borderId="0" xfId="1" applyFont="1" applyFill="1"/>
    <xf numFmtId="164" fontId="4" fillId="0" borderId="0" xfId="1" applyFont="1" applyFill="1"/>
    <xf numFmtId="1" fontId="0" fillId="0" borderId="0" xfId="1" applyNumberFormat="1" applyFont="1" applyFill="1"/>
    <xf numFmtId="1" fontId="0" fillId="0" borderId="0" xfId="0" applyNumberFormat="1" applyFill="1"/>
    <xf numFmtId="4" fontId="0" fillId="0" borderId="0" xfId="1" applyNumberFormat="1" applyFont="1" applyFill="1"/>
    <xf numFmtId="167" fontId="0" fillId="0" borderId="0" xfId="1" applyNumberFormat="1" applyFont="1" applyFill="1" applyAlignment="1"/>
    <xf numFmtId="4" fontId="0" fillId="0" borderId="0" xfId="1" applyNumberFormat="1" applyFont="1" applyFill="1" applyAlignment="1"/>
    <xf numFmtId="4" fontId="4" fillId="0" borderId="0" xfId="0" applyNumberFormat="1" applyFont="1" applyFill="1"/>
    <xf numFmtId="4" fontId="0" fillId="0" borderId="0" xfId="0" applyNumberFormat="1" applyFill="1"/>
    <xf numFmtId="0" fontId="0" fillId="0" borderId="0" xfId="0" applyFill="1" applyAlignment="1">
      <alignment horizontal="center"/>
    </xf>
    <xf numFmtId="0" fontId="0" fillId="0" borderId="1" xfId="0" applyBorder="1" applyAlignment="1">
      <alignment horizontal="center" vertical="center"/>
    </xf>
    <xf numFmtId="0" fontId="0" fillId="0" borderId="3" xfId="0" applyBorder="1" applyAlignment="1">
      <alignment horizontal="center" vertical="center"/>
    </xf>
    <xf numFmtId="0" fontId="5" fillId="0" borderId="0" xfId="0" applyFont="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3" fontId="0" fillId="0" borderId="0" xfId="0" applyNumberFormat="1" applyFill="1" applyAlignment="1">
      <alignment horizontal="center"/>
    </xf>
    <xf numFmtId="0" fontId="0" fillId="0" borderId="1" xfId="0" applyBorder="1" applyAlignment="1">
      <alignment horizontal="center"/>
    </xf>
    <xf numFmtId="0" fontId="0" fillId="0" borderId="0" xfId="0" applyBorder="1" applyAlignment="1">
      <alignment horizontal="center"/>
    </xf>
    <xf numFmtId="0" fontId="0" fillId="3" borderId="0" xfId="0" applyFill="1" applyAlignment="1">
      <alignment horizontal="center"/>
    </xf>
    <xf numFmtId="3" fontId="0" fillId="0" borderId="0" xfId="0" applyNumberFormat="1" applyAlignment="1">
      <alignment horizontal="center"/>
    </xf>
    <xf numFmtId="0" fontId="0" fillId="0" borderId="2" xfId="0" applyBorder="1" applyAlignment="1">
      <alignment horizontal="center"/>
    </xf>
    <xf numFmtId="0" fontId="5" fillId="0" borderId="0" xfId="0" applyFont="1" applyFill="1" applyAlignment="1">
      <alignment horizontal="center"/>
    </xf>
    <xf numFmtId="0" fontId="0" fillId="0" borderId="1" xfId="0" applyFill="1" applyBorder="1" applyAlignment="1">
      <alignment horizontal="center" vertical="center"/>
    </xf>
    <xf numFmtId="0" fontId="0" fillId="0" borderId="3" xfId="0" applyFill="1" applyBorder="1" applyAlignment="1">
      <alignment horizontal="center" vertical="center"/>
    </xf>
    <xf numFmtId="0" fontId="0" fillId="0" borderId="3" xfId="0" applyFill="1" applyBorder="1" applyAlignment="1">
      <alignment horizontal="center"/>
    </xf>
    <xf numFmtId="0" fontId="0" fillId="0" borderId="2" xfId="0" applyFill="1" applyBorder="1" applyAlignment="1">
      <alignment horizontal="center"/>
    </xf>
    <xf numFmtId="167" fontId="0" fillId="0" borderId="0" xfId="1" applyNumberFormat="1" applyFont="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s-ES"/>
              <a:t>CEN-CINAI: Indicadores de Cobertura Potencial 2017</a:t>
            </a:r>
          </a:p>
        </c:rich>
      </c:tx>
      <c:overlay val="0"/>
    </c:title>
    <c:autoTitleDeleted val="0"/>
    <c:plotArea>
      <c:layout/>
      <c:barChart>
        <c:barDir val="col"/>
        <c:grouping val="clustered"/>
        <c:varyColors val="0"/>
        <c:ser>
          <c:idx val="0"/>
          <c:order val="0"/>
          <c:tx>
            <c:strRef>
              <c:f>Anual!$A$44</c:f>
              <c:strCache>
                <c:ptCount val="1"/>
                <c:pt idx="0">
                  <c:v>Cobertura Programada</c:v>
                </c:pt>
              </c:strCache>
            </c:strRef>
          </c:tx>
          <c:invertIfNegative val="0"/>
          <c:cat>
            <c:strRef>
              <c:f>(Anual!$B$6,Anual!$C$5,Anual!$D$6,Anual!$E$6,Anual!$F$5,Anual!$K$5,Anual!$L$5)</c:f>
              <c:strCache>
                <c:ptCount val="7"/>
                <c:pt idx="0">
                  <c:v>Total</c:v>
                </c:pt>
                <c:pt idx="1">
                  <c:v>Total Comidas</c:v>
                </c:pt>
                <c:pt idx="2">
                  <c:v>Intramuros</c:v>
                </c:pt>
                <c:pt idx="3">
                  <c:v>Extramuros</c:v>
                </c:pt>
                <c:pt idx="4">
                  <c:v>Total Leche</c:v>
                </c:pt>
                <c:pt idx="5">
                  <c:v>DAF</c:v>
                </c:pt>
                <c:pt idx="6">
                  <c:v>Salud Oral</c:v>
                </c:pt>
              </c:strCache>
            </c:strRef>
          </c:cat>
          <c:val>
            <c:numRef>
              <c:f>(Anual!$B$44:$F$44,Anual!$K$44:$L$44)</c:f>
              <c:numCache>
                <c:formatCode>#,##0.0____</c:formatCode>
                <c:ptCount val="7"/>
                <c:pt idx="0">
                  <c:v>73.158942670786132</c:v>
                </c:pt>
                <c:pt idx="1">
                  <c:v>0</c:v>
                </c:pt>
                <c:pt idx="2">
                  <c:v>0</c:v>
                </c:pt>
                <c:pt idx="3">
                  <c:v>0</c:v>
                </c:pt>
                <c:pt idx="4">
                  <c:v>0</c:v>
                </c:pt>
                <c:pt idx="5">
                  <c:v>0</c:v>
                </c:pt>
                <c:pt idx="6">
                  <c:v>0</c:v>
                </c:pt>
              </c:numCache>
            </c:numRef>
          </c:val>
        </c:ser>
        <c:ser>
          <c:idx val="1"/>
          <c:order val="1"/>
          <c:tx>
            <c:strRef>
              <c:f>Anual!$A$45</c:f>
              <c:strCache>
                <c:ptCount val="1"/>
                <c:pt idx="0">
                  <c:v>Cobertura Efectiva</c:v>
                </c:pt>
              </c:strCache>
            </c:strRef>
          </c:tx>
          <c:invertIfNegative val="0"/>
          <c:cat>
            <c:strRef>
              <c:f>(Anual!$B$6,Anual!$C$5,Anual!$D$6,Anual!$E$6,Anual!$F$5,Anual!$K$5,Anual!$L$5)</c:f>
              <c:strCache>
                <c:ptCount val="7"/>
                <c:pt idx="0">
                  <c:v>Total</c:v>
                </c:pt>
                <c:pt idx="1">
                  <c:v>Total Comidas</c:v>
                </c:pt>
                <c:pt idx="2">
                  <c:v>Intramuros</c:v>
                </c:pt>
                <c:pt idx="3">
                  <c:v>Extramuros</c:v>
                </c:pt>
                <c:pt idx="4">
                  <c:v>Total Leche</c:v>
                </c:pt>
                <c:pt idx="5">
                  <c:v>DAF</c:v>
                </c:pt>
                <c:pt idx="6">
                  <c:v>Salud Oral</c:v>
                </c:pt>
              </c:strCache>
            </c:strRef>
          </c:cat>
          <c:val>
            <c:numRef>
              <c:f>(Anual!$B$45:$F$45,Anual!$K$45:$L$45)</c:f>
              <c:numCache>
                <c:formatCode>#,##0.0____</c:formatCode>
                <c:ptCount val="7"/>
                <c:pt idx="0">
                  <c:v>58.590571003547318</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75"/>
        <c:overlap val="-25"/>
        <c:axId val="726762936"/>
        <c:axId val="563718128"/>
      </c:barChart>
      <c:catAx>
        <c:axId val="726762936"/>
        <c:scaling>
          <c:orientation val="minMax"/>
        </c:scaling>
        <c:delete val="0"/>
        <c:axPos val="b"/>
        <c:numFmt formatCode="General" sourceLinked="0"/>
        <c:majorTickMark val="none"/>
        <c:minorTickMark val="none"/>
        <c:tickLblPos val="nextTo"/>
        <c:crossAx val="563718128"/>
        <c:crosses val="autoZero"/>
        <c:auto val="1"/>
        <c:lblAlgn val="ctr"/>
        <c:lblOffset val="100"/>
        <c:noMultiLvlLbl val="0"/>
      </c:catAx>
      <c:valAx>
        <c:axId val="563718128"/>
        <c:scaling>
          <c:orientation val="minMax"/>
        </c:scaling>
        <c:delete val="0"/>
        <c:axPos val="l"/>
        <c:majorGridlines/>
        <c:numFmt formatCode="#,##0.0____" sourceLinked="1"/>
        <c:majorTickMark val="none"/>
        <c:minorTickMark val="none"/>
        <c:tickLblPos val="nextTo"/>
        <c:crossAx val="726762936"/>
        <c:crosses val="autoZero"/>
        <c:crossBetween val="between"/>
      </c:valAx>
    </c:plotArea>
    <c:legend>
      <c:legendPos val="b"/>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s-ES"/>
              <a:t>CEN-CINAI:Indicadores de Resultado 2017</a:t>
            </a:r>
          </a:p>
        </c:rich>
      </c:tx>
      <c:overlay val="0"/>
    </c:title>
    <c:autoTitleDeleted val="0"/>
    <c:plotArea>
      <c:layout/>
      <c:barChart>
        <c:barDir val="col"/>
        <c:grouping val="clustered"/>
        <c:varyColors val="0"/>
        <c:ser>
          <c:idx val="0"/>
          <c:order val="0"/>
          <c:tx>
            <c:strRef>
              <c:f>Anual!$A$48</c:f>
              <c:strCache>
                <c:ptCount val="1"/>
                <c:pt idx="0">
                  <c:v>Índice efectividad en beneficiarios (IEB)</c:v>
                </c:pt>
              </c:strCache>
            </c:strRef>
          </c:tx>
          <c:invertIfNegative val="0"/>
          <c:cat>
            <c:strRef>
              <c:f>(Anual!$B$6,Anual!$C$5,Anual!$F$5,Anual!$K$5:$L$5)</c:f>
              <c:strCache>
                <c:ptCount val="5"/>
                <c:pt idx="0">
                  <c:v>Total</c:v>
                </c:pt>
                <c:pt idx="1">
                  <c:v>Total Comidas</c:v>
                </c:pt>
                <c:pt idx="2">
                  <c:v>Total Leche</c:v>
                </c:pt>
                <c:pt idx="3">
                  <c:v>DAF</c:v>
                </c:pt>
                <c:pt idx="4">
                  <c:v>Salud Oral</c:v>
                </c:pt>
              </c:strCache>
            </c:strRef>
          </c:cat>
          <c:val>
            <c:numRef>
              <c:f>(Anual!$B$48:$C$48,Anual!$F$48,Anual!$K$48:$L$48)</c:f>
              <c:numCache>
                <c:formatCode>#,##0.0____</c:formatCode>
                <c:ptCount val="5"/>
                <c:pt idx="0">
                  <c:v>80.086683684322495</c:v>
                </c:pt>
                <c:pt idx="1">
                  <c:v>55.046569207741612</c:v>
                </c:pt>
                <c:pt idx="2">
                  <c:v>80.807201131447144</c:v>
                </c:pt>
                <c:pt idx="3">
                  <c:v>87.801680672268915</c:v>
                </c:pt>
                <c:pt idx="4">
                  <c:v>0</c:v>
                </c:pt>
              </c:numCache>
            </c:numRef>
          </c:val>
        </c:ser>
        <c:ser>
          <c:idx val="1"/>
          <c:order val="1"/>
          <c:tx>
            <c:strRef>
              <c:f>Anual!$A$49</c:f>
              <c:strCache>
                <c:ptCount val="1"/>
                <c:pt idx="0">
                  <c:v>Índice efectividad en gasto (IEG) </c:v>
                </c:pt>
              </c:strCache>
            </c:strRef>
          </c:tx>
          <c:invertIfNegative val="0"/>
          <c:cat>
            <c:strRef>
              <c:f>(Anual!$B$6,Anual!$C$5,Anual!$F$5,Anual!$K$5:$L$5)</c:f>
              <c:strCache>
                <c:ptCount val="5"/>
                <c:pt idx="0">
                  <c:v>Total</c:v>
                </c:pt>
                <c:pt idx="1">
                  <c:v>Total Comidas</c:v>
                </c:pt>
                <c:pt idx="2">
                  <c:v>Total Leche</c:v>
                </c:pt>
                <c:pt idx="3">
                  <c:v>DAF</c:v>
                </c:pt>
                <c:pt idx="4">
                  <c:v>Salud Oral</c:v>
                </c:pt>
              </c:strCache>
            </c:strRef>
          </c:cat>
          <c:val>
            <c:numRef>
              <c:f>(Anual!$B$49:$C$49,Anual!$F$49,Anual!$K$49:$L$49)</c:f>
              <c:numCache>
                <c:formatCode>#,##0.0____</c:formatCode>
                <c:ptCount val="5"/>
                <c:pt idx="0">
                  <c:v>214.01379169194655</c:v>
                </c:pt>
                <c:pt idx="1">
                  <c:v>0</c:v>
                </c:pt>
                <c:pt idx="2">
                  <c:v>75.896066640722211</c:v>
                </c:pt>
                <c:pt idx="3">
                  <c:v>0</c:v>
                </c:pt>
                <c:pt idx="4">
                  <c:v>0</c:v>
                </c:pt>
              </c:numCache>
            </c:numRef>
          </c:val>
        </c:ser>
        <c:ser>
          <c:idx val="2"/>
          <c:order val="2"/>
          <c:tx>
            <c:strRef>
              <c:f>Anual!$A$50</c:f>
              <c:strCache>
                <c:ptCount val="1"/>
                <c:pt idx="0">
                  <c:v>Índice efectividad total (IET)</c:v>
                </c:pt>
              </c:strCache>
            </c:strRef>
          </c:tx>
          <c:invertIfNegative val="0"/>
          <c:cat>
            <c:strRef>
              <c:f>(Anual!$B$6,Anual!$C$5,Anual!$F$5,Anual!$K$5:$L$5)</c:f>
              <c:strCache>
                <c:ptCount val="5"/>
                <c:pt idx="0">
                  <c:v>Total</c:v>
                </c:pt>
                <c:pt idx="1">
                  <c:v>Total Comidas</c:v>
                </c:pt>
                <c:pt idx="2">
                  <c:v>Total Leche</c:v>
                </c:pt>
                <c:pt idx="3">
                  <c:v>DAF</c:v>
                </c:pt>
                <c:pt idx="4">
                  <c:v>Salud Oral</c:v>
                </c:pt>
              </c:strCache>
            </c:strRef>
          </c:cat>
          <c:val>
            <c:numRef>
              <c:f>(Anual!$B$50:$C$50,Anual!$F$50,Anual!$K$50:$L$50)</c:f>
              <c:numCache>
                <c:formatCode>#,##0.0____</c:formatCode>
                <c:ptCount val="5"/>
                <c:pt idx="0">
                  <c:v>147.05023768813453</c:v>
                </c:pt>
                <c:pt idx="1">
                  <c:v>0</c:v>
                </c:pt>
                <c:pt idx="2">
                  <c:v>78.35163388608467</c:v>
                </c:pt>
                <c:pt idx="3">
                  <c:v>0</c:v>
                </c:pt>
                <c:pt idx="4">
                  <c:v>0</c:v>
                </c:pt>
              </c:numCache>
            </c:numRef>
          </c:val>
        </c:ser>
        <c:dLbls>
          <c:showLegendKey val="0"/>
          <c:showVal val="0"/>
          <c:showCatName val="0"/>
          <c:showSerName val="0"/>
          <c:showPercent val="0"/>
          <c:showBubbleSize val="0"/>
        </c:dLbls>
        <c:gapWidth val="75"/>
        <c:overlap val="-25"/>
        <c:axId val="563717344"/>
        <c:axId val="725431784"/>
      </c:barChart>
      <c:catAx>
        <c:axId val="563717344"/>
        <c:scaling>
          <c:orientation val="minMax"/>
        </c:scaling>
        <c:delete val="0"/>
        <c:axPos val="b"/>
        <c:numFmt formatCode="General" sourceLinked="0"/>
        <c:majorTickMark val="none"/>
        <c:minorTickMark val="none"/>
        <c:tickLblPos val="nextTo"/>
        <c:crossAx val="725431784"/>
        <c:crosses val="autoZero"/>
        <c:auto val="1"/>
        <c:lblAlgn val="ctr"/>
        <c:lblOffset val="100"/>
        <c:noMultiLvlLbl val="0"/>
      </c:catAx>
      <c:valAx>
        <c:axId val="725431784"/>
        <c:scaling>
          <c:orientation val="minMax"/>
        </c:scaling>
        <c:delete val="0"/>
        <c:axPos val="l"/>
        <c:majorGridlines/>
        <c:numFmt formatCode="#,##0.0____" sourceLinked="1"/>
        <c:majorTickMark val="none"/>
        <c:minorTickMark val="none"/>
        <c:tickLblPos val="nextTo"/>
        <c:crossAx val="563717344"/>
        <c:crosses val="autoZero"/>
        <c:crossBetween val="between"/>
      </c:valAx>
    </c:plotArea>
    <c:legend>
      <c:legendPos val="b"/>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s-ES"/>
              <a:t>CEN-CINAI: Indicadores de Avance 2017</a:t>
            </a:r>
          </a:p>
        </c:rich>
      </c:tx>
      <c:overlay val="0"/>
    </c:title>
    <c:autoTitleDeleted val="0"/>
    <c:plotArea>
      <c:layout/>
      <c:barChart>
        <c:barDir val="col"/>
        <c:grouping val="clustered"/>
        <c:varyColors val="0"/>
        <c:ser>
          <c:idx val="0"/>
          <c:order val="0"/>
          <c:tx>
            <c:strRef>
              <c:f>Anual!$A$53</c:f>
              <c:strCache>
                <c:ptCount val="1"/>
                <c:pt idx="0">
                  <c:v>Índice avance beneficiarios (IAB) </c:v>
                </c:pt>
              </c:strCache>
            </c:strRef>
          </c:tx>
          <c:invertIfNegative val="0"/>
          <c:cat>
            <c:strRef>
              <c:f>(Anual!$B$4,Anual!$C$5,Anual!$F$5,Anual!$K$5,Anual!$L$5)</c:f>
              <c:strCache>
                <c:ptCount val="5"/>
                <c:pt idx="0">
                  <c:v>Total</c:v>
                </c:pt>
                <c:pt idx="1">
                  <c:v>Total Comidas</c:v>
                </c:pt>
                <c:pt idx="2">
                  <c:v>Total Leche</c:v>
                </c:pt>
                <c:pt idx="3">
                  <c:v>DAF</c:v>
                </c:pt>
                <c:pt idx="4">
                  <c:v>Salud Oral</c:v>
                </c:pt>
              </c:strCache>
            </c:strRef>
          </c:cat>
          <c:val>
            <c:numRef>
              <c:f>(Anual!$B$53:$C$53,Anual!$F$53,Anual!$K$53:$L$53)</c:f>
              <c:numCache>
                <c:formatCode>#,##0.0____</c:formatCode>
                <c:ptCount val="5"/>
                <c:pt idx="0">
                  <c:v>0</c:v>
                </c:pt>
                <c:pt idx="1">
                  <c:v>0</c:v>
                </c:pt>
                <c:pt idx="2">
                  <c:v>0</c:v>
                </c:pt>
                <c:pt idx="3">
                  <c:v>0</c:v>
                </c:pt>
                <c:pt idx="4">
                  <c:v>0</c:v>
                </c:pt>
              </c:numCache>
            </c:numRef>
          </c:val>
        </c:ser>
        <c:ser>
          <c:idx val="1"/>
          <c:order val="1"/>
          <c:tx>
            <c:strRef>
              <c:f>Anual!$A$54</c:f>
              <c:strCache>
                <c:ptCount val="1"/>
                <c:pt idx="0">
                  <c:v>Índice avance gasto (IAG)</c:v>
                </c:pt>
              </c:strCache>
            </c:strRef>
          </c:tx>
          <c:invertIfNegative val="0"/>
          <c:cat>
            <c:strRef>
              <c:f>(Anual!$B$4,Anual!$C$5,Anual!$F$5,Anual!$K$5,Anual!$L$5)</c:f>
              <c:strCache>
                <c:ptCount val="5"/>
                <c:pt idx="0">
                  <c:v>Total</c:v>
                </c:pt>
                <c:pt idx="1">
                  <c:v>Total Comidas</c:v>
                </c:pt>
                <c:pt idx="2">
                  <c:v>Total Leche</c:v>
                </c:pt>
                <c:pt idx="3">
                  <c:v>DAF</c:v>
                </c:pt>
                <c:pt idx="4">
                  <c:v>Salud Oral</c:v>
                </c:pt>
              </c:strCache>
            </c:strRef>
          </c:cat>
          <c:val>
            <c:numRef>
              <c:f>(Anual!$B$54:$C$54,Anual!$F$54,Anual!$K$54:$L$54)</c:f>
              <c:numCache>
                <c:formatCode>#,##0.0____</c:formatCode>
                <c:ptCount val="5"/>
                <c:pt idx="0">
                  <c:v>0</c:v>
                </c:pt>
                <c:pt idx="1">
                  <c:v>0</c:v>
                </c:pt>
                <c:pt idx="2">
                  <c:v>0</c:v>
                </c:pt>
                <c:pt idx="3">
                  <c:v>0</c:v>
                </c:pt>
                <c:pt idx="4">
                  <c:v>0</c:v>
                </c:pt>
              </c:numCache>
            </c:numRef>
          </c:val>
        </c:ser>
        <c:ser>
          <c:idx val="2"/>
          <c:order val="2"/>
          <c:tx>
            <c:strRef>
              <c:f>Anual!$A$55</c:f>
              <c:strCache>
                <c:ptCount val="1"/>
                <c:pt idx="0">
                  <c:v>Índice avance total (IAT) </c:v>
                </c:pt>
              </c:strCache>
            </c:strRef>
          </c:tx>
          <c:invertIfNegative val="0"/>
          <c:cat>
            <c:strRef>
              <c:f>(Anual!$B$4,Anual!$C$5,Anual!$F$5,Anual!$K$5,Anual!$L$5)</c:f>
              <c:strCache>
                <c:ptCount val="5"/>
                <c:pt idx="0">
                  <c:v>Total</c:v>
                </c:pt>
                <c:pt idx="1">
                  <c:v>Total Comidas</c:v>
                </c:pt>
                <c:pt idx="2">
                  <c:v>Total Leche</c:v>
                </c:pt>
                <c:pt idx="3">
                  <c:v>DAF</c:v>
                </c:pt>
                <c:pt idx="4">
                  <c:v>Salud Oral</c:v>
                </c:pt>
              </c:strCache>
            </c:strRef>
          </c:cat>
          <c:val>
            <c:numRef>
              <c:f>(Anual!$B$55:$C$55,Anual!$F$55,Anual!$K$55:$L$55)</c:f>
              <c:numCache>
                <c:formatCode>#,##0.0____</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75"/>
        <c:overlap val="-25"/>
        <c:axId val="559733584"/>
        <c:axId val="568920256"/>
      </c:barChart>
      <c:catAx>
        <c:axId val="559733584"/>
        <c:scaling>
          <c:orientation val="minMax"/>
        </c:scaling>
        <c:delete val="0"/>
        <c:axPos val="b"/>
        <c:numFmt formatCode="General" sourceLinked="0"/>
        <c:majorTickMark val="none"/>
        <c:minorTickMark val="none"/>
        <c:tickLblPos val="nextTo"/>
        <c:crossAx val="568920256"/>
        <c:crosses val="autoZero"/>
        <c:auto val="1"/>
        <c:lblAlgn val="ctr"/>
        <c:lblOffset val="100"/>
        <c:noMultiLvlLbl val="0"/>
      </c:catAx>
      <c:valAx>
        <c:axId val="568920256"/>
        <c:scaling>
          <c:orientation val="minMax"/>
        </c:scaling>
        <c:delete val="0"/>
        <c:axPos val="l"/>
        <c:majorGridlines/>
        <c:numFmt formatCode="#,##0.0____" sourceLinked="1"/>
        <c:majorTickMark val="none"/>
        <c:minorTickMark val="none"/>
        <c:tickLblPos val="nextTo"/>
        <c:crossAx val="559733584"/>
        <c:crosses val="autoZero"/>
        <c:crossBetween val="between"/>
      </c:valAx>
    </c:plotArea>
    <c:legend>
      <c:legendPos val="b"/>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CEN-CINAI: Índice transferencia efectiva del gasto (ITG) 2017</a:t>
            </a:r>
          </a:p>
        </c:rich>
      </c:tx>
      <c:overlay val="0"/>
    </c:title>
    <c:autoTitleDeleted val="0"/>
    <c:plotArea>
      <c:layout>
        <c:manualLayout>
          <c:layoutTarget val="inner"/>
          <c:xMode val="edge"/>
          <c:yMode val="edge"/>
          <c:x val="0.10483116868573249"/>
          <c:y val="0.20168708300775381"/>
          <c:w val="0.89319352297952403"/>
          <c:h val="0.65439057522390021"/>
        </c:manualLayout>
      </c:layout>
      <c:barChart>
        <c:barDir val="col"/>
        <c:grouping val="clustered"/>
        <c:varyColors val="0"/>
        <c:ser>
          <c:idx val="0"/>
          <c:order val="0"/>
          <c:tx>
            <c:strRef>
              <c:f>Anual!$A$58</c:f>
              <c:strCache>
                <c:ptCount val="1"/>
                <c:pt idx="0">
                  <c:v>Índice transferencia efectiva del gasto (ITG)</c:v>
                </c:pt>
              </c:strCache>
            </c:strRef>
          </c:tx>
          <c:invertIfNegative val="0"/>
          <c:cat>
            <c:strRef>
              <c:f>Anual!$B$4</c:f>
              <c:strCache>
                <c:ptCount val="1"/>
                <c:pt idx="0">
                  <c:v>Total</c:v>
                </c:pt>
              </c:strCache>
            </c:strRef>
          </c:cat>
          <c:val>
            <c:numRef>
              <c:f>Anual!$B$58</c:f>
              <c:numCache>
                <c:formatCode>#,##0.0____</c:formatCode>
                <c:ptCount val="1"/>
                <c:pt idx="0">
                  <c:v>100</c:v>
                </c:pt>
              </c:numCache>
            </c:numRef>
          </c:val>
        </c:ser>
        <c:dLbls>
          <c:showLegendKey val="0"/>
          <c:showVal val="0"/>
          <c:showCatName val="0"/>
          <c:showSerName val="0"/>
          <c:showPercent val="0"/>
          <c:showBubbleSize val="0"/>
        </c:dLbls>
        <c:gapWidth val="75"/>
        <c:overlap val="-25"/>
        <c:axId val="573170088"/>
        <c:axId val="573170480"/>
      </c:barChart>
      <c:catAx>
        <c:axId val="573170088"/>
        <c:scaling>
          <c:orientation val="minMax"/>
        </c:scaling>
        <c:delete val="0"/>
        <c:axPos val="b"/>
        <c:numFmt formatCode="General" sourceLinked="0"/>
        <c:majorTickMark val="none"/>
        <c:minorTickMark val="none"/>
        <c:tickLblPos val="nextTo"/>
        <c:crossAx val="573170480"/>
        <c:crosses val="autoZero"/>
        <c:auto val="1"/>
        <c:lblAlgn val="ctr"/>
        <c:lblOffset val="100"/>
        <c:noMultiLvlLbl val="0"/>
      </c:catAx>
      <c:valAx>
        <c:axId val="573170480"/>
        <c:scaling>
          <c:orientation val="minMax"/>
        </c:scaling>
        <c:delete val="0"/>
        <c:axPos val="l"/>
        <c:majorGridlines/>
        <c:numFmt formatCode="#,##0.0____" sourceLinked="1"/>
        <c:majorTickMark val="none"/>
        <c:minorTickMark val="none"/>
        <c:tickLblPos val="nextTo"/>
        <c:crossAx val="573170088"/>
        <c:crosses val="autoZero"/>
        <c:crossBetween val="between"/>
      </c:valAx>
    </c:plotArea>
    <c:legend>
      <c:legendPos val="b"/>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s-ES"/>
              <a:t>CEN-CINAI: Indicadores</a:t>
            </a:r>
            <a:r>
              <a:rPr lang="es-ES" baseline="0"/>
              <a:t> de Expansión 2017</a:t>
            </a:r>
            <a:endParaRPr lang="es-ES"/>
          </a:p>
        </c:rich>
      </c:tx>
      <c:overlay val="0"/>
    </c:title>
    <c:autoTitleDeleted val="0"/>
    <c:plotArea>
      <c:layout/>
      <c:barChart>
        <c:barDir val="col"/>
        <c:grouping val="clustered"/>
        <c:varyColors val="0"/>
        <c:ser>
          <c:idx val="0"/>
          <c:order val="0"/>
          <c:tx>
            <c:strRef>
              <c:f>Anual!$A$61</c:f>
              <c:strCache>
                <c:ptCount val="1"/>
                <c:pt idx="0">
                  <c:v>Índice de crecimiento beneficiarios (ICB) </c:v>
                </c:pt>
              </c:strCache>
            </c:strRef>
          </c:tx>
          <c:invertIfNegative val="0"/>
          <c:cat>
            <c:strRef>
              <c:f>Anual!$B$4</c:f>
              <c:strCache>
                <c:ptCount val="1"/>
                <c:pt idx="0">
                  <c:v>Total</c:v>
                </c:pt>
              </c:strCache>
            </c:strRef>
          </c:cat>
          <c:val>
            <c:numRef>
              <c:f>Anual!$B$61</c:f>
              <c:numCache>
                <c:formatCode>#,##0.0____</c:formatCode>
                <c:ptCount val="1"/>
                <c:pt idx="0">
                  <c:v>-4.8180889557693396</c:v>
                </c:pt>
              </c:numCache>
            </c:numRef>
          </c:val>
        </c:ser>
        <c:ser>
          <c:idx val="1"/>
          <c:order val="1"/>
          <c:tx>
            <c:strRef>
              <c:f>Anual!$A$62</c:f>
              <c:strCache>
                <c:ptCount val="1"/>
                <c:pt idx="0">
                  <c:v>Índice de crecimiento del gasto real (ICGR) </c:v>
                </c:pt>
              </c:strCache>
            </c:strRef>
          </c:tx>
          <c:invertIfNegative val="0"/>
          <c:cat>
            <c:strRef>
              <c:f>Anual!$B$4</c:f>
              <c:strCache>
                <c:ptCount val="1"/>
                <c:pt idx="0">
                  <c:v>Total</c:v>
                </c:pt>
              </c:strCache>
            </c:strRef>
          </c:cat>
          <c:val>
            <c:numRef>
              <c:f>Anual!$B$62</c:f>
              <c:numCache>
                <c:formatCode>#,##0.0____</c:formatCode>
                <c:ptCount val="1"/>
                <c:pt idx="0">
                  <c:v>30.182765604977256</c:v>
                </c:pt>
              </c:numCache>
            </c:numRef>
          </c:val>
        </c:ser>
        <c:ser>
          <c:idx val="2"/>
          <c:order val="2"/>
          <c:tx>
            <c:strRef>
              <c:f>Anual!$A$63</c:f>
              <c:strCache>
                <c:ptCount val="1"/>
                <c:pt idx="0">
                  <c:v>Índice de crecimiento del gasto real por beneficiario (ICGRB) </c:v>
                </c:pt>
              </c:strCache>
            </c:strRef>
          </c:tx>
          <c:invertIfNegative val="0"/>
          <c:cat>
            <c:strRef>
              <c:f>Anual!$B$4</c:f>
              <c:strCache>
                <c:ptCount val="1"/>
                <c:pt idx="0">
                  <c:v>Total</c:v>
                </c:pt>
              </c:strCache>
            </c:strRef>
          </c:cat>
          <c:val>
            <c:numRef>
              <c:f>Anual!$B$63</c:f>
              <c:numCache>
                <c:formatCode>#,##0.0____</c:formatCode>
                <c:ptCount val="1"/>
                <c:pt idx="0">
                  <c:v>36.772590691609317</c:v>
                </c:pt>
              </c:numCache>
            </c:numRef>
          </c:val>
        </c:ser>
        <c:dLbls>
          <c:showLegendKey val="0"/>
          <c:showVal val="0"/>
          <c:showCatName val="0"/>
          <c:showSerName val="0"/>
          <c:showPercent val="0"/>
          <c:showBubbleSize val="0"/>
        </c:dLbls>
        <c:gapWidth val="75"/>
        <c:overlap val="-25"/>
        <c:axId val="573171264"/>
        <c:axId val="573171656"/>
      </c:barChart>
      <c:catAx>
        <c:axId val="573171264"/>
        <c:scaling>
          <c:orientation val="minMax"/>
        </c:scaling>
        <c:delete val="1"/>
        <c:axPos val="b"/>
        <c:numFmt formatCode="General" sourceLinked="0"/>
        <c:majorTickMark val="none"/>
        <c:minorTickMark val="none"/>
        <c:tickLblPos val="none"/>
        <c:crossAx val="573171656"/>
        <c:crosses val="autoZero"/>
        <c:auto val="1"/>
        <c:lblAlgn val="ctr"/>
        <c:lblOffset val="100"/>
        <c:noMultiLvlLbl val="0"/>
      </c:catAx>
      <c:valAx>
        <c:axId val="573171656"/>
        <c:scaling>
          <c:orientation val="minMax"/>
        </c:scaling>
        <c:delete val="0"/>
        <c:axPos val="l"/>
        <c:majorGridlines/>
        <c:numFmt formatCode="#,##0.0____" sourceLinked="1"/>
        <c:majorTickMark val="none"/>
        <c:minorTickMark val="none"/>
        <c:tickLblPos val="nextTo"/>
        <c:crossAx val="573171264"/>
        <c:crosses val="autoZero"/>
        <c:crossBetween val="between"/>
      </c:valAx>
    </c:plotArea>
    <c:legend>
      <c:legendPos val="b"/>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s-ES"/>
              <a:t>CEN-CINAI: Indicadores de gasto medio 2017</a:t>
            </a:r>
          </a:p>
        </c:rich>
      </c:tx>
      <c:overlay val="0"/>
    </c:title>
    <c:autoTitleDeleted val="0"/>
    <c:plotArea>
      <c:layout/>
      <c:barChart>
        <c:barDir val="col"/>
        <c:grouping val="clustered"/>
        <c:varyColors val="0"/>
        <c:ser>
          <c:idx val="0"/>
          <c:order val="0"/>
          <c:tx>
            <c:strRef>
              <c:f>Anual!$A$69</c:f>
              <c:strCache>
                <c:ptCount val="1"/>
                <c:pt idx="0">
                  <c:v>Gasto programado acumulado por beneficiario (GPB) </c:v>
                </c:pt>
              </c:strCache>
            </c:strRef>
          </c:tx>
          <c:invertIfNegative val="0"/>
          <c:cat>
            <c:strRef>
              <c:f>(Anual!$B$4,Anual!$C$5,Anual!$F$5,Anual!$K$5,Anual!$L$5)</c:f>
              <c:strCache>
                <c:ptCount val="5"/>
                <c:pt idx="0">
                  <c:v>Total</c:v>
                </c:pt>
                <c:pt idx="1">
                  <c:v>Total Comidas</c:v>
                </c:pt>
                <c:pt idx="2">
                  <c:v>Total Leche</c:v>
                </c:pt>
                <c:pt idx="3">
                  <c:v>DAF</c:v>
                </c:pt>
                <c:pt idx="4">
                  <c:v>Salud Oral</c:v>
                </c:pt>
              </c:strCache>
            </c:strRef>
          </c:cat>
          <c:val>
            <c:numRef>
              <c:f>(Anual!$B$69:$C$69,Anual!$F$69,Anual!$K$69:$L$69)</c:f>
              <c:numCache>
                <c:formatCode>#,##0____</c:formatCode>
                <c:ptCount val="5"/>
                <c:pt idx="0">
                  <c:v>57618.43132249709</c:v>
                </c:pt>
                <c:pt idx="1">
                  <c:v>0</c:v>
                </c:pt>
                <c:pt idx="2">
                  <c:v>56893.672005740838</c:v>
                </c:pt>
                <c:pt idx="3">
                  <c:v>0</c:v>
                </c:pt>
                <c:pt idx="4">
                  <c:v>0</c:v>
                </c:pt>
              </c:numCache>
            </c:numRef>
          </c:val>
        </c:ser>
        <c:ser>
          <c:idx val="1"/>
          <c:order val="1"/>
          <c:tx>
            <c:strRef>
              <c:f>Anual!$A$70</c:f>
              <c:strCache>
                <c:ptCount val="1"/>
                <c:pt idx="0">
                  <c:v>Gasto efectivo acumulado por beneficiario (GEB) </c:v>
                </c:pt>
              </c:strCache>
            </c:strRef>
          </c:tx>
          <c:invertIfNegative val="0"/>
          <c:cat>
            <c:strRef>
              <c:f>(Anual!$B$4,Anual!$C$5,Anual!$F$5,Anual!$K$5,Anual!$L$5)</c:f>
              <c:strCache>
                <c:ptCount val="5"/>
                <c:pt idx="0">
                  <c:v>Total</c:v>
                </c:pt>
                <c:pt idx="1">
                  <c:v>Total Comidas</c:v>
                </c:pt>
                <c:pt idx="2">
                  <c:v>Total Leche</c:v>
                </c:pt>
                <c:pt idx="3">
                  <c:v>DAF</c:v>
                </c:pt>
                <c:pt idx="4">
                  <c:v>Salud Oral</c:v>
                </c:pt>
              </c:strCache>
            </c:strRef>
          </c:cat>
          <c:val>
            <c:numRef>
              <c:f>(Anual!$B$70:$C$70,Anual!$F$70,Anual!$K$70:$L$70)</c:f>
              <c:numCache>
                <c:formatCode>#,##0.0____</c:formatCode>
                <c:ptCount val="5"/>
                <c:pt idx="0">
                  <c:v>153972.40079605798</c:v>
                </c:pt>
                <c:pt idx="1">
                  <c:v>315070.88494665589</c:v>
                </c:pt>
                <c:pt idx="2">
                  <c:v>53435.904987713919</c:v>
                </c:pt>
                <c:pt idx="3" formatCode="#,##0____">
                  <c:v>195655.4270724704</c:v>
                </c:pt>
                <c:pt idx="4" formatCode="#,##0____">
                  <c:v>0</c:v>
                </c:pt>
              </c:numCache>
            </c:numRef>
          </c:val>
        </c:ser>
        <c:dLbls>
          <c:showLegendKey val="0"/>
          <c:showVal val="0"/>
          <c:showCatName val="0"/>
          <c:showSerName val="0"/>
          <c:showPercent val="0"/>
          <c:showBubbleSize val="0"/>
        </c:dLbls>
        <c:gapWidth val="75"/>
        <c:overlap val="-25"/>
        <c:axId val="562403768"/>
        <c:axId val="562404160"/>
      </c:barChart>
      <c:catAx>
        <c:axId val="562403768"/>
        <c:scaling>
          <c:orientation val="minMax"/>
        </c:scaling>
        <c:delete val="0"/>
        <c:axPos val="b"/>
        <c:numFmt formatCode="General" sourceLinked="0"/>
        <c:majorTickMark val="none"/>
        <c:minorTickMark val="none"/>
        <c:tickLblPos val="nextTo"/>
        <c:crossAx val="562404160"/>
        <c:crosses val="autoZero"/>
        <c:auto val="1"/>
        <c:lblAlgn val="ctr"/>
        <c:lblOffset val="100"/>
        <c:noMultiLvlLbl val="0"/>
      </c:catAx>
      <c:valAx>
        <c:axId val="562404160"/>
        <c:scaling>
          <c:orientation val="minMax"/>
        </c:scaling>
        <c:delete val="0"/>
        <c:axPos val="l"/>
        <c:majorGridlines/>
        <c:numFmt formatCode="#,##0____" sourceLinked="1"/>
        <c:majorTickMark val="none"/>
        <c:minorTickMark val="none"/>
        <c:tickLblPos val="nextTo"/>
        <c:crossAx val="562403768"/>
        <c:crosses val="autoZero"/>
        <c:crossBetween val="between"/>
      </c:valAx>
    </c:plotArea>
    <c:legend>
      <c:legendPos val="b"/>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CEN-CINAI:</a:t>
            </a:r>
            <a:r>
              <a:rPr lang="en-US" baseline="0"/>
              <a:t> </a:t>
            </a:r>
            <a:r>
              <a:rPr lang="en-US"/>
              <a:t>Índice de eficiencia (IE) 2017 </a:t>
            </a:r>
          </a:p>
        </c:rich>
      </c:tx>
      <c:overlay val="0"/>
    </c:title>
    <c:autoTitleDeleted val="0"/>
    <c:plotArea>
      <c:layout/>
      <c:barChart>
        <c:barDir val="col"/>
        <c:grouping val="clustered"/>
        <c:varyColors val="0"/>
        <c:ser>
          <c:idx val="0"/>
          <c:order val="0"/>
          <c:tx>
            <c:strRef>
              <c:f>Anual!$A$68</c:f>
              <c:strCache>
                <c:ptCount val="1"/>
                <c:pt idx="0">
                  <c:v>Índice de eficiencia (IE) </c:v>
                </c:pt>
              </c:strCache>
            </c:strRef>
          </c:tx>
          <c:invertIfNegative val="0"/>
          <c:cat>
            <c:strRef>
              <c:f>(Anual!$B$4,Anual!$C$5,Anual!$F$5,Anual!$K$5)</c:f>
              <c:strCache>
                <c:ptCount val="4"/>
                <c:pt idx="0">
                  <c:v>Total</c:v>
                </c:pt>
                <c:pt idx="1">
                  <c:v>Total Comidas</c:v>
                </c:pt>
                <c:pt idx="2">
                  <c:v>Total Leche</c:v>
                </c:pt>
                <c:pt idx="3">
                  <c:v>DAF</c:v>
                </c:pt>
              </c:strCache>
            </c:strRef>
          </c:cat>
          <c:val>
            <c:numRef>
              <c:f>(Anual!$B$68:$C$68,Anual!$F$68,Anual!$K$68)</c:f>
              <c:numCache>
                <c:formatCode>#,##0.0____</c:formatCode>
                <c:ptCount val="4"/>
                <c:pt idx="0">
                  <c:v>392.95894759343452</c:v>
                </c:pt>
                <c:pt idx="1">
                  <c:v>0</c:v>
                </c:pt>
                <c:pt idx="2">
                  <c:v>73.589738829768251</c:v>
                </c:pt>
                <c:pt idx="3">
                  <c:v>0</c:v>
                </c:pt>
              </c:numCache>
            </c:numRef>
          </c:val>
        </c:ser>
        <c:dLbls>
          <c:showLegendKey val="0"/>
          <c:showVal val="0"/>
          <c:showCatName val="0"/>
          <c:showSerName val="0"/>
          <c:showPercent val="0"/>
          <c:showBubbleSize val="0"/>
        </c:dLbls>
        <c:gapWidth val="75"/>
        <c:overlap val="-25"/>
        <c:axId val="562404944"/>
        <c:axId val="559634816"/>
      </c:barChart>
      <c:catAx>
        <c:axId val="562404944"/>
        <c:scaling>
          <c:orientation val="minMax"/>
        </c:scaling>
        <c:delete val="0"/>
        <c:axPos val="b"/>
        <c:numFmt formatCode="General" sourceLinked="0"/>
        <c:majorTickMark val="none"/>
        <c:minorTickMark val="none"/>
        <c:tickLblPos val="nextTo"/>
        <c:crossAx val="559634816"/>
        <c:crosses val="autoZero"/>
        <c:auto val="1"/>
        <c:lblAlgn val="ctr"/>
        <c:lblOffset val="100"/>
        <c:noMultiLvlLbl val="0"/>
      </c:catAx>
      <c:valAx>
        <c:axId val="559634816"/>
        <c:scaling>
          <c:orientation val="minMax"/>
        </c:scaling>
        <c:delete val="0"/>
        <c:axPos val="l"/>
        <c:majorGridlines/>
        <c:numFmt formatCode="#,##0.0____" sourceLinked="1"/>
        <c:majorTickMark val="none"/>
        <c:minorTickMark val="none"/>
        <c:tickLblPos val="nextTo"/>
        <c:crossAx val="562404944"/>
        <c:crosses val="autoZero"/>
        <c:crossBetween val="between"/>
      </c:valAx>
    </c:plotArea>
    <c:legend>
      <c:legendPos val="b"/>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s-ES"/>
              <a:t>CEN-CINAI: Indicador de giro de recursos 2017</a:t>
            </a:r>
          </a:p>
        </c:rich>
      </c:tx>
      <c:overlay val="0"/>
    </c:title>
    <c:autoTitleDeleted val="0"/>
    <c:plotArea>
      <c:layout/>
      <c:barChart>
        <c:barDir val="col"/>
        <c:grouping val="clustered"/>
        <c:varyColors val="0"/>
        <c:ser>
          <c:idx val="0"/>
          <c:order val="0"/>
          <c:invertIfNegative val="0"/>
          <c:dPt>
            <c:idx val="1"/>
            <c:invertIfNegative val="0"/>
            <c:bubble3D val="0"/>
            <c:spPr>
              <a:solidFill>
                <a:srgbClr val="92D050"/>
              </a:solidFill>
            </c:spPr>
          </c:dPt>
          <c:cat>
            <c:strRef>
              <c:f>Anual!$A$73:$A$74</c:f>
              <c:strCache>
                <c:ptCount val="2"/>
                <c:pt idx="0">
                  <c:v>Índice de giro efectivo (IGE)</c:v>
                </c:pt>
                <c:pt idx="1">
                  <c:v>Índice de uso de recursos (IUR) </c:v>
                </c:pt>
              </c:strCache>
            </c:strRef>
          </c:cat>
          <c:val>
            <c:numRef>
              <c:f>Anual!$B$73:$B$74</c:f>
              <c:numCache>
                <c:formatCode>#,##0.0____</c:formatCode>
                <c:ptCount val="2"/>
                <c:pt idx="0">
                  <c:v>393.83076572456639</c:v>
                </c:pt>
                <c:pt idx="1">
                  <c:v>54.341562497842389</c:v>
                </c:pt>
              </c:numCache>
            </c:numRef>
          </c:val>
        </c:ser>
        <c:dLbls>
          <c:showLegendKey val="0"/>
          <c:showVal val="0"/>
          <c:showCatName val="0"/>
          <c:showSerName val="0"/>
          <c:showPercent val="0"/>
          <c:showBubbleSize val="0"/>
        </c:dLbls>
        <c:gapWidth val="75"/>
        <c:overlap val="-25"/>
        <c:axId val="559635600"/>
        <c:axId val="559635992"/>
      </c:barChart>
      <c:catAx>
        <c:axId val="559635600"/>
        <c:scaling>
          <c:orientation val="minMax"/>
        </c:scaling>
        <c:delete val="0"/>
        <c:axPos val="b"/>
        <c:numFmt formatCode="General" sourceLinked="0"/>
        <c:majorTickMark val="none"/>
        <c:minorTickMark val="none"/>
        <c:tickLblPos val="nextTo"/>
        <c:crossAx val="559635992"/>
        <c:crosses val="autoZero"/>
        <c:auto val="1"/>
        <c:lblAlgn val="ctr"/>
        <c:lblOffset val="100"/>
        <c:noMultiLvlLbl val="0"/>
      </c:catAx>
      <c:valAx>
        <c:axId val="559635992"/>
        <c:scaling>
          <c:orientation val="minMax"/>
        </c:scaling>
        <c:delete val="0"/>
        <c:axPos val="l"/>
        <c:majorGridlines/>
        <c:numFmt formatCode="#,##0.0____" sourceLinked="1"/>
        <c:majorTickMark val="none"/>
        <c:minorTickMark val="none"/>
        <c:tickLblPos val="nextTo"/>
        <c:crossAx val="559635600"/>
        <c:crosses val="autoZero"/>
        <c:crossBetween val="between"/>
      </c:valAx>
    </c:plotArea>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16</xdr:col>
      <xdr:colOff>761999</xdr:colOff>
      <xdr:row>36</xdr:row>
      <xdr:rowOff>158750</xdr:rowOff>
    </xdr:from>
    <xdr:to>
      <xdr:col>24</xdr:col>
      <xdr:colOff>650874</xdr:colOff>
      <xdr:row>54</xdr:row>
      <xdr:rowOff>47625</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15874</xdr:colOff>
      <xdr:row>56</xdr:row>
      <xdr:rowOff>15875</xdr:rowOff>
    </xdr:from>
    <xdr:to>
      <xdr:col>25</xdr:col>
      <xdr:colOff>349250</xdr:colOff>
      <xdr:row>74</xdr:row>
      <xdr:rowOff>63500</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63500</xdr:colOff>
      <xdr:row>76</xdr:row>
      <xdr:rowOff>15875</xdr:rowOff>
    </xdr:from>
    <xdr:to>
      <xdr:col>26</xdr:col>
      <xdr:colOff>31750</xdr:colOff>
      <xdr:row>92</xdr:row>
      <xdr:rowOff>158750</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428625</xdr:colOff>
      <xdr:row>96</xdr:row>
      <xdr:rowOff>95250</xdr:rowOff>
    </xdr:from>
    <xdr:to>
      <xdr:col>26</xdr:col>
      <xdr:colOff>1</xdr:colOff>
      <xdr:row>118</xdr:row>
      <xdr:rowOff>63500</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380999</xdr:colOff>
      <xdr:row>106</xdr:row>
      <xdr:rowOff>63501</xdr:rowOff>
    </xdr:from>
    <xdr:to>
      <xdr:col>17</xdr:col>
      <xdr:colOff>127000</xdr:colOff>
      <xdr:row>129</xdr:row>
      <xdr:rowOff>158751</xdr:rowOff>
    </xdr:to>
    <xdr:graphicFrame macro="">
      <xdr:nvGraphicFramePr>
        <xdr:cNvPr id="7" name="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698500</xdr:colOff>
      <xdr:row>86</xdr:row>
      <xdr:rowOff>95250</xdr:rowOff>
    </xdr:from>
    <xdr:to>
      <xdr:col>7</xdr:col>
      <xdr:colOff>730250</xdr:colOff>
      <xdr:row>106</xdr:row>
      <xdr:rowOff>15875</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539749</xdr:colOff>
      <xdr:row>80</xdr:row>
      <xdr:rowOff>79376</xdr:rowOff>
    </xdr:from>
    <xdr:to>
      <xdr:col>13</xdr:col>
      <xdr:colOff>1174750</xdr:colOff>
      <xdr:row>100</xdr:row>
      <xdr:rowOff>15876</xdr:rowOff>
    </xdr:to>
    <xdr:graphicFrame macro="">
      <xdr:nvGraphicFramePr>
        <xdr:cNvPr id="9" name="8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904874</xdr:colOff>
      <xdr:row>112</xdr:row>
      <xdr:rowOff>15876</xdr:rowOff>
    </xdr:from>
    <xdr:to>
      <xdr:col>8</xdr:col>
      <xdr:colOff>349250</xdr:colOff>
      <xdr:row>130</xdr:row>
      <xdr:rowOff>174626</xdr:rowOff>
    </xdr:to>
    <xdr:graphicFrame macro="">
      <xdr:nvGraphicFramePr>
        <xdr:cNvPr id="10" name="9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304800</xdr:colOff>
      <xdr:row>42</xdr:row>
      <xdr:rowOff>180975</xdr:rowOff>
    </xdr:to>
    <xdr:sp macro="" textlink="">
      <xdr:nvSpPr>
        <xdr:cNvPr id="2" name="1 CuadroTexto"/>
        <xdr:cNvSpPr txBox="1"/>
      </xdr:nvSpPr>
      <xdr:spPr>
        <a:xfrm>
          <a:off x="0" y="0"/>
          <a:ext cx="7924800" cy="8181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R" sz="1100" u="sng">
              <a:solidFill>
                <a:sysClr val="windowText" lastClr="000000"/>
              </a:solidFill>
            </a:rPr>
            <a:t>Observaciones</a:t>
          </a:r>
        </a:p>
        <a:p>
          <a:endParaRPr lang="es-CR" sz="1100">
            <a:solidFill>
              <a:sysClr val="windowText" lastClr="000000"/>
            </a:solidFill>
          </a:endParaRPr>
        </a:p>
        <a:p>
          <a:pPr marL="0" marR="0" indent="0" defTabSz="914400" eaLnBrk="1" fontAlgn="auto" latinLnBrk="0" hangingPunct="1">
            <a:lnSpc>
              <a:spcPct val="200000"/>
            </a:lnSpc>
            <a:spcBef>
              <a:spcPts val="0"/>
            </a:spcBef>
            <a:spcAft>
              <a:spcPts val="1000"/>
            </a:spcAft>
            <a:buClrTx/>
            <a:buSzTx/>
            <a:buFontTx/>
            <a:buNone/>
            <a:tabLst/>
            <a:defRPr/>
          </a:pPr>
          <a:r>
            <a:rPr lang="es-CR" sz="1100">
              <a:solidFill>
                <a:sysClr val="windowText" lastClr="000000"/>
              </a:solidFill>
              <a:effectLst/>
              <a:latin typeface="+mn-lt"/>
              <a:ea typeface="+mn-ea"/>
              <a:cs typeface="+mn-cs"/>
            </a:rPr>
            <a:t>La información es proporcionada por las unidades ejecutoras de cada programa. </a:t>
          </a:r>
        </a:p>
        <a:p>
          <a:pPr marL="0" marR="0" indent="0" defTabSz="914400" eaLnBrk="1" fontAlgn="auto" latinLnBrk="0" hangingPunct="1">
            <a:lnSpc>
              <a:spcPct val="200000"/>
            </a:lnSpc>
            <a:spcBef>
              <a:spcPts val="0"/>
            </a:spcBef>
            <a:spcAft>
              <a:spcPts val="1000"/>
            </a:spcAft>
            <a:buClrTx/>
            <a:buSzTx/>
            <a:buFontTx/>
            <a:buNone/>
            <a:tabLst/>
            <a:defRPr/>
          </a:pPr>
          <a:r>
            <a:rPr lang="es-CR" sz="1100">
              <a:solidFill>
                <a:sysClr val="windowText" lastClr="000000"/>
              </a:solidFill>
              <a:effectLst/>
              <a:latin typeface="+mn-lt"/>
              <a:ea typeface="Calibri"/>
              <a:cs typeface="Times New Roman"/>
            </a:rPr>
            <a:t>Se deben tomar en cuenta las particularidades de cada programa .</a:t>
          </a:r>
        </a:p>
        <a:p>
          <a:pPr>
            <a:lnSpc>
              <a:spcPct val="200000"/>
            </a:lnSpc>
            <a:spcAft>
              <a:spcPts val="1000"/>
            </a:spcAft>
          </a:pPr>
          <a:r>
            <a:rPr lang="es-CR" sz="1100">
              <a:solidFill>
                <a:sysClr val="windowText" lastClr="000000"/>
              </a:solidFill>
              <a:effectLst/>
              <a:latin typeface="+mn-lt"/>
              <a:ea typeface="Calibri"/>
              <a:cs typeface="Times New Roman"/>
            </a:rPr>
            <a:t>En el caso particular de</a:t>
          </a:r>
          <a:r>
            <a:rPr lang="es-CR" sz="1100" baseline="0">
              <a:solidFill>
                <a:sysClr val="windowText" lastClr="000000"/>
              </a:solidFill>
              <a:effectLst/>
              <a:latin typeface="+mn-lt"/>
              <a:ea typeface="Calibri"/>
              <a:cs typeface="Times New Roman"/>
            </a:rPr>
            <a:t> CEN-CINAI</a:t>
          </a:r>
          <a:r>
            <a:rPr lang="es-CR" sz="1100">
              <a:solidFill>
                <a:sysClr val="windowText" lastClr="000000"/>
              </a:solidFill>
              <a:effectLst/>
              <a:latin typeface="+mn-lt"/>
              <a:ea typeface="Calibri"/>
              <a:cs typeface="Times New Roman"/>
            </a:rPr>
            <a:t>:</a:t>
          </a:r>
        </a:p>
        <a:p>
          <a:pPr>
            <a:lnSpc>
              <a:spcPct val="200000"/>
            </a:lnSpc>
            <a:spcAft>
              <a:spcPts val="1000"/>
            </a:spcAft>
          </a:pPr>
          <a:r>
            <a:rPr lang="es-CR" sz="1100">
              <a:solidFill>
                <a:sysClr val="windowText" lastClr="000000"/>
              </a:solidFill>
              <a:effectLst/>
              <a:latin typeface="+mn-lt"/>
              <a:ea typeface="Calibri"/>
              <a:cs typeface="Times New Roman"/>
            </a:rPr>
            <a:t>Los</a:t>
          </a:r>
          <a:r>
            <a:rPr lang="es-CR" sz="1100" baseline="0">
              <a:solidFill>
                <a:sysClr val="windowText" lastClr="000000"/>
              </a:solidFill>
              <a:effectLst/>
              <a:latin typeface="+mn-lt"/>
              <a:ea typeface="Calibri"/>
              <a:cs typeface="Times New Roman"/>
            </a:rPr>
            <a:t> giros de dinero por parte de Desaf no se hacen siempre con la programación preestablecida (en el caso de leche) sino que se toman en cuenta las existencias en inventario para sólo girar lo necesario. Siempre cubriendo el total de los beneficiarios, utilizando tanto las existencias como las nuevas compras.</a:t>
          </a:r>
        </a:p>
        <a:p>
          <a:pPr>
            <a:lnSpc>
              <a:spcPct val="200000"/>
            </a:lnSpc>
            <a:spcAft>
              <a:spcPts val="1000"/>
            </a:spcAft>
          </a:pPr>
          <a:r>
            <a:rPr lang="es-CR" sz="1100" baseline="0">
              <a:solidFill>
                <a:sysClr val="windowText" lastClr="000000"/>
              </a:solidFill>
              <a:effectLst/>
              <a:latin typeface="+mn-lt"/>
              <a:ea typeface="Calibri"/>
              <a:cs typeface="Times New Roman"/>
            </a:rPr>
            <a:t>Los giros de dinero también están sujetos a los cambios en precios de  mercado de la leche, por lo que el monto cobrado por factura puede diferir del presupuestado. Este cambio en precios puede provocar variaciones en el costo promedio por beneficiario entre períodos.</a:t>
          </a:r>
        </a:p>
        <a:p>
          <a:pPr>
            <a:lnSpc>
              <a:spcPct val="200000"/>
            </a:lnSpc>
            <a:spcAft>
              <a:spcPts val="1000"/>
            </a:spcAft>
          </a:pPr>
          <a:r>
            <a:rPr lang="es-CR" sz="1100" baseline="0">
              <a:solidFill>
                <a:sysClr val="windowText" lastClr="000000"/>
              </a:solidFill>
              <a:effectLst/>
              <a:latin typeface="+mn-lt"/>
              <a:ea typeface="Calibri"/>
              <a:cs typeface="Times New Roman"/>
            </a:rPr>
            <a:t>En enero se pueden estar utilizando saldos de leche del año anterior, por lo que puede haber cobertura sin gasto de dinero del año en ejecución.</a:t>
          </a:r>
        </a:p>
        <a:p>
          <a:pPr>
            <a:lnSpc>
              <a:spcPct val="200000"/>
            </a:lnSpc>
            <a:spcAft>
              <a:spcPts val="1000"/>
            </a:spcAft>
          </a:pPr>
          <a:r>
            <a:rPr lang="es-CR" sz="1100" baseline="0">
              <a:solidFill>
                <a:sysClr val="windowText" lastClr="000000"/>
              </a:solidFill>
              <a:effectLst/>
              <a:latin typeface="+mn-lt"/>
              <a:ea typeface="Calibri"/>
              <a:cs typeface="Times New Roman"/>
            </a:rPr>
            <a:t>Los mismos beneficiarios pueden recibir varios productos (por ejemplo leche y comida) y las mismas personas pueden ser atendidas durante todo el año.</a:t>
          </a:r>
        </a:p>
        <a:p>
          <a:pPr>
            <a:lnSpc>
              <a:spcPct val="200000"/>
            </a:lnSpc>
            <a:spcAft>
              <a:spcPts val="1000"/>
            </a:spcAft>
          </a:pPr>
          <a:endParaRPr lang="es-CR" sz="1100" baseline="0">
            <a:solidFill>
              <a:sysClr val="windowText" lastClr="000000"/>
            </a:solidFill>
            <a:effectLst/>
            <a:latin typeface="+mn-lt"/>
            <a:ea typeface="Calibri"/>
            <a:cs typeface="Times New Roman"/>
          </a:endParaRPr>
        </a:p>
        <a:p>
          <a:pPr>
            <a:lnSpc>
              <a:spcPct val="200000"/>
            </a:lnSpc>
            <a:spcAft>
              <a:spcPts val="1000"/>
            </a:spcAft>
          </a:pPr>
          <a:r>
            <a:rPr lang="es-CR" sz="1100">
              <a:solidFill>
                <a:sysClr val="windowText" lastClr="000000"/>
              </a:solidFill>
              <a:effectLst/>
              <a:latin typeface="+mn-lt"/>
              <a:ea typeface="Calibri"/>
              <a:cs typeface="Times New Roman"/>
            </a:rPr>
            <a:t>Se recomienda observar la fórmula utilizada en Excel cuando existan dudas sobre algún resultado obtenido.</a:t>
          </a:r>
        </a:p>
        <a:p>
          <a:pPr>
            <a:lnSpc>
              <a:spcPct val="200000"/>
            </a:lnSpc>
            <a:spcAft>
              <a:spcPts val="1000"/>
            </a:spcAft>
          </a:pPr>
          <a:endParaRPr lang="es-CR" sz="1100">
            <a:solidFill>
              <a:srgbClr val="1F497D"/>
            </a:solidFill>
            <a:effectLst/>
            <a:latin typeface="+mn-lt"/>
            <a:ea typeface="Calibri"/>
            <a:cs typeface="Times New Roman"/>
          </a:endParaRPr>
        </a:p>
        <a:p>
          <a:pPr>
            <a:lnSpc>
              <a:spcPct val="200000"/>
            </a:lnSpc>
            <a:spcAft>
              <a:spcPts val="1000"/>
            </a:spcAft>
          </a:pPr>
          <a:endParaRPr lang="es-CR" sz="1100">
            <a:solidFill>
              <a:srgbClr val="1F497D"/>
            </a:solidFill>
            <a:effectLst/>
            <a:latin typeface="+mn-lt"/>
            <a:ea typeface="Calibri"/>
            <a:cs typeface="Times New Roman"/>
          </a:endParaRPr>
        </a:p>
        <a:p>
          <a:endParaRPr lang="es-CR" sz="1100"/>
        </a:p>
        <a:p>
          <a:endParaRPr lang="es-CR" sz="1100"/>
        </a:p>
        <a:p>
          <a:endParaRPr lang="es-CR" sz="1100"/>
        </a:p>
        <a:p>
          <a:endParaRPr lang="es-CR"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9"/>
  <sheetViews>
    <sheetView zoomScale="69" zoomScaleNormal="69" workbookViewId="0">
      <pane xSplit="1" ySplit="6" topLeftCell="B7" activePane="bottomRight" state="frozen"/>
      <selection pane="topRight" activeCell="B1" sqref="B1"/>
      <selection pane="bottomLeft" activeCell="A7" sqref="A7"/>
      <selection pane="bottomRight" activeCell="L16" sqref="L16"/>
    </sheetView>
  </sheetViews>
  <sheetFormatPr baseColWidth="10" defaultColWidth="11.42578125" defaultRowHeight="15" x14ac:dyDescent="0.25"/>
  <cols>
    <col min="1" max="1" width="50.85546875" customWidth="1"/>
    <col min="2" max="2" width="26.7109375" customWidth="1"/>
    <col min="3" max="3" width="18.42578125" customWidth="1"/>
    <col min="4" max="4" width="17.42578125" customWidth="1"/>
    <col min="5" max="6" width="15.5703125" customWidth="1"/>
    <col min="7" max="7" width="16.140625" customWidth="1"/>
    <col min="8" max="10" width="14.5703125" customWidth="1"/>
    <col min="11" max="11" width="15.42578125" customWidth="1"/>
    <col min="12" max="12" width="16.42578125" customWidth="1"/>
    <col min="13" max="13" width="23.7109375" customWidth="1"/>
    <col min="14" max="14" width="20.85546875" hidden="1" customWidth="1"/>
    <col min="15" max="15" width="15.28515625" hidden="1" customWidth="1"/>
    <col min="16" max="16" width="23.7109375" hidden="1" customWidth="1"/>
  </cols>
  <sheetData>
    <row r="1" spans="1:16" x14ac:dyDescent="0.25">
      <c r="I1" s="37"/>
      <c r="J1" s="37"/>
    </row>
    <row r="2" spans="1:16" ht="15.75" x14ac:dyDescent="0.25">
      <c r="A2" s="122" t="s">
        <v>95</v>
      </c>
      <c r="B2" s="122"/>
      <c r="C2" s="122"/>
      <c r="D2" s="122"/>
      <c r="E2" s="122"/>
      <c r="F2" s="122"/>
      <c r="G2" s="122"/>
      <c r="H2" s="122"/>
      <c r="I2" s="122"/>
      <c r="J2" s="122"/>
      <c r="K2" s="122"/>
    </row>
    <row r="4" spans="1:16" x14ac:dyDescent="0.25">
      <c r="A4" s="120" t="s">
        <v>0</v>
      </c>
      <c r="B4" s="53" t="s">
        <v>1</v>
      </c>
      <c r="C4" s="25"/>
      <c r="D4" s="125" t="s">
        <v>2</v>
      </c>
      <c r="E4" s="125"/>
      <c r="F4" s="125"/>
      <c r="G4" s="125"/>
      <c r="H4" s="125"/>
      <c r="I4" s="125"/>
      <c r="J4" s="125"/>
      <c r="K4" s="125"/>
      <c r="L4" s="125"/>
      <c r="M4" s="125"/>
      <c r="N4" s="125"/>
    </row>
    <row r="5" spans="1:16" ht="15.75" thickBot="1" x14ac:dyDescent="0.3">
      <c r="A5" s="121"/>
      <c r="B5" s="54" t="s">
        <v>3</v>
      </c>
      <c r="C5" s="54" t="s">
        <v>143</v>
      </c>
      <c r="D5" s="123" t="s">
        <v>4</v>
      </c>
      <c r="E5" s="123"/>
      <c r="F5" s="54" t="s">
        <v>56</v>
      </c>
      <c r="G5" s="124" t="s">
        <v>51</v>
      </c>
      <c r="H5" s="124"/>
      <c r="I5" s="124"/>
      <c r="J5" s="124"/>
      <c r="K5" s="1" t="s">
        <v>5</v>
      </c>
      <c r="L5" s="20" t="s">
        <v>72</v>
      </c>
      <c r="M5" s="61" t="s">
        <v>61</v>
      </c>
      <c r="N5" s="61" t="s">
        <v>92</v>
      </c>
      <c r="O5" s="20" t="s">
        <v>62</v>
      </c>
      <c r="P5" s="20" t="s">
        <v>63</v>
      </c>
    </row>
    <row r="6" spans="1:16" ht="15.75" thickTop="1" x14ac:dyDescent="0.25">
      <c r="B6" s="35" t="s">
        <v>1</v>
      </c>
      <c r="C6" s="35" t="s">
        <v>58</v>
      </c>
      <c r="D6" s="35" t="s">
        <v>48</v>
      </c>
      <c r="E6" s="35" t="s">
        <v>49</v>
      </c>
      <c r="F6" s="35" t="s">
        <v>59</v>
      </c>
      <c r="G6" s="35">
        <v>1600</v>
      </c>
      <c r="H6" s="35">
        <v>640</v>
      </c>
      <c r="I6" s="45">
        <v>320</v>
      </c>
      <c r="J6" s="45">
        <v>800</v>
      </c>
      <c r="K6" s="35"/>
      <c r="O6" s="33" t="s">
        <v>62</v>
      </c>
      <c r="P6" s="33" t="s">
        <v>63</v>
      </c>
    </row>
    <row r="7" spans="1:16" x14ac:dyDescent="0.25">
      <c r="A7" s="2" t="s">
        <v>6</v>
      </c>
      <c r="I7" s="32"/>
      <c r="J7" s="32"/>
    </row>
    <row r="8" spans="1:16" x14ac:dyDescent="0.25">
      <c r="I8" s="32"/>
      <c r="J8" s="32"/>
    </row>
    <row r="9" spans="1:16" x14ac:dyDescent="0.25">
      <c r="A9" s="32" t="s">
        <v>7</v>
      </c>
      <c r="B9" s="32"/>
      <c r="C9" s="32"/>
      <c r="D9" s="32"/>
      <c r="E9" s="32"/>
      <c r="F9" s="32"/>
      <c r="G9" s="32"/>
      <c r="H9" s="32"/>
      <c r="I9" s="32"/>
      <c r="J9" s="32"/>
      <c r="K9" s="32"/>
      <c r="L9" s="32"/>
      <c r="M9" s="32"/>
    </row>
    <row r="10" spans="1:16" x14ac:dyDescent="0.25">
      <c r="A10" s="58" t="s">
        <v>68</v>
      </c>
      <c r="B10" s="5">
        <f>+D10+G10</f>
        <v>109571</v>
      </c>
      <c r="C10" s="5">
        <f>D10+E10</f>
        <v>21729</v>
      </c>
      <c r="D10" s="5">
        <v>18331</v>
      </c>
      <c r="E10" s="5">
        <v>3398</v>
      </c>
      <c r="F10" s="70">
        <f>SUM(G10:I10)</f>
        <v>108651.33333333333</v>
      </c>
      <c r="G10" s="70">
        <v>91240</v>
      </c>
      <c r="H10" s="70">
        <v>2796</v>
      </c>
      <c r="I10" s="70">
        <v>14615.333333333334</v>
      </c>
      <c r="J10" s="70">
        <v>21140</v>
      </c>
      <c r="K10" s="5">
        <v>4213.333333333333</v>
      </c>
      <c r="L10" s="5">
        <v>15784</v>
      </c>
      <c r="M10" s="70">
        <v>0</v>
      </c>
      <c r="N10" s="5">
        <v>0</v>
      </c>
      <c r="O10" s="5">
        <v>0</v>
      </c>
      <c r="P10" s="5">
        <v>0</v>
      </c>
    </row>
    <row r="11" spans="1:16" hidden="1" x14ac:dyDescent="0.25">
      <c r="A11" s="104"/>
      <c r="B11" s="5">
        <f t="shared" ref="B11:B16" si="0">+D11+G11</f>
        <v>0</v>
      </c>
      <c r="C11" s="5">
        <f t="shared" ref="C11:C16" si="1">D11+E11</f>
        <v>0</v>
      </c>
      <c r="D11" s="5"/>
      <c r="E11" s="5"/>
      <c r="F11" s="5">
        <f>SUM(G11:I11)</f>
        <v>0</v>
      </c>
      <c r="G11" s="5"/>
      <c r="H11" s="5"/>
      <c r="I11" s="5"/>
      <c r="J11" s="5"/>
      <c r="K11" s="5"/>
      <c r="L11" s="5"/>
      <c r="M11" s="70">
        <v>0</v>
      </c>
      <c r="N11" s="5">
        <v>0</v>
      </c>
      <c r="O11" s="5">
        <v>0</v>
      </c>
      <c r="P11" s="5">
        <v>0</v>
      </c>
    </row>
    <row r="12" spans="1:16" x14ac:dyDescent="0.25">
      <c r="A12" s="58" t="s">
        <v>96</v>
      </c>
      <c r="B12" s="5">
        <f t="shared" si="0"/>
        <v>137580</v>
      </c>
      <c r="C12" s="5">
        <f t="shared" si="1"/>
        <v>48862.666666666664</v>
      </c>
      <c r="D12" s="5">
        <v>33710</v>
      </c>
      <c r="E12" s="5">
        <v>15152.666666666666</v>
      </c>
      <c r="F12" s="5">
        <f>SUM(G12:I12)</f>
        <v>143533</v>
      </c>
      <c r="G12" s="5">
        <v>103870</v>
      </c>
      <c r="H12" s="5">
        <v>13615</v>
      </c>
      <c r="I12" s="5">
        <v>26048</v>
      </c>
      <c r="J12" s="5">
        <v>36773</v>
      </c>
      <c r="K12" s="5">
        <v>8750</v>
      </c>
      <c r="L12" s="5">
        <v>0</v>
      </c>
      <c r="M12" s="70">
        <v>0</v>
      </c>
      <c r="N12" s="5">
        <v>0</v>
      </c>
      <c r="O12" s="5">
        <v>0</v>
      </c>
      <c r="P12" s="5">
        <v>0</v>
      </c>
    </row>
    <row r="13" spans="1:16" hidden="1" x14ac:dyDescent="0.25">
      <c r="A13" s="104"/>
      <c r="B13" s="5">
        <f t="shared" si="0"/>
        <v>0</v>
      </c>
      <c r="C13" s="5">
        <f t="shared" si="1"/>
        <v>0</v>
      </c>
      <c r="D13" s="5"/>
      <c r="E13" s="5"/>
      <c r="F13" s="5">
        <f t="shared" ref="F13:F16" si="2">SUM(G13:I13)</f>
        <v>0</v>
      </c>
      <c r="G13" s="5"/>
      <c r="H13" s="5"/>
      <c r="I13" s="5"/>
      <c r="J13" s="5"/>
      <c r="K13" s="5"/>
      <c r="L13" s="5"/>
      <c r="M13" s="70">
        <v>0</v>
      </c>
      <c r="N13" s="5">
        <v>0</v>
      </c>
      <c r="O13" s="5">
        <v>0</v>
      </c>
      <c r="P13" s="5">
        <v>0</v>
      </c>
    </row>
    <row r="14" spans="1:16" x14ac:dyDescent="0.25">
      <c r="A14" s="58" t="s">
        <v>97</v>
      </c>
      <c r="B14" s="5">
        <f t="shared" si="0"/>
        <v>101553.66666666667</v>
      </c>
      <c r="C14" s="5">
        <f t="shared" si="1"/>
        <v>20079</v>
      </c>
      <c r="D14" s="5">
        <v>16862</v>
      </c>
      <c r="E14" s="5">
        <v>3217</v>
      </c>
      <c r="F14" s="5">
        <f t="shared" si="2"/>
        <v>105865.33333333334</v>
      </c>
      <c r="G14" s="5">
        <v>84691.666666666672</v>
      </c>
      <c r="H14" s="5">
        <v>2603.6666666666665</v>
      </c>
      <c r="I14" s="5">
        <v>18570</v>
      </c>
      <c r="J14" s="5">
        <v>21814.666666666668</v>
      </c>
      <c r="K14" s="5">
        <v>7808.666666666667</v>
      </c>
      <c r="L14" s="5">
        <v>0</v>
      </c>
      <c r="M14" s="70">
        <v>0</v>
      </c>
      <c r="N14" s="5">
        <v>0</v>
      </c>
      <c r="O14" s="5">
        <v>0</v>
      </c>
      <c r="P14" s="5">
        <v>0</v>
      </c>
    </row>
    <row r="15" spans="1:16" hidden="1" x14ac:dyDescent="0.25">
      <c r="A15" s="104"/>
      <c r="B15" s="5">
        <f t="shared" si="0"/>
        <v>0</v>
      </c>
      <c r="C15" s="5">
        <f t="shared" si="1"/>
        <v>0</v>
      </c>
      <c r="D15" s="5"/>
      <c r="E15" s="5"/>
      <c r="F15" s="5">
        <f t="shared" si="2"/>
        <v>0</v>
      </c>
      <c r="G15" s="5"/>
      <c r="H15" s="5"/>
      <c r="I15" s="5"/>
      <c r="J15" s="5"/>
      <c r="K15" s="5"/>
      <c r="L15" s="5"/>
      <c r="M15" s="70">
        <v>0</v>
      </c>
      <c r="N15" s="5">
        <v>0</v>
      </c>
      <c r="O15" s="5">
        <v>0</v>
      </c>
      <c r="P15" s="5">
        <v>0</v>
      </c>
    </row>
    <row r="16" spans="1:16" x14ac:dyDescent="0.25">
      <c r="A16" s="58" t="s">
        <v>98</v>
      </c>
      <c r="B16" s="5">
        <f t="shared" si="0"/>
        <v>160334.25</v>
      </c>
      <c r="C16" s="5">
        <f t="shared" si="1"/>
        <v>73889.666666666672</v>
      </c>
      <c r="D16" s="5">
        <v>56464.25</v>
      </c>
      <c r="E16" s="5">
        <v>17425.416666666668</v>
      </c>
      <c r="F16" s="5">
        <f t="shared" si="2"/>
        <v>143533</v>
      </c>
      <c r="G16" s="5">
        <v>103870</v>
      </c>
      <c r="H16" s="5">
        <v>13615</v>
      </c>
      <c r="I16" s="5">
        <v>26048</v>
      </c>
      <c r="J16" s="5">
        <v>36773</v>
      </c>
      <c r="K16" s="5">
        <v>10062.5</v>
      </c>
      <c r="L16" s="5">
        <v>45000</v>
      </c>
      <c r="M16" s="70">
        <v>0</v>
      </c>
      <c r="N16" s="5">
        <v>0</v>
      </c>
      <c r="O16" s="5">
        <v>0</v>
      </c>
      <c r="P16" s="4"/>
    </row>
    <row r="17" spans="1:17" x14ac:dyDescent="0.25">
      <c r="A17" s="32"/>
      <c r="B17" s="32"/>
      <c r="C17" s="32"/>
      <c r="D17" s="32"/>
      <c r="E17" s="32"/>
      <c r="F17" s="32"/>
      <c r="G17" s="32"/>
      <c r="H17" s="32"/>
      <c r="I17" s="5"/>
      <c r="J17" s="5"/>
      <c r="K17" s="32"/>
      <c r="L17" s="32"/>
      <c r="M17" s="32"/>
      <c r="Q17" s="73"/>
    </row>
    <row r="18" spans="1:17" x14ac:dyDescent="0.25">
      <c r="A18" s="97" t="s">
        <v>8</v>
      </c>
      <c r="B18" s="32"/>
      <c r="C18" s="32"/>
      <c r="D18" s="32"/>
      <c r="E18" s="32"/>
      <c r="F18" s="32"/>
      <c r="G18" s="32"/>
      <c r="H18" s="32"/>
      <c r="I18" s="5"/>
      <c r="J18" s="5"/>
      <c r="K18" s="32"/>
      <c r="L18" s="32"/>
      <c r="M18" s="105"/>
    </row>
    <row r="19" spans="1:17" x14ac:dyDescent="0.25">
      <c r="A19" s="58" t="s">
        <v>68</v>
      </c>
      <c r="B19" s="5">
        <f>C19+F19+K19+L19+M19+N19</f>
        <v>1973065939</v>
      </c>
      <c r="C19" s="42">
        <f>D19</f>
        <v>1071146663</v>
      </c>
      <c r="D19" s="126">
        <v>1071146663</v>
      </c>
      <c r="E19" s="126"/>
      <c r="F19" s="42">
        <f>G19</f>
        <v>900816060</v>
      </c>
      <c r="G19" s="126">
        <v>900816060</v>
      </c>
      <c r="H19" s="126"/>
      <c r="I19" s="126"/>
      <c r="J19" s="126"/>
      <c r="K19" s="5">
        <v>0</v>
      </c>
      <c r="L19" s="5">
        <v>0</v>
      </c>
      <c r="M19" s="70">
        <v>1103216</v>
      </c>
      <c r="N19" s="5">
        <v>0</v>
      </c>
      <c r="O19" s="5">
        <v>0</v>
      </c>
      <c r="P19" s="5">
        <v>0</v>
      </c>
    </row>
    <row r="20" spans="1:17" x14ac:dyDescent="0.25">
      <c r="A20" s="58" t="s">
        <v>96</v>
      </c>
      <c r="B20" s="5">
        <f>C20+F20+K20+L20+M20+N20</f>
        <v>6516427801.652174</v>
      </c>
      <c r="C20" s="5">
        <f>+D20+E20</f>
        <v>3739897945.652174</v>
      </c>
      <c r="D20" s="42">
        <v>3678586195.652174</v>
      </c>
      <c r="E20" s="42">
        <v>61311750</v>
      </c>
      <c r="F20" s="42">
        <f>G20</f>
        <v>2041529856</v>
      </c>
      <c r="G20" s="126">
        <v>2041529856</v>
      </c>
      <c r="H20" s="126"/>
      <c r="I20" s="126"/>
      <c r="J20" s="126"/>
      <c r="K20" s="5">
        <v>735000000</v>
      </c>
      <c r="L20" s="5">
        <v>0</v>
      </c>
      <c r="M20" s="70">
        <v>0</v>
      </c>
      <c r="N20" s="5">
        <v>0</v>
      </c>
      <c r="O20" s="5">
        <v>0</v>
      </c>
      <c r="P20" s="5">
        <v>0</v>
      </c>
    </row>
    <row r="21" spans="1:17" x14ac:dyDescent="0.25">
      <c r="A21" s="58" t="s">
        <v>97</v>
      </c>
      <c r="B21" s="5">
        <f>C21+F21+K21+L21+M21+N21</f>
        <v>1011473548</v>
      </c>
      <c r="C21" s="42">
        <f>D21+E21</f>
        <v>768990460</v>
      </c>
      <c r="D21" s="126">
        <v>768990460</v>
      </c>
      <c r="E21" s="126"/>
      <c r="F21" s="42">
        <f>G21</f>
        <v>0</v>
      </c>
      <c r="G21" s="126">
        <v>0</v>
      </c>
      <c r="H21" s="126"/>
      <c r="I21" s="126"/>
      <c r="J21" s="126"/>
      <c r="K21" s="93">
        <v>242483088</v>
      </c>
      <c r="L21" s="5">
        <v>0</v>
      </c>
      <c r="M21" s="70">
        <v>0</v>
      </c>
      <c r="N21" s="5">
        <v>0</v>
      </c>
      <c r="O21" s="5">
        <v>0</v>
      </c>
      <c r="P21" s="5">
        <v>0</v>
      </c>
    </row>
    <row r="22" spans="1:17" x14ac:dyDescent="0.25">
      <c r="A22" s="58" t="s">
        <v>98</v>
      </c>
      <c r="B22" s="5">
        <f>C22+F22+K22+L22+M22</f>
        <v>28846381474.000004</v>
      </c>
      <c r="C22" s="5">
        <f>+D22+E22</f>
        <v>17203530550.000004</v>
      </c>
      <c r="D22" s="42">
        <v>16921496500.000004</v>
      </c>
      <c r="E22" s="42">
        <v>282034050</v>
      </c>
      <c r="F22" s="42">
        <f>G22</f>
        <v>8166119424</v>
      </c>
      <c r="G22" s="126">
        <v>8166119424</v>
      </c>
      <c r="H22" s="126"/>
      <c r="I22" s="126"/>
      <c r="J22" s="126"/>
      <c r="K22" s="5">
        <v>3381000000</v>
      </c>
      <c r="L22" s="5">
        <v>80731500</v>
      </c>
      <c r="M22" s="70">
        <v>15000000</v>
      </c>
      <c r="N22" s="68">
        <v>0</v>
      </c>
      <c r="O22" s="68"/>
      <c r="P22" s="68"/>
    </row>
    <row r="23" spans="1:17" x14ac:dyDescent="0.25">
      <c r="A23" s="58" t="s">
        <v>99</v>
      </c>
      <c r="B23" s="70">
        <f>C23+F23+K23+L23+M23+N23</f>
        <v>1011473548</v>
      </c>
      <c r="C23" s="5">
        <f>C21</f>
        <v>768990460</v>
      </c>
      <c r="D23" s="42"/>
      <c r="E23" s="42"/>
      <c r="F23" s="42">
        <f>F21</f>
        <v>0</v>
      </c>
      <c r="G23" s="42"/>
      <c r="H23" s="42"/>
      <c r="I23" s="42"/>
      <c r="J23" s="42"/>
      <c r="K23" s="5">
        <f>K21</f>
        <v>242483088</v>
      </c>
      <c r="L23" s="5">
        <f>L21</f>
        <v>0</v>
      </c>
      <c r="M23" s="70">
        <f>M21</f>
        <v>0</v>
      </c>
      <c r="N23" s="62">
        <f t="shared" ref="N23:P23" si="3">N21</f>
        <v>0</v>
      </c>
      <c r="O23" s="62">
        <f t="shared" si="3"/>
        <v>0</v>
      </c>
      <c r="P23" s="62">
        <f t="shared" si="3"/>
        <v>0</v>
      </c>
    </row>
    <row r="24" spans="1:17" x14ac:dyDescent="0.25">
      <c r="A24" s="32"/>
      <c r="B24" s="5"/>
      <c r="C24" s="5"/>
      <c r="D24" s="5"/>
      <c r="E24" s="5"/>
      <c r="F24" s="5"/>
      <c r="G24" s="5"/>
      <c r="H24" s="5"/>
      <c r="I24" s="5"/>
      <c r="J24" s="5"/>
      <c r="K24" s="5"/>
      <c r="L24" s="32"/>
      <c r="M24" s="32"/>
    </row>
    <row r="25" spans="1:17" x14ac:dyDescent="0.25">
      <c r="A25" s="97" t="s">
        <v>9</v>
      </c>
      <c r="B25" s="5"/>
      <c r="C25" s="5"/>
      <c r="D25" s="5"/>
      <c r="E25" s="5"/>
      <c r="F25" s="5"/>
      <c r="G25" s="5"/>
      <c r="H25" s="5"/>
      <c r="I25" s="5"/>
      <c r="J25" s="5"/>
      <c r="K25" s="5"/>
      <c r="L25" s="5"/>
      <c r="M25" s="32"/>
    </row>
    <row r="26" spans="1:17" x14ac:dyDescent="0.25">
      <c r="A26" s="58" t="s">
        <v>96</v>
      </c>
      <c r="B26" s="5">
        <f>B20</f>
        <v>6516427801.652174</v>
      </c>
      <c r="C26" s="5"/>
      <c r="D26" s="5"/>
      <c r="E26" s="5"/>
      <c r="F26" s="5"/>
      <c r="G26" s="5"/>
      <c r="H26" s="5"/>
      <c r="I26" s="5"/>
      <c r="J26" s="5"/>
      <c r="K26" s="5"/>
      <c r="L26" s="5"/>
      <c r="M26" s="32"/>
    </row>
    <row r="27" spans="1:17" x14ac:dyDescent="0.25">
      <c r="A27" s="58" t="s">
        <v>97</v>
      </c>
      <c r="B27" s="5">
        <v>6516427802</v>
      </c>
      <c r="C27" s="5"/>
      <c r="D27" s="44"/>
      <c r="E27" s="5"/>
      <c r="F27" s="5"/>
      <c r="G27" s="5"/>
      <c r="H27" s="5"/>
      <c r="I27" s="5"/>
      <c r="J27" s="5"/>
      <c r="K27" s="5"/>
      <c r="L27" s="5"/>
      <c r="M27" s="32"/>
    </row>
    <row r="28" spans="1:17" x14ac:dyDescent="0.25">
      <c r="A28" s="32"/>
      <c r="B28" s="32"/>
      <c r="C28" s="32"/>
      <c r="D28" s="32"/>
      <c r="E28" s="32"/>
      <c r="F28" s="32"/>
      <c r="G28" s="32"/>
      <c r="H28" s="32"/>
      <c r="I28" s="32"/>
      <c r="J28" s="32"/>
      <c r="K28" s="32"/>
      <c r="L28" s="32"/>
      <c r="M28" s="32"/>
    </row>
    <row r="29" spans="1:17" x14ac:dyDescent="0.25">
      <c r="A29" s="32" t="s">
        <v>10</v>
      </c>
      <c r="B29" s="32"/>
      <c r="C29" s="32"/>
      <c r="D29" s="32"/>
      <c r="E29" s="32"/>
      <c r="F29" s="32"/>
      <c r="G29" s="32"/>
      <c r="H29" s="32"/>
      <c r="I29" s="32"/>
      <c r="J29" s="32"/>
      <c r="K29" s="32"/>
      <c r="L29" s="32"/>
      <c r="M29" s="32"/>
    </row>
    <row r="30" spans="1:17" x14ac:dyDescent="0.25">
      <c r="A30" s="58" t="s">
        <v>65</v>
      </c>
      <c r="B30" s="98">
        <v>0.99</v>
      </c>
      <c r="C30" s="98">
        <v>0.99</v>
      </c>
      <c r="D30" s="98">
        <v>0.99</v>
      </c>
      <c r="E30" s="98">
        <v>0.99</v>
      </c>
      <c r="F30" s="98">
        <v>0.99</v>
      </c>
      <c r="G30" s="98">
        <v>0.99</v>
      </c>
      <c r="H30" s="98">
        <v>0.99</v>
      </c>
      <c r="I30" s="98">
        <v>0.99</v>
      </c>
      <c r="J30" s="98">
        <v>0.99</v>
      </c>
      <c r="K30" s="98">
        <v>0.99</v>
      </c>
      <c r="L30" s="98">
        <v>0.99</v>
      </c>
      <c r="M30" s="98">
        <v>0.99</v>
      </c>
      <c r="N30" s="11">
        <v>0.99</v>
      </c>
      <c r="O30" s="11"/>
      <c r="P30" s="11"/>
    </row>
    <row r="31" spans="1:17" x14ac:dyDescent="0.25">
      <c r="A31" s="58" t="s">
        <v>69</v>
      </c>
      <c r="B31" s="98">
        <v>1</v>
      </c>
      <c r="C31" s="98">
        <v>1</v>
      </c>
      <c r="D31" s="98">
        <v>1</v>
      </c>
      <c r="E31" s="98">
        <v>1</v>
      </c>
      <c r="F31" s="98">
        <v>1</v>
      </c>
      <c r="G31" s="98">
        <v>1</v>
      </c>
      <c r="H31" s="98">
        <v>1</v>
      </c>
      <c r="I31" s="98">
        <v>1</v>
      </c>
      <c r="J31" s="98">
        <v>1</v>
      </c>
      <c r="K31" s="98">
        <v>1</v>
      </c>
      <c r="L31" s="98">
        <v>1</v>
      </c>
      <c r="M31" s="98">
        <v>1</v>
      </c>
      <c r="N31" s="11">
        <v>1</v>
      </c>
      <c r="O31" s="11">
        <v>1</v>
      </c>
      <c r="P31" s="11">
        <v>1</v>
      </c>
    </row>
    <row r="32" spans="1:17" x14ac:dyDescent="0.25">
      <c r="A32" s="58" t="s">
        <v>11</v>
      </c>
      <c r="B32" s="5">
        <v>145650</v>
      </c>
      <c r="C32" s="5"/>
      <c r="D32" s="5"/>
      <c r="E32" s="5"/>
      <c r="F32" s="5"/>
      <c r="G32" s="5"/>
      <c r="H32" s="5"/>
      <c r="I32" s="5"/>
      <c r="J32" s="5"/>
      <c r="K32" s="5"/>
      <c r="L32" s="5"/>
      <c r="M32" s="5"/>
      <c r="N32" s="4"/>
      <c r="O32" s="4"/>
      <c r="P32" s="4"/>
    </row>
    <row r="33" spans="1:16" x14ac:dyDescent="0.25">
      <c r="A33" s="32"/>
      <c r="B33" s="32"/>
      <c r="C33" s="32"/>
      <c r="D33" s="32"/>
      <c r="E33" s="33"/>
      <c r="F33" s="33"/>
      <c r="G33" s="32"/>
      <c r="H33" s="32"/>
      <c r="I33" s="32"/>
      <c r="J33" s="32"/>
      <c r="K33" s="32"/>
      <c r="L33" s="32"/>
      <c r="M33" s="32"/>
    </row>
    <row r="34" spans="1:16" x14ac:dyDescent="0.25">
      <c r="A34" s="99" t="s">
        <v>12</v>
      </c>
      <c r="B34" s="32"/>
      <c r="C34" s="32"/>
      <c r="D34" s="100"/>
      <c r="E34" s="100"/>
      <c r="F34" s="100"/>
      <c r="G34" s="119"/>
      <c r="H34" s="119"/>
      <c r="I34" s="119"/>
      <c r="J34" s="119"/>
      <c r="K34" s="32"/>
      <c r="L34" s="32"/>
      <c r="M34" s="32"/>
      <c r="N34" s="13"/>
    </row>
    <row r="35" spans="1:16" x14ac:dyDescent="0.25">
      <c r="A35" s="32" t="s">
        <v>66</v>
      </c>
      <c r="B35" s="5">
        <f>B19/B30</f>
        <v>1992995897.9797981</v>
      </c>
      <c r="C35" s="42">
        <f>C19/C30</f>
        <v>1081966326.2626262</v>
      </c>
      <c r="D35" s="42"/>
      <c r="E35" s="42"/>
      <c r="F35" s="42">
        <f>F19/F30</f>
        <v>909915212.12121212</v>
      </c>
      <c r="G35" s="42"/>
      <c r="H35" s="42"/>
      <c r="I35" s="42"/>
      <c r="J35" s="42"/>
      <c r="K35" s="5">
        <f t="shared" ref="K35" si="4">K19/K30</f>
        <v>0</v>
      </c>
      <c r="L35" s="5">
        <f t="shared" ref="L35:P35" si="5">L19/L30</f>
        <v>0</v>
      </c>
      <c r="M35" s="5">
        <f t="shared" si="5"/>
        <v>1114359.5959595959</v>
      </c>
      <c r="N35" s="14">
        <f t="shared" si="5"/>
        <v>0</v>
      </c>
      <c r="O35" s="14" t="e">
        <f t="shared" si="5"/>
        <v>#DIV/0!</v>
      </c>
      <c r="P35" s="14" t="e">
        <f t="shared" si="5"/>
        <v>#DIV/0!</v>
      </c>
    </row>
    <row r="36" spans="1:16" x14ac:dyDescent="0.25">
      <c r="A36" s="32" t="s">
        <v>70</v>
      </c>
      <c r="B36" s="5">
        <f>B21/B31</f>
        <v>1011473548</v>
      </c>
      <c r="C36" s="42">
        <f>C21/C31</f>
        <v>768990460</v>
      </c>
      <c r="D36" s="42"/>
      <c r="E36" s="42"/>
      <c r="F36" s="42">
        <f>F21/F31</f>
        <v>0</v>
      </c>
      <c r="G36" s="42"/>
      <c r="H36" s="42"/>
      <c r="I36" s="42"/>
      <c r="J36" s="42"/>
      <c r="K36" s="5">
        <f>K21/K31</f>
        <v>242483088</v>
      </c>
      <c r="L36" s="5">
        <f>L21/L31</f>
        <v>0</v>
      </c>
      <c r="M36" s="5">
        <f t="shared" ref="M36:P36" si="6">M21/M31</f>
        <v>0</v>
      </c>
      <c r="N36" s="14">
        <f t="shared" si="6"/>
        <v>0</v>
      </c>
      <c r="O36" s="14">
        <f t="shared" si="6"/>
        <v>0</v>
      </c>
      <c r="P36" s="14">
        <f t="shared" si="6"/>
        <v>0</v>
      </c>
    </row>
    <row r="37" spans="1:16" x14ac:dyDescent="0.25">
      <c r="A37" s="32" t="s">
        <v>67</v>
      </c>
      <c r="B37" s="5">
        <f>B35/B10</f>
        <v>18189.08194668113</v>
      </c>
      <c r="C37" s="42">
        <f>C35/C10</f>
        <v>49793.654851241481</v>
      </c>
      <c r="D37" s="42"/>
      <c r="E37" s="42"/>
      <c r="F37" s="42">
        <f>F35/F10</f>
        <v>8374.634569183494</v>
      </c>
      <c r="G37" s="42"/>
      <c r="H37" s="42"/>
      <c r="I37" s="42"/>
      <c r="J37" s="42"/>
      <c r="K37" s="5">
        <f>K35/K10</f>
        <v>0</v>
      </c>
      <c r="L37" s="5">
        <f>L35/L10</f>
        <v>0</v>
      </c>
      <c r="M37" s="5" t="e">
        <f t="shared" ref="M37:P37" si="7">M35/M10</f>
        <v>#DIV/0!</v>
      </c>
      <c r="N37" s="14" t="e">
        <f t="shared" si="7"/>
        <v>#DIV/0!</v>
      </c>
      <c r="O37" s="14" t="e">
        <f t="shared" si="7"/>
        <v>#DIV/0!</v>
      </c>
      <c r="P37" s="14" t="e">
        <f t="shared" si="7"/>
        <v>#DIV/0!</v>
      </c>
    </row>
    <row r="38" spans="1:16" x14ac:dyDescent="0.25">
      <c r="A38" s="32" t="s">
        <v>71</v>
      </c>
      <c r="B38" s="5">
        <f>B36/B14</f>
        <v>9959.9904287060035</v>
      </c>
      <c r="C38" s="42">
        <f>C36/C14</f>
        <v>38298.244932516558</v>
      </c>
      <c r="D38" s="42"/>
      <c r="E38" s="42"/>
      <c r="F38" s="42">
        <f>F36/F14</f>
        <v>0</v>
      </c>
      <c r="G38" s="42"/>
      <c r="H38" s="42"/>
      <c r="I38" s="42"/>
      <c r="J38" s="42"/>
      <c r="K38" s="101">
        <f>K36/K14</f>
        <v>31053.071971313922</v>
      </c>
      <c r="L38" s="101" t="e">
        <f>L36/L14</f>
        <v>#DIV/0!</v>
      </c>
      <c r="M38" s="101" t="e">
        <f t="shared" ref="M38:P38" si="8">M36/M14</f>
        <v>#DIV/0!</v>
      </c>
      <c r="N38" s="34" t="e">
        <f t="shared" si="8"/>
        <v>#DIV/0!</v>
      </c>
      <c r="O38" s="34" t="e">
        <f t="shared" si="8"/>
        <v>#DIV/0!</v>
      </c>
      <c r="P38" s="34" t="e">
        <f t="shared" si="8"/>
        <v>#DIV/0!</v>
      </c>
    </row>
    <row r="39" spans="1:16" x14ac:dyDescent="0.25">
      <c r="A39" s="32"/>
      <c r="B39" s="32"/>
      <c r="C39" s="32"/>
      <c r="D39" s="32"/>
      <c r="E39" s="32"/>
      <c r="F39" s="32"/>
      <c r="G39" s="32"/>
      <c r="H39" s="32"/>
      <c r="I39" s="32"/>
      <c r="J39" s="32"/>
      <c r="K39" s="32"/>
      <c r="L39" s="32"/>
      <c r="M39" s="32"/>
    </row>
    <row r="40" spans="1:16" x14ac:dyDescent="0.25">
      <c r="A40" s="99" t="s">
        <v>13</v>
      </c>
      <c r="B40" s="32"/>
      <c r="C40" s="32"/>
      <c r="D40" s="32"/>
      <c r="E40" s="32"/>
      <c r="F40" s="32"/>
      <c r="G40" s="32"/>
      <c r="H40" s="32"/>
      <c r="I40" s="32"/>
      <c r="J40" s="32"/>
      <c r="K40" s="32"/>
      <c r="L40" s="32"/>
      <c r="M40" s="32"/>
    </row>
    <row r="41" spans="1:16" x14ac:dyDescent="0.25">
      <c r="A41" s="32"/>
      <c r="B41" s="32"/>
      <c r="C41" s="32"/>
      <c r="D41" s="32"/>
      <c r="E41" s="32"/>
      <c r="F41" s="32"/>
      <c r="G41" s="32"/>
      <c r="H41" s="32"/>
      <c r="I41" s="32"/>
      <c r="J41" s="32"/>
      <c r="K41" s="32"/>
      <c r="L41" s="32"/>
      <c r="M41" s="32"/>
    </row>
    <row r="42" spans="1:16" x14ac:dyDescent="0.25">
      <c r="A42" s="32" t="s">
        <v>14</v>
      </c>
      <c r="B42" s="32"/>
      <c r="C42" s="32"/>
      <c r="D42" s="32"/>
      <c r="E42" s="32"/>
      <c r="F42" s="32"/>
      <c r="G42" s="32"/>
      <c r="H42" s="32"/>
      <c r="I42" s="32"/>
      <c r="J42" s="32"/>
      <c r="K42" s="32"/>
      <c r="L42" s="32"/>
      <c r="M42" s="32"/>
    </row>
    <row r="43" spans="1:16" x14ac:dyDescent="0.25">
      <c r="A43" s="32" t="s">
        <v>15</v>
      </c>
      <c r="B43" s="17">
        <f>(B12/B32)*100</f>
        <v>94.45932028836252</v>
      </c>
      <c r="C43" s="17" t="e">
        <f t="shared" ref="C43:N43" si="9">(C12/C32)*100</f>
        <v>#DIV/0!</v>
      </c>
      <c r="D43" s="17" t="e">
        <f t="shared" si="9"/>
        <v>#DIV/0!</v>
      </c>
      <c r="E43" s="17" t="e">
        <f t="shared" si="9"/>
        <v>#DIV/0!</v>
      </c>
      <c r="F43" s="17" t="e">
        <f t="shared" si="9"/>
        <v>#DIV/0!</v>
      </c>
      <c r="G43" s="17" t="e">
        <f t="shared" si="9"/>
        <v>#DIV/0!</v>
      </c>
      <c r="H43" s="17" t="e">
        <f t="shared" si="9"/>
        <v>#DIV/0!</v>
      </c>
      <c r="I43" s="17" t="e">
        <f t="shared" si="9"/>
        <v>#DIV/0!</v>
      </c>
      <c r="J43" s="17" t="e">
        <f t="shared" si="9"/>
        <v>#DIV/0!</v>
      </c>
      <c r="K43" s="17" t="e">
        <f t="shared" si="9"/>
        <v>#DIV/0!</v>
      </c>
      <c r="L43" s="17" t="e">
        <f t="shared" si="9"/>
        <v>#DIV/0!</v>
      </c>
      <c r="M43" s="17" t="e">
        <f t="shared" si="9"/>
        <v>#DIV/0!</v>
      </c>
      <c r="N43" s="17" t="e">
        <f t="shared" si="9"/>
        <v>#DIV/0!</v>
      </c>
    </row>
    <row r="44" spans="1:16" x14ac:dyDescent="0.25">
      <c r="A44" s="32" t="s">
        <v>16</v>
      </c>
      <c r="B44" s="17">
        <f>(B14/B32)*100</f>
        <v>69.72445359880993</v>
      </c>
      <c r="C44" s="17" t="e">
        <f t="shared" ref="C44:N44" si="10">(C14/C32)*100</f>
        <v>#DIV/0!</v>
      </c>
      <c r="D44" s="17" t="e">
        <f t="shared" si="10"/>
        <v>#DIV/0!</v>
      </c>
      <c r="E44" s="17" t="e">
        <f t="shared" si="10"/>
        <v>#DIV/0!</v>
      </c>
      <c r="F44" s="17" t="e">
        <f t="shared" si="10"/>
        <v>#DIV/0!</v>
      </c>
      <c r="G44" s="17" t="e">
        <f t="shared" si="10"/>
        <v>#DIV/0!</v>
      </c>
      <c r="H44" s="17" t="e">
        <f t="shared" si="10"/>
        <v>#DIV/0!</v>
      </c>
      <c r="I44" s="17" t="e">
        <f t="shared" si="10"/>
        <v>#DIV/0!</v>
      </c>
      <c r="J44" s="17" t="e">
        <f t="shared" si="10"/>
        <v>#DIV/0!</v>
      </c>
      <c r="K44" s="17" t="e">
        <f t="shared" si="10"/>
        <v>#DIV/0!</v>
      </c>
      <c r="L44" s="17" t="e">
        <f t="shared" si="10"/>
        <v>#DIV/0!</v>
      </c>
      <c r="M44" s="17" t="e">
        <f t="shared" si="10"/>
        <v>#DIV/0!</v>
      </c>
      <c r="N44" s="17" t="e">
        <f t="shared" si="10"/>
        <v>#DIV/0!</v>
      </c>
    </row>
    <row r="45" spans="1:16" x14ac:dyDescent="0.25">
      <c r="A45" s="32"/>
      <c r="B45" s="32"/>
      <c r="C45" s="32"/>
      <c r="D45" s="32"/>
      <c r="E45" s="32"/>
      <c r="F45" s="32"/>
      <c r="G45" s="32"/>
      <c r="H45" s="32"/>
      <c r="I45" s="32"/>
      <c r="J45" s="32"/>
      <c r="K45" s="32"/>
      <c r="L45" s="32"/>
      <c r="M45" s="32"/>
    </row>
    <row r="46" spans="1:16" x14ac:dyDescent="0.25">
      <c r="A46" s="32" t="s">
        <v>17</v>
      </c>
      <c r="B46" s="32"/>
      <c r="C46" s="32"/>
      <c r="D46" s="32"/>
      <c r="E46" s="32"/>
      <c r="F46" s="32"/>
      <c r="G46" s="32"/>
      <c r="H46" s="32"/>
      <c r="I46" s="32"/>
      <c r="J46" s="32"/>
      <c r="K46" s="32"/>
      <c r="L46" s="32"/>
      <c r="M46" s="32"/>
    </row>
    <row r="47" spans="1:16" x14ac:dyDescent="0.25">
      <c r="A47" s="32" t="s">
        <v>18</v>
      </c>
      <c r="B47" s="17">
        <f>B14/B12*100</f>
        <v>73.814265639385567</v>
      </c>
      <c r="C47" s="17">
        <f t="shared" ref="C47:N47" si="11">C14/C12*100</f>
        <v>41.092722460228671</v>
      </c>
      <c r="D47" s="17">
        <f t="shared" si="11"/>
        <v>50.020765351527743</v>
      </c>
      <c r="E47" s="17">
        <f t="shared" si="11"/>
        <v>21.230586475427867</v>
      </c>
      <c r="F47" s="17">
        <f t="shared" si="11"/>
        <v>73.756789960032435</v>
      </c>
      <c r="G47" s="17">
        <f t="shared" si="11"/>
        <v>81.536215140720785</v>
      </c>
      <c r="H47" s="17">
        <f t="shared" si="11"/>
        <v>19.123515730199532</v>
      </c>
      <c r="I47" s="17">
        <f t="shared" si="11"/>
        <v>71.291461916461913</v>
      </c>
      <c r="J47" s="17">
        <f t="shared" si="11"/>
        <v>59.322510175037849</v>
      </c>
      <c r="K47" s="17">
        <f t="shared" si="11"/>
        <v>89.241904761904763</v>
      </c>
      <c r="L47" s="17" t="e">
        <f t="shared" si="11"/>
        <v>#DIV/0!</v>
      </c>
      <c r="M47" s="17" t="e">
        <f t="shared" si="11"/>
        <v>#DIV/0!</v>
      </c>
      <c r="N47" s="15" t="e">
        <f t="shared" si="11"/>
        <v>#DIV/0!</v>
      </c>
      <c r="O47" s="69"/>
    </row>
    <row r="48" spans="1:16" x14ac:dyDescent="0.25">
      <c r="A48" s="32" t="s">
        <v>19</v>
      </c>
      <c r="B48" s="17">
        <f>B21/B20*100</f>
        <v>15.521902164611587</v>
      </c>
      <c r="C48" s="17">
        <f>C21/C20*100</f>
        <v>20.561803321237456</v>
      </c>
      <c r="D48" s="17"/>
      <c r="E48" s="17"/>
      <c r="F48" s="102">
        <f>F21/F20*100</f>
        <v>0</v>
      </c>
      <c r="G48" s="102"/>
      <c r="H48" s="102"/>
      <c r="I48" s="102"/>
      <c r="J48" s="102"/>
      <c r="K48" s="17">
        <f>K21/K20*100</f>
        <v>32.99089632653061</v>
      </c>
      <c r="L48" s="17" t="e">
        <f>L21/L20*100</f>
        <v>#DIV/0!</v>
      </c>
      <c r="M48" s="17" t="e">
        <f t="shared" ref="M48:N48" si="12">M21/M20*100</f>
        <v>#DIV/0!</v>
      </c>
      <c r="N48" s="15" t="e">
        <f t="shared" si="12"/>
        <v>#DIV/0!</v>
      </c>
    </row>
    <row r="49" spans="1:14" x14ac:dyDescent="0.25">
      <c r="A49" s="32" t="s">
        <v>20</v>
      </c>
      <c r="B49" s="17">
        <f>AVERAGE(B47:B48)</f>
        <v>44.668083901998578</v>
      </c>
      <c r="C49" s="17">
        <f t="shared" ref="C49:K49" si="13">AVERAGE(C47:C48)</f>
        <v>30.827262890733063</v>
      </c>
      <c r="D49" s="17"/>
      <c r="E49" s="17"/>
      <c r="F49" s="102">
        <f>AVERAGE(F47:F48)</f>
        <v>36.878394980016218</v>
      </c>
      <c r="G49" s="102"/>
      <c r="H49" s="102"/>
      <c r="I49" s="102"/>
      <c r="J49" s="102"/>
      <c r="K49" s="17">
        <f t="shared" si="13"/>
        <v>61.116400544217683</v>
      </c>
      <c r="L49" s="17" t="e">
        <f t="shared" ref="L49:N49" si="14">AVERAGE(L47:L48)</f>
        <v>#DIV/0!</v>
      </c>
      <c r="M49" s="17" t="e">
        <f t="shared" si="14"/>
        <v>#DIV/0!</v>
      </c>
      <c r="N49" s="16" t="e">
        <f t="shared" si="14"/>
        <v>#DIV/0!</v>
      </c>
    </row>
    <row r="50" spans="1:14" x14ac:dyDescent="0.25">
      <c r="A50" s="32"/>
      <c r="B50" s="17"/>
      <c r="C50" s="17"/>
      <c r="D50" s="17"/>
      <c r="E50" s="17"/>
      <c r="F50" s="17"/>
      <c r="G50" s="17"/>
      <c r="H50" s="17"/>
      <c r="I50" s="17"/>
      <c r="J50" s="17"/>
      <c r="K50" s="17"/>
      <c r="L50" s="17"/>
      <c r="M50" s="32"/>
    </row>
    <row r="51" spans="1:14" x14ac:dyDescent="0.25">
      <c r="A51" s="32" t="s">
        <v>21</v>
      </c>
      <c r="B51" s="32"/>
      <c r="C51" s="32"/>
      <c r="D51" s="32"/>
      <c r="E51" s="32"/>
      <c r="F51" s="32"/>
      <c r="G51" s="32"/>
      <c r="H51" s="32"/>
      <c r="I51" s="32"/>
      <c r="J51" s="32"/>
      <c r="K51" s="32"/>
      <c r="L51" s="32"/>
      <c r="M51" s="32"/>
    </row>
    <row r="52" spans="1:14" x14ac:dyDescent="0.25">
      <c r="A52" s="32" t="s">
        <v>22</v>
      </c>
      <c r="B52" s="17">
        <f>((B14/B16)*100)</f>
        <v>63.338723115408392</v>
      </c>
      <c r="C52" s="17">
        <f t="shared" ref="C52:N52" si="15">((C14/C16)*100)</f>
        <v>27.174300420897822</v>
      </c>
      <c r="D52" s="17">
        <f t="shared" si="15"/>
        <v>29.863143493449396</v>
      </c>
      <c r="E52" s="17">
        <f t="shared" si="15"/>
        <v>18.46153846153846</v>
      </c>
      <c r="F52" s="17">
        <f t="shared" si="15"/>
        <v>73.756789960032435</v>
      </c>
      <c r="G52" s="17">
        <f t="shared" si="15"/>
        <v>81.536215140720785</v>
      </c>
      <c r="H52" s="17">
        <f t="shared" si="15"/>
        <v>19.123515730199532</v>
      </c>
      <c r="I52" s="17">
        <f t="shared" si="15"/>
        <v>71.291461916461913</v>
      </c>
      <c r="J52" s="17">
        <f t="shared" si="15"/>
        <v>59.322510175037849</v>
      </c>
      <c r="K52" s="17">
        <f t="shared" si="15"/>
        <v>77.601656314699795</v>
      </c>
      <c r="L52" s="17">
        <f t="shared" si="15"/>
        <v>0</v>
      </c>
      <c r="M52" s="17" t="e">
        <f t="shared" si="15"/>
        <v>#DIV/0!</v>
      </c>
      <c r="N52" s="15" t="e">
        <f t="shared" si="15"/>
        <v>#DIV/0!</v>
      </c>
    </row>
    <row r="53" spans="1:14" x14ac:dyDescent="0.25">
      <c r="A53" s="32" t="s">
        <v>23</v>
      </c>
      <c r="B53" s="17">
        <f>B21/B22*100</f>
        <v>3.5064139636081135</v>
      </c>
      <c r="C53" s="17">
        <f>C21/C22*100</f>
        <v>4.4699572437472721</v>
      </c>
      <c r="D53" s="17"/>
      <c r="E53" s="17"/>
      <c r="F53" s="17">
        <f>F21/F22*100</f>
        <v>0</v>
      </c>
      <c r="G53" s="17"/>
      <c r="H53" s="17"/>
      <c r="I53" s="17"/>
      <c r="J53" s="17"/>
      <c r="K53" s="17">
        <f t="shared" ref="K53" si="16">K21/K22*100</f>
        <v>7.1719339840283949</v>
      </c>
      <c r="L53" s="17">
        <f>L21/L22*100</f>
        <v>0</v>
      </c>
      <c r="M53" s="17">
        <f t="shared" ref="M53:N53" si="17">M21/M22*100</f>
        <v>0</v>
      </c>
      <c r="N53" s="15" t="e">
        <f t="shared" si="17"/>
        <v>#DIV/0!</v>
      </c>
    </row>
    <row r="54" spans="1:14" x14ac:dyDescent="0.25">
      <c r="A54" s="32" t="s">
        <v>24</v>
      </c>
      <c r="B54" s="17">
        <f>(B52+B53)/2</f>
        <v>33.422568539508255</v>
      </c>
      <c r="C54" s="17">
        <f t="shared" ref="C54:K54" si="18">(C52+C53)/2</f>
        <v>15.822128832322548</v>
      </c>
      <c r="D54" s="17"/>
      <c r="E54" s="17"/>
      <c r="F54" s="17">
        <f t="shared" ref="F54" si="19">(F52+F53)/2</f>
        <v>36.878394980016218</v>
      </c>
      <c r="G54" s="17"/>
      <c r="H54" s="17"/>
      <c r="I54" s="17"/>
      <c r="J54" s="17"/>
      <c r="K54" s="17">
        <f t="shared" si="18"/>
        <v>42.386795149364097</v>
      </c>
      <c r="L54" s="17">
        <f>(L52+L53)/2</f>
        <v>0</v>
      </c>
      <c r="M54" s="17" t="e">
        <f t="shared" ref="M54:N54" si="20">(M52+M53)/2</f>
        <v>#DIV/0!</v>
      </c>
      <c r="N54" s="15" t="e">
        <f t="shared" si="20"/>
        <v>#DIV/0!</v>
      </c>
    </row>
    <row r="55" spans="1:14" x14ac:dyDescent="0.25">
      <c r="A55" s="32"/>
      <c r="B55" s="17"/>
      <c r="C55" s="17"/>
      <c r="D55" s="17"/>
      <c r="E55" s="17"/>
      <c r="F55" s="17"/>
      <c r="G55" s="17"/>
      <c r="H55" s="17"/>
      <c r="I55" s="17"/>
      <c r="J55" s="17"/>
      <c r="K55" s="17"/>
      <c r="L55" s="17"/>
      <c r="M55" s="32"/>
    </row>
    <row r="56" spans="1:14" x14ac:dyDescent="0.25">
      <c r="A56" s="32" t="s">
        <v>40</v>
      </c>
      <c r="B56" s="32"/>
      <c r="C56" s="32"/>
      <c r="D56" s="32"/>
      <c r="E56" s="32"/>
      <c r="F56" s="32"/>
      <c r="G56" s="32"/>
      <c r="H56" s="32"/>
      <c r="I56" s="32"/>
      <c r="J56" s="32"/>
      <c r="K56" s="32"/>
      <c r="L56" s="32"/>
      <c r="M56" s="32"/>
    </row>
    <row r="57" spans="1:14" x14ac:dyDescent="0.25">
      <c r="A57" s="32" t="s">
        <v>25</v>
      </c>
      <c r="B57" s="17">
        <f>B23/B21*100</f>
        <v>100</v>
      </c>
      <c r="C57" s="17"/>
      <c r="D57" s="17"/>
      <c r="E57" s="17"/>
      <c r="F57" s="17"/>
      <c r="G57" s="17"/>
      <c r="H57" s="17"/>
      <c r="I57" s="17"/>
      <c r="J57" s="17"/>
      <c r="K57" s="17"/>
      <c r="L57" s="17"/>
      <c r="M57" s="32"/>
    </row>
    <row r="58" spans="1:14" x14ac:dyDescent="0.25">
      <c r="A58" s="32"/>
      <c r="B58" s="32"/>
      <c r="C58" s="32"/>
      <c r="D58" s="32"/>
      <c r="E58" s="32"/>
      <c r="F58" s="32"/>
      <c r="G58" s="32"/>
      <c r="H58" s="32"/>
      <c r="I58" s="32"/>
      <c r="J58" s="32"/>
      <c r="K58" s="32"/>
      <c r="L58" s="32"/>
      <c r="M58" s="32"/>
    </row>
    <row r="59" spans="1:14" x14ac:dyDescent="0.25">
      <c r="A59" s="32" t="s">
        <v>26</v>
      </c>
      <c r="B59" s="32"/>
      <c r="C59" s="32"/>
      <c r="D59" s="32"/>
      <c r="E59" s="32"/>
      <c r="F59" s="32"/>
      <c r="G59" s="32"/>
      <c r="H59" s="32"/>
      <c r="I59" s="32"/>
      <c r="J59" s="32"/>
      <c r="K59" s="32"/>
      <c r="L59" s="32"/>
      <c r="M59" s="32"/>
    </row>
    <row r="60" spans="1:14" x14ac:dyDescent="0.25">
      <c r="A60" s="32" t="s">
        <v>27</v>
      </c>
      <c r="B60" s="17">
        <f>((B14/B10)-1)*100</f>
        <v>-7.3170212312868577</v>
      </c>
      <c r="C60" s="17">
        <f t="shared" ref="C60:N60" si="21">((C14/C10)-1)*100</f>
        <v>-7.5935385889824625</v>
      </c>
      <c r="D60" s="17">
        <f t="shared" si="21"/>
        <v>-8.0137472041896256</v>
      </c>
      <c r="E60" s="17">
        <f t="shared" si="21"/>
        <v>-5.3266627427898783</v>
      </c>
      <c r="F60" s="17">
        <f t="shared" si="21"/>
        <v>-2.5641654957447857</v>
      </c>
      <c r="G60" s="17">
        <f t="shared" si="21"/>
        <v>-7.1770422329387689</v>
      </c>
      <c r="H60" s="17">
        <f t="shared" si="21"/>
        <v>-6.8788745827372484</v>
      </c>
      <c r="I60" s="17">
        <f t="shared" si="21"/>
        <v>27.058340555580894</v>
      </c>
      <c r="J60" s="17">
        <f t="shared" si="21"/>
        <v>3.1914222642699608</v>
      </c>
      <c r="K60" s="17">
        <f t="shared" si="21"/>
        <v>85.332278481012679</v>
      </c>
      <c r="L60" s="17">
        <f t="shared" si="21"/>
        <v>-100</v>
      </c>
      <c r="M60" s="17" t="e">
        <f t="shared" si="21"/>
        <v>#DIV/0!</v>
      </c>
      <c r="N60" s="15" t="e">
        <f t="shared" si="21"/>
        <v>#DIV/0!</v>
      </c>
    </row>
    <row r="61" spans="1:14" x14ac:dyDescent="0.25">
      <c r="A61" s="32" t="s">
        <v>28</v>
      </c>
      <c r="B61" s="17">
        <f>((B36/B35)-1)*100</f>
        <v>-49.248588568331677</v>
      </c>
      <c r="C61" s="17">
        <f t="shared" ref="C61:N61" si="22">((C36/C35)-1)*100</f>
        <v>-28.926581046539646</v>
      </c>
      <c r="D61" s="17"/>
      <c r="E61" s="17"/>
      <c r="F61" s="17">
        <f t="shared" si="22"/>
        <v>-100</v>
      </c>
      <c r="G61" s="17"/>
      <c r="H61" s="17"/>
      <c r="I61" s="17"/>
      <c r="J61" s="17"/>
      <c r="K61" s="17" t="e">
        <f t="shared" si="22"/>
        <v>#DIV/0!</v>
      </c>
      <c r="L61" s="17" t="e">
        <f t="shared" si="22"/>
        <v>#DIV/0!</v>
      </c>
      <c r="M61" s="17">
        <f t="shared" si="22"/>
        <v>-100</v>
      </c>
      <c r="N61" s="15" t="e">
        <f t="shared" si="22"/>
        <v>#DIV/0!</v>
      </c>
    </row>
    <row r="62" spans="1:14" x14ac:dyDescent="0.25">
      <c r="A62" s="32" t="s">
        <v>29</v>
      </c>
      <c r="B62" s="17">
        <f>((B38/B37)-1)*100</f>
        <v>-45.241928878530601</v>
      </c>
      <c r="C62" s="17">
        <f t="shared" ref="C62:N62" si="23">((C38/C37)-1)*100</f>
        <v>-23.086093907080041</v>
      </c>
      <c r="D62" s="17"/>
      <c r="E62" s="17"/>
      <c r="F62" s="17">
        <f t="shared" si="23"/>
        <v>-100</v>
      </c>
      <c r="G62" s="17"/>
      <c r="H62" s="17"/>
      <c r="I62" s="17"/>
      <c r="J62" s="17"/>
      <c r="K62" s="17" t="e">
        <f t="shared" si="23"/>
        <v>#DIV/0!</v>
      </c>
      <c r="L62" s="17" t="e">
        <f t="shared" si="23"/>
        <v>#DIV/0!</v>
      </c>
      <c r="M62" s="17" t="e">
        <f t="shared" si="23"/>
        <v>#DIV/0!</v>
      </c>
      <c r="N62" s="16" t="e">
        <f t="shared" si="23"/>
        <v>#DIV/0!</v>
      </c>
    </row>
    <row r="63" spans="1:14" x14ac:dyDescent="0.25">
      <c r="A63" s="32"/>
      <c r="B63" s="17"/>
      <c r="C63" s="17"/>
      <c r="D63" s="17"/>
      <c r="E63" s="17"/>
      <c r="F63" s="17"/>
      <c r="G63" s="17"/>
      <c r="H63" s="17"/>
      <c r="I63" s="17"/>
      <c r="J63" s="17"/>
      <c r="K63" s="17"/>
      <c r="L63" s="17"/>
      <c r="M63" s="32"/>
    </row>
    <row r="64" spans="1:14" x14ac:dyDescent="0.25">
      <c r="A64" s="32" t="s">
        <v>30</v>
      </c>
      <c r="B64" s="32"/>
      <c r="C64" s="32"/>
      <c r="D64" s="32"/>
      <c r="E64" s="32"/>
      <c r="F64" s="32"/>
      <c r="G64" s="32"/>
      <c r="H64" s="32"/>
      <c r="I64" s="32"/>
      <c r="J64" s="32"/>
      <c r="K64" s="32"/>
      <c r="L64" s="32"/>
      <c r="M64" s="32"/>
    </row>
    <row r="65" spans="1:16" x14ac:dyDescent="0.25">
      <c r="A65" s="32" t="s">
        <v>44</v>
      </c>
      <c r="B65" s="5">
        <f>B20/(B12*3)</f>
        <v>15788.214860813525</v>
      </c>
      <c r="C65" s="5">
        <f>C20/(C12*3)</f>
        <v>25512.988414141499</v>
      </c>
      <c r="D65" s="5"/>
      <c r="E65" s="5"/>
      <c r="F65" s="5">
        <f t="shared" ref="F65" si="24">F20/(F12*3)</f>
        <v>4741.1393338117368</v>
      </c>
      <c r="G65" s="5"/>
      <c r="H65" s="42"/>
      <c r="I65" s="42"/>
      <c r="J65" s="42"/>
      <c r="K65" s="5">
        <f>K20/(K12*3)</f>
        <v>28000</v>
      </c>
      <c r="L65" s="5" t="e">
        <f>L20/(L12*3)</f>
        <v>#DIV/0!</v>
      </c>
      <c r="M65" s="5" t="e">
        <f t="shared" ref="M65:N65" si="25">M20/(M12*3)</f>
        <v>#DIV/0!</v>
      </c>
      <c r="N65" s="4" t="e">
        <f t="shared" si="25"/>
        <v>#DIV/0!</v>
      </c>
    </row>
    <row r="66" spans="1:16" x14ac:dyDescent="0.25">
      <c r="A66" s="32" t="s">
        <v>45</v>
      </c>
      <c r="B66" s="5">
        <f>B21/(B14*3)</f>
        <v>3319.9968095686681</v>
      </c>
      <c r="C66" s="5">
        <f>C21/(C14*3)</f>
        <v>12766.081644172187</v>
      </c>
      <c r="D66" s="5"/>
      <c r="E66" s="42"/>
      <c r="F66" s="5">
        <f>F21/(F14*3)</f>
        <v>0</v>
      </c>
      <c r="G66" s="42"/>
      <c r="H66" s="42"/>
      <c r="I66" s="42"/>
      <c r="J66" s="42"/>
      <c r="K66" s="5">
        <f>K21/(K14*3)</f>
        <v>10351.023990437974</v>
      </c>
      <c r="L66" s="5" t="e">
        <f>L21/(L14*3)</f>
        <v>#DIV/0!</v>
      </c>
      <c r="M66" s="5" t="e">
        <f t="shared" ref="M66:N66" si="26">M21/(M14*3)</f>
        <v>#DIV/0!</v>
      </c>
      <c r="N66" s="4" t="e">
        <f t="shared" si="26"/>
        <v>#DIV/0!</v>
      </c>
    </row>
    <row r="67" spans="1:16" x14ac:dyDescent="0.25">
      <c r="A67" s="32" t="s">
        <v>33</v>
      </c>
      <c r="B67" s="17">
        <f>(B66/B65)*B49</f>
        <v>9.3929489401779946</v>
      </c>
      <c r="C67" s="17">
        <f t="shared" ref="C67:P67" si="27">(C66/C65)*C49</f>
        <v>15.425215915173704</v>
      </c>
      <c r="D67" s="17"/>
      <c r="E67" s="17"/>
      <c r="F67" s="17">
        <f>(F66/F65)*F49</f>
        <v>0</v>
      </c>
      <c r="G67" s="17"/>
      <c r="H67" s="17"/>
      <c r="I67" s="17"/>
      <c r="J67" s="17"/>
      <c r="K67" s="17">
        <f t="shared" si="27"/>
        <v>22.593476008657632</v>
      </c>
      <c r="L67" s="17" t="e">
        <f t="shared" si="27"/>
        <v>#DIV/0!</v>
      </c>
      <c r="M67" s="17" t="e">
        <f t="shared" si="27"/>
        <v>#DIV/0!</v>
      </c>
      <c r="N67" s="16" t="e">
        <f t="shared" si="27"/>
        <v>#DIV/0!</v>
      </c>
      <c r="O67" s="16" t="e">
        <f t="shared" si="27"/>
        <v>#DIV/0!</v>
      </c>
      <c r="P67" s="16" t="e">
        <f t="shared" si="27"/>
        <v>#DIV/0!</v>
      </c>
    </row>
    <row r="68" spans="1:16" x14ac:dyDescent="0.25">
      <c r="A68" s="17" t="s">
        <v>39</v>
      </c>
      <c r="B68" s="30">
        <f>B20/B12</f>
        <v>47364.644582440575</v>
      </c>
      <c r="C68" s="30">
        <f>C20/C12</f>
        <v>76538.9652424245</v>
      </c>
      <c r="D68" s="30"/>
      <c r="E68" s="30"/>
      <c r="F68" s="30">
        <f t="shared" ref="F68" si="28">F20/F12</f>
        <v>14223.41800143521</v>
      </c>
      <c r="G68" s="57"/>
      <c r="H68" s="57"/>
      <c r="I68" s="57"/>
      <c r="J68" s="57"/>
      <c r="K68" s="30">
        <f t="shared" ref="K68:N68" si="29">K20/K12</f>
        <v>84000</v>
      </c>
      <c r="L68" s="30" t="e">
        <f t="shared" si="29"/>
        <v>#DIV/0!</v>
      </c>
      <c r="M68" s="30" t="e">
        <f t="shared" si="29"/>
        <v>#DIV/0!</v>
      </c>
      <c r="N68" s="30" t="e">
        <f t="shared" si="29"/>
        <v>#DIV/0!</v>
      </c>
    </row>
    <row r="69" spans="1:16" x14ac:dyDescent="0.25">
      <c r="A69" s="17" t="s">
        <v>38</v>
      </c>
      <c r="B69" s="17">
        <f>B21/B14</f>
        <v>9959.9904287060035</v>
      </c>
      <c r="C69" s="17">
        <f>C21/C14</f>
        <v>38298.244932516558</v>
      </c>
      <c r="D69" s="17"/>
      <c r="E69" s="17"/>
      <c r="F69" s="17">
        <f t="shared" ref="F69" si="30">F21/F14</f>
        <v>0</v>
      </c>
      <c r="G69" s="57"/>
      <c r="H69" s="57"/>
      <c r="I69" s="57"/>
      <c r="J69" s="57"/>
      <c r="K69" s="30">
        <f>K21/K14</f>
        <v>31053.071971313922</v>
      </c>
      <c r="L69" s="30" t="e">
        <f>L21/L14</f>
        <v>#DIV/0!</v>
      </c>
      <c r="M69" s="30" t="e">
        <f t="shared" ref="M69:N69" si="31">M21/M14</f>
        <v>#DIV/0!</v>
      </c>
      <c r="N69" s="30" t="e">
        <f t="shared" si="31"/>
        <v>#DIV/0!</v>
      </c>
    </row>
    <row r="70" spans="1:16" x14ac:dyDescent="0.25">
      <c r="A70" s="32"/>
      <c r="B70" s="17"/>
      <c r="C70" s="17"/>
      <c r="D70" s="17"/>
      <c r="E70" s="17"/>
      <c r="F70" s="17"/>
      <c r="G70" s="17"/>
      <c r="H70" s="17"/>
      <c r="I70" s="17"/>
      <c r="J70" s="17"/>
      <c r="K70" s="17"/>
      <c r="L70" s="17"/>
      <c r="M70" s="32"/>
    </row>
    <row r="71" spans="1:16" x14ac:dyDescent="0.25">
      <c r="A71" s="32" t="s">
        <v>34</v>
      </c>
      <c r="B71" s="17"/>
      <c r="C71" s="17"/>
      <c r="D71" s="17"/>
      <c r="E71" s="17"/>
      <c r="F71" s="17"/>
      <c r="G71" s="17"/>
      <c r="H71" s="17"/>
      <c r="I71" s="17"/>
      <c r="J71" s="17"/>
      <c r="K71" s="17"/>
      <c r="L71" s="17"/>
      <c r="M71" s="32"/>
    </row>
    <row r="72" spans="1:16" x14ac:dyDescent="0.25">
      <c r="A72" s="32" t="s">
        <v>35</v>
      </c>
      <c r="B72" s="17">
        <f>(B27/B26)*100</f>
        <v>100.00000000533768</v>
      </c>
      <c r="C72" s="17"/>
      <c r="D72" s="17"/>
      <c r="E72" s="17"/>
      <c r="F72" s="17"/>
      <c r="G72" s="17"/>
      <c r="H72" s="17"/>
      <c r="I72" s="17"/>
      <c r="J72" s="17"/>
      <c r="K72" s="17"/>
      <c r="L72" s="17"/>
      <c r="M72" s="32"/>
    </row>
    <row r="73" spans="1:16" x14ac:dyDescent="0.25">
      <c r="A73" s="32" t="s">
        <v>36</v>
      </c>
      <c r="B73" s="17">
        <f>(B21/B27)*100</f>
        <v>15.521902163783077</v>
      </c>
      <c r="C73" s="17"/>
      <c r="D73" s="17"/>
      <c r="E73" s="17"/>
      <c r="F73" s="17"/>
      <c r="G73" s="17"/>
      <c r="H73" s="17"/>
      <c r="I73" s="17"/>
      <c r="J73" s="17"/>
      <c r="K73" s="17"/>
      <c r="L73" s="17"/>
      <c r="M73" s="32"/>
    </row>
    <row r="74" spans="1:16" ht="15.75" thickBot="1" x14ac:dyDescent="0.3">
      <c r="A74" s="47"/>
      <c r="B74" s="47"/>
      <c r="C74" s="47"/>
      <c r="D74" s="47"/>
      <c r="E74" s="47"/>
      <c r="F74" s="47"/>
      <c r="G74" s="47"/>
      <c r="H74" s="47"/>
      <c r="I74" s="47"/>
      <c r="J74" s="47"/>
      <c r="K74" s="47"/>
      <c r="L74" s="47"/>
      <c r="M74" s="47"/>
      <c r="N74" s="20"/>
    </row>
    <row r="75" spans="1:16" ht="15.75" thickTop="1" x14ac:dyDescent="0.25">
      <c r="A75" s="33" t="s">
        <v>100</v>
      </c>
      <c r="B75" s="32"/>
      <c r="C75" s="32"/>
      <c r="D75" s="32"/>
      <c r="E75" s="32"/>
      <c r="F75" s="32"/>
      <c r="G75" s="32"/>
      <c r="H75" s="32"/>
      <c r="I75" s="32"/>
      <c r="J75" s="32"/>
      <c r="K75" s="32"/>
      <c r="L75" s="32"/>
      <c r="M75" s="32"/>
    </row>
    <row r="76" spans="1:16" x14ac:dyDescent="0.25">
      <c r="A76" s="32" t="s">
        <v>101</v>
      </c>
      <c r="B76" s="32"/>
      <c r="C76" s="32"/>
      <c r="D76" s="32"/>
      <c r="E76" s="32"/>
      <c r="F76" s="32"/>
      <c r="G76" s="32"/>
      <c r="H76" s="32"/>
      <c r="I76" s="32"/>
      <c r="J76" s="32"/>
      <c r="K76" s="32"/>
      <c r="L76" s="32"/>
      <c r="M76" s="32"/>
    </row>
    <row r="77" spans="1:16" x14ac:dyDescent="0.25">
      <c r="A77" t="s">
        <v>102</v>
      </c>
    </row>
    <row r="78" spans="1:16" x14ac:dyDescent="0.25">
      <c r="A78" t="s">
        <v>54</v>
      </c>
    </row>
    <row r="80" spans="1:16" x14ac:dyDescent="0.25">
      <c r="A80" t="s">
        <v>43</v>
      </c>
    </row>
    <row r="81" spans="1:10" x14ac:dyDescent="0.25">
      <c r="A81" t="s">
        <v>52</v>
      </c>
      <c r="B81" s="21"/>
      <c r="C81" s="21"/>
      <c r="D81" s="21"/>
      <c r="E81" s="21"/>
      <c r="F81" s="21"/>
      <c r="G81" s="21"/>
      <c r="H81" s="21"/>
      <c r="I81" s="21"/>
      <c r="J81" s="21"/>
    </row>
    <row r="82" spans="1:10" x14ac:dyDescent="0.25">
      <c r="A82" t="s">
        <v>60</v>
      </c>
    </row>
    <row r="83" spans="1:10" x14ac:dyDescent="0.25">
      <c r="A83" t="s">
        <v>50</v>
      </c>
    </row>
    <row r="84" spans="1:10" x14ac:dyDescent="0.25">
      <c r="A84" t="s">
        <v>53</v>
      </c>
    </row>
    <row r="86" spans="1:10" x14ac:dyDescent="0.25">
      <c r="A86" s="89" t="s">
        <v>141</v>
      </c>
    </row>
    <row r="87" spans="1:10" x14ac:dyDescent="0.25">
      <c r="A87" s="40"/>
    </row>
    <row r="108" spans="27:31" x14ac:dyDescent="0.25">
      <c r="AA108" s="18"/>
      <c r="AB108" s="59"/>
      <c r="AC108" s="59"/>
      <c r="AD108" s="59"/>
      <c r="AE108" s="59"/>
    </row>
    <row r="109" spans="27:31" x14ac:dyDescent="0.25">
      <c r="AA109" s="18"/>
      <c r="AB109" s="59"/>
      <c r="AC109" s="59"/>
      <c r="AD109" s="59"/>
      <c r="AE109" s="59"/>
    </row>
  </sheetData>
  <mergeCells count="12">
    <mergeCell ref="G34:J34"/>
    <mergeCell ref="A4:A5"/>
    <mergeCell ref="A2:K2"/>
    <mergeCell ref="D5:E5"/>
    <mergeCell ref="G5:J5"/>
    <mergeCell ref="D4:N4"/>
    <mergeCell ref="G19:J19"/>
    <mergeCell ref="D19:E19"/>
    <mergeCell ref="G20:J20"/>
    <mergeCell ref="G22:J22"/>
    <mergeCell ref="G21:J21"/>
    <mergeCell ref="D21:E2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38" sqref="I38"/>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6" sqref="B36"/>
    </sheetView>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87"/>
  <sheetViews>
    <sheetView zoomScale="60" zoomScaleNormal="60" workbookViewId="0">
      <pane xSplit="1" topLeftCell="B1" activePane="topRight" state="frozen"/>
      <selection activeCell="E28" sqref="E28"/>
      <selection pane="topRight" activeCell="L16" sqref="L16"/>
    </sheetView>
  </sheetViews>
  <sheetFormatPr baseColWidth="10" defaultColWidth="11.42578125" defaultRowHeight="15" x14ac:dyDescent="0.25"/>
  <cols>
    <col min="1" max="1" width="50.85546875" customWidth="1"/>
    <col min="2" max="3" width="26.85546875" customWidth="1"/>
    <col min="4" max="6" width="16.5703125" customWidth="1"/>
    <col min="7" max="7" width="16.140625" customWidth="1"/>
    <col min="8" max="10" width="17.42578125" customWidth="1"/>
    <col min="11" max="11" width="15.42578125" customWidth="1"/>
    <col min="12" max="12" width="16.42578125" customWidth="1"/>
    <col min="13" max="13" width="23.5703125" customWidth="1"/>
    <col min="14" max="14" width="22.7109375" hidden="1" customWidth="1"/>
    <col min="15" max="15" width="18.28515625" hidden="1" customWidth="1"/>
    <col min="16" max="16" width="23.5703125" hidden="1" customWidth="1"/>
  </cols>
  <sheetData>
    <row r="2" spans="1:17" ht="15.75" x14ac:dyDescent="0.25">
      <c r="A2" s="122" t="s">
        <v>104</v>
      </c>
      <c r="B2" s="122"/>
      <c r="C2" s="122"/>
      <c r="D2" s="122"/>
      <c r="E2" s="122"/>
      <c r="F2" s="122"/>
      <c r="G2" s="122"/>
      <c r="H2" s="122"/>
      <c r="I2" s="122"/>
      <c r="J2" s="122"/>
      <c r="K2" s="122"/>
    </row>
    <row r="4" spans="1:17" x14ac:dyDescent="0.25">
      <c r="A4" s="120" t="s">
        <v>0</v>
      </c>
      <c r="B4" s="25" t="s">
        <v>1</v>
      </c>
      <c r="C4" s="127" t="s">
        <v>2</v>
      </c>
      <c r="D4" s="127"/>
      <c r="E4" s="127"/>
      <c r="F4" s="127"/>
      <c r="G4" s="127"/>
      <c r="H4" s="127"/>
      <c r="I4" s="127"/>
      <c r="J4" s="127"/>
      <c r="K4" s="127"/>
      <c r="L4" s="127"/>
      <c r="M4" s="127"/>
      <c r="N4" s="127"/>
      <c r="O4" s="78"/>
      <c r="P4" s="78"/>
      <c r="Q4" s="79"/>
    </row>
    <row r="5" spans="1:17" ht="15.75" thickBot="1" x14ac:dyDescent="0.3">
      <c r="A5" s="121"/>
      <c r="B5" s="1" t="s">
        <v>3</v>
      </c>
      <c r="C5" s="54" t="s">
        <v>143</v>
      </c>
      <c r="D5" s="123" t="s">
        <v>4</v>
      </c>
      <c r="E5" s="123"/>
      <c r="F5" s="54" t="s">
        <v>56</v>
      </c>
      <c r="G5" s="123" t="s">
        <v>51</v>
      </c>
      <c r="H5" s="123"/>
      <c r="I5" s="46"/>
      <c r="J5" s="46"/>
      <c r="K5" s="1" t="s">
        <v>5</v>
      </c>
      <c r="L5" s="20" t="s">
        <v>72</v>
      </c>
      <c r="M5" s="20" t="s">
        <v>61</v>
      </c>
      <c r="N5" s="20" t="s">
        <v>92</v>
      </c>
      <c r="O5" s="20" t="s">
        <v>62</v>
      </c>
      <c r="P5" s="20" t="s">
        <v>63</v>
      </c>
      <c r="Q5" s="63"/>
    </row>
    <row r="6" spans="1:17" ht="15.75" thickTop="1" x14ac:dyDescent="0.25">
      <c r="B6" s="35" t="s">
        <v>1</v>
      </c>
      <c r="D6" s="35" t="s">
        <v>48</v>
      </c>
      <c r="E6" s="35" t="s">
        <v>49</v>
      </c>
      <c r="F6" s="35"/>
      <c r="G6" s="35">
        <v>1600</v>
      </c>
      <c r="H6" s="35">
        <v>640</v>
      </c>
      <c r="I6" s="45">
        <v>320</v>
      </c>
      <c r="J6" s="45">
        <v>800</v>
      </c>
      <c r="K6" s="35"/>
      <c r="M6" s="63"/>
      <c r="N6" s="63"/>
      <c r="O6" s="33" t="s">
        <v>62</v>
      </c>
      <c r="P6" s="33" t="s">
        <v>63</v>
      </c>
      <c r="Q6" s="33"/>
    </row>
    <row r="7" spans="1:17" x14ac:dyDescent="0.25">
      <c r="A7" s="2" t="s">
        <v>6</v>
      </c>
      <c r="I7" s="32"/>
      <c r="J7" s="32"/>
    </row>
    <row r="8" spans="1:17" x14ac:dyDescent="0.25">
      <c r="I8" s="32"/>
      <c r="J8" s="32"/>
    </row>
    <row r="9" spans="1:17" x14ac:dyDescent="0.25">
      <c r="A9" t="s">
        <v>7</v>
      </c>
      <c r="I9" s="32"/>
      <c r="J9" s="32"/>
      <c r="O9" s="69"/>
    </row>
    <row r="10" spans="1:17" x14ac:dyDescent="0.25">
      <c r="A10" s="58" t="s">
        <v>73</v>
      </c>
      <c r="B10" s="36">
        <f>+D10+G10</f>
        <v>124115.66666666667</v>
      </c>
      <c r="C10" s="36">
        <f>+D10+E10</f>
        <v>34394.333333333336</v>
      </c>
      <c r="D10" s="36">
        <v>25258.666666666668</v>
      </c>
      <c r="E10" s="36">
        <v>9135.6666666666661</v>
      </c>
      <c r="F10" s="77">
        <f>SUM(G10:I10)</f>
        <v>122830</v>
      </c>
      <c r="G10" s="36">
        <v>98857</v>
      </c>
      <c r="H10" s="95">
        <v>4146</v>
      </c>
      <c r="I10" s="95">
        <v>19827</v>
      </c>
      <c r="J10" s="36">
        <v>25071</v>
      </c>
      <c r="K10" s="36">
        <v>11740</v>
      </c>
      <c r="L10" s="36">
        <v>16937</v>
      </c>
      <c r="M10" s="75">
        <v>0</v>
      </c>
      <c r="N10" s="24"/>
      <c r="O10" s="5">
        <v>0</v>
      </c>
      <c r="P10">
        <v>0</v>
      </c>
    </row>
    <row r="11" spans="1:17" hidden="1" x14ac:dyDescent="0.25">
      <c r="A11" s="96" t="s">
        <v>37</v>
      </c>
      <c r="B11" s="36">
        <f t="shared" ref="B11:B15" si="0">+D11+G11</f>
        <v>0</v>
      </c>
      <c r="C11" s="36">
        <f t="shared" ref="C11:C16" si="1">+D11+E11</f>
        <v>0</v>
      </c>
      <c r="D11" s="36"/>
      <c r="E11" s="36"/>
      <c r="F11" s="36">
        <f>SUM(G11:I11)</f>
        <v>0</v>
      </c>
      <c r="G11" s="36"/>
      <c r="H11" s="95"/>
      <c r="I11" s="95"/>
      <c r="J11" s="36"/>
      <c r="K11" s="36"/>
      <c r="L11" s="36"/>
      <c r="M11" s="75">
        <v>0</v>
      </c>
      <c r="N11" s="64">
        <v>0</v>
      </c>
      <c r="O11" s="5">
        <v>0</v>
      </c>
      <c r="P11">
        <v>0</v>
      </c>
    </row>
    <row r="12" spans="1:17" x14ac:dyDescent="0.25">
      <c r="A12" s="58" t="s">
        <v>105</v>
      </c>
      <c r="B12" s="36">
        <f t="shared" si="0"/>
        <v>144322</v>
      </c>
      <c r="C12" s="36">
        <f t="shared" si="1"/>
        <v>58635</v>
      </c>
      <c r="D12" s="36">
        <v>40452</v>
      </c>
      <c r="E12" s="36">
        <v>18183</v>
      </c>
      <c r="F12" s="36">
        <f>SUM(G12:I12)</f>
        <v>143533</v>
      </c>
      <c r="G12" s="36">
        <v>103870</v>
      </c>
      <c r="H12" s="36">
        <v>13615</v>
      </c>
      <c r="I12" s="44">
        <v>26048</v>
      </c>
      <c r="J12" s="44">
        <v>36773</v>
      </c>
      <c r="K12" s="5">
        <v>10500</v>
      </c>
      <c r="L12" s="44">
        <v>20000</v>
      </c>
      <c r="M12" s="76">
        <v>0</v>
      </c>
      <c r="N12" s="65">
        <v>0</v>
      </c>
      <c r="O12" s="5">
        <v>0</v>
      </c>
      <c r="P12">
        <v>0</v>
      </c>
    </row>
    <row r="13" spans="1:17" hidden="1" x14ac:dyDescent="0.25">
      <c r="A13" s="96" t="s">
        <v>37</v>
      </c>
      <c r="B13" s="36">
        <f t="shared" si="0"/>
        <v>0</v>
      </c>
      <c r="C13" s="36">
        <f t="shared" si="1"/>
        <v>0</v>
      </c>
      <c r="D13" s="36"/>
      <c r="E13" s="36"/>
      <c r="F13" s="36">
        <f t="shared" ref="F13:F16" si="2">SUM(G13:I13)</f>
        <v>0</v>
      </c>
      <c r="G13" s="36"/>
      <c r="H13" s="36"/>
      <c r="I13" s="44"/>
      <c r="J13" s="44"/>
      <c r="K13" s="5"/>
      <c r="L13" s="44"/>
      <c r="M13" s="76">
        <v>0</v>
      </c>
      <c r="N13" s="65">
        <v>0</v>
      </c>
      <c r="O13" s="5">
        <v>0</v>
      </c>
      <c r="P13">
        <v>0</v>
      </c>
    </row>
    <row r="14" spans="1:17" x14ac:dyDescent="0.25">
      <c r="A14" s="58" t="s">
        <v>106</v>
      </c>
      <c r="B14" s="36">
        <f t="shared" si="0"/>
        <v>117837.66666666667</v>
      </c>
      <c r="C14" s="36">
        <f t="shared" si="1"/>
        <v>34517</v>
      </c>
      <c r="D14" s="36">
        <v>23776.666666666668</v>
      </c>
      <c r="E14" s="36">
        <v>10740.333333333334</v>
      </c>
      <c r="F14" s="36">
        <f t="shared" si="2"/>
        <v>120802.33333333333</v>
      </c>
      <c r="G14" s="36">
        <v>94061</v>
      </c>
      <c r="H14" s="36">
        <v>4094.3333333333335</v>
      </c>
      <c r="I14" s="36">
        <v>22647</v>
      </c>
      <c r="J14" s="36">
        <v>25671</v>
      </c>
      <c r="K14" s="36">
        <v>8827</v>
      </c>
      <c r="L14" s="36">
        <v>13800</v>
      </c>
      <c r="M14" s="76">
        <v>0</v>
      </c>
      <c r="N14" s="65">
        <v>0</v>
      </c>
      <c r="O14" s="5">
        <v>0</v>
      </c>
      <c r="P14" s="67">
        <v>0</v>
      </c>
    </row>
    <row r="15" spans="1:17" hidden="1" x14ac:dyDescent="0.25">
      <c r="A15" s="96" t="s">
        <v>37</v>
      </c>
      <c r="B15" s="36">
        <f t="shared" si="0"/>
        <v>0</v>
      </c>
      <c r="C15" s="36">
        <f t="shared" si="1"/>
        <v>0</v>
      </c>
      <c r="D15" s="36"/>
      <c r="E15" s="36"/>
      <c r="F15" s="36">
        <f t="shared" si="2"/>
        <v>0</v>
      </c>
      <c r="G15" s="36"/>
      <c r="H15" s="36"/>
      <c r="I15" s="36"/>
      <c r="J15" s="36"/>
      <c r="K15" s="36"/>
      <c r="L15" s="36"/>
      <c r="M15" s="76">
        <v>0</v>
      </c>
      <c r="N15" s="65">
        <v>0</v>
      </c>
      <c r="O15" s="5">
        <v>0</v>
      </c>
      <c r="P15">
        <v>0</v>
      </c>
    </row>
    <row r="16" spans="1:17" x14ac:dyDescent="0.25">
      <c r="A16" s="58" t="s">
        <v>98</v>
      </c>
      <c r="B16" s="36">
        <f>+D16+G16</f>
        <v>142637</v>
      </c>
      <c r="C16" s="36">
        <f t="shared" si="1"/>
        <v>56192</v>
      </c>
      <c r="D16" s="5">
        <v>38767</v>
      </c>
      <c r="E16" s="5">
        <v>17425</v>
      </c>
      <c r="F16" s="36">
        <f t="shared" si="2"/>
        <v>143533</v>
      </c>
      <c r="G16" s="5">
        <v>103870</v>
      </c>
      <c r="H16" s="5">
        <v>13615</v>
      </c>
      <c r="I16" s="5">
        <v>26048</v>
      </c>
      <c r="J16" s="5">
        <v>36773</v>
      </c>
      <c r="K16" s="5">
        <v>10063</v>
      </c>
      <c r="L16" s="5">
        <v>45000</v>
      </c>
      <c r="M16" s="76">
        <v>0</v>
      </c>
      <c r="N16" s="65">
        <v>0</v>
      </c>
      <c r="O16" s="5">
        <v>0</v>
      </c>
    </row>
    <row r="17" spans="1:16" x14ac:dyDescent="0.25">
      <c r="A17" s="32"/>
      <c r="B17" s="43"/>
      <c r="C17" s="43"/>
      <c r="D17" s="43"/>
      <c r="E17" s="43"/>
      <c r="F17" s="43"/>
      <c r="G17" s="43"/>
      <c r="H17" s="43"/>
      <c r="I17" s="44"/>
      <c r="J17" s="44"/>
      <c r="K17" s="43"/>
      <c r="L17" s="32"/>
      <c r="M17" s="32"/>
    </row>
    <row r="18" spans="1:16" x14ac:dyDescent="0.25">
      <c r="A18" s="97" t="s">
        <v>8</v>
      </c>
      <c r="B18" s="36"/>
      <c r="C18" s="36"/>
      <c r="D18" s="43"/>
      <c r="E18" s="32"/>
      <c r="F18" s="32"/>
      <c r="G18" s="43"/>
      <c r="H18" s="43"/>
      <c r="I18" s="36"/>
      <c r="J18" s="36"/>
      <c r="K18" s="43"/>
      <c r="L18" s="32"/>
      <c r="M18" s="32"/>
    </row>
    <row r="19" spans="1:16" x14ac:dyDescent="0.25">
      <c r="A19" s="58" t="s">
        <v>73</v>
      </c>
      <c r="B19" s="36">
        <f>C19+F19+K19+L19+M19+N19</f>
        <v>3909411584</v>
      </c>
      <c r="C19" s="42">
        <f>D19</f>
        <v>2516314964</v>
      </c>
      <c r="D19" s="126">
        <v>2516314964</v>
      </c>
      <c r="E19" s="126"/>
      <c r="F19" s="42">
        <f>G19</f>
        <v>1393096620</v>
      </c>
      <c r="G19" s="126">
        <v>1393096620</v>
      </c>
      <c r="H19" s="126"/>
      <c r="I19" s="126"/>
      <c r="J19" s="126"/>
      <c r="K19" s="36">
        <v>0</v>
      </c>
      <c r="L19" s="5">
        <v>0</v>
      </c>
      <c r="M19" s="76">
        <v>0</v>
      </c>
      <c r="N19" s="4"/>
      <c r="O19" s="67">
        <v>0</v>
      </c>
      <c r="P19" s="67">
        <v>0</v>
      </c>
    </row>
    <row r="20" spans="1:16" x14ac:dyDescent="0.25">
      <c r="A20" s="58" t="s">
        <v>105</v>
      </c>
      <c r="B20" s="36">
        <f>C20+F20+K20+L20+M20+N20</f>
        <v>7477407390.782609</v>
      </c>
      <c r="C20" s="42">
        <f>+D20+E20</f>
        <v>4487877534.782609</v>
      </c>
      <c r="D20" s="42">
        <v>4414303434.782609</v>
      </c>
      <c r="E20" s="42">
        <v>73574100</v>
      </c>
      <c r="F20" s="42">
        <f>G20</f>
        <v>2041529856</v>
      </c>
      <c r="G20" s="126">
        <v>2041529856</v>
      </c>
      <c r="H20" s="126"/>
      <c r="I20" s="126"/>
      <c r="J20" s="126"/>
      <c r="K20" s="36">
        <v>882000000</v>
      </c>
      <c r="L20" s="5">
        <v>51000000</v>
      </c>
      <c r="M20" s="5">
        <v>15000000</v>
      </c>
      <c r="N20" s="68">
        <v>0</v>
      </c>
      <c r="O20" s="67">
        <v>0</v>
      </c>
      <c r="P20" s="67">
        <v>0</v>
      </c>
    </row>
    <row r="21" spans="1:16" x14ac:dyDescent="0.25">
      <c r="A21" s="58" t="s">
        <v>106</v>
      </c>
      <c r="B21" s="77">
        <f t="shared" ref="B21" si="3">C21+F21+K21+L21+M21+N21</f>
        <v>6472936417</v>
      </c>
      <c r="C21" s="42">
        <f>D21</f>
        <v>3307279900</v>
      </c>
      <c r="D21" s="126">
        <v>3307279900</v>
      </c>
      <c r="E21" s="126"/>
      <c r="F21" s="42">
        <f>G21</f>
        <v>2503973520</v>
      </c>
      <c r="G21" s="126">
        <v>2503973520</v>
      </c>
      <c r="H21" s="126"/>
      <c r="I21" s="126"/>
      <c r="J21" s="126"/>
      <c r="K21" s="93">
        <v>661682997</v>
      </c>
      <c r="L21" s="5">
        <v>0</v>
      </c>
      <c r="M21" s="5">
        <v>0</v>
      </c>
      <c r="N21" s="65">
        <v>0</v>
      </c>
      <c r="O21" s="67">
        <v>0</v>
      </c>
      <c r="P21" s="67">
        <v>0</v>
      </c>
    </row>
    <row r="22" spans="1:16" x14ac:dyDescent="0.25">
      <c r="A22" s="58" t="s">
        <v>98</v>
      </c>
      <c r="B22" s="36">
        <f>C22+F22+K22+L22+M22+N22</f>
        <v>28846381474</v>
      </c>
      <c r="C22" s="36">
        <f>+D22+E22</f>
        <v>17203530550</v>
      </c>
      <c r="D22" s="42">
        <v>16921496500</v>
      </c>
      <c r="E22" s="42">
        <v>282034050</v>
      </c>
      <c r="F22" s="42">
        <f>G22</f>
        <v>8166119424</v>
      </c>
      <c r="G22" s="126">
        <v>8166119424</v>
      </c>
      <c r="H22" s="126"/>
      <c r="I22" s="126"/>
      <c r="J22" s="126"/>
      <c r="K22" s="5">
        <v>3381000000</v>
      </c>
      <c r="L22" s="5">
        <v>80731500</v>
      </c>
      <c r="M22" s="5">
        <v>15000000</v>
      </c>
      <c r="N22" s="68">
        <v>0</v>
      </c>
      <c r="O22" s="68"/>
      <c r="P22" s="68"/>
    </row>
    <row r="23" spans="1:16" x14ac:dyDescent="0.25">
      <c r="A23" s="58" t="s">
        <v>107</v>
      </c>
      <c r="B23" s="77">
        <f>C23+F23+K23+L23+M23+N23</f>
        <v>6472936417</v>
      </c>
      <c r="C23" s="5">
        <f>C21</f>
        <v>3307279900</v>
      </c>
      <c r="D23" s="42"/>
      <c r="E23" s="42"/>
      <c r="F23" s="42">
        <f>F21</f>
        <v>2503973520</v>
      </c>
      <c r="G23" s="42"/>
      <c r="H23" s="42"/>
      <c r="I23" s="42"/>
      <c r="J23" s="42"/>
      <c r="K23" s="5">
        <f>K21</f>
        <v>661682997</v>
      </c>
      <c r="L23" s="5">
        <f>L21</f>
        <v>0</v>
      </c>
      <c r="M23" s="5">
        <f t="shared" ref="M23:P23" si="4">M21</f>
        <v>0</v>
      </c>
      <c r="N23" s="4">
        <f t="shared" si="4"/>
        <v>0</v>
      </c>
      <c r="O23" s="4">
        <f t="shared" si="4"/>
        <v>0</v>
      </c>
      <c r="P23" s="4">
        <f t="shared" si="4"/>
        <v>0</v>
      </c>
    </row>
    <row r="24" spans="1:16" x14ac:dyDescent="0.25">
      <c r="A24" s="32"/>
      <c r="B24" s="43"/>
      <c r="C24" s="43"/>
      <c r="D24" s="43"/>
      <c r="E24" s="43"/>
      <c r="F24" s="43"/>
      <c r="G24" s="43"/>
      <c r="H24" s="43"/>
      <c r="I24" s="43"/>
      <c r="J24" s="43"/>
      <c r="K24" s="43"/>
      <c r="L24" s="32"/>
      <c r="M24" s="32"/>
      <c r="O24" s="69"/>
    </row>
    <row r="25" spans="1:16" x14ac:dyDescent="0.25">
      <c r="A25" s="97" t="s">
        <v>9</v>
      </c>
      <c r="B25" s="43"/>
      <c r="C25" s="43"/>
      <c r="D25" s="43"/>
      <c r="E25" s="43"/>
      <c r="F25" s="43"/>
      <c r="G25" s="43"/>
      <c r="H25" s="43"/>
      <c r="I25" s="43"/>
      <c r="J25" s="43"/>
      <c r="K25" s="43"/>
      <c r="L25" s="43"/>
      <c r="M25" s="32"/>
    </row>
    <row r="26" spans="1:16" x14ac:dyDescent="0.25">
      <c r="A26" s="58" t="s">
        <v>105</v>
      </c>
      <c r="B26" s="36">
        <f>B20</f>
        <v>7477407390.782609</v>
      </c>
      <c r="C26" s="36"/>
      <c r="D26" s="43"/>
      <c r="E26" s="43"/>
      <c r="F26" s="43"/>
      <c r="G26" s="43"/>
      <c r="H26" s="43"/>
      <c r="I26" s="43"/>
      <c r="J26" s="43"/>
      <c r="K26" s="43"/>
      <c r="L26" s="43"/>
      <c r="M26" s="32"/>
    </row>
    <row r="27" spans="1:16" x14ac:dyDescent="0.25">
      <c r="A27" s="58" t="s">
        <v>106</v>
      </c>
      <c r="B27" s="36">
        <v>9347407390</v>
      </c>
      <c r="C27" s="36"/>
      <c r="D27" s="43"/>
      <c r="E27" s="43"/>
      <c r="F27" s="43"/>
      <c r="G27" s="43"/>
      <c r="H27" s="43"/>
      <c r="I27" s="43"/>
      <c r="J27" s="43"/>
      <c r="K27" s="43"/>
      <c r="L27" s="43"/>
      <c r="M27" s="32"/>
    </row>
    <row r="28" spans="1:16" x14ac:dyDescent="0.25">
      <c r="A28" s="32"/>
      <c r="B28" s="32"/>
      <c r="C28" s="32"/>
      <c r="D28" s="32"/>
      <c r="E28" s="32"/>
      <c r="F28" s="32"/>
      <c r="G28" s="32"/>
      <c r="H28" s="32"/>
      <c r="I28" s="32"/>
      <c r="J28" s="32"/>
      <c r="K28" s="32"/>
      <c r="L28" s="32"/>
      <c r="M28" s="32"/>
    </row>
    <row r="29" spans="1:16" x14ac:dyDescent="0.25">
      <c r="A29" s="32" t="s">
        <v>10</v>
      </c>
      <c r="B29" s="32"/>
      <c r="C29" s="32"/>
      <c r="D29" s="32"/>
      <c r="E29" s="32"/>
      <c r="F29" s="32"/>
      <c r="G29" s="32"/>
      <c r="H29" s="32"/>
      <c r="I29" s="32"/>
      <c r="J29" s="32"/>
      <c r="K29" s="32"/>
      <c r="L29" s="32"/>
      <c r="M29" s="32"/>
    </row>
    <row r="30" spans="1:16" ht="14.25" customHeight="1" x14ac:dyDescent="0.25">
      <c r="A30" s="58" t="s">
        <v>108</v>
      </c>
      <c r="B30" s="98">
        <v>0.99</v>
      </c>
      <c r="C30" s="98">
        <v>0.99</v>
      </c>
      <c r="D30" s="98">
        <v>0.99</v>
      </c>
      <c r="E30" s="98">
        <v>0.99</v>
      </c>
      <c r="F30" s="98">
        <v>0.99</v>
      </c>
      <c r="G30" s="98">
        <v>0.99</v>
      </c>
      <c r="H30" s="98">
        <v>0.99</v>
      </c>
      <c r="I30" s="98">
        <v>0.99</v>
      </c>
      <c r="J30" s="98">
        <v>0.99</v>
      </c>
      <c r="K30" s="98">
        <v>0.99</v>
      </c>
      <c r="L30" s="98">
        <v>0.99</v>
      </c>
      <c r="M30" s="98">
        <v>0.99</v>
      </c>
      <c r="N30" s="11">
        <v>0.99</v>
      </c>
      <c r="O30" s="11">
        <v>0.99</v>
      </c>
      <c r="P30" s="11">
        <v>0.99</v>
      </c>
    </row>
    <row r="31" spans="1:16" x14ac:dyDescent="0.25">
      <c r="A31" s="58" t="s">
        <v>108</v>
      </c>
      <c r="B31" s="98">
        <v>1.01</v>
      </c>
      <c r="C31" s="98">
        <v>1.01</v>
      </c>
      <c r="D31" s="98">
        <v>1.01</v>
      </c>
      <c r="E31" s="98">
        <v>1.01</v>
      </c>
      <c r="F31" s="98">
        <v>1.01</v>
      </c>
      <c r="G31" s="98">
        <v>1.01</v>
      </c>
      <c r="H31" s="98">
        <v>1.01</v>
      </c>
      <c r="I31" s="98">
        <v>1.01</v>
      </c>
      <c r="J31" s="98">
        <v>1.01</v>
      </c>
      <c r="K31" s="98">
        <v>1.01</v>
      </c>
      <c r="L31" s="98">
        <v>1.01</v>
      </c>
      <c r="M31" s="98">
        <v>1.01</v>
      </c>
      <c r="N31" s="11"/>
      <c r="O31" s="11"/>
      <c r="P31" s="11"/>
    </row>
    <row r="32" spans="1:16" x14ac:dyDescent="0.25">
      <c r="A32" s="58" t="s">
        <v>11</v>
      </c>
      <c r="B32" s="5">
        <v>145650</v>
      </c>
      <c r="C32" s="5"/>
      <c r="D32" s="5"/>
      <c r="E32" s="5"/>
      <c r="F32" s="5"/>
      <c r="G32" s="5"/>
      <c r="H32" s="5"/>
      <c r="I32" s="5"/>
      <c r="J32" s="5"/>
      <c r="K32" s="5"/>
      <c r="L32" s="5"/>
      <c r="M32" s="5"/>
      <c r="N32" s="4"/>
      <c r="O32" s="4"/>
      <c r="P32" s="4"/>
    </row>
    <row r="33" spans="1:16" x14ac:dyDescent="0.25">
      <c r="A33" s="32"/>
      <c r="B33" s="32"/>
      <c r="C33" s="32"/>
      <c r="D33" s="32"/>
      <c r="E33" s="32"/>
      <c r="F33" s="32"/>
      <c r="G33" s="32"/>
      <c r="H33" s="32"/>
      <c r="I33" s="32"/>
      <c r="J33" s="32"/>
      <c r="K33" s="32"/>
      <c r="L33" s="32"/>
      <c r="M33" s="32"/>
    </row>
    <row r="34" spans="1:16" x14ac:dyDescent="0.25">
      <c r="A34" s="99" t="s">
        <v>12</v>
      </c>
      <c r="B34" s="32"/>
      <c r="C34" s="32"/>
      <c r="D34" s="100"/>
      <c r="E34" s="100"/>
      <c r="F34" s="100"/>
      <c r="G34" s="119"/>
      <c r="H34" s="119"/>
      <c r="I34" s="119"/>
      <c r="J34" s="119"/>
      <c r="K34" s="32"/>
      <c r="L34" s="32"/>
      <c r="M34" s="32"/>
      <c r="N34" s="13"/>
    </row>
    <row r="35" spans="1:16" x14ac:dyDescent="0.25">
      <c r="A35" s="32" t="s">
        <v>74</v>
      </c>
      <c r="B35" s="5">
        <f>B19/B30</f>
        <v>3948900589.8989902</v>
      </c>
      <c r="C35" s="42">
        <f>C19/C30</f>
        <v>2541732286.8686867</v>
      </c>
      <c r="D35" s="42"/>
      <c r="E35" s="42"/>
      <c r="F35" s="42">
        <f>F19/F30</f>
        <v>1407168303.030303</v>
      </c>
      <c r="G35" s="42"/>
      <c r="H35" s="42"/>
      <c r="I35" s="42"/>
      <c r="J35" s="42"/>
      <c r="K35" s="5">
        <f t="shared" ref="K35:P35" si="5">K19/K30</f>
        <v>0</v>
      </c>
      <c r="L35" s="5">
        <f t="shared" si="5"/>
        <v>0</v>
      </c>
      <c r="M35" s="5">
        <f t="shared" si="5"/>
        <v>0</v>
      </c>
      <c r="N35" s="14">
        <f t="shared" si="5"/>
        <v>0</v>
      </c>
      <c r="O35" s="14">
        <f t="shared" si="5"/>
        <v>0</v>
      </c>
      <c r="P35" s="14">
        <f t="shared" si="5"/>
        <v>0</v>
      </c>
    </row>
    <row r="36" spans="1:16" x14ac:dyDescent="0.25">
      <c r="A36" s="32" t="s">
        <v>109</v>
      </c>
      <c r="B36" s="5">
        <f>B21/B31</f>
        <v>6408847937.6237621</v>
      </c>
      <c r="C36" s="42">
        <f>C21/C31</f>
        <v>3274534554.4554453</v>
      </c>
      <c r="D36" s="42"/>
      <c r="E36" s="42"/>
      <c r="F36" s="42">
        <f>F21/F31</f>
        <v>2479181702.9702969</v>
      </c>
      <c r="G36" s="42"/>
      <c r="H36" s="42"/>
      <c r="I36" s="42"/>
      <c r="J36" s="42"/>
      <c r="K36" s="5">
        <f>K21/K31</f>
        <v>655131680.19801974</v>
      </c>
      <c r="L36" s="5">
        <f>L21/L31</f>
        <v>0</v>
      </c>
      <c r="M36" s="5">
        <f t="shared" ref="M36:P36" si="6">M21/M31</f>
        <v>0</v>
      </c>
      <c r="N36" s="14" t="e">
        <f t="shared" si="6"/>
        <v>#DIV/0!</v>
      </c>
      <c r="O36" s="14" t="e">
        <f t="shared" si="6"/>
        <v>#DIV/0!</v>
      </c>
      <c r="P36" s="14" t="e">
        <f t="shared" si="6"/>
        <v>#DIV/0!</v>
      </c>
    </row>
    <row r="37" spans="1:16" x14ac:dyDescent="0.25">
      <c r="A37" s="32" t="s">
        <v>75</v>
      </c>
      <c r="B37" s="5">
        <f>B35/B10</f>
        <v>31816.294396616515</v>
      </c>
      <c r="C37" s="42">
        <f>C35/C10</f>
        <v>73899.739885504969</v>
      </c>
      <c r="D37" s="42"/>
      <c r="E37" s="42"/>
      <c r="F37" s="42">
        <f>F35/F10</f>
        <v>11456.226516570081</v>
      </c>
      <c r="G37" s="42"/>
      <c r="H37" s="42"/>
      <c r="I37" s="42"/>
      <c r="J37" s="42"/>
      <c r="K37" s="5">
        <f>K35/K10</f>
        <v>0</v>
      </c>
      <c r="L37" s="5">
        <f>L35/L10</f>
        <v>0</v>
      </c>
      <c r="M37" s="5" t="e">
        <f t="shared" ref="M37:P37" si="7">M35/M10</f>
        <v>#DIV/0!</v>
      </c>
      <c r="N37" s="14" t="e">
        <f t="shared" si="7"/>
        <v>#DIV/0!</v>
      </c>
      <c r="O37" s="14" t="e">
        <f t="shared" si="7"/>
        <v>#DIV/0!</v>
      </c>
      <c r="P37" s="14" t="e">
        <f t="shared" si="7"/>
        <v>#DIV/0!</v>
      </c>
    </row>
    <row r="38" spans="1:16" x14ac:dyDescent="0.25">
      <c r="A38" s="32" t="s">
        <v>110</v>
      </c>
      <c r="B38" s="5">
        <f>B36/B14</f>
        <v>54387.091317352642</v>
      </c>
      <c r="C38" s="42">
        <f>C36/C14</f>
        <v>94867.298851448431</v>
      </c>
      <c r="D38" s="42"/>
      <c r="E38" s="42"/>
      <c r="F38" s="42">
        <f>F36/F14</f>
        <v>20522.630934035191</v>
      </c>
      <c r="G38" s="42"/>
      <c r="H38" s="42"/>
      <c r="I38" s="42"/>
      <c r="J38" s="42"/>
      <c r="K38" s="101">
        <f>K36/K14</f>
        <v>74219.064257167745</v>
      </c>
      <c r="L38" s="101">
        <f>L36/L14</f>
        <v>0</v>
      </c>
      <c r="M38" s="101" t="e">
        <f t="shared" ref="M38:P38" si="8">M36/M14</f>
        <v>#DIV/0!</v>
      </c>
      <c r="N38" s="34" t="e">
        <f t="shared" si="8"/>
        <v>#DIV/0!</v>
      </c>
      <c r="O38" s="34" t="e">
        <f t="shared" si="8"/>
        <v>#DIV/0!</v>
      </c>
      <c r="P38" s="34" t="e">
        <f t="shared" si="8"/>
        <v>#DIV/0!</v>
      </c>
    </row>
    <row r="39" spans="1:16" x14ac:dyDescent="0.25">
      <c r="A39" s="32"/>
      <c r="B39" s="32"/>
      <c r="C39" s="32"/>
      <c r="D39" s="32"/>
      <c r="E39" s="32"/>
      <c r="F39" s="32"/>
      <c r="G39" s="32"/>
      <c r="H39" s="32"/>
      <c r="I39" s="32"/>
      <c r="J39" s="32"/>
      <c r="K39" s="32"/>
      <c r="L39" s="32"/>
      <c r="M39" s="32"/>
    </row>
    <row r="40" spans="1:16" x14ac:dyDescent="0.25">
      <c r="A40" s="99" t="s">
        <v>13</v>
      </c>
      <c r="B40" s="32"/>
      <c r="C40" s="32"/>
      <c r="D40" s="32"/>
      <c r="E40" s="32"/>
      <c r="F40" s="32"/>
      <c r="G40" s="32"/>
      <c r="H40" s="32"/>
      <c r="I40" s="32"/>
      <c r="J40" s="32"/>
      <c r="K40" s="32"/>
      <c r="L40" s="32"/>
      <c r="M40" s="32"/>
    </row>
    <row r="41" spans="1:16" x14ac:dyDescent="0.25">
      <c r="A41" s="32"/>
      <c r="B41" s="32"/>
      <c r="C41" s="32"/>
      <c r="D41" s="32"/>
      <c r="E41" s="32"/>
      <c r="F41" s="32"/>
      <c r="G41" s="32"/>
      <c r="H41" s="32"/>
      <c r="I41" s="32"/>
      <c r="J41" s="32"/>
      <c r="K41" s="32"/>
      <c r="L41" s="32"/>
      <c r="M41" s="32"/>
    </row>
    <row r="42" spans="1:16" x14ac:dyDescent="0.25">
      <c r="A42" s="32" t="s">
        <v>14</v>
      </c>
      <c r="B42" s="32"/>
      <c r="C42" s="32"/>
      <c r="D42" s="32"/>
      <c r="E42" s="32"/>
      <c r="F42" s="32"/>
      <c r="G42" s="32"/>
      <c r="H42" s="32"/>
      <c r="I42" s="32"/>
      <c r="J42" s="32"/>
      <c r="K42" s="32"/>
      <c r="L42" s="32"/>
      <c r="M42" s="32"/>
    </row>
    <row r="43" spans="1:16" x14ac:dyDescent="0.25">
      <c r="A43" s="32" t="s">
        <v>15</v>
      </c>
      <c r="B43" s="17">
        <f>(B12/B32)*100</f>
        <v>99.088225197391012</v>
      </c>
      <c r="C43" s="17" t="e">
        <f t="shared" ref="C43:N43" si="9">(C12/C32)*100</f>
        <v>#DIV/0!</v>
      </c>
      <c r="D43" s="17" t="e">
        <f t="shared" si="9"/>
        <v>#DIV/0!</v>
      </c>
      <c r="E43" s="17" t="e">
        <f t="shared" si="9"/>
        <v>#DIV/0!</v>
      </c>
      <c r="F43" s="17" t="e">
        <f t="shared" si="9"/>
        <v>#DIV/0!</v>
      </c>
      <c r="G43" s="17" t="e">
        <f t="shared" si="9"/>
        <v>#DIV/0!</v>
      </c>
      <c r="H43" s="17" t="e">
        <f t="shared" si="9"/>
        <v>#DIV/0!</v>
      </c>
      <c r="I43" s="17" t="e">
        <f t="shared" si="9"/>
        <v>#DIV/0!</v>
      </c>
      <c r="J43" s="17" t="e">
        <f t="shared" si="9"/>
        <v>#DIV/0!</v>
      </c>
      <c r="K43" s="17" t="e">
        <f t="shared" si="9"/>
        <v>#DIV/0!</v>
      </c>
      <c r="L43" s="17" t="e">
        <f t="shared" si="9"/>
        <v>#DIV/0!</v>
      </c>
      <c r="M43" s="17" t="e">
        <f t="shared" si="9"/>
        <v>#DIV/0!</v>
      </c>
      <c r="N43" s="17" t="e">
        <f t="shared" si="9"/>
        <v>#DIV/0!</v>
      </c>
    </row>
    <row r="44" spans="1:16" x14ac:dyDescent="0.25">
      <c r="A44" s="32" t="s">
        <v>16</v>
      </c>
      <c r="B44" s="17">
        <f>(B14/B32)*100</f>
        <v>80.904680169355771</v>
      </c>
      <c r="C44" s="17" t="e">
        <f t="shared" ref="C44:N44" si="10">(C14/C32)*100</f>
        <v>#DIV/0!</v>
      </c>
      <c r="D44" s="17" t="e">
        <f t="shared" si="10"/>
        <v>#DIV/0!</v>
      </c>
      <c r="E44" s="17" t="e">
        <f t="shared" si="10"/>
        <v>#DIV/0!</v>
      </c>
      <c r="F44" s="17" t="e">
        <f t="shared" si="10"/>
        <v>#DIV/0!</v>
      </c>
      <c r="G44" s="17" t="e">
        <f t="shared" si="10"/>
        <v>#DIV/0!</v>
      </c>
      <c r="H44" s="17" t="e">
        <f t="shared" si="10"/>
        <v>#DIV/0!</v>
      </c>
      <c r="I44" s="17" t="e">
        <f t="shared" si="10"/>
        <v>#DIV/0!</v>
      </c>
      <c r="J44" s="17" t="e">
        <f t="shared" si="10"/>
        <v>#DIV/0!</v>
      </c>
      <c r="K44" s="17" t="e">
        <f t="shared" si="10"/>
        <v>#DIV/0!</v>
      </c>
      <c r="L44" s="17" t="e">
        <f t="shared" si="10"/>
        <v>#DIV/0!</v>
      </c>
      <c r="M44" s="17" t="e">
        <f t="shared" si="10"/>
        <v>#DIV/0!</v>
      </c>
      <c r="N44" s="17" t="e">
        <f t="shared" si="10"/>
        <v>#DIV/0!</v>
      </c>
    </row>
    <row r="45" spans="1:16" x14ac:dyDescent="0.25">
      <c r="A45" s="32"/>
      <c r="B45" s="32"/>
      <c r="C45" s="32"/>
      <c r="D45" s="32"/>
      <c r="E45" s="32"/>
      <c r="F45" s="32"/>
      <c r="G45" s="32"/>
      <c r="H45" s="32"/>
      <c r="I45" s="32"/>
      <c r="J45" s="32"/>
      <c r="K45" s="32"/>
      <c r="L45" s="32"/>
      <c r="M45" s="32"/>
    </row>
    <row r="46" spans="1:16" x14ac:dyDescent="0.25">
      <c r="A46" s="32" t="s">
        <v>17</v>
      </c>
      <c r="B46" s="32"/>
      <c r="C46" s="32"/>
      <c r="D46" s="32"/>
      <c r="E46" s="32"/>
      <c r="F46" s="32"/>
      <c r="G46" s="32"/>
      <c r="H46" s="32"/>
      <c r="I46" s="32"/>
      <c r="J46" s="32"/>
      <c r="K46" s="32"/>
      <c r="L46" s="32"/>
      <c r="M46" s="32"/>
    </row>
    <row r="47" spans="1:16" x14ac:dyDescent="0.25">
      <c r="A47" s="32" t="s">
        <v>18</v>
      </c>
      <c r="B47" s="17">
        <f>B14/B12*100</f>
        <v>81.64913642179755</v>
      </c>
      <c r="C47" s="17">
        <f t="shared" ref="C47:N47" si="11">C14/C12*100</f>
        <v>58.867570563656521</v>
      </c>
      <c r="D47" s="17">
        <f t="shared" si="11"/>
        <v>58.77748112989881</v>
      </c>
      <c r="E47" s="17">
        <f t="shared" si="11"/>
        <v>59.067993913728941</v>
      </c>
      <c r="F47" s="17">
        <f t="shared" si="11"/>
        <v>84.163456022889036</v>
      </c>
      <c r="G47" s="17">
        <f t="shared" si="11"/>
        <v>90.556464811783968</v>
      </c>
      <c r="H47" s="17">
        <f t="shared" si="11"/>
        <v>30.072224262455627</v>
      </c>
      <c r="I47" s="17">
        <f t="shared" si="11"/>
        <v>86.943335380835379</v>
      </c>
      <c r="J47" s="17">
        <f t="shared" si="11"/>
        <v>69.80937100590107</v>
      </c>
      <c r="K47" s="17">
        <f t="shared" si="11"/>
        <v>84.066666666666663</v>
      </c>
      <c r="L47" s="17">
        <f t="shared" si="11"/>
        <v>69</v>
      </c>
      <c r="M47" s="17" t="e">
        <f t="shared" si="11"/>
        <v>#DIV/0!</v>
      </c>
      <c r="N47" s="15" t="e">
        <f t="shared" si="11"/>
        <v>#DIV/0!</v>
      </c>
    </row>
    <row r="48" spans="1:16" x14ac:dyDescent="0.25">
      <c r="A48" s="32" t="s">
        <v>19</v>
      </c>
      <c r="B48" s="17">
        <f>B21/B20*100</f>
        <v>86.566587571237335</v>
      </c>
      <c r="C48" s="17">
        <f>C21/C20*100</f>
        <v>73.693630772395906</v>
      </c>
      <c r="D48" s="17"/>
      <c r="E48" s="17"/>
      <c r="F48" s="102">
        <f>F21/F20*100</f>
        <v>122.65181979293082</v>
      </c>
      <c r="G48" s="102"/>
      <c r="H48" s="102"/>
      <c r="I48" s="102"/>
      <c r="J48" s="102"/>
      <c r="K48" s="17">
        <f>K21/K20*100</f>
        <v>75.02074795918368</v>
      </c>
      <c r="L48" s="17">
        <f>L21/L20*100</f>
        <v>0</v>
      </c>
      <c r="M48" s="17">
        <f t="shared" ref="M48:N48" si="12">M21/M20*100</f>
        <v>0</v>
      </c>
      <c r="N48" s="15" t="e">
        <f t="shared" si="12"/>
        <v>#DIV/0!</v>
      </c>
    </row>
    <row r="49" spans="1:14" x14ac:dyDescent="0.25">
      <c r="A49" s="32" t="s">
        <v>20</v>
      </c>
      <c r="B49" s="17">
        <f>AVERAGE(B47:B48)</f>
        <v>84.107861996517443</v>
      </c>
      <c r="C49" s="17">
        <f t="shared" ref="C49:N49" si="13">AVERAGE(C47:C48)</f>
        <v>66.28060066802621</v>
      </c>
      <c r="D49" s="17"/>
      <c r="E49" s="17"/>
      <c r="F49" s="102">
        <f>AVERAGE(F47:F48)</f>
        <v>103.40763790790993</v>
      </c>
      <c r="G49" s="102"/>
      <c r="H49" s="102"/>
      <c r="I49" s="102"/>
      <c r="J49" s="102"/>
      <c r="K49" s="17">
        <f t="shared" si="13"/>
        <v>79.543707312925164</v>
      </c>
      <c r="L49" s="17">
        <f t="shared" si="13"/>
        <v>34.5</v>
      </c>
      <c r="M49" s="17" t="e">
        <f t="shared" si="13"/>
        <v>#DIV/0!</v>
      </c>
      <c r="N49" s="16" t="e">
        <f t="shared" si="13"/>
        <v>#DIV/0!</v>
      </c>
    </row>
    <row r="50" spans="1:14" x14ac:dyDescent="0.25">
      <c r="A50" s="32"/>
      <c r="B50" s="17"/>
      <c r="C50" s="17"/>
      <c r="D50" s="17"/>
      <c r="E50" s="17"/>
      <c r="F50" s="17"/>
      <c r="G50" s="17"/>
      <c r="H50" s="17"/>
      <c r="I50" s="17"/>
      <c r="J50" s="17"/>
      <c r="K50" s="17"/>
      <c r="L50" s="17"/>
      <c r="M50" s="32"/>
    </row>
    <row r="51" spans="1:14" x14ac:dyDescent="0.25">
      <c r="A51" s="32" t="s">
        <v>21</v>
      </c>
      <c r="B51" s="32"/>
      <c r="C51" s="32"/>
      <c r="D51" s="32"/>
      <c r="E51" s="32"/>
      <c r="F51" s="32"/>
      <c r="G51" s="32"/>
      <c r="H51" s="32"/>
      <c r="I51" s="32"/>
      <c r="J51" s="32"/>
      <c r="K51" s="32"/>
      <c r="L51" s="32"/>
      <c r="M51" s="32"/>
    </row>
    <row r="52" spans="1:14" x14ac:dyDescent="0.25">
      <c r="A52" s="32" t="s">
        <v>22</v>
      </c>
      <c r="B52" s="17">
        <f>((B14/B16)*100)</f>
        <v>82.61367433882279</v>
      </c>
      <c r="C52" s="17">
        <f t="shared" ref="C52:N52" si="14">((C14/C16)*100)</f>
        <v>61.426893507972672</v>
      </c>
      <c r="D52" s="17">
        <f t="shared" si="14"/>
        <v>61.33223274090507</v>
      </c>
      <c r="E52" s="17">
        <f t="shared" si="14"/>
        <v>61.637494021999053</v>
      </c>
      <c r="F52" s="17">
        <f t="shared" si="14"/>
        <v>84.163456022889036</v>
      </c>
      <c r="G52" s="17">
        <f t="shared" si="14"/>
        <v>90.556464811783968</v>
      </c>
      <c r="H52" s="17">
        <f t="shared" si="14"/>
        <v>30.072224262455627</v>
      </c>
      <c r="I52" s="17">
        <f t="shared" si="14"/>
        <v>86.943335380835379</v>
      </c>
      <c r="J52" s="17">
        <f t="shared" si="14"/>
        <v>69.80937100590107</v>
      </c>
      <c r="K52" s="17">
        <f t="shared" si="14"/>
        <v>87.717380502832157</v>
      </c>
      <c r="L52" s="17">
        <f t="shared" si="14"/>
        <v>30.666666666666664</v>
      </c>
      <c r="M52" s="17" t="e">
        <f t="shared" si="14"/>
        <v>#DIV/0!</v>
      </c>
      <c r="N52" s="15" t="e">
        <f t="shared" si="14"/>
        <v>#DIV/0!</v>
      </c>
    </row>
    <row r="53" spans="1:14" x14ac:dyDescent="0.25">
      <c r="A53" s="32" t="s">
        <v>23</v>
      </c>
      <c r="B53" s="17">
        <f>B21/B22*100</f>
        <v>22.439335841253531</v>
      </c>
      <c r="C53" s="17">
        <f>C21/C22*100</f>
        <v>19.224425418885893</v>
      </c>
      <c r="D53" s="17"/>
      <c r="E53" s="17"/>
      <c r="F53" s="17">
        <f>F21/F22*100</f>
        <v>30.662954948232706</v>
      </c>
      <c r="G53" s="17"/>
      <c r="H53" s="17"/>
      <c r="I53" s="17"/>
      <c r="J53" s="17"/>
      <c r="K53" s="17">
        <f t="shared" ref="K53:N53" si="15">K21/K22*100</f>
        <v>19.570629902395741</v>
      </c>
      <c r="L53" s="17">
        <f t="shared" si="15"/>
        <v>0</v>
      </c>
      <c r="M53" s="17">
        <f t="shared" si="15"/>
        <v>0</v>
      </c>
      <c r="N53" s="15" t="e">
        <f t="shared" si="15"/>
        <v>#DIV/0!</v>
      </c>
    </row>
    <row r="54" spans="1:14" x14ac:dyDescent="0.25">
      <c r="A54" s="32" t="s">
        <v>24</v>
      </c>
      <c r="B54" s="17">
        <f>(B52+B53)/2</f>
        <v>52.526505090038157</v>
      </c>
      <c r="C54" s="17">
        <f t="shared" ref="C54:N54" si="16">(C52+C53)/2</f>
        <v>40.325659463429282</v>
      </c>
      <c r="D54" s="17"/>
      <c r="E54" s="17"/>
      <c r="F54" s="17">
        <f t="shared" ref="F54" si="17">(F52+F53)/2</f>
        <v>57.413205485560873</v>
      </c>
      <c r="G54" s="17"/>
      <c r="H54" s="17"/>
      <c r="I54" s="17"/>
      <c r="J54" s="17"/>
      <c r="K54" s="17">
        <f t="shared" si="16"/>
        <v>53.644005202613947</v>
      </c>
      <c r="L54" s="17">
        <f t="shared" si="16"/>
        <v>15.333333333333332</v>
      </c>
      <c r="M54" s="17" t="e">
        <f t="shared" si="16"/>
        <v>#DIV/0!</v>
      </c>
      <c r="N54" s="15" t="e">
        <f t="shared" si="16"/>
        <v>#DIV/0!</v>
      </c>
    </row>
    <row r="55" spans="1:14" x14ac:dyDescent="0.25">
      <c r="A55" s="32"/>
      <c r="B55" s="17"/>
      <c r="C55" s="17"/>
      <c r="D55" s="17"/>
      <c r="E55" s="17"/>
      <c r="F55" s="17"/>
      <c r="G55" s="17"/>
      <c r="H55" s="17"/>
      <c r="I55" s="17"/>
      <c r="J55" s="17"/>
      <c r="K55" s="17"/>
      <c r="L55" s="17"/>
      <c r="M55" s="32"/>
    </row>
    <row r="56" spans="1:14" x14ac:dyDescent="0.25">
      <c r="A56" s="32" t="s">
        <v>40</v>
      </c>
      <c r="B56" s="32"/>
      <c r="C56" s="32"/>
      <c r="D56" s="32"/>
      <c r="E56" s="32"/>
      <c r="F56" s="32"/>
      <c r="G56" s="32"/>
      <c r="H56" s="32"/>
      <c r="I56" s="32"/>
      <c r="J56" s="32"/>
      <c r="K56" s="32"/>
      <c r="L56" s="32"/>
      <c r="M56" s="32"/>
    </row>
    <row r="57" spans="1:14" x14ac:dyDescent="0.25">
      <c r="A57" s="32" t="s">
        <v>25</v>
      </c>
      <c r="B57" s="17">
        <f>B23/B21*100</f>
        <v>100</v>
      </c>
      <c r="C57" s="17"/>
      <c r="D57" s="17"/>
      <c r="E57" s="17"/>
      <c r="F57" s="17"/>
      <c r="G57" s="17"/>
      <c r="H57" s="17"/>
      <c r="I57" s="17"/>
      <c r="J57" s="17"/>
      <c r="K57" s="17"/>
      <c r="L57" s="17"/>
      <c r="M57" s="32"/>
    </row>
    <row r="58" spans="1:14" x14ac:dyDescent="0.25">
      <c r="A58" s="32"/>
      <c r="B58" s="32"/>
      <c r="C58" s="32"/>
      <c r="D58" s="32"/>
      <c r="E58" s="32"/>
      <c r="F58" s="32"/>
      <c r="G58" s="32"/>
      <c r="H58" s="32"/>
      <c r="I58" s="32"/>
      <c r="J58" s="32"/>
      <c r="K58" s="32"/>
      <c r="L58" s="32"/>
      <c r="M58" s="32"/>
    </row>
    <row r="59" spans="1:14" x14ac:dyDescent="0.25">
      <c r="A59" s="32" t="s">
        <v>26</v>
      </c>
      <c r="B59" s="32"/>
      <c r="C59" s="32"/>
      <c r="D59" s="32"/>
      <c r="E59" s="32"/>
      <c r="F59" s="32"/>
      <c r="G59" s="32"/>
      <c r="H59" s="32"/>
      <c r="I59" s="32"/>
      <c r="J59" s="32"/>
      <c r="K59" s="32"/>
      <c r="L59" s="32"/>
      <c r="M59" s="32"/>
    </row>
    <row r="60" spans="1:14" x14ac:dyDescent="0.25">
      <c r="A60" s="32" t="s">
        <v>27</v>
      </c>
      <c r="B60" s="17">
        <f>((B14/B10)-1)*100</f>
        <v>-5.0581849726196282</v>
      </c>
      <c r="C60" s="17">
        <f t="shared" ref="C60:N60" si="18">((C14/C10)-1)*100</f>
        <v>0.3566478974249554</v>
      </c>
      <c r="D60" s="17">
        <f t="shared" si="18"/>
        <v>-5.8672930743243201</v>
      </c>
      <c r="E60" s="17">
        <f t="shared" si="18"/>
        <v>17.564855693800862</v>
      </c>
      <c r="F60" s="17">
        <f t="shared" si="18"/>
        <v>-1.6507910662433178</v>
      </c>
      <c r="G60" s="17">
        <f t="shared" si="18"/>
        <v>-4.8514520974741293</v>
      </c>
      <c r="H60" s="17">
        <f t="shared" si="18"/>
        <v>-1.2461810580479127</v>
      </c>
      <c r="I60" s="17">
        <f t="shared" si="18"/>
        <v>14.223029202602522</v>
      </c>
      <c r="J60" s="17">
        <f t="shared" si="18"/>
        <v>2.3932033026205612</v>
      </c>
      <c r="K60" s="17">
        <f t="shared" si="18"/>
        <v>-24.812606473594546</v>
      </c>
      <c r="L60" s="17">
        <f t="shared" si="18"/>
        <v>-18.521579972840531</v>
      </c>
      <c r="M60" s="17" t="e">
        <f t="shared" si="18"/>
        <v>#DIV/0!</v>
      </c>
      <c r="N60" s="15" t="e">
        <f t="shared" si="18"/>
        <v>#DIV/0!</v>
      </c>
    </row>
    <row r="61" spans="1:14" x14ac:dyDescent="0.25">
      <c r="A61" s="32" t="s">
        <v>28</v>
      </c>
      <c r="B61" s="17">
        <f>((B36/B35)-1)*100</f>
        <v>62.294486572215682</v>
      </c>
      <c r="C61" s="17">
        <f t="shared" ref="C61:N61" si="19">((C36/C35)-1)*100</f>
        <v>28.83082027846222</v>
      </c>
      <c r="D61" s="17"/>
      <c r="E61" s="17"/>
      <c r="F61" s="17">
        <f t="shared" si="19"/>
        <v>76.182315763611143</v>
      </c>
      <c r="G61" s="17"/>
      <c r="H61" s="17"/>
      <c r="I61" s="17"/>
      <c r="J61" s="17"/>
      <c r="K61" s="17" t="e">
        <f t="shared" si="19"/>
        <v>#DIV/0!</v>
      </c>
      <c r="L61" s="17" t="e">
        <f t="shared" si="19"/>
        <v>#DIV/0!</v>
      </c>
      <c r="M61" s="17" t="e">
        <f t="shared" si="19"/>
        <v>#DIV/0!</v>
      </c>
      <c r="N61" s="15" t="e">
        <f t="shared" si="19"/>
        <v>#DIV/0!</v>
      </c>
    </row>
    <row r="62" spans="1:14" x14ac:dyDescent="0.25">
      <c r="A62" s="32" t="s">
        <v>29</v>
      </c>
      <c r="B62" s="17">
        <f>((B38/B37)-1)*100</f>
        <v>70.940998468811017</v>
      </c>
      <c r="C62" s="17">
        <f t="shared" ref="C62:N62" si="20">((C38/C37)-1)*100</f>
        <v>28.372980741784914</v>
      </c>
      <c r="D62" s="17"/>
      <c r="E62" s="17"/>
      <c r="F62" s="17">
        <f t="shared" si="20"/>
        <v>79.139535206916747</v>
      </c>
      <c r="G62" s="17"/>
      <c r="H62" s="17"/>
      <c r="I62" s="17"/>
      <c r="J62" s="17"/>
      <c r="K62" s="17" t="e">
        <f t="shared" si="20"/>
        <v>#DIV/0!</v>
      </c>
      <c r="L62" s="17" t="e">
        <f t="shared" si="20"/>
        <v>#DIV/0!</v>
      </c>
      <c r="M62" s="17" t="e">
        <f t="shared" si="20"/>
        <v>#DIV/0!</v>
      </c>
      <c r="N62" s="16" t="e">
        <f t="shared" si="20"/>
        <v>#DIV/0!</v>
      </c>
    </row>
    <row r="63" spans="1:14" x14ac:dyDescent="0.25">
      <c r="A63" s="32"/>
      <c r="B63" s="17"/>
      <c r="C63" s="17"/>
      <c r="D63" s="17"/>
      <c r="E63" s="17"/>
      <c r="F63" s="17"/>
      <c r="G63" s="17"/>
      <c r="H63" s="17"/>
      <c r="I63" s="17"/>
      <c r="J63" s="17"/>
      <c r="K63" s="17"/>
      <c r="L63" s="17"/>
      <c r="M63" s="32"/>
    </row>
    <row r="64" spans="1:14" x14ac:dyDescent="0.25">
      <c r="A64" s="32" t="s">
        <v>30</v>
      </c>
      <c r="B64" s="32"/>
      <c r="C64" s="32"/>
      <c r="D64" s="32"/>
      <c r="E64" s="32"/>
      <c r="F64" s="32"/>
      <c r="G64" s="32"/>
      <c r="H64" s="32"/>
      <c r="I64" s="32"/>
      <c r="J64" s="32"/>
      <c r="K64" s="32"/>
      <c r="L64" s="32"/>
      <c r="M64" s="32"/>
    </row>
    <row r="65" spans="1:14" x14ac:dyDescent="0.25">
      <c r="A65" s="32" t="s">
        <v>46</v>
      </c>
      <c r="B65" s="5">
        <f>B20/(B12*3)</f>
        <v>17270.19532892331</v>
      </c>
      <c r="C65" s="5">
        <f>C20/(C12*3)</f>
        <v>25513.075437211046</v>
      </c>
      <c r="D65" s="5"/>
      <c r="E65" s="5"/>
      <c r="F65" s="5">
        <f t="shared" ref="F65" si="21">F20/(F12*3)</f>
        <v>4741.1393338117368</v>
      </c>
      <c r="G65" s="5"/>
      <c r="H65" s="42"/>
      <c r="I65" s="42"/>
      <c r="J65" s="42"/>
      <c r="K65" s="5">
        <f>K20/(K12*3)</f>
        <v>28000</v>
      </c>
      <c r="L65" s="5">
        <f>L20/(L12*3)</f>
        <v>850</v>
      </c>
      <c r="M65" s="5" t="e">
        <f t="shared" ref="M65:N65" si="22">M20/(M12*3)</f>
        <v>#DIV/0!</v>
      </c>
      <c r="N65" s="4" t="e">
        <f t="shared" si="22"/>
        <v>#DIV/0!</v>
      </c>
    </row>
    <row r="66" spans="1:14" x14ac:dyDescent="0.25">
      <c r="A66" s="32" t="s">
        <v>47</v>
      </c>
      <c r="B66" s="5">
        <f>B21/(B14*3)</f>
        <v>18310.320743508724</v>
      </c>
      <c r="C66" s="5">
        <f>C21/(C14*3)</f>
        <v>31938.657279987638</v>
      </c>
      <c r="D66" s="5"/>
      <c r="E66" s="42"/>
      <c r="F66" s="5">
        <f>F21/(F14*3)</f>
        <v>6909.2857477918469</v>
      </c>
      <c r="G66" s="42"/>
      <c r="H66" s="42"/>
      <c r="I66" s="42"/>
      <c r="J66" s="42"/>
      <c r="K66" s="5">
        <f>K21/(K14*3)</f>
        <v>24987.084966579812</v>
      </c>
      <c r="L66" s="5">
        <f>L21/(L14*3)</f>
        <v>0</v>
      </c>
      <c r="M66" s="5" t="e">
        <f t="shared" ref="M66:N66" si="23">M21/(M14*3)</f>
        <v>#DIV/0!</v>
      </c>
      <c r="N66" s="4" t="e">
        <f t="shared" si="23"/>
        <v>#DIV/0!</v>
      </c>
    </row>
    <row r="67" spans="1:14" x14ac:dyDescent="0.25">
      <c r="A67" s="32" t="s">
        <v>33</v>
      </c>
      <c r="B67" s="17">
        <f>(B66/B65)*B49</f>
        <v>89.17339386589407</v>
      </c>
      <c r="C67" s="17">
        <f t="shared" ref="C67:N67" si="24">(C66/C65)*C49</f>
        <v>82.973665572292077</v>
      </c>
      <c r="D67" s="17"/>
      <c r="E67" s="17"/>
      <c r="F67" s="17">
        <f t="shared" si="24"/>
        <v>150.69646102037814</v>
      </c>
      <c r="G67" s="17"/>
      <c r="H67" s="17"/>
      <c r="I67" s="17"/>
      <c r="J67" s="17"/>
      <c r="K67" s="17">
        <f t="shared" si="24"/>
        <v>70.984477613743465</v>
      </c>
      <c r="L67" s="17">
        <f t="shared" si="24"/>
        <v>0</v>
      </c>
      <c r="M67" s="17" t="e">
        <f t="shared" si="24"/>
        <v>#DIV/0!</v>
      </c>
      <c r="N67" s="16" t="e">
        <f t="shared" si="24"/>
        <v>#DIV/0!</v>
      </c>
    </row>
    <row r="68" spans="1:14" x14ac:dyDescent="0.25">
      <c r="A68" s="32" t="s">
        <v>39</v>
      </c>
      <c r="B68" s="30">
        <f>B20/B12</f>
        <v>51810.585986769926</v>
      </c>
      <c r="C68" s="30">
        <f>C20/C12</f>
        <v>76539.226311633131</v>
      </c>
      <c r="D68" s="30"/>
      <c r="E68" s="30"/>
      <c r="F68" s="90">
        <f t="shared" ref="F68" si="25">F20/F12</f>
        <v>14223.41800143521</v>
      </c>
      <c r="G68" s="57"/>
      <c r="H68" s="57"/>
      <c r="I68" s="57"/>
      <c r="J68" s="57"/>
      <c r="K68" s="30">
        <f t="shared" ref="K68:N68" si="26">K20/K12</f>
        <v>84000</v>
      </c>
      <c r="L68" s="30">
        <f t="shared" si="26"/>
        <v>2550</v>
      </c>
      <c r="M68" s="30" t="e">
        <f t="shared" si="26"/>
        <v>#DIV/0!</v>
      </c>
      <c r="N68" s="30" t="e">
        <f t="shared" si="26"/>
        <v>#DIV/0!</v>
      </c>
    </row>
    <row r="69" spans="1:14" x14ac:dyDescent="0.25">
      <c r="A69" s="32" t="s">
        <v>38</v>
      </c>
      <c r="B69" s="17">
        <f>B21/B14</f>
        <v>54930.962230526173</v>
      </c>
      <c r="C69" s="17">
        <f>C21/C14</f>
        <v>95815.97183996292</v>
      </c>
      <c r="D69" s="17"/>
      <c r="E69" s="17"/>
      <c r="F69" s="91">
        <f t="shared" ref="F69" si="27">F21/F14</f>
        <v>20727.857243375543</v>
      </c>
      <c r="G69" s="57"/>
      <c r="H69" s="57"/>
      <c r="I69" s="57"/>
      <c r="J69" s="57"/>
      <c r="K69" s="30">
        <f>K21/K14</f>
        <v>74961.254899739433</v>
      </c>
      <c r="L69" s="30">
        <f>L21/L14</f>
        <v>0</v>
      </c>
      <c r="M69" s="30" t="e">
        <f t="shared" ref="M69:N69" si="28">M21/M14</f>
        <v>#DIV/0!</v>
      </c>
      <c r="N69" s="30" t="e">
        <f t="shared" si="28"/>
        <v>#DIV/0!</v>
      </c>
    </row>
    <row r="70" spans="1:14" x14ac:dyDescent="0.25">
      <c r="A70" s="32"/>
      <c r="B70" s="17"/>
      <c r="C70" s="17"/>
      <c r="D70" s="17"/>
      <c r="E70" s="17"/>
      <c r="F70" s="17"/>
      <c r="G70" s="17"/>
      <c r="H70" s="17"/>
      <c r="I70" s="17"/>
      <c r="J70" s="17"/>
      <c r="K70" s="17"/>
      <c r="L70" s="17"/>
      <c r="M70" s="32"/>
    </row>
    <row r="71" spans="1:14" x14ac:dyDescent="0.25">
      <c r="A71" s="32" t="s">
        <v>34</v>
      </c>
      <c r="B71" s="17"/>
      <c r="C71" s="17"/>
      <c r="D71" s="17"/>
      <c r="E71" s="17"/>
      <c r="F71" s="17"/>
      <c r="G71" s="17"/>
      <c r="H71" s="17"/>
      <c r="I71" s="17"/>
      <c r="J71" s="17"/>
      <c r="K71" s="17"/>
      <c r="L71" s="17"/>
      <c r="M71" s="32"/>
    </row>
    <row r="72" spans="1:14" x14ac:dyDescent="0.25">
      <c r="A72" s="32" t="s">
        <v>35</v>
      </c>
      <c r="B72" s="17">
        <f>(B27/B26)*100</f>
        <v>125.00866813171818</v>
      </c>
      <c r="C72" s="17"/>
      <c r="D72" s="17"/>
      <c r="E72" s="17"/>
      <c r="F72" s="17"/>
      <c r="G72" s="17"/>
      <c r="H72" s="17"/>
      <c r="I72" s="17"/>
      <c r="J72" s="17"/>
      <c r="K72" s="17"/>
      <c r="L72" s="17"/>
      <c r="M72" s="32"/>
    </row>
    <row r="73" spans="1:14" x14ac:dyDescent="0.25">
      <c r="A73" s="32" t="s">
        <v>36</v>
      </c>
      <c r="B73" s="17">
        <f>(B21/B27)*100</f>
        <v>69.248468018253348</v>
      </c>
      <c r="C73" s="17"/>
      <c r="D73" s="17"/>
      <c r="E73" s="17"/>
      <c r="F73" s="17"/>
      <c r="G73" s="17"/>
      <c r="H73" s="17"/>
      <c r="I73" s="17"/>
      <c r="J73" s="17"/>
      <c r="K73" s="17"/>
      <c r="L73" s="17"/>
      <c r="M73" s="32"/>
    </row>
    <row r="74" spans="1:14" ht="15.75" thickBot="1" x14ac:dyDescent="0.3">
      <c r="A74" s="47"/>
      <c r="B74" s="47"/>
      <c r="C74" s="47"/>
      <c r="D74" s="47"/>
      <c r="E74" s="47"/>
      <c r="F74" s="47"/>
      <c r="G74" s="47"/>
      <c r="H74" s="47"/>
      <c r="I74" s="47"/>
      <c r="J74" s="47"/>
      <c r="K74" s="47"/>
      <c r="L74" s="47"/>
      <c r="M74" s="47"/>
      <c r="N74" s="20"/>
    </row>
    <row r="75" spans="1:14" ht="15.75" thickTop="1" x14ac:dyDescent="0.25">
      <c r="A75" s="33" t="s">
        <v>100</v>
      </c>
      <c r="B75" s="32"/>
      <c r="C75" s="32"/>
      <c r="D75" s="32"/>
      <c r="E75" s="32"/>
      <c r="F75" s="32"/>
      <c r="G75" s="32"/>
      <c r="H75" s="32"/>
      <c r="I75" s="32"/>
      <c r="J75" s="32"/>
      <c r="K75" s="32"/>
      <c r="L75" s="32"/>
      <c r="M75" s="32"/>
    </row>
    <row r="76" spans="1:14" x14ac:dyDescent="0.25">
      <c r="A76" s="32" t="s">
        <v>101</v>
      </c>
      <c r="B76" s="32"/>
      <c r="C76" s="32"/>
      <c r="D76" s="32"/>
      <c r="E76" s="32"/>
      <c r="F76" s="32"/>
      <c r="G76" s="32"/>
      <c r="H76" s="32"/>
      <c r="I76" s="32"/>
      <c r="J76" s="32"/>
      <c r="K76" s="32"/>
      <c r="L76" s="32"/>
      <c r="M76" s="32"/>
    </row>
    <row r="77" spans="1:14" x14ac:dyDescent="0.25">
      <c r="A77" s="32" t="s">
        <v>102</v>
      </c>
      <c r="B77" s="32"/>
      <c r="C77" s="32"/>
      <c r="D77" s="32"/>
      <c r="E77" s="32"/>
      <c r="F77" s="32"/>
      <c r="G77" s="32"/>
      <c r="H77" s="32"/>
      <c r="I77" s="32"/>
      <c r="J77" s="32"/>
      <c r="K77" s="32"/>
      <c r="L77" s="32"/>
      <c r="M77" s="32"/>
    </row>
    <row r="78" spans="1:14" x14ac:dyDescent="0.25">
      <c r="A78" s="32" t="s">
        <v>54</v>
      </c>
      <c r="B78" s="103"/>
      <c r="C78" s="103"/>
      <c r="D78" s="103"/>
      <c r="E78" s="103"/>
      <c r="F78" s="103"/>
      <c r="G78" s="103"/>
      <c r="H78" s="103"/>
      <c r="I78" s="103"/>
      <c r="J78" s="103"/>
      <c r="K78" s="32"/>
      <c r="L78" s="32"/>
      <c r="M78" s="32"/>
    </row>
    <row r="79" spans="1:14" x14ac:dyDescent="0.25">
      <c r="A79" s="32"/>
      <c r="B79" s="32"/>
      <c r="C79" s="32"/>
      <c r="D79" s="32"/>
      <c r="E79" s="32"/>
      <c r="F79" s="32"/>
      <c r="G79" s="32"/>
      <c r="H79" s="32"/>
      <c r="I79" s="32"/>
      <c r="J79" s="32"/>
      <c r="K79" s="32"/>
      <c r="L79" s="32"/>
      <c r="M79" s="32"/>
    </row>
    <row r="80" spans="1:14" x14ac:dyDescent="0.25">
      <c r="A80" s="32" t="s">
        <v>43</v>
      </c>
      <c r="B80" s="32"/>
      <c r="C80" s="32"/>
      <c r="D80" s="32"/>
      <c r="E80" s="32"/>
      <c r="F80" s="32"/>
      <c r="G80" s="32"/>
      <c r="H80" s="32"/>
      <c r="I80" s="32"/>
      <c r="J80" s="32"/>
      <c r="K80" s="32"/>
      <c r="L80" s="32"/>
      <c r="M80" s="32"/>
    </row>
    <row r="81" spans="1:13" x14ac:dyDescent="0.25">
      <c r="A81" s="32" t="s">
        <v>52</v>
      </c>
      <c r="B81" s="32"/>
      <c r="C81" s="32"/>
      <c r="D81" s="32"/>
      <c r="E81" s="32"/>
      <c r="F81" s="32"/>
      <c r="G81" s="32"/>
      <c r="H81" s="32"/>
      <c r="I81" s="32"/>
      <c r="J81" s="32"/>
      <c r="K81" s="32"/>
      <c r="L81" s="32"/>
      <c r="M81" s="32"/>
    </row>
    <row r="82" spans="1:13" x14ac:dyDescent="0.25">
      <c r="A82" s="32" t="s">
        <v>60</v>
      </c>
      <c r="B82" s="32"/>
      <c r="C82" s="32"/>
      <c r="D82" s="32"/>
      <c r="E82" s="32"/>
      <c r="F82" s="32"/>
      <c r="G82" s="32"/>
      <c r="H82" s="32"/>
      <c r="I82" s="32"/>
      <c r="J82" s="32"/>
      <c r="K82" s="32"/>
      <c r="L82" s="32"/>
      <c r="M82" s="32"/>
    </row>
    <row r="83" spans="1:13" x14ac:dyDescent="0.25">
      <c r="A83" s="32" t="s">
        <v>50</v>
      </c>
      <c r="B83" s="32"/>
      <c r="C83" s="32"/>
      <c r="D83" s="32"/>
      <c r="E83" s="32"/>
      <c r="F83" s="32"/>
      <c r="G83" s="32"/>
      <c r="H83" s="32"/>
      <c r="I83" s="32"/>
      <c r="J83" s="32"/>
      <c r="K83" s="32"/>
      <c r="L83" s="32"/>
      <c r="M83" s="32"/>
    </row>
    <row r="84" spans="1:13" x14ac:dyDescent="0.25">
      <c r="A84" s="32" t="s">
        <v>53</v>
      </c>
      <c r="B84" s="32"/>
      <c r="C84" s="32"/>
      <c r="D84" s="32"/>
      <c r="E84" s="32"/>
      <c r="F84" s="32"/>
      <c r="G84" s="32"/>
      <c r="H84" s="32"/>
      <c r="I84" s="32"/>
      <c r="J84" s="32"/>
      <c r="K84" s="32"/>
      <c r="L84" s="32"/>
      <c r="M84" s="32"/>
    </row>
    <row r="85" spans="1:13" x14ac:dyDescent="0.25">
      <c r="A85" s="32"/>
      <c r="B85" s="32"/>
      <c r="C85" s="32"/>
      <c r="D85" s="32"/>
      <c r="E85" s="32"/>
      <c r="F85" s="32"/>
      <c r="G85" s="32"/>
      <c r="H85" s="32"/>
      <c r="I85" s="32"/>
      <c r="J85" s="32"/>
      <c r="K85" s="32"/>
      <c r="L85" s="32"/>
      <c r="M85" s="32"/>
    </row>
    <row r="86" spans="1:13" x14ac:dyDescent="0.25">
      <c r="A86" s="89" t="s">
        <v>142</v>
      </c>
      <c r="B86" s="94"/>
    </row>
    <row r="87" spans="1:13" x14ac:dyDescent="0.25">
      <c r="A87" s="40"/>
    </row>
  </sheetData>
  <mergeCells count="12">
    <mergeCell ref="G34:J34"/>
    <mergeCell ref="A2:K2"/>
    <mergeCell ref="A4:A5"/>
    <mergeCell ref="D5:E5"/>
    <mergeCell ref="G5:H5"/>
    <mergeCell ref="C4:N4"/>
    <mergeCell ref="G19:J19"/>
    <mergeCell ref="G20:J20"/>
    <mergeCell ref="G22:J22"/>
    <mergeCell ref="D19:E19"/>
    <mergeCell ref="D21:E21"/>
    <mergeCell ref="G21:J2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87"/>
  <sheetViews>
    <sheetView zoomScale="60" zoomScaleNormal="60" workbookViewId="0">
      <pane xSplit="1" topLeftCell="B1" activePane="topRight" state="frozen"/>
      <selection activeCell="E28" sqref="E28"/>
      <selection pane="topRight" activeCell="L22" sqref="L22"/>
    </sheetView>
  </sheetViews>
  <sheetFormatPr baseColWidth="10" defaultColWidth="11.42578125" defaultRowHeight="15" x14ac:dyDescent="0.25"/>
  <cols>
    <col min="1" max="1" width="50.85546875" customWidth="1"/>
    <col min="2" max="3" width="26.7109375" customWidth="1"/>
    <col min="4" max="6" width="16.5703125" customWidth="1"/>
    <col min="7" max="7" width="16.140625" customWidth="1"/>
    <col min="8" max="10" width="17.42578125" customWidth="1"/>
    <col min="11" max="11" width="17.28515625" customWidth="1"/>
    <col min="12" max="12" width="16.42578125" customWidth="1"/>
    <col min="13" max="13" width="18.7109375" customWidth="1"/>
    <col min="14" max="14" width="23.28515625" hidden="1" customWidth="1"/>
    <col min="15" max="15" width="14.85546875" hidden="1" customWidth="1"/>
    <col min="16" max="16" width="23.42578125" hidden="1" customWidth="1"/>
  </cols>
  <sheetData>
    <row r="2" spans="1:17" ht="15.75" x14ac:dyDescent="0.25">
      <c r="A2" s="122" t="s">
        <v>111</v>
      </c>
      <c r="B2" s="122"/>
      <c r="C2" s="122"/>
      <c r="D2" s="122"/>
      <c r="E2" s="122"/>
      <c r="F2" s="122"/>
      <c r="G2" s="122"/>
      <c r="H2" s="122"/>
      <c r="I2" s="122"/>
      <c r="J2" s="122"/>
      <c r="K2" s="122"/>
    </row>
    <row r="4" spans="1:17" x14ac:dyDescent="0.25">
      <c r="A4" s="120" t="s">
        <v>0</v>
      </c>
      <c r="B4" s="25" t="s">
        <v>1</v>
      </c>
      <c r="C4" s="25"/>
      <c r="D4" s="128" t="s">
        <v>2</v>
      </c>
      <c r="E4" s="128"/>
      <c r="F4" s="128"/>
      <c r="G4" s="128"/>
      <c r="H4" s="128"/>
      <c r="I4" s="128"/>
      <c r="J4" s="128"/>
      <c r="K4" s="128"/>
      <c r="L4" s="128"/>
      <c r="M4" s="128"/>
      <c r="N4" s="128"/>
      <c r="O4" s="79"/>
      <c r="P4" s="79"/>
    </row>
    <row r="5" spans="1:17" ht="15.75" thickBot="1" x14ac:dyDescent="0.3">
      <c r="A5" s="121"/>
      <c r="B5" s="1" t="s">
        <v>3</v>
      </c>
      <c r="C5" s="54" t="s">
        <v>55</v>
      </c>
      <c r="D5" s="123" t="s">
        <v>4</v>
      </c>
      <c r="E5" s="123"/>
      <c r="F5" s="54" t="s">
        <v>56</v>
      </c>
      <c r="G5" s="123" t="s">
        <v>51</v>
      </c>
      <c r="H5" s="123"/>
      <c r="I5" s="123"/>
      <c r="J5" s="123"/>
      <c r="K5" s="1" t="s">
        <v>5</v>
      </c>
      <c r="L5" s="20" t="s">
        <v>72</v>
      </c>
      <c r="M5" s="20" t="s">
        <v>61</v>
      </c>
      <c r="N5" s="20" t="s">
        <v>92</v>
      </c>
      <c r="O5" s="20" t="s">
        <v>62</v>
      </c>
      <c r="P5" s="20" t="s">
        <v>63</v>
      </c>
      <c r="Q5" s="63"/>
    </row>
    <row r="6" spans="1:17" ht="15.75" thickTop="1" x14ac:dyDescent="0.25">
      <c r="B6" s="35" t="s">
        <v>1</v>
      </c>
      <c r="D6" s="35" t="s">
        <v>48</v>
      </c>
      <c r="E6" s="35" t="s">
        <v>49</v>
      </c>
      <c r="F6" s="35"/>
      <c r="G6" s="35">
        <v>1600</v>
      </c>
      <c r="H6" s="35">
        <v>640</v>
      </c>
      <c r="I6" s="45">
        <v>320</v>
      </c>
      <c r="J6" s="45">
        <v>800</v>
      </c>
      <c r="K6" s="35"/>
      <c r="M6" s="35"/>
      <c r="N6" s="6"/>
      <c r="O6" s="33" t="s">
        <v>62</v>
      </c>
      <c r="P6" s="33" t="s">
        <v>63</v>
      </c>
    </row>
    <row r="7" spans="1:17" x14ac:dyDescent="0.25">
      <c r="A7" s="99" t="s">
        <v>6</v>
      </c>
      <c r="B7" s="32"/>
      <c r="C7" s="32"/>
      <c r="D7" s="32"/>
      <c r="E7" s="32"/>
      <c r="F7" s="32"/>
      <c r="G7" s="32"/>
      <c r="H7" s="32"/>
      <c r="I7" s="32"/>
      <c r="J7" s="32"/>
      <c r="K7" s="32"/>
      <c r="L7" s="32"/>
      <c r="M7" s="32"/>
      <c r="N7" s="32"/>
    </row>
    <row r="8" spans="1:17" x14ac:dyDescent="0.25">
      <c r="A8" s="32"/>
      <c r="B8" s="32"/>
      <c r="C8" s="32"/>
      <c r="D8" s="32"/>
      <c r="E8" s="32"/>
      <c r="F8" s="32"/>
      <c r="G8" s="32"/>
      <c r="H8" s="32"/>
      <c r="I8" s="32"/>
      <c r="J8" s="32"/>
      <c r="K8" s="32"/>
      <c r="L8" s="32"/>
      <c r="M8" s="32"/>
      <c r="N8" s="32"/>
    </row>
    <row r="9" spans="1:17" x14ac:dyDescent="0.25">
      <c r="A9" s="32" t="s">
        <v>7</v>
      </c>
      <c r="B9" s="32"/>
      <c r="C9" s="32"/>
      <c r="D9" s="32"/>
      <c r="E9" s="32"/>
      <c r="F9" s="32"/>
      <c r="G9" s="32"/>
      <c r="H9" s="32"/>
      <c r="I9" s="32"/>
      <c r="J9" s="32"/>
      <c r="K9" s="32"/>
      <c r="L9" s="32"/>
      <c r="M9" s="32"/>
      <c r="N9" s="32"/>
      <c r="O9" s="69"/>
    </row>
    <row r="10" spans="1:17" x14ac:dyDescent="0.25">
      <c r="A10" s="58" t="s">
        <v>76</v>
      </c>
      <c r="B10" s="36">
        <f>+D10+G10</f>
        <v>124941</v>
      </c>
      <c r="C10" s="36">
        <f>+D10+E10</f>
        <v>34853.666666666672</v>
      </c>
      <c r="D10" s="36">
        <v>24649.666666666668</v>
      </c>
      <c r="E10" s="36">
        <v>10204</v>
      </c>
      <c r="F10" s="77">
        <f>SUM(G10:I10)</f>
        <v>123451</v>
      </c>
      <c r="G10" s="36">
        <v>100291.33333333333</v>
      </c>
      <c r="H10" s="95">
        <v>3808.6666666666665</v>
      </c>
      <c r="I10" s="95">
        <v>19351</v>
      </c>
      <c r="J10" s="36">
        <v>25130</v>
      </c>
      <c r="K10" s="36">
        <v>8994.6666666666661</v>
      </c>
      <c r="L10" s="36">
        <v>0</v>
      </c>
      <c r="M10" s="75">
        <v>0</v>
      </c>
      <c r="N10" s="109">
        <v>0</v>
      </c>
      <c r="O10" s="5">
        <v>0</v>
      </c>
      <c r="P10">
        <v>0</v>
      </c>
    </row>
    <row r="11" spans="1:17" hidden="1" x14ac:dyDescent="0.25">
      <c r="A11" s="96" t="s">
        <v>37</v>
      </c>
      <c r="B11" s="36">
        <f t="shared" ref="B11:B16" si="0">+D11+G11</f>
        <v>0</v>
      </c>
      <c r="C11" s="36">
        <f t="shared" ref="C11:C16" si="1">+D11+E11</f>
        <v>0</v>
      </c>
      <c r="D11" s="36"/>
      <c r="E11" s="36"/>
      <c r="F11" s="77">
        <f t="shared" ref="F11:F12" si="2">SUM(G11:I11)</f>
        <v>0</v>
      </c>
      <c r="G11" s="36"/>
      <c r="H11" s="60"/>
      <c r="I11" s="60"/>
      <c r="J11" s="36"/>
      <c r="K11" s="36"/>
      <c r="L11" s="36"/>
      <c r="M11" s="75"/>
      <c r="N11" s="109"/>
      <c r="O11" s="5">
        <v>0</v>
      </c>
      <c r="P11">
        <v>0</v>
      </c>
    </row>
    <row r="12" spans="1:17" x14ac:dyDescent="0.25">
      <c r="A12" s="58" t="s">
        <v>112</v>
      </c>
      <c r="B12" s="36">
        <f t="shared" si="0"/>
        <v>144322</v>
      </c>
      <c r="C12" s="36">
        <f t="shared" si="1"/>
        <v>58635</v>
      </c>
      <c r="D12" s="36">
        <v>40452</v>
      </c>
      <c r="E12" s="36">
        <v>18183</v>
      </c>
      <c r="F12" s="77">
        <f t="shared" si="2"/>
        <v>143533</v>
      </c>
      <c r="G12" s="36">
        <v>103870</v>
      </c>
      <c r="H12" s="36">
        <v>13615</v>
      </c>
      <c r="I12" s="36">
        <v>26048</v>
      </c>
      <c r="J12" s="36">
        <v>36773</v>
      </c>
      <c r="K12" s="5">
        <v>10500</v>
      </c>
      <c r="L12" s="44">
        <v>0</v>
      </c>
      <c r="M12" s="75">
        <v>0</v>
      </c>
      <c r="N12" s="109">
        <v>0</v>
      </c>
      <c r="O12" s="5">
        <v>0</v>
      </c>
      <c r="P12">
        <v>0</v>
      </c>
    </row>
    <row r="13" spans="1:17" hidden="1" x14ac:dyDescent="0.25">
      <c r="A13" s="96" t="s">
        <v>37</v>
      </c>
      <c r="B13" s="36">
        <f t="shared" si="0"/>
        <v>0</v>
      </c>
      <c r="C13" s="36">
        <f t="shared" si="1"/>
        <v>0</v>
      </c>
      <c r="D13" s="36"/>
      <c r="E13" s="36"/>
      <c r="F13" s="36">
        <f t="shared" ref="F13:F16" si="3">SUM(G13:I13)</f>
        <v>0</v>
      </c>
      <c r="G13" s="36"/>
      <c r="H13" s="36"/>
      <c r="I13" s="36"/>
      <c r="J13" s="36"/>
      <c r="K13" s="5"/>
      <c r="L13" s="44"/>
      <c r="M13" s="75"/>
      <c r="N13" s="109"/>
      <c r="O13" s="5">
        <v>0</v>
      </c>
      <c r="P13">
        <v>0</v>
      </c>
    </row>
    <row r="14" spans="1:17" x14ac:dyDescent="0.25">
      <c r="A14" s="58" t="s">
        <v>113</v>
      </c>
      <c r="B14" s="36">
        <f>+D14+G14</f>
        <v>121957.33333333333</v>
      </c>
      <c r="C14" s="36">
        <f t="shared" si="1"/>
        <v>36854.333333333328</v>
      </c>
      <c r="D14" s="36">
        <v>24351.333333333332</v>
      </c>
      <c r="E14" s="36">
        <v>12503</v>
      </c>
      <c r="F14" s="36">
        <f t="shared" si="3"/>
        <v>121287.33333333334</v>
      </c>
      <c r="G14" s="36">
        <v>97606</v>
      </c>
      <c r="H14" s="36">
        <v>4017.6666666666665</v>
      </c>
      <c r="I14" s="36">
        <v>19663.666666666668</v>
      </c>
      <c r="J14" s="36">
        <v>26999.666666666668</v>
      </c>
      <c r="K14" s="36">
        <v>9485.3333333333339</v>
      </c>
      <c r="L14" s="36">
        <v>22180</v>
      </c>
      <c r="M14" s="75">
        <v>0</v>
      </c>
      <c r="N14" s="109">
        <v>0</v>
      </c>
      <c r="O14" s="5">
        <v>0</v>
      </c>
      <c r="P14" s="67">
        <v>0</v>
      </c>
    </row>
    <row r="15" spans="1:17" hidden="1" x14ac:dyDescent="0.25">
      <c r="A15" s="96" t="s">
        <v>37</v>
      </c>
      <c r="B15" s="36">
        <f t="shared" si="0"/>
        <v>0</v>
      </c>
      <c r="C15" s="36">
        <f t="shared" si="1"/>
        <v>0</v>
      </c>
      <c r="D15" s="36"/>
      <c r="E15" s="36"/>
      <c r="F15" s="36">
        <f t="shared" si="3"/>
        <v>0</v>
      </c>
      <c r="G15" s="36"/>
      <c r="H15" s="36"/>
      <c r="I15" s="36"/>
      <c r="J15" s="36"/>
      <c r="K15" s="36"/>
      <c r="L15" s="36"/>
      <c r="M15" s="75"/>
      <c r="N15" s="109"/>
      <c r="O15" s="5">
        <v>0</v>
      </c>
      <c r="P15">
        <v>0</v>
      </c>
    </row>
    <row r="16" spans="1:17" x14ac:dyDescent="0.25">
      <c r="A16" s="58" t="s">
        <v>98</v>
      </c>
      <c r="B16" s="36">
        <f t="shared" si="0"/>
        <v>142637</v>
      </c>
      <c r="C16" s="36">
        <f t="shared" si="1"/>
        <v>56192</v>
      </c>
      <c r="D16" s="5">
        <v>38767</v>
      </c>
      <c r="E16" s="5">
        <v>17425</v>
      </c>
      <c r="F16" s="36">
        <f t="shared" si="3"/>
        <v>143533</v>
      </c>
      <c r="G16" s="5">
        <v>103870</v>
      </c>
      <c r="H16" s="5">
        <v>13615</v>
      </c>
      <c r="I16" s="5">
        <v>26048</v>
      </c>
      <c r="J16" s="5">
        <v>36773</v>
      </c>
      <c r="K16" s="5">
        <v>10063</v>
      </c>
      <c r="L16" s="5">
        <v>45000</v>
      </c>
      <c r="M16" s="75">
        <v>0</v>
      </c>
      <c r="N16" s="109">
        <v>0</v>
      </c>
      <c r="O16" s="67">
        <v>0</v>
      </c>
    </row>
    <row r="17" spans="1:16" x14ac:dyDescent="0.25">
      <c r="A17" s="32"/>
      <c r="B17" s="43"/>
      <c r="C17" s="43"/>
      <c r="D17" s="43"/>
      <c r="E17" s="43"/>
      <c r="F17" s="43"/>
      <c r="G17" s="43"/>
      <c r="H17" s="43"/>
      <c r="I17" s="36"/>
      <c r="J17" s="36"/>
      <c r="K17" s="43"/>
      <c r="L17" s="32"/>
      <c r="M17" s="32"/>
      <c r="N17" s="32"/>
    </row>
    <row r="18" spans="1:16" x14ac:dyDescent="0.25">
      <c r="A18" s="97" t="s">
        <v>8</v>
      </c>
      <c r="B18" s="43"/>
      <c r="C18" s="43"/>
      <c r="D18" s="43"/>
      <c r="E18" s="43"/>
      <c r="F18" s="43"/>
      <c r="G18" s="43"/>
      <c r="H18" s="43"/>
      <c r="I18" s="36"/>
      <c r="J18" s="36"/>
      <c r="K18" s="43"/>
      <c r="L18" s="32"/>
      <c r="M18" s="32"/>
      <c r="N18" s="32"/>
    </row>
    <row r="19" spans="1:16" x14ac:dyDescent="0.25">
      <c r="A19" s="58" t="s">
        <v>76</v>
      </c>
      <c r="B19" s="43">
        <f>C19+F19+K19+L19+M19+N19</f>
        <v>4210692926.8200002</v>
      </c>
      <c r="C19" s="42">
        <v>2283623299.8200002</v>
      </c>
      <c r="D19" s="42"/>
      <c r="E19" s="42"/>
      <c r="F19" s="42">
        <v>1188206160</v>
      </c>
      <c r="G19" s="42"/>
      <c r="H19" s="42"/>
      <c r="I19" s="42"/>
      <c r="J19" s="42"/>
      <c r="K19" s="36">
        <v>729755932</v>
      </c>
      <c r="L19" s="36">
        <v>9107535</v>
      </c>
      <c r="M19" s="36">
        <v>0</v>
      </c>
      <c r="N19" s="36">
        <v>0</v>
      </c>
      <c r="O19" s="67">
        <v>0</v>
      </c>
      <c r="P19" s="67">
        <v>0</v>
      </c>
    </row>
    <row r="20" spans="1:16" x14ac:dyDescent="0.25">
      <c r="A20" s="58" t="s">
        <v>112</v>
      </c>
      <c r="B20" s="43">
        <f t="shared" ref="B20:B22" si="4">C20+F20+K20+L20+M20+N20</f>
        <v>7336311390.782609</v>
      </c>
      <c r="C20" s="43">
        <f>+D20+E20</f>
        <v>4487877534.782609</v>
      </c>
      <c r="D20" s="42">
        <v>4414303434.782609</v>
      </c>
      <c r="E20" s="42">
        <v>73574100</v>
      </c>
      <c r="F20" s="42">
        <f>G20</f>
        <v>2041529856</v>
      </c>
      <c r="G20" s="126">
        <v>2041529856</v>
      </c>
      <c r="H20" s="126"/>
      <c r="I20" s="126"/>
      <c r="J20" s="126"/>
      <c r="K20" s="5">
        <v>806904000</v>
      </c>
      <c r="L20" s="5">
        <v>0</v>
      </c>
      <c r="M20" s="60">
        <v>0</v>
      </c>
      <c r="N20" s="109">
        <v>0</v>
      </c>
      <c r="O20" s="67">
        <v>0</v>
      </c>
      <c r="P20" s="67">
        <v>0</v>
      </c>
    </row>
    <row r="21" spans="1:16" x14ac:dyDescent="0.25">
      <c r="A21" s="58" t="s">
        <v>113</v>
      </c>
      <c r="B21" s="110">
        <f t="shared" si="4"/>
        <v>5655158463.8000002</v>
      </c>
      <c r="C21" s="42">
        <f>D21</f>
        <v>3127064003</v>
      </c>
      <c r="D21" s="126">
        <v>3127064003</v>
      </c>
      <c r="E21" s="126"/>
      <c r="F21" s="42">
        <f>G21</f>
        <v>2144349060</v>
      </c>
      <c r="G21" s="126">
        <v>2144349060</v>
      </c>
      <c r="H21" s="126"/>
      <c r="I21" s="126"/>
      <c r="J21" s="126"/>
      <c r="K21" s="36">
        <v>373512767.63999999</v>
      </c>
      <c r="L21" s="5">
        <v>10232633.16</v>
      </c>
      <c r="M21" s="5">
        <v>0</v>
      </c>
      <c r="N21" s="5">
        <v>0</v>
      </c>
      <c r="O21" s="67">
        <v>0</v>
      </c>
      <c r="P21" s="67">
        <v>0</v>
      </c>
    </row>
    <row r="22" spans="1:16" x14ac:dyDescent="0.25">
      <c r="A22" s="58" t="s">
        <v>98</v>
      </c>
      <c r="B22" s="43">
        <f t="shared" si="4"/>
        <v>28108189475.000004</v>
      </c>
      <c r="C22" s="43">
        <f>+D22+E22</f>
        <v>17203530550.000004</v>
      </c>
      <c r="D22" s="42">
        <v>16921496500.000004</v>
      </c>
      <c r="E22" s="42">
        <v>282034050</v>
      </c>
      <c r="F22" s="42">
        <f>G22</f>
        <v>8166119424</v>
      </c>
      <c r="G22" s="126">
        <v>8166119424</v>
      </c>
      <c r="H22" s="126"/>
      <c r="I22" s="126"/>
      <c r="J22" s="126"/>
      <c r="K22" s="5">
        <v>2642808001</v>
      </c>
      <c r="L22" s="5">
        <v>80731500</v>
      </c>
      <c r="M22" s="60">
        <v>15000000</v>
      </c>
      <c r="N22" s="60">
        <v>0</v>
      </c>
      <c r="O22" s="68">
        <v>15000000</v>
      </c>
      <c r="P22" s="68"/>
    </row>
    <row r="23" spans="1:16" x14ac:dyDescent="0.25">
      <c r="A23" s="58" t="s">
        <v>114</v>
      </c>
      <c r="B23" s="111">
        <f>C23+F23+K23+L23+N23+M23</f>
        <v>5655158463.8000002</v>
      </c>
      <c r="C23" s="5">
        <f>C21</f>
        <v>3127064003</v>
      </c>
      <c r="D23" s="42"/>
      <c r="E23" s="42"/>
      <c r="F23" s="42">
        <f>F21</f>
        <v>2144349060</v>
      </c>
      <c r="G23" s="42"/>
      <c r="H23" s="42"/>
      <c r="I23" s="42"/>
      <c r="J23" s="42"/>
      <c r="K23" s="5">
        <f>K21</f>
        <v>373512767.63999999</v>
      </c>
      <c r="L23" s="5">
        <f>L21</f>
        <v>10232633.16</v>
      </c>
      <c r="M23" s="5">
        <f t="shared" ref="M23:P23" si="5">M21</f>
        <v>0</v>
      </c>
      <c r="N23" s="5">
        <f t="shared" si="5"/>
        <v>0</v>
      </c>
      <c r="O23" s="4">
        <f t="shared" si="5"/>
        <v>0</v>
      </c>
      <c r="P23" s="4">
        <f t="shared" si="5"/>
        <v>0</v>
      </c>
    </row>
    <row r="24" spans="1:16" x14ac:dyDescent="0.25">
      <c r="A24" s="32"/>
      <c r="B24" s="43"/>
      <c r="C24" s="43"/>
      <c r="D24" s="43"/>
      <c r="E24" s="43"/>
      <c r="F24" s="43"/>
      <c r="G24" s="43"/>
      <c r="H24" s="43"/>
      <c r="I24" s="43"/>
      <c r="J24" s="43"/>
      <c r="K24" s="43"/>
      <c r="L24" s="32"/>
      <c r="M24" s="32"/>
      <c r="N24" s="43"/>
      <c r="O24" s="69"/>
    </row>
    <row r="25" spans="1:16" x14ac:dyDescent="0.25">
      <c r="A25" s="97" t="s">
        <v>9</v>
      </c>
      <c r="B25" s="43"/>
      <c r="C25" s="43"/>
      <c r="D25" s="43"/>
      <c r="E25" s="43"/>
      <c r="F25" s="43"/>
      <c r="G25" s="43"/>
      <c r="H25" s="43"/>
      <c r="I25" s="43"/>
      <c r="J25" s="43"/>
      <c r="K25" s="43"/>
      <c r="L25" s="43"/>
      <c r="M25" s="32"/>
      <c r="N25" s="32"/>
    </row>
    <row r="26" spans="1:16" x14ac:dyDescent="0.25">
      <c r="A26" s="58" t="s">
        <v>112</v>
      </c>
      <c r="B26" s="43">
        <f>B20</f>
        <v>7336311390.782609</v>
      </c>
      <c r="C26" s="43"/>
      <c r="D26" s="43"/>
      <c r="E26" s="43"/>
      <c r="F26" s="43"/>
      <c r="G26" s="43"/>
      <c r="H26" s="43"/>
      <c r="I26" s="43"/>
      <c r="J26" s="43"/>
      <c r="K26" s="43"/>
      <c r="L26" s="43"/>
      <c r="M26" s="32"/>
      <c r="N26" s="32"/>
    </row>
    <row r="27" spans="1:16" x14ac:dyDescent="0.25">
      <c r="A27" s="58" t="s">
        <v>113</v>
      </c>
      <c r="B27" s="43">
        <v>8315757416</v>
      </c>
      <c r="C27" s="43"/>
      <c r="D27" s="43"/>
      <c r="E27" s="43"/>
      <c r="F27" s="43"/>
      <c r="G27" s="43"/>
      <c r="H27" s="43"/>
      <c r="I27" s="43"/>
      <c r="J27" s="43"/>
      <c r="K27" s="43"/>
      <c r="L27" s="43"/>
      <c r="M27" s="32"/>
      <c r="N27" s="32"/>
    </row>
    <row r="28" spans="1:16" x14ac:dyDescent="0.25">
      <c r="A28" s="32"/>
      <c r="B28" s="32"/>
      <c r="C28" s="32"/>
      <c r="D28" s="32"/>
      <c r="E28" s="32"/>
      <c r="F28" s="32"/>
      <c r="G28" s="32"/>
      <c r="H28" s="32"/>
      <c r="I28" s="32"/>
      <c r="J28" s="32"/>
      <c r="K28" s="32"/>
      <c r="L28" s="32"/>
      <c r="M28" s="32"/>
      <c r="N28" s="32"/>
    </row>
    <row r="29" spans="1:16" x14ac:dyDescent="0.25">
      <c r="A29" s="32" t="s">
        <v>10</v>
      </c>
      <c r="B29" s="32"/>
      <c r="C29" s="32"/>
      <c r="D29" s="32"/>
      <c r="E29" s="32"/>
      <c r="F29" s="32"/>
      <c r="G29" s="32"/>
      <c r="H29" s="32"/>
      <c r="I29" s="32"/>
      <c r="J29" s="32"/>
      <c r="K29" s="32"/>
      <c r="L29" s="32"/>
      <c r="M29" s="32"/>
      <c r="N29" s="32"/>
    </row>
    <row r="30" spans="1:16" x14ac:dyDescent="0.25">
      <c r="A30" s="58" t="s">
        <v>77</v>
      </c>
      <c r="B30" s="98">
        <v>0.99</v>
      </c>
      <c r="C30" s="98">
        <v>0.99</v>
      </c>
      <c r="D30" s="98">
        <v>0.99</v>
      </c>
      <c r="E30" s="98">
        <v>0.99</v>
      </c>
      <c r="F30" s="98">
        <v>0.99</v>
      </c>
      <c r="G30" s="98">
        <v>0.99</v>
      </c>
      <c r="H30" s="98">
        <v>0.99</v>
      </c>
      <c r="I30" s="98">
        <v>0.99</v>
      </c>
      <c r="J30" s="98">
        <v>0.99</v>
      </c>
      <c r="K30" s="98">
        <v>0.99</v>
      </c>
      <c r="L30" s="98">
        <v>0.99</v>
      </c>
      <c r="M30" s="98">
        <v>0.99</v>
      </c>
      <c r="N30" s="98">
        <v>0.99</v>
      </c>
      <c r="O30" s="11">
        <v>0.99</v>
      </c>
      <c r="P30" s="11">
        <v>0.99</v>
      </c>
    </row>
    <row r="31" spans="1:16" x14ac:dyDescent="0.25">
      <c r="A31" s="58" t="s">
        <v>115</v>
      </c>
      <c r="B31" s="32">
        <v>1.01</v>
      </c>
      <c r="C31" s="32">
        <v>1.01</v>
      </c>
      <c r="D31" s="32">
        <v>1.01</v>
      </c>
      <c r="E31" s="32">
        <v>1.01</v>
      </c>
      <c r="F31" s="32">
        <v>1.01</v>
      </c>
      <c r="G31" s="32">
        <v>1.01</v>
      </c>
      <c r="H31" s="32">
        <v>1.01</v>
      </c>
      <c r="I31" s="32">
        <v>1.01</v>
      </c>
      <c r="J31" s="32">
        <v>1.01</v>
      </c>
      <c r="K31" s="32">
        <v>1.01</v>
      </c>
      <c r="L31" s="32">
        <v>1.01</v>
      </c>
      <c r="M31" s="32">
        <v>1.01</v>
      </c>
      <c r="N31" s="32">
        <v>1.01</v>
      </c>
    </row>
    <row r="32" spans="1:16" x14ac:dyDescent="0.25">
      <c r="A32" s="58" t="s">
        <v>11</v>
      </c>
      <c r="B32" s="5">
        <v>145650</v>
      </c>
      <c r="C32" s="5"/>
      <c r="D32" s="5"/>
      <c r="E32" s="5"/>
      <c r="F32" s="5"/>
      <c r="G32" s="5"/>
      <c r="H32" s="5"/>
      <c r="I32" s="5"/>
      <c r="J32" s="5"/>
      <c r="K32" s="5"/>
      <c r="L32" s="5"/>
      <c r="M32" s="5"/>
      <c r="N32" s="5"/>
      <c r="O32" s="4"/>
      <c r="P32" s="4"/>
    </row>
    <row r="33" spans="1:16" x14ac:dyDescent="0.25">
      <c r="A33" s="32"/>
      <c r="B33" s="32"/>
      <c r="C33" s="32"/>
      <c r="D33" s="32"/>
      <c r="E33" s="32"/>
      <c r="F33" s="32"/>
      <c r="G33" s="32"/>
      <c r="H33" s="32"/>
      <c r="I33" s="32"/>
      <c r="J33" s="32"/>
      <c r="K33" s="32"/>
      <c r="L33" s="32"/>
      <c r="M33" s="32"/>
      <c r="N33" s="32"/>
    </row>
    <row r="34" spans="1:16" x14ac:dyDescent="0.25">
      <c r="A34" s="99" t="s">
        <v>12</v>
      </c>
      <c r="B34" s="32"/>
      <c r="C34" s="32"/>
      <c r="D34" s="100"/>
      <c r="E34" s="100"/>
      <c r="F34" s="100"/>
      <c r="G34" s="119"/>
      <c r="H34" s="119"/>
      <c r="I34" s="119"/>
      <c r="J34" s="119"/>
      <c r="K34" s="32"/>
      <c r="L34" s="32"/>
      <c r="M34" s="32"/>
      <c r="N34" s="32"/>
    </row>
    <row r="35" spans="1:16" x14ac:dyDescent="0.25">
      <c r="A35" s="32" t="s">
        <v>78</v>
      </c>
      <c r="B35" s="5">
        <f>B19/B30</f>
        <v>4253225178.606061</v>
      </c>
      <c r="C35" s="42">
        <f>C19/C30</f>
        <v>2306690201.8383842</v>
      </c>
      <c r="D35" s="42"/>
      <c r="E35" s="42"/>
      <c r="F35" s="42">
        <f>F19/F30</f>
        <v>1200208242.4242425</v>
      </c>
      <c r="G35" s="42"/>
      <c r="H35" s="42"/>
      <c r="I35" s="42"/>
      <c r="J35" s="42"/>
      <c r="K35" s="5">
        <f>K19/K30</f>
        <v>737127204.04040408</v>
      </c>
      <c r="L35" s="5">
        <f>L19/L30</f>
        <v>9199530.3030303027</v>
      </c>
      <c r="M35" s="5">
        <f t="shared" ref="M35:P35" si="6">M19/M30</f>
        <v>0</v>
      </c>
      <c r="N35" s="5">
        <f t="shared" si="6"/>
        <v>0</v>
      </c>
      <c r="O35" s="14">
        <f t="shared" si="6"/>
        <v>0</v>
      </c>
      <c r="P35" s="14">
        <f t="shared" si="6"/>
        <v>0</v>
      </c>
    </row>
    <row r="36" spans="1:16" x14ac:dyDescent="0.25">
      <c r="A36" s="32" t="s">
        <v>116</v>
      </c>
      <c r="B36" s="5">
        <f>B21/B31</f>
        <v>5599166795.8415842</v>
      </c>
      <c r="C36" s="42">
        <f>C21/C31</f>
        <v>3096102973.2673268</v>
      </c>
      <c r="D36" s="42"/>
      <c r="E36" s="42"/>
      <c r="F36" s="42">
        <f>F21/F31</f>
        <v>2123117881.1881187</v>
      </c>
      <c r="G36" s="42"/>
      <c r="H36" s="42"/>
      <c r="I36" s="42"/>
      <c r="J36" s="42"/>
      <c r="K36" s="5">
        <f>K21/K31</f>
        <v>369814621.42574257</v>
      </c>
      <c r="L36" s="5">
        <f>L21/L31</f>
        <v>10131319.96039604</v>
      </c>
      <c r="M36" s="5">
        <f t="shared" ref="M36:P36" si="7">M21/M31</f>
        <v>0</v>
      </c>
      <c r="N36" s="5">
        <f t="shared" si="7"/>
        <v>0</v>
      </c>
      <c r="O36" s="14" t="e">
        <f t="shared" si="7"/>
        <v>#DIV/0!</v>
      </c>
      <c r="P36" s="14" t="e">
        <f t="shared" si="7"/>
        <v>#DIV/0!</v>
      </c>
    </row>
    <row r="37" spans="1:16" x14ac:dyDescent="0.25">
      <c r="A37" s="32" t="s">
        <v>79</v>
      </c>
      <c r="B37" s="5">
        <f>B35/B10</f>
        <v>34041.869191106693</v>
      </c>
      <c r="C37" s="42">
        <f>C35/C10</f>
        <v>66182.138708649989</v>
      </c>
      <c r="D37" s="42"/>
      <c r="E37" s="42"/>
      <c r="F37" s="42">
        <f>F35/F10</f>
        <v>9722.1427321305018</v>
      </c>
      <c r="G37" s="42"/>
      <c r="H37" s="42"/>
      <c r="I37" s="42"/>
      <c r="J37" s="42"/>
      <c r="K37" s="5">
        <f>K35/K10</f>
        <v>81951.586574311164</v>
      </c>
      <c r="L37" s="5" t="e">
        <f>L35/L10</f>
        <v>#DIV/0!</v>
      </c>
      <c r="M37" s="5" t="e">
        <f t="shared" ref="M37:P37" si="8">M35/M10</f>
        <v>#DIV/0!</v>
      </c>
      <c r="N37" s="5" t="e">
        <f t="shared" si="8"/>
        <v>#DIV/0!</v>
      </c>
      <c r="O37" s="14" t="e">
        <f t="shared" si="8"/>
        <v>#DIV/0!</v>
      </c>
      <c r="P37" s="14" t="e">
        <f t="shared" si="8"/>
        <v>#DIV/0!</v>
      </c>
    </row>
    <row r="38" spans="1:16" x14ac:dyDescent="0.25">
      <c r="A38" s="32" t="s">
        <v>117</v>
      </c>
      <c r="B38" s="5">
        <f>B36/B14</f>
        <v>45910.866061149129</v>
      </c>
      <c r="C38" s="42">
        <f>C36/C14</f>
        <v>84009.197650226401</v>
      </c>
      <c r="D38" s="42"/>
      <c r="E38" s="42"/>
      <c r="F38" s="42">
        <f>F36/F14</f>
        <v>17504.860753704303</v>
      </c>
      <c r="G38" s="42"/>
      <c r="H38" s="42"/>
      <c r="I38" s="42"/>
      <c r="J38" s="42"/>
      <c r="K38" s="101">
        <f>K36/K14</f>
        <v>38988.046959419022</v>
      </c>
      <c r="L38" s="101">
        <f>L36/L14</f>
        <v>456.77727504039859</v>
      </c>
      <c r="M38" s="101" t="e">
        <f t="shared" ref="M38:P38" si="9">M36/M14</f>
        <v>#DIV/0!</v>
      </c>
      <c r="N38" s="101" t="e">
        <f t="shared" si="9"/>
        <v>#DIV/0!</v>
      </c>
      <c r="O38" s="34" t="e">
        <f t="shared" si="9"/>
        <v>#DIV/0!</v>
      </c>
      <c r="P38" s="34" t="e">
        <f t="shared" si="9"/>
        <v>#DIV/0!</v>
      </c>
    </row>
    <row r="39" spans="1:16" x14ac:dyDescent="0.25">
      <c r="A39" s="32"/>
      <c r="B39" s="32"/>
      <c r="C39" s="32"/>
      <c r="D39" s="32"/>
      <c r="E39" s="32"/>
      <c r="F39" s="32"/>
      <c r="G39" s="32"/>
      <c r="H39" s="32"/>
      <c r="I39" s="32"/>
      <c r="J39" s="32"/>
      <c r="K39" s="32"/>
      <c r="L39" s="32"/>
      <c r="M39" s="32"/>
      <c r="N39" s="32"/>
    </row>
    <row r="40" spans="1:16" x14ac:dyDescent="0.25">
      <c r="A40" s="99" t="s">
        <v>13</v>
      </c>
      <c r="B40" s="32"/>
      <c r="C40" s="32"/>
      <c r="D40" s="32"/>
      <c r="E40" s="32"/>
      <c r="F40" s="32"/>
      <c r="G40" s="32"/>
      <c r="H40" s="32"/>
      <c r="I40" s="32"/>
      <c r="J40" s="32"/>
      <c r="K40" s="32"/>
      <c r="L40" s="32"/>
      <c r="M40" s="32"/>
      <c r="N40" s="32"/>
    </row>
    <row r="41" spans="1:16" x14ac:dyDescent="0.25">
      <c r="A41" s="32"/>
      <c r="B41" s="32"/>
      <c r="C41" s="32"/>
      <c r="D41" s="32"/>
      <c r="E41" s="32"/>
      <c r="F41" s="32"/>
      <c r="G41" s="32"/>
      <c r="H41" s="32"/>
      <c r="I41" s="32"/>
      <c r="J41" s="32"/>
      <c r="K41" s="32"/>
      <c r="L41" s="32"/>
      <c r="M41" s="32"/>
      <c r="N41" s="32"/>
    </row>
    <row r="42" spans="1:16" x14ac:dyDescent="0.25">
      <c r="A42" s="32" t="s">
        <v>14</v>
      </c>
      <c r="B42" s="32"/>
      <c r="C42" s="32"/>
      <c r="D42" s="32"/>
      <c r="E42" s="32"/>
      <c r="F42" s="32"/>
      <c r="G42" s="32"/>
      <c r="H42" s="32"/>
      <c r="I42" s="32"/>
      <c r="J42" s="32"/>
      <c r="K42" s="32"/>
      <c r="L42" s="32"/>
      <c r="M42" s="32"/>
      <c r="N42" s="32"/>
    </row>
    <row r="43" spans="1:16" x14ac:dyDescent="0.25">
      <c r="A43" s="32" t="s">
        <v>15</v>
      </c>
      <c r="B43" s="17">
        <f>(B12/B32)*100</f>
        <v>99.088225197391012</v>
      </c>
      <c r="C43" s="17" t="e">
        <f t="shared" ref="C43:N43" si="10">(C12/C32)*100</f>
        <v>#DIV/0!</v>
      </c>
      <c r="D43" s="17" t="e">
        <f t="shared" si="10"/>
        <v>#DIV/0!</v>
      </c>
      <c r="E43" s="17" t="e">
        <f t="shared" si="10"/>
        <v>#DIV/0!</v>
      </c>
      <c r="F43" s="17" t="e">
        <f t="shared" si="10"/>
        <v>#DIV/0!</v>
      </c>
      <c r="G43" s="17" t="e">
        <f t="shared" si="10"/>
        <v>#DIV/0!</v>
      </c>
      <c r="H43" s="17" t="e">
        <f t="shared" si="10"/>
        <v>#DIV/0!</v>
      </c>
      <c r="I43" s="17" t="e">
        <f t="shared" si="10"/>
        <v>#DIV/0!</v>
      </c>
      <c r="J43" s="17" t="e">
        <f t="shared" si="10"/>
        <v>#DIV/0!</v>
      </c>
      <c r="K43" s="17" t="e">
        <f t="shared" si="10"/>
        <v>#DIV/0!</v>
      </c>
      <c r="L43" s="17" t="e">
        <f t="shared" si="10"/>
        <v>#DIV/0!</v>
      </c>
      <c r="M43" s="17" t="e">
        <f t="shared" si="10"/>
        <v>#DIV/0!</v>
      </c>
      <c r="N43" s="17" t="e">
        <f t="shared" si="10"/>
        <v>#DIV/0!</v>
      </c>
    </row>
    <row r="44" spans="1:16" x14ac:dyDescent="0.25">
      <c r="A44" s="32" t="s">
        <v>16</v>
      </c>
      <c r="B44" s="17">
        <f>(B14/B32)*100</f>
        <v>83.73315024602357</v>
      </c>
      <c r="C44" s="17" t="e">
        <f t="shared" ref="C44:N44" si="11">(C14/C32)*100</f>
        <v>#DIV/0!</v>
      </c>
      <c r="D44" s="17" t="e">
        <f t="shared" si="11"/>
        <v>#DIV/0!</v>
      </c>
      <c r="E44" s="17" t="e">
        <f t="shared" si="11"/>
        <v>#DIV/0!</v>
      </c>
      <c r="F44" s="17" t="e">
        <f t="shared" si="11"/>
        <v>#DIV/0!</v>
      </c>
      <c r="G44" s="17" t="e">
        <f t="shared" si="11"/>
        <v>#DIV/0!</v>
      </c>
      <c r="H44" s="17" t="e">
        <f t="shared" si="11"/>
        <v>#DIV/0!</v>
      </c>
      <c r="I44" s="17" t="e">
        <f t="shared" si="11"/>
        <v>#DIV/0!</v>
      </c>
      <c r="J44" s="17" t="e">
        <f t="shared" si="11"/>
        <v>#DIV/0!</v>
      </c>
      <c r="K44" s="17" t="e">
        <f t="shared" si="11"/>
        <v>#DIV/0!</v>
      </c>
      <c r="L44" s="17" t="e">
        <f t="shared" si="11"/>
        <v>#DIV/0!</v>
      </c>
      <c r="M44" s="17" t="e">
        <f t="shared" si="11"/>
        <v>#DIV/0!</v>
      </c>
      <c r="N44" s="17" t="e">
        <f t="shared" si="11"/>
        <v>#DIV/0!</v>
      </c>
    </row>
    <row r="45" spans="1:16" x14ac:dyDescent="0.25">
      <c r="A45" s="32"/>
      <c r="B45" s="32"/>
      <c r="C45" s="32"/>
      <c r="D45" s="32"/>
      <c r="E45" s="32"/>
      <c r="F45" s="32"/>
      <c r="G45" s="32"/>
      <c r="H45" s="32"/>
      <c r="I45" s="32"/>
      <c r="J45" s="32"/>
      <c r="K45" s="32"/>
      <c r="L45" s="32"/>
      <c r="M45" s="32"/>
      <c r="N45" s="32"/>
    </row>
    <row r="46" spans="1:16" x14ac:dyDescent="0.25">
      <c r="A46" s="32" t="s">
        <v>17</v>
      </c>
      <c r="B46" s="32"/>
      <c r="C46" s="32"/>
      <c r="D46" s="32"/>
      <c r="E46" s="32"/>
      <c r="F46" s="32"/>
      <c r="G46" s="32"/>
      <c r="H46" s="32"/>
      <c r="I46" s="32"/>
      <c r="J46" s="32"/>
      <c r="K46" s="32"/>
      <c r="L46" s="32"/>
      <c r="M46" s="32"/>
      <c r="N46" s="32"/>
    </row>
    <row r="47" spans="1:16" x14ac:dyDescent="0.25">
      <c r="A47" s="32" t="s">
        <v>18</v>
      </c>
      <c r="B47" s="17">
        <f>B14/B12*100</f>
        <v>84.503633079733746</v>
      </c>
      <c r="C47" s="17">
        <f t="shared" ref="C47:N47" si="12">C14/C12*100</f>
        <v>62.853813137773216</v>
      </c>
      <c r="D47" s="17">
        <f t="shared" si="12"/>
        <v>60.198094861399518</v>
      </c>
      <c r="E47" s="17">
        <f t="shared" si="12"/>
        <v>68.762030468019574</v>
      </c>
      <c r="F47" s="17">
        <f t="shared" si="12"/>
        <v>84.501357411419903</v>
      </c>
      <c r="G47" s="17">
        <f t="shared" si="12"/>
        <v>93.969384807932997</v>
      </c>
      <c r="H47" s="17">
        <f t="shared" si="12"/>
        <v>29.509119843310071</v>
      </c>
      <c r="I47" s="17">
        <f t="shared" si="12"/>
        <v>75.490120802620808</v>
      </c>
      <c r="J47" s="17">
        <f t="shared" si="12"/>
        <v>73.422529210743392</v>
      </c>
      <c r="K47" s="17">
        <f t="shared" si="12"/>
        <v>90.336507936507942</v>
      </c>
      <c r="L47" s="17" t="e">
        <f t="shared" si="12"/>
        <v>#DIV/0!</v>
      </c>
      <c r="M47" s="17" t="e">
        <f t="shared" si="12"/>
        <v>#DIV/0!</v>
      </c>
      <c r="N47" s="17" t="e">
        <f t="shared" si="12"/>
        <v>#DIV/0!</v>
      </c>
    </row>
    <row r="48" spans="1:16" x14ac:dyDescent="0.25">
      <c r="A48" s="32" t="s">
        <v>19</v>
      </c>
      <c r="B48" s="17">
        <f>B21/B20*100</f>
        <v>77.084493317788812</v>
      </c>
      <c r="C48" s="17">
        <f>C21/C20*100</f>
        <v>69.678015470880567</v>
      </c>
      <c r="D48" s="17"/>
      <c r="E48" s="17"/>
      <c r="F48" s="102">
        <f>F21/F20*100</f>
        <v>105.03638012923579</v>
      </c>
      <c r="G48" s="102"/>
      <c r="H48" s="102"/>
      <c r="I48" s="102"/>
      <c r="J48" s="102"/>
      <c r="K48" s="17">
        <f>K21/K20*100</f>
        <v>46.289616564052224</v>
      </c>
      <c r="L48" s="17" t="e">
        <f>L21/L20*100</f>
        <v>#DIV/0!</v>
      </c>
      <c r="M48" s="17" t="e">
        <f t="shared" ref="M48:N48" si="13">M21/M20*100</f>
        <v>#DIV/0!</v>
      </c>
      <c r="N48" s="17" t="e">
        <f t="shared" si="13"/>
        <v>#DIV/0!</v>
      </c>
    </row>
    <row r="49" spans="1:14" x14ac:dyDescent="0.25">
      <c r="A49" s="32" t="s">
        <v>20</v>
      </c>
      <c r="B49" s="17">
        <f>AVERAGE(B47:B48)</f>
        <v>80.794063198761279</v>
      </c>
      <c r="C49" s="17">
        <f t="shared" ref="C49:N49" si="14">AVERAGE(C47:C48)</f>
        <v>66.265914304326884</v>
      </c>
      <c r="D49" s="17"/>
      <c r="E49" s="17"/>
      <c r="F49" s="102">
        <f>AVERAGE(F47:F48)</f>
        <v>94.768868770327856</v>
      </c>
      <c r="G49" s="102"/>
      <c r="H49" s="102"/>
      <c r="I49" s="102"/>
      <c r="J49" s="102"/>
      <c r="K49" s="17">
        <f t="shared" si="14"/>
        <v>68.313062250280083</v>
      </c>
      <c r="L49" s="17" t="e">
        <f t="shared" si="14"/>
        <v>#DIV/0!</v>
      </c>
      <c r="M49" s="17" t="e">
        <f t="shared" si="14"/>
        <v>#DIV/0!</v>
      </c>
      <c r="N49" s="17" t="e">
        <f t="shared" si="14"/>
        <v>#DIV/0!</v>
      </c>
    </row>
    <row r="50" spans="1:14" x14ac:dyDescent="0.25">
      <c r="A50" s="32"/>
      <c r="B50" s="17"/>
      <c r="C50" s="17"/>
      <c r="D50" s="17"/>
      <c r="E50" s="17"/>
      <c r="F50" s="17"/>
      <c r="G50" s="17"/>
      <c r="H50" s="17"/>
      <c r="I50" s="17"/>
      <c r="J50" s="17"/>
      <c r="K50" s="17"/>
      <c r="L50" s="17"/>
      <c r="M50" s="32"/>
      <c r="N50" s="32"/>
    </row>
    <row r="51" spans="1:14" x14ac:dyDescent="0.25">
      <c r="A51" s="32" t="s">
        <v>21</v>
      </c>
      <c r="B51" s="32"/>
      <c r="C51" s="32"/>
      <c r="D51" s="32"/>
      <c r="E51" s="32"/>
      <c r="F51" s="32"/>
      <c r="G51" s="32"/>
      <c r="H51" s="32"/>
      <c r="I51" s="32"/>
      <c r="J51" s="32"/>
      <c r="K51" s="32"/>
      <c r="L51" s="32"/>
      <c r="M51" s="32"/>
      <c r="N51" s="32"/>
    </row>
    <row r="52" spans="1:14" x14ac:dyDescent="0.25">
      <c r="A52" s="32" t="s">
        <v>22</v>
      </c>
      <c r="B52" s="17">
        <f>((B14/B16)*100)</f>
        <v>85.501891748517806</v>
      </c>
      <c r="C52" s="17">
        <f t="shared" ref="C52:N52" si="15">((C14/C16)*100)</f>
        <v>65.586441723614257</v>
      </c>
      <c r="D52" s="17">
        <f t="shared" si="15"/>
        <v>62.81459316772856</v>
      </c>
      <c r="E52" s="17">
        <f t="shared" si="15"/>
        <v>71.753228120516496</v>
      </c>
      <c r="F52" s="17">
        <f t="shared" si="15"/>
        <v>84.501357411419903</v>
      </c>
      <c r="G52" s="17">
        <f t="shared" si="15"/>
        <v>93.969384807932997</v>
      </c>
      <c r="H52" s="17">
        <f t="shared" si="15"/>
        <v>29.509119843310071</v>
      </c>
      <c r="I52" s="17">
        <f t="shared" si="15"/>
        <v>75.490120802620808</v>
      </c>
      <c r="J52" s="17">
        <f t="shared" si="15"/>
        <v>73.422529210743392</v>
      </c>
      <c r="K52" s="17">
        <f t="shared" si="15"/>
        <v>94.259498492828513</v>
      </c>
      <c r="L52" s="17">
        <f t="shared" si="15"/>
        <v>49.288888888888884</v>
      </c>
      <c r="M52" s="17" t="e">
        <f t="shared" si="15"/>
        <v>#DIV/0!</v>
      </c>
      <c r="N52" s="17" t="e">
        <f t="shared" si="15"/>
        <v>#DIV/0!</v>
      </c>
    </row>
    <row r="53" spans="1:14" x14ac:dyDescent="0.25">
      <c r="A53" s="32" t="s">
        <v>23</v>
      </c>
      <c r="B53" s="17">
        <f>B21/B22*100</f>
        <v>20.119255524550287</v>
      </c>
      <c r="C53" s="17">
        <f>C21/C22*100</f>
        <v>18.176873601099278</v>
      </c>
      <c r="D53" s="17"/>
      <c r="E53" s="17"/>
      <c r="F53" s="17">
        <f>F21/F22*100</f>
        <v>26.259095032308949</v>
      </c>
      <c r="G53" s="17"/>
      <c r="H53" s="17"/>
      <c r="I53" s="17"/>
      <c r="J53" s="17"/>
      <c r="K53" s="17">
        <f t="shared" ref="K53:N53" si="16">K21/K22*100</f>
        <v>14.133178327697971</v>
      </c>
      <c r="L53" s="17">
        <f t="shared" si="16"/>
        <v>12.674895375411085</v>
      </c>
      <c r="M53" s="17">
        <f t="shared" si="16"/>
        <v>0</v>
      </c>
      <c r="N53" s="17" t="e">
        <f t="shared" si="16"/>
        <v>#DIV/0!</v>
      </c>
    </row>
    <row r="54" spans="1:14" x14ac:dyDescent="0.25">
      <c r="A54" s="32" t="s">
        <v>24</v>
      </c>
      <c r="B54" s="17">
        <f>(B52+B53)/2</f>
        <v>52.810573636534045</v>
      </c>
      <c r="C54" s="17">
        <f t="shared" ref="C54:N54" si="17">(C52+C53)/2</f>
        <v>41.881657662356766</v>
      </c>
      <c r="D54" s="17"/>
      <c r="E54" s="17"/>
      <c r="F54" s="17">
        <f t="shared" ref="F54" si="18">(F52+F53)/2</f>
        <v>55.380226221864426</v>
      </c>
      <c r="G54" s="17"/>
      <c r="H54" s="17"/>
      <c r="I54" s="17"/>
      <c r="J54" s="17"/>
      <c r="K54" s="17">
        <f t="shared" si="17"/>
        <v>54.196338410263245</v>
      </c>
      <c r="L54" s="17">
        <f t="shared" si="17"/>
        <v>30.981892132149984</v>
      </c>
      <c r="M54" s="17" t="e">
        <f t="shared" si="17"/>
        <v>#DIV/0!</v>
      </c>
      <c r="N54" s="17" t="e">
        <f t="shared" si="17"/>
        <v>#DIV/0!</v>
      </c>
    </row>
    <row r="55" spans="1:14" x14ac:dyDescent="0.25">
      <c r="A55" s="32"/>
      <c r="B55" s="17"/>
      <c r="C55" s="17"/>
      <c r="D55" s="17"/>
      <c r="E55" s="17"/>
      <c r="F55" s="17"/>
      <c r="G55" s="17"/>
      <c r="H55" s="17"/>
      <c r="I55" s="17"/>
      <c r="J55" s="17"/>
      <c r="K55" s="17"/>
      <c r="L55" s="17"/>
      <c r="M55" s="32"/>
      <c r="N55" s="32"/>
    </row>
    <row r="56" spans="1:14" x14ac:dyDescent="0.25">
      <c r="A56" s="32" t="s">
        <v>40</v>
      </c>
      <c r="B56" s="32"/>
      <c r="C56" s="32"/>
      <c r="D56" s="32"/>
      <c r="E56" s="32"/>
      <c r="F56" s="32"/>
      <c r="G56" s="32"/>
      <c r="H56" s="32"/>
      <c r="I56" s="32"/>
      <c r="J56" s="32"/>
      <c r="K56" s="32"/>
      <c r="L56" s="32"/>
      <c r="M56" s="32"/>
      <c r="N56" s="32"/>
    </row>
    <row r="57" spans="1:14" x14ac:dyDescent="0.25">
      <c r="A57" s="32" t="s">
        <v>25</v>
      </c>
      <c r="B57" s="17">
        <f>B23/B21*100</f>
        <v>100</v>
      </c>
      <c r="C57" s="17"/>
      <c r="D57" s="17"/>
      <c r="E57" s="17"/>
      <c r="F57" s="17"/>
      <c r="G57" s="17"/>
      <c r="H57" s="17"/>
      <c r="I57" s="17"/>
      <c r="J57" s="17"/>
      <c r="K57" s="17"/>
      <c r="L57" s="17"/>
      <c r="M57" s="32"/>
      <c r="N57" s="32"/>
    </row>
    <row r="58" spans="1:14" x14ac:dyDescent="0.25">
      <c r="A58" s="32"/>
      <c r="B58" s="32"/>
      <c r="C58" s="32"/>
      <c r="D58" s="32"/>
      <c r="E58" s="32"/>
      <c r="F58" s="32"/>
      <c r="G58" s="32"/>
      <c r="H58" s="32"/>
      <c r="I58" s="32"/>
      <c r="J58" s="32"/>
      <c r="K58" s="32"/>
      <c r="L58" s="32"/>
      <c r="M58" s="32"/>
      <c r="N58" s="32"/>
    </row>
    <row r="59" spans="1:14" x14ac:dyDescent="0.25">
      <c r="A59" s="32" t="s">
        <v>26</v>
      </c>
      <c r="B59" s="32"/>
      <c r="C59" s="32"/>
      <c r="D59" s="32"/>
      <c r="E59" s="32"/>
      <c r="F59" s="32"/>
      <c r="G59" s="32"/>
      <c r="H59" s="32"/>
      <c r="I59" s="32"/>
      <c r="J59" s="32"/>
      <c r="K59" s="32"/>
      <c r="L59" s="32"/>
      <c r="M59" s="32"/>
      <c r="N59" s="32"/>
    </row>
    <row r="60" spans="1:14" x14ac:dyDescent="0.25">
      <c r="A60" s="32" t="s">
        <v>27</v>
      </c>
      <c r="B60" s="17">
        <f>((B14/B10)-1)*100</f>
        <v>-2.3880604978883446</v>
      </c>
      <c r="C60" s="17">
        <f t="shared" ref="C60:N60" si="19">((C14/C10)-1)*100</f>
        <v>5.7401899369745601</v>
      </c>
      <c r="D60" s="17">
        <f t="shared" si="19"/>
        <v>-1.2102935807110415</v>
      </c>
      <c r="E60" s="17">
        <f t="shared" si="19"/>
        <v>22.530380243041947</v>
      </c>
      <c r="F60" s="17">
        <f t="shared" si="19"/>
        <v>-1.7526521993881383</v>
      </c>
      <c r="G60" s="17">
        <f t="shared" si="19"/>
        <v>-2.6775327878115096</v>
      </c>
      <c r="H60" s="17">
        <f t="shared" si="19"/>
        <v>5.4874846840539115</v>
      </c>
      <c r="I60" s="17">
        <f t="shared" si="19"/>
        <v>1.6157649044838296</v>
      </c>
      <c r="J60" s="17">
        <f t="shared" si="19"/>
        <v>7.439978777026135</v>
      </c>
      <c r="K60" s="17">
        <f t="shared" si="19"/>
        <v>5.4550844945152832</v>
      </c>
      <c r="L60" s="17" t="e">
        <f t="shared" si="19"/>
        <v>#DIV/0!</v>
      </c>
      <c r="M60" s="17" t="e">
        <f t="shared" si="19"/>
        <v>#DIV/0!</v>
      </c>
      <c r="N60" s="17" t="e">
        <f t="shared" si="19"/>
        <v>#DIV/0!</v>
      </c>
    </row>
    <row r="61" spans="1:14" x14ac:dyDescent="0.25">
      <c r="A61" s="32" t="s">
        <v>28</v>
      </c>
      <c r="B61" s="17">
        <f>((B36/B35)-1)*100</f>
        <v>31.645200070893907</v>
      </c>
      <c r="C61" s="17">
        <f t="shared" ref="C61:N61" si="20">((C36/C35)-1)*100</f>
        <v>34.222747848835411</v>
      </c>
      <c r="D61" s="17"/>
      <c r="E61" s="17"/>
      <c r="F61" s="17">
        <f t="shared" si="20"/>
        <v>76.89579242513247</v>
      </c>
      <c r="G61" s="17"/>
      <c r="H61" s="17"/>
      <c r="I61" s="17"/>
      <c r="J61" s="17"/>
      <c r="K61" s="17">
        <f t="shared" si="20"/>
        <v>-49.830284461259424</v>
      </c>
      <c r="L61" s="17">
        <f t="shared" si="20"/>
        <v>10.128665558705841</v>
      </c>
      <c r="M61" s="17" t="e">
        <f t="shared" si="20"/>
        <v>#DIV/0!</v>
      </c>
      <c r="N61" s="17" t="e">
        <f t="shared" si="20"/>
        <v>#DIV/0!</v>
      </c>
    </row>
    <row r="62" spans="1:14" x14ac:dyDescent="0.25">
      <c r="A62" s="32" t="s">
        <v>29</v>
      </c>
      <c r="B62" s="17">
        <f>((B38/B37)-1)*100</f>
        <v>34.865878848812358</v>
      </c>
      <c r="C62" s="17">
        <f t="shared" ref="C62:N62" si="21">((C38/C37)-1)*100</f>
        <v>26.936359702812716</v>
      </c>
      <c r="D62" s="17"/>
      <c r="E62" s="17"/>
      <c r="F62" s="17">
        <f t="shared" si="21"/>
        <v>80.05146844689763</v>
      </c>
      <c r="G62" s="17"/>
      <c r="H62" s="17"/>
      <c r="I62" s="17"/>
      <c r="J62" s="17"/>
      <c r="K62" s="17">
        <f t="shared" si="21"/>
        <v>-52.425512928824304</v>
      </c>
      <c r="L62" s="17" t="e">
        <f t="shared" si="21"/>
        <v>#DIV/0!</v>
      </c>
      <c r="M62" s="17" t="e">
        <f t="shared" si="21"/>
        <v>#DIV/0!</v>
      </c>
      <c r="N62" s="17" t="e">
        <f t="shared" si="21"/>
        <v>#DIV/0!</v>
      </c>
    </row>
    <row r="63" spans="1:14" x14ac:dyDescent="0.25">
      <c r="A63" s="32"/>
      <c r="B63" s="17"/>
      <c r="C63" s="17"/>
      <c r="D63" s="17"/>
      <c r="E63" s="17"/>
      <c r="F63" s="17"/>
      <c r="G63" s="17"/>
      <c r="H63" s="17"/>
      <c r="I63" s="17"/>
      <c r="J63" s="17"/>
      <c r="K63" s="17"/>
      <c r="L63" s="17"/>
      <c r="M63" s="32"/>
      <c r="N63" s="32"/>
    </row>
    <row r="64" spans="1:14" x14ac:dyDescent="0.25">
      <c r="A64" s="32" t="s">
        <v>30</v>
      </c>
      <c r="B64" s="32"/>
      <c r="C64" s="32"/>
      <c r="D64" s="32"/>
      <c r="E64" s="32"/>
      <c r="F64" s="32"/>
      <c r="G64" s="32"/>
      <c r="H64" s="32"/>
      <c r="I64" s="32"/>
      <c r="J64" s="32"/>
      <c r="K64" s="32"/>
      <c r="L64" s="32"/>
      <c r="M64" s="32"/>
      <c r="N64" s="32"/>
    </row>
    <row r="65" spans="1:14" x14ac:dyDescent="0.25">
      <c r="A65" s="32" t="s">
        <v>46</v>
      </c>
      <c r="B65" s="5">
        <f>B20/(B12*3)</f>
        <v>16944.312927071893</v>
      </c>
      <c r="C65" s="5">
        <f>C20/(C12*3)</f>
        <v>25513.075437211046</v>
      </c>
      <c r="D65" s="5"/>
      <c r="E65" s="5"/>
      <c r="F65" s="5">
        <f t="shared" ref="F65" si="22">F20/(F12*3)</f>
        <v>4741.1393338117368</v>
      </c>
      <c r="G65" s="5"/>
      <c r="H65" s="42"/>
      <c r="I65" s="42"/>
      <c r="J65" s="42"/>
      <c r="K65" s="5">
        <f>K20/(K12*3)</f>
        <v>25616</v>
      </c>
      <c r="L65" s="5" t="e">
        <f>L20/(L12*3)</f>
        <v>#DIV/0!</v>
      </c>
      <c r="M65" s="5" t="e">
        <f t="shared" ref="M65:N65" si="23">M20/(M12*3)</f>
        <v>#DIV/0!</v>
      </c>
      <c r="N65" s="5" t="e">
        <f t="shared" si="23"/>
        <v>#DIV/0!</v>
      </c>
    </row>
    <row r="66" spans="1:14" x14ac:dyDescent="0.25">
      <c r="A66" s="32" t="s">
        <v>47</v>
      </c>
      <c r="B66" s="5">
        <f>B21/(B14*3)</f>
        <v>15456.658240586872</v>
      </c>
      <c r="C66" s="5">
        <f>C21/(C14*3)</f>
        <v>28283.096542242889</v>
      </c>
      <c r="D66" s="5"/>
      <c r="E66" s="42"/>
      <c r="F66" s="5">
        <f>F21/(F14*3)</f>
        <v>5893.3031204137833</v>
      </c>
      <c r="G66" s="42"/>
      <c r="H66" s="42"/>
      <c r="I66" s="42"/>
      <c r="J66" s="42"/>
      <c r="K66" s="5">
        <f>K21/(K14*3)</f>
        <v>13125.97580967107</v>
      </c>
      <c r="L66" s="5">
        <f>L21/(L14*3)</f>
        <v>153.78168259693419</v>
      </c>
      <c r="M66" s="5" t="e">
        <f t="shared" ref="M66:N66" si="24">M21/(M14*3)</f>
        <v>#DIV/0!</v>
      </c>
      <c r="N66" s="5" t="e">
        <f t="shared" si="24"/>
        <v>#DIV/0!</v>
      </c>
    </row>
    <row r="67" spans="1:14" x14ac:dyDescent="0.25">
      <c r="A67" s="32" t="s">
        <v>33</v>
      </c>
      <c r="B67" s="17">
        <f>(B66/B65)*B49</f>
        <v>73.700611414961244</v>
      </c>
      <c r="C67" s="17">
        <f t="shared" ref="C67:N67" si="25">(C66/C65)*C49</f>
        <v>73.460577355395046</v>
      </c>
      <c r="D67" s="17"/>
      <c r="E67" s="17"/>
      <c r="F67" s="17">
        <f t="shared" si="25"/>
        <v>117.7990416900991</v>
      </c>
      <c r="G67" s="17"/>
      <c r="H67" s="17"/>
      <c r="I67" s="17"/>
      <c r="J67" s="17"/>
      <c r="K67" s="17">
        <f t="shared" si="25"/>
        <v>35.004512905283036</v>
      </c>
      <c r="L67" s="17" t="e">
        <f t="shared" si="25"/>
        <v>#DIV/0!</v>
      </c>
      <c r="M67" s="17" t="e">
        <f t="shared" si="25"/>
        <v>#DIV/0!</v>
      </c>
      <c r="N67" s="17" t="e">
        <f t="shared" si="25"/>
        <v>#DIV/0!</v>
      </c>
    </row>
    <row r="68" spans="1:14" x14ac:dyDescent="0.25">
      <c r="A68" s="32" t="s">
        <v>39</v>
      </c>
      <c r="B68" s="30">
        <f>B20/B12</f>
        <v>50832.938781215678</v>
      </c>
      <c r="C68" s="30">
        <f>C20/C12</f>
        <v>76539.226311633131</v>
      </c>
      <c r="D68" s="30"/>
      <c r="E68" s="30"/>
      <c r="F68" s="30">
        <f t="shared" ref="F68" si="26">F20/F12</f>
        <v>14223.41800143521</v>
      </c>
      <c r="G68" s="57"/>
      <c r="H68" s="57"/>
      <c r="I68" s="57"/>
      <c r="J68" s="57"/>
      <c r="K68" s="30">
        <f t="shared" ref="K68:N68" si="27">K20/K12</f>
        <v>76848</v>
      </c>
      <c r="L68" s="30" t="e">
        <f t="shared" si="27"/>
        <v>#DIV/0!</v>
      </c>
      <c r="M68" s="30" t="e">
        <f t="shared" si="27"/>
        <v>#DIV/0!</v>
      </c>
      <c r="N68" s="30" t="e">
        <f t="shared" si="27"/>
        <v>#DIV/0!</v>
      </c>
    </row>
    <row r="69" spans="1:14" x14ac:dyDescent="0.25">
      <c r="A69" s="32" t="s">
        <v>38</v>
      </c>
      <c r="B69" s="17">
        <f>B21/B14</f>
        <v>46369.97472176062</v>
      </c>
      <c r="C69" s="17">
        <f>C21/C14</f>
        <v>84849.289626728671</v>
      </c>
      <c r="D69" s="17"/>
      <c r="E69" s="17"/>
      <c r="F69" s="17">
        <f t="shared" ref="F69" si="28">F21/F14</f>
        <v>17679.909361241349</v>
      </c>
      <c r="G69" s="57"/>
      <c r="H69" s="57"/>
      <c r="I69" s="57"/>
      <c r="J69" s="57"/>
      <c r="K69" s="30">
        <f>K21/K14</f>
        <v>39377.927429013209</v>
      </c>
      <c r="L69" s="30">
        <f>L21/L14</f>
        <v>461.34504779080254</v>
      </c>
      <c r="M69" s="30" t="e">
        <f t="shared" ref="M69:N69" si="29">M21/M14</f>
        <v>#DIV/0!</v>
      </c>
      <c r="N69" s="30" t="e">
        <f t="shared" si="29"/>
        <v>#DIV/0!</v>
      </c>
    </row>
    <row r="70" spans="1:14" x14ac:dyDescent="0.25">
      <c r="A70" s="32"/>
      <c r="B70" s="17"/>
      <c r="C70" s="17"/>
      <c r="D70" s="17"/>
      <c r="E70" s="17"/>
      <c r="F70" s="17"/>
      <c r="G70" s="17"/>
      <c r="H70" s="17"/>
      <c r="I70" s="17"/>
      <c r="J70" s="17"/>
      <c r="K70" s="17"/>
      <c r="L70" s="17"/>
      <c r="M70" s="32"/>
      <c r="N70" s="32"/>
    </row>
    <row r="71" spans="1:14" x14ac:dyDescent="0.25">
      <c r="A71" s="32" t="s">
        <v>34</v>
      </c>
      <c r="B71" s="17"/>
      <c r="C71" s="17"/>
      <c r="D71" s="17"/>
      <c r="E71" s="17"/>
      <c r="F71" s="17"/>
      <c r="G71" s="17"/>
      <c r="H71" s="17"/>
      <c r="I71" s="17"/>
      <c r="J71" s="17"/>
      <c r="K71" s="17"/>
      <c r="L71" s="17"/>
      <c r="M71" s="32"/>
      <c r="N71" s="32"/>
    </row>
    <row r="72" spans="1:14" x14ac:dyDescent="0.25">
      <c r="A72" s="32" t="s">
        <v>35</v>
      </c>
      <c r="B72" s="17">
        <f>(B27/B26)*100</f>
        <v>113.35066047561686</v>
      </c>
      <c r="C72" s="17"/>
      <c r="D72" s="17"/>
      <c r="E72" s="17"/>
      <c r="F72" s="17"/>
      <c r="G72" s="17"/>
      <c r="H72" s="17"/>
      <c r="I72" s="17"/>
      <c r="J72" s="17"/>
      <c r="K72" s="17"/>
      <c r="L72" s="17"/>
      <c r="M72" s="32"/>
      <c r="N72" s="32"/>
    </row>
    <row r="73" spans="1:14" x14ac:dyDescent="0.25">
      <c r="A73" s="32" t="s">
        <v>36</v>
      </c>
      <c r="B73" s="17">
        <f>(B21/B27)*100</f>
        <v>68.005332297442294</v>
      </c>
      <c r="C73" s="17"/>
      <c r="D73" s="17"/>
      <c r="E73" s="17"/>
      <c r="F73" s="17"/>
      <c r="G73" s="17"/>
      <c r="H73" s="17"/>
      <c r="I73" s="17"/>
      <c r="J73" s="17"/>
      <c r="K73" s="17"/>
      <c r="L73" s="17"/>
      <c r="M73" s="32"/>
      <c r="N73" s="32"/>
    </row>
    <row r="74" spans="1:14" ht="15.75" thickBot="1" x14ac:dyDescent="0.3">
      <c r="A74" s="47"/>
      <c r="B74" s="47"/>
      <c r="C74" s="47"/>
      <c r="D74" s="47"/>
      <c r="E74" s="47"/>
      <c r="F74" s="47"/>
      <c r="G74" s="47"/>
      <c r="H74" s="47"/>
      <c r="I74" s="47"/>
      <c r="J74" s="47"/>
      <c r="K74" s="47"/>
      <c r="L74" s="47"/>
      <c r="M74" s="47"/>
      <c r="N74" s="47"/>
    </row>
    <row r="75" spans="1:14" ht="15.75" thickTop="1" x14ac:dyDescent="0.25">
      <c r="A75" s="33" t="s">
        <v>100</v>
      </c>
      <c r="B75" s="32"/>
      <c r="C75" s="32"/>
      <c r="D75" s="32"/>
      <c r="E75" s="32"/>
      <c r="F75" s="32"/>
      <c r="G75" s="32"/>
      <c r="H75" s="32"/>
      <c r="I75" s="32"/>
      <c r="J75" s="32"/>
      <c r="K75" s="32"/>
      <c r="L75" s="32"/>
      <c r="M75" s="32"/>
      <c r="N75" s="32"/>
    </row>
    <row r="76" spans="1:14" x14ac:dyDescent="0.25">
      <c r="A76" s="32" t="s">
        <v>101</v>
      </c>
      <c r="B76" s="32"/>
      <c r="C76" s="32"/>
      <c r="D76" s="32"/>
      <c r="E76" s="32"/>
      <c r="F76" s="32"/>
      <c r="G76" s="32"/>
      <c r="H76" s="32"/>
      <c r="I76" s="32"/>
      <c r="J76" s="32"/>
      <c r="K76" s="32"/>
      <c r="L76" s="32"/>
      <c r="M76" s="32"/>
      <c r="N76" s="32"/>
    </row>
    <row r="77" spans="1:14" x14ac:dyDescent="0.25">
      <c r="A77" s="32" t="s">
        <v>102</v>
      </c>
      <c r="B77" s="32"/>
      <c r="C77" s="32"/>
      <c r="D77" s="32"/>
      <c r="E77" s="32"/>
      <c r="F77" s="32"/>
      <c r="G77" s="32"/>
      <c r="H77" s="32"/>
      <c r="I77" s="32"/>
      <c r="J77" s="32"/>
      <c r="K77" s="32"/>
      <c r="L77" s="32"/>
      <c r="M77" s="32"/>
      <c r="N77" s="32"/>
    </row>
    <row r="78" spans="1:14" x14ac:dyDescent="0.25">
      <c r="A78" s="32" t="s">
        <v>54</v>
      </c>
      <c r="B78" s="103"/>
      <c r="C78" s="103"/>
      <c r="D78" s="103"/>
      <c r="E78" s="103"/>
      <c r="F78" s="103"/>
      <c r="G78" s="103"/>
      <c r="H78" s="103"/>
      <c r="I78" s="103"/>
      <c r="J78" s="103"/>
      <c r="K78" s="32"/>
      <c r="L78" s="32"/>
      <c r="M78" s="32"/>
      <c r="N78" s="32"/>
    </row>
    <row r="80" spans="1:14" x14ac:dyDescent="0.25">
      <c r="A80" t="s">
        <v>43</v>
      </c>
    </row>
    <row r="81" spans="1:1" x14ac:dyDescent="0.25">
      <c r="A81" t="s">
        <v>52</v>
      </c>
    </row>
    <row r="82" spans="1:1" x14ac:dyDescent="0.25">
      <c r="A82" t="s">
        <v>60</v>
      </c>
    </row>
    <row r="83" spans="1:1" x14ac:dyDescent="0.25">
      <c r="A83" t="s">
        <v>50</v>
      </c>
    </row>
    <row r="84" spans="1:1" x14ac:dyDescent="0.25">
      <c r="A84" t="s">
        <v>53</v>
      </c>
    </row>
    <row r="86" spans="1:1" x14ac:dyDescent="0.25">
      <c r="A86" s="89" t="s">
        <v>144</v>
      </c>
    </row>
    <row r="87" spans="1:1" x14ac:dyDescent="0.25">
      <c r="A87" s="40"/>
    </row>
  </sheetData>
  <mergeCells count="10">
    <mergeCell ref="G34:J34"/>
    <mergeCell ref="A2:K2"/>
    <mergeCell ref="A4:A5"/>
    <mergeCell ref="D5:E5"/>
    <mergeCell ref="D4:N4"/>
    <mergeCell ref="G5:J5"/>
    <mergeCell ref="G20:J20"/>
    <mergeCell ref="G22:J22"/>
    <mergeCell ref="D21:E21"/>
    <mergeCell ref="G21:J2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88"/>
  <sheetViews>
    <sheetView topLeftCell="A25" zoomScale="60" zoomScaleNormal="60" workbookViewId="0">
      <selection activeCell="B32" sqref="B32"/>
    </sheetView>
  </sheetViews>
  <sheetFormatPr baseColWidth="10" defaultColWidth="11.42578125" defaultRowHeight="15" x14ac:dyDescent="0.25"/>
  <cols>
    <col min="1" max="1" width="50.85546875" customWidth="1"/>
    <col min="2" max="3" width="26.7109375" customWidth="1"/>
    <col min="4" max="6" width="15.5703125" customWidth="1"/>
    <col min="7" max="7" width="16.140625" customWidth="1"/>
    <col min="8" max="10" width="14.5703125" customWidth="1"/>
    <col min="11" max="11" width="15.42578125" customWidth="1"/>
    <col min="12" max="12" width="16.42578125" customWidth="1"/>
    <col min="13" max="13" width="18.140625" customWidth="1"/>
    <col min="14" max="14" width="22.7109375" customWidth="1"/>
    <col min="15" max="15" width="23.85546875" customWidth="1"/>
    <col min="16" max="16" width="22.7109375" customWidth="1"/>
    <col min="17" max="17" width="15.7109375" customWidth="1"/>
  </cols>
  <sheetData>
    <row r="2" spans="1:17" ht="15.75" x14ac:dyDescent="0.25">
      <c r="A2" s="122" t="s">
        <v>118</v>
      </c>
      <c r="B2" s="122"/>
      <c r="C2" s="122"/>
      <c r="D2" s="122"/>
      <c r="E2" s="122"/>
      <c r="F2" s="122"/>
      <c r="G2" s="122"/>
      <c r="H2" s="122"/>
      <c r="I2" s="122"/>
      <c r="J2" s="122"/>
      <c r="K2" s="122"/>
    </row>
    <row r="4" spans="1:17" x14ac:dyDescent="0.25">
      <c r="A4" s="120" t="s">
        <v>0</v>
      </c>
      <c r="B4" s="25" t="s">
        <v>1</v>
      </c>
      <c r="C4" s="25"/>
      <c r="D4" s="128" t="s">
        <v>2</v>
      </c>
      <c r="E4" s="128"/>
      <c r="F4" s="128"/>
      <c r="G4" s="128"/>
      <c r="H4" s="128"/>
      <c r="I4" s="128"/>
      <c r="J4" s="128"/>
      <c r="K4" s="128"/>
      <c r="L4" s="128"/>
      <c r="M4" s="128"/>
      <c r="N4" s="128"/>
      <c r="O4" s="128"/>
      <c r="P4" s="128"/>
    </row>
    <row r="5" spans="1:17" ht="15.75" thickBot="1" x14ac:dyDescent="0.3">
      <c r="A5" s="121"/>
      <c r="B5" s="1" t="s">
        <v>3</v>
      </c>
      <c r="C5" s="54" t="s">
        <v>55</v>
      </c>
      <c r="D5" s="123" t="s">
        <v>4</v>
      </c>
      <c r="E5" s="123"/>
      <c r="F5" s="54" t="s">
        <v>56</v>
      </c>
      <c r="G5" s="123" t="s">
        <v>51</v>
      </c>
      <c r="H5" s="123"/>
      <c r="I5" s="123"/>
      <c r="J5" s="123"/>
      <c r="K5" s="1" t="s">
        <v>5</v>
      </c>
      <c r="L5" s="20" t="s">
        <v>72</v>
      </c>
      <c r="M5" s="20" t="s">
        <v>61</v>
      </c>
      <c r="N5" s="20" t="s">
        <v>93</v>
      </c>
      <c r="O5" s="20" t="s">
        <v>62</v>
      </c>
      <c r="P5" s="20" t="s">
        <v>94</v>
      </c>
      <c r="Q5" s="69"/>
    </row>
    <row r="6" spans="1:17" ht="15.75" thickTop="1" x14ac:dyDescent="0.25">
      <c r="B6" s="35" t="s">
        <v>1</v>
      </c>
      <c r="D6" s="35" t="s">
        <v>48</v>
      </c>
      <c r="E6" s="35" t="s">
        <v>49</v>
      </c>
      <c r="F6" s="35"/>
      <c r="G6" s="35">
        <v>1600</v>
      </c>
      <c r="H6" s="35">
        <v>640</v>
      </c>
      <c r="I6" s="45">
        <v>320</v>
      </c>
      <c r="J6" s="45">
        <v>800</v>
      </c>
      <c r="K6" s="35" t="s">
        <v>5</v>
      </c>
      <c r="M6" s="63" t="s">
        <v>61</v>
      </c>
      <c r="N6" s="33" t="s">
        <v>93</v>
      </c>
      <c r="O6" s="33" t="s">
        <v>62</v>
      </c>
      <c r="P6" s="33" t="s">
        <v>94</v>
      </c>
    </row>
    <row r="7" spans="1:17" x14ac:dyDescent="0.25">
      <c r="A7" s="2" t="s">
        <v>6</v>
      </c>
      <c r="I7" s="32"/>
      <c r="J7" s="32"/>
    </row>
    <row r="8" spans="1:17" x14ac:dyDescent="0.25">
      <c r="I8" s="32"/>
      <c r="J8" s="32"/>
    </row>
    <row r="9" spans="1:17" x14ac:dyDescent="0.25">
      <c r="A9" t="s">
        <v>7</v>
      </c>
      <c r="I9" s="32"/>
      <c r="J9" s="32"/>
      <c r="Q9" s="69"/>
    </row>
    <row r="10" spans="1:17" x14ac:dyDescent="0.25">
      <c r="A10" s="3" t="s">
        <v>80</v>
      </c>
      <c r="B10" s="4">
        <f>+D10+G10</f>
        <v>0</v>
      </c>
      <c r="C10" s="4">
        <f>+D10+E10</f>
        <v>0</v>
      </c>
      <c r="D10" s="5"/>
      <c r="E10" s="4"/>
      <c r="F10" s="62">
        <f>SUM(G10:I10)</f>
        <v>0</v>
      </c>
      <c r="G10" s="4"/>
      <c r="H10" s="74"/>
      <c r="I10" s="74"/>
      <c r="J10" s="36"/>
      <c r="K10" s="4"/>
      <c r="L10" s="5"/>
      <c r="M10" s="66"/>
      <c r="O10" s="66">
        <v>0</v>
      </c>
      <c r="P10">
        <v>0</v>
      </c>
      <c r="Q10" s="37"/>
    </row>
    <row r="11" spans="1:17" hidden="1" x14ac:dyDescent="0.25">
      <c r="A11" s="26" t="s">
        <v>37</v>
      </c>
      <c r="B11" s="4">
        <f t="shared" ref="B11:B16" si="0">+D11+G11</f>
        <v>0</v>
      </c>
      <c r="C11" s="4">
        <f t="shared" ref="C11:C16" si="1">+D11+E11</f>
        <v>0</v>
      </c>
      <c r="D11" s="4"/>
      <c r="E11" s="4"/>
      <c r="F11" s="4">
        <f>SUM(G11:I11)</f>
        <v>0</v>
      </c>
      <c r="G11" s="4"/>
      <c r="H11" s="74"/>
      <c r="I11" s="74"/>
      <c r="J11" s="36"/>
      <c r="K11" s="4"/>
      <c r="L11" s="5"/>
      <c r="M11" s="66"/>
      <c r="O11" s="66">
        <v>0</v>
      </c>
      <c r="P11">
        <v>0</v>
      </c>
    </row>
    <row r="12" spans="1:17" x14ac:dyDescent="0.25">
      <c r="A12" s="3" t="s">
        <v>119</v>
      </c>
      <c r="B12" s="4">
        <f t="shared" si="0"/>
        <v>0</v>
      </c>
      <c r="C12" s="4">
        <f t="shared" si="1"/>
        <v>0</v>
      </c>
      <c r="D12" s="8"/>
      <c r="E12" s="24"/>
      <c r="F12" s="24">
        <f>SUM(G12:I12)</f>
        <v>0</v>
      </c>
      <c r="G12" s="24"/>
      <c r="H12" s="24"/>
      <c r="I12" s="5"/>
      <c r="J12" s="5"/>
      <c r="K12" s="4"/>
      <c r="L12" s="4"/>
      <c r="M12" s="66"/>
      <c r="O12" s="66">
        <v>0</v>
      </c>
      <c r="P12" s="4">
        <v>0</v>
      </c>
    </row>
    <row r="13" spans="1:17" hidden="1" x14ac:dyDescent="0.25">
      <c r="A13" s="26" t="s">
        <v>37</v>
      </c>
      <c r="B13" s="4">
        <f>+D13+G13</f>
        <v>0</v>
      </c>
      <c r="C13" s="4">
        <f t="shared" si="1"/>
        <v>0</v>
      </c>
      <c r="D13" s="8"/>
      <c r="E13" s="24"/>
      <c r="F13" s="24">
        <f t="shared" ref="F13:F16" si="2">SUM(G13:I13)</f>
        <v>0</v>
      </c>
      <c r="G13" s="24"/>
      <c r="H13" s="24"/>
      <c r="I13" s="5"/>
      <c r="J13" s="5"/>
      <c r="K13" s="4"/>
      <c r="L13" s="29"/>
      <c r="M13" s="66"/>
      <c r="O13" s="66">
        <v>0</v>
      </c>
      <c r="P13" s="4"/>
    </row>
    <row r="14" spans="1:17" x14ac:dyDescent="0.25">
      <c r="A14" s="3" t="s">
        <v>120</v>
      </c>
      <c r="B14" s="4">
        <f t="shared" si="0"/>
        <v>0</v>
      </c>
      <c r="C14" s="4">
        <f t="shared" si="1"/>
        <v>0</v>
      </c>
      <c r="D14" s="5"/>
      <c r="E14" s="4"/>
      <c r="F14" s="24">
        <f t="shared" si="2"/>
        <v>0</v>
      </c>
      <c r="G14" s="4"/>
      <c r="H14" s="4"/>
      <c r="I14" s="36"/>
      <c r="J14" s="36"/>
      <c r="K14" s="4"/>
      <c r="L14" s="5"/>
      <c r="M14" s="66"/>
      <c r="O14" s="66">
        <v>0</v>
      </c>
      <c r="P14">
        <v>0</v>
      </c>
    </row>
    <row r="15" spans="1:17" hidden="1" x14ac:dyDescent="0.25">
      <c r="A15" s="26" t="s">
        <v>37</v>
      </c>
      <c r="B15" s="4">
        <f t="shared" si="0"/>
        <v>0</v>
      </c>
      <c r="C15" s="4">
        <f t="shared" si="1"/>
        <v>0</v>
      </c>
      <c r="D15" s="5"/>
      <c r="E15" s="4"/>
      <c r="F15" s="24">
        <f t="shared" si="2"/>
        <v>0</v>
      </c>
      <c r="G15" s="4"/>
      <c r="H15" s="4"/>
      <c r="I15" s="36"/>
      <c r="J15" s="36"/>
      <c r="K15" s="4"/>
      <c r="L15" s="5"/>
      <c r="M15" s="66"/>
      <c r="O15" s="66">
        <v>0</v>
      </c>
      <c r="P15">
        <v>0</v>
      </c>
    </row>
    <row r="16" spans="1:17" x14ac:dyDescent="0.25">
      <c r="A16" s="3" t="s">
        <v>98</v>
      </c>
      <c r="B16" s="4">
        <f t="shared" si="0"/>
        <v>0</v>
      </c>
      <c r="C16" s="4">
        <f t="shared" si="1"/>
        <v>0</v>
      </c>
      <c r="D16" s="4"/>
      <c r="E16" s="4"/>
      <c r="F16" s="24">
        <f t="shared" si="2"/>
        <v>0</v>
      </c>
      <c r="G16" s="70"/>
      <c r="H16" s="4"/>
      <c r="I16" s="5"/>
      <c r="J16" s="5"/>
      <c r="K16" s="4"/>
      <c r="L16" s="5"/>
      <c r="M16" s="75"/>
      <c r="N16" s="5"/>
      <c r="O16" s="70">
        <v>0</v>
      </c>
      <c r="P16" s="4">
        <v>0</v>
      </c>
    </row>
    <row r="17" spans="1:17" x14ac:dyDescent="0.25">
      <c r="G17" s="37"/>
      <c r="I17" s="5"/>
      <c r="J17" s="5"/>
    </row>
    <row r="18" spans="1:17" x14ac:dyDescent="0.25">
      <c r="A18" s="6" t="s">
        <v>8</v>
      </c>
      <c r="I18" s="36"/>
      <c r="J18" s="36"/>
    </row>
    <row r="19" spans="1:17" x14ac:dyDescent="0.25">
      <c r="A19" s="3" t="s">
        <v>80</v>
      </c>
      <c r="B19" s="4">
        <f>C19+F19+K19+L19+M19+N19+O19+P19</f>
        <v>0</v>
      </c>
      <c r="C19" s="42"/>
      <c r="D19" s="42"/>
      <c r="E19" s="42"/>
      <c r="F19" s="42"/>
      <c r="G19" s="42"/>
      <c r="H19" s="42"/>
      <c r="I19" s="42"/>
      <c r="J19" s="42"/>
      <c r="K19" s="5"/>
      <c r="L19" s="5"/>
      <c r="M19">
        <v>0</v>
      </c>
      <c r="N19" s="5"/>
      <c r="O19" s="5"/>
      <c r="P19" s="5"/>
    </row>
    <row r="20" spans="1:17" x14ac:dyDescent="0.25">
      <c r="A20" s="58" t="s">
        <v>119</v>
      </c>
      <c r="B20" s="4">
        <f>C20+F20+K20+L20+M20+N20+O20+P20</f>
        <v>0</v>
      </c>
      <c r="C20" s="4">
        <f>+D20+E20</f>
        <v>0</v>
      </c>
      <c r="D20" s="39"/>
      <c r="E20" s="39"/>
      <c r="F20" s="72">
        <f>G20</f>
        <v>0</v>
      </c>
      <c r="G20" s="126"/>
      <c r="H20" s="126"/>
      <c r="I20" s="126"/>
      <c r="J20" s="126"/>
      <c r="K20" s="4"/>
      <c r="L20" s="5">
        <v>0</v>
      </c>
      <c r="M20">
        <v>0</v>
      </c>
      <c r="N20" s="5">
        <v>0</v>
      </c>
      <c r="O20" s="5">
        <v>0</v>
      </c>
      <c r="P20" s="5">
        <v>0</v>
      </c>
      <c r="Q20" s="69"/>
    </row>
    <row r="21" spans="1:17" x14ac:dyDescent="0.25">
      <c r="A21" s="3" t="s">
        <v>120</v>
      </c>
      <c r="B21" s="4">
        <f>C21+F21+K21+L21+M21+N21+O21+P21</f>
        <v>0</v>
      </c>
      <c r="C21" s="42">
        <f>D21</f>
        <v>0</v>
      </c>
      <c r="D21" s="126"/>
      <c r="E21" s="126"/>
      <c r="F21" s="72">
        <f t="shared" ref="F21:F22" si="3">G21</f>
        <v>0</v>
      </c>
      <c r="G21" s="126"/>
      <c r="H21" s="126"/>
      <c r="I21" s="126"/>
      <c r="J21" s="126"/>
      <c r="K21" s="5"/>
      <c r="L21" s="5">
        <v>0</v>
      </c>
      <c r="M21">
        <v>0</v>
      </c>
      <c r="N21" s="5">
        <v>0</v>
      </c>
      <c r="O21" s="5">
        <v>0</v>
      </c>
      <c r="P21" s="5">
        <v>0</v>
      </c>
    </row>
    <row r="22" spans="1:17" x14ac:dyDescent="0.25">
      <c r="A22" s="3" t="s">
        <v>98</v>
      </c>
      <c r="B22" s="4">
        <f>C22+F22+K22+L22+M22+N22+O22+P22</f>
        <v>0</v>
      </c>
      <c r="C22" s="4">
        <f>+D22+E22</f>
        <v>0</v>
      </c>
      <c r="D22" s="39"/>
      <c r="E22" s="39"/>
      <c r="F22" s="72">
        <f t="shared" si="3"/>
        <v>0</v>
      </c>
      <c r="G22" s="130"/>
      <c r="H22" s="130"/>
      <c r="I22" s="130"/>
      <c r="J22" s="130"/>
      <c r="K22" s="4"/>
      <c r="L22" s="5"/>
      <c r="M22" s="4"/>
      <c r="N22" s="5">
        <v>0</v>
      </c>
      <c r="O22" s="5">
        <v>0</v>
      </c>
      <c r="P22" s="5">
        <v>0</v>
      </c>
    </row>
    <row r="23" spans="1:17" x14ac:dyDescent="0.25">
      <c r="A23" s="3" t="s">
        <v>121</v>
      </c>
      <c r="B23" s="62">
        <f>C23+F23+K23+L23+N23+O23+P23+M23</f>
        <v>0</v>
      </c>
      <c r="C23" s="4">
        <f>C21</f>
        <v>0</v>
      </c>
      <c r="D23" s="39"/>
      <c r="E23" s="39"/>
      <c r="F23" s="39">
        <f>F21</f>
        <v>0</v>
      </c>
      <c r="G23" s="39"/>
      <c r="H23" s="39"/>
      <c r="I23" s="39"/>
      <c r="J23" s="39"/>
      <c r="K23" s="4">
        <f t="shared" ref="K23:P23" si="4">K21</f>
        <v>0</v>
      </c>
      <c r="L23" s="4">
        <f t="shared" si="4"/>
        <v>0</v>
      </c>
      <c r="M23" s="62">
        <f>M21</f>
        <v>0</v>
      </c>
      <c r="N23" s="62">
        <f t="shared" si="4"/>
        <v>0</v>
      </c>
      <c r="O23" s="62">
        <f t="shared" si="4"/>
        <v>0</v>
      </c>
      <c r="P23" s="62">
        <f t="shared" si="4"/>
        <v>0</v>
      </c>
      <c r="Q23" s="69"/>
    </row>
    <row r="24" spans="1:17" x14ac:dyDescent="0.25">
      <c r="B24" s="4"/>
      <c r="C24" s="4"/>
      <c r="D24" s="4"/>
      <c r="E24" s="4"/>
      <c r="F24" s="4"/>
      <c r="G24" s="4"/>
      <c r="H24" s="4"/>
      <c r="I24" s="5"/>
      <c r="J24" s="5"/>
      <c r="K24" s="4"/>
      <c r="O24" s="24"/>
    </row>
    <row r="25" spans="1:17" x14ac:dyDescent="0.25">
      <c r="A25" s="7" t="s">
        <v>9</v>
      </c>
      <c r="B25" s="8"/>
      <c r="C25" s="8"/>
      <c r="D25" s="8"/>
      <c r="E25" s="8"/>
      <c r="F25" s="8"/>
      <c r="G25" s="8"/>
      <c r="H25" s="8"/>
      <c r="I25" s="8"/>
      <c r="J25" s="8"/>
      <c r="K25" s="8"/>
      <c r="L25" s="8"/>
    </row>
    <row r="26" spans="1:17" x14ac:dyDescent="0.25">
      <c r="A26" s="9" t="s">
        <v>119</v>
      </c>
      <c r="B26" s="8">
        <f>B20</f>
        <v>0</v>
      </c>
      <c r="C26" s="8"/>
      <c r="D26" s="8"/>
      <c r="E26" s="8"/>
      <c r="F26" s="8"/>
      <c r="G26" s="8"/>
      <c r="H26" s="8"/>
      <c r="I26" s="8"/>
      <c r="J26" s="8"/>
      <c r="K26" s="8"/>
      <c r="L26" s="8"/>
    </row>
    <row r="27" spans="1:17" x14ac:dyDescent="0.25">
      <c r="A27" s="9" t="s">
        <v>120</v>
      </c>
      <c r="B27" s="31"/>
      <c r="C27" s="31"/>
      <c r="D27" s="28"/>
      <c r="E27" s="28"/>
      <c r="F27" s="28"/>
      <c r="G27" s="8"/>
      <c r="H27" s="8"/>
      <c r="I27" s="8"/>
      <c r="J27" s="8"/>
      <c r="K27" s="8"/>
      <c r="L27" s="8"/>
    </row>
    <row r="28" spans="1:17" x14ac:dyDescent="0.25">
      <c r="D28" s="29"/>
      <c r="I28" s="32"/>
      <c r="J28" s="32"/>
    </row>
    <row r="29" spans="1:17" x14ac:dyDescent="0.25">
      <c r="A29" t="s">
        <v>10</v>
      </c>
      <c r="I29" s="32"/>
      <c r="J29" s="32"/>
    </row>
    <row r="30" spans="1:17" x14ac:dyDescent="0.25">
      <c r="A30" s="10" t="s">
        <v>81</v>
      </c>
      <c r="B30" s="11"/>
      <c r="C30" s="11"/>
      <c r="D30" s="11"/>
      <c r="E30" s="11"/>
      <c r="F30" s="11"/>
      <c r="G30" s="11"/>
      <c r="H30" s="11"/>
      <c r="I30" s="11"/>
      <c r="J30" s="11"/>
      <c r="K30" s="11"/>
      <c r="L30" s="11"/>
      <c r="M30" s="11"/>
      <c r="N30" s="11"/>
      <c r="O30" s="11"/>
      <c r="P30" s="11"/>
    </row>
    <row r="31" spans="1:17" x14ac:dyDescent="0.25">
      <c r="A31" s="10" t="s">
        <v>122</v>
      </c>
    </row>
    <row r="32" spans="1:17" x14ac:dyDescent="0.25">
      <c r="A32" s="3" t="s">
        <v>11</v>
      </c>
      <c r="B32" s="4">
        <v>145650</v>
      </c>
      <c r="C32" s="4"/>
      <c r="D32" s="4"/>
      <c r="E32" s="4"/>
      <c r="F32" s="4"/>
      <c r="G32" s="4"/>
      <c r="H32" s="4"/>
      <c r="I32" s="4"/>
      <c r="J32" s="4"/>
      <c r="K32" s="4"/>
      <c r="L32" s="4"/>
      <c r="M32" s="4"/>
      <c r="N32" s="4"/>
      <c r="O32" s="4"/>
      <c r="P32" s="4"/>
    </row>
    <row r="33" spans="1:16" x14ac:dyDescent="0.25">
      <c r="I33" s="32"/>
      <c r="J33" s="32"/>
    </row>
    <row r="34" spans="1:16" x14ac:dyDescent="0.25">
      <c r="A34" s="12" t="s">
        <v>12</v>
      </c>
      <c r="B34" s="13"/>
      <c r="C34" s="13"/>
      <c r="D34" s="49"/>
      <c r="E34" s="49"/>
      <c r="F34" s="49"/>
      <c r="G34" s="129"/>
      <c r="H34" s="129"/>
      <c r="I34" s="129"/>
      <c r="J34" s="129"/>
      <c r="K34" s="13"/>
      <c r="L34" s="13"/>
      <c r="M34" s="13"/>
      <c r="N34" s="13"/>
      <c r="O34" s="13"/>
      <c r="P34" s="13"/>
    </row>
    <row r="35" spans="1:16" x14ac:dyDescent="0.25">
      <c r="A35" s="13" t="s">
        <v>82</v>
      </c>
      <c r="B35" s="14" t="e">
        <f>B19/B30</f>
        <v>#DIV/0!</v>
      </c>
      <c r="C35" s="48" t="e">
        <f>C19/C30</f>
        <v>#DIV/0!</v>
      </c>
      <c r="D35" s="48"/>
      <c r="E35" s="48"/>
      <c r="F35" s="48" t="e">
        <f>F19/F30</f>
        <v>#DIV/0!</v>
      </c>
      <c r="G35" s="48"/>
      <c r="H35" s="48"/>
      <c r="I35" s="48"/>
      <c r="J35" s="48"/>
      <c r="K35" s="14" t="e">
        <f>K19/K30</f>
        <v>#DIV/0!</v>
      </c>
      <c r="L35" s="14" t="e">
        <f>L19/L30</f>
        <v>#DIV/0!</v>
      </c>
      <c r="M35" s="14" t="e">
        <f t="shared" ref="M35:P35" si="5">M19/M30</f>
        <v>#DIV/0!</v>
      </c>
      <c r="N35" s="14" t="e">
        <f t="shared" si="5"/>
        <v>#DIV/0!</v>
      </c>
      <c r="O35" s="14" t="e">
        <f t="shared" si="5"/>
        <v>#DIV/0!</v>
      </c>
      <c r="P35" s="14" t="e">
        <f t="shared" si="5"/>
        <v>#DIV/0!</v>
      </c>
    </row>
    <row r="36" spans="1:16" x14ac:dyDescent="0.25">
      <c r="A36" s="13" t="s">
        <v>123</v>
      </c>
      <c r="B36" s="14" t="e">
        <f>B21/B31</f>
        <v>#DIV/0!</v>
      </c>
      <c r="C36" s="48" t="e">
        <f>C21/C31</f>
        <v>#DIV/0!</v>
      </c>
      <c r="D36" s="48"/>
      <c r="E36" s="48"/>
      <c r="F36" s="48" t="e">
        <f>F21/F31</f>
        <v>#DIV/0!</v>
      </c>
      <c r="G36" s="48"/>
      <c r="H36" s="48"/>
      <c r="I36" s="48"/>
      <c r="J36" s="48"/>
      <c r="K36" s="14" t="e">
        <f>K21/K31</f>
        <v>#DIV/0!</v>
      </c>
      <c r="L36" s="14" t="e">
        <f>L21/L31</f>
        <v>#DIV/0!</v>
      </c>
      <c r="M36" s="14" t="e">
        <f>M22/M31</f>
        <v>#DIV/0!</v>
      </c>
      <c r="N36" s="14" t="e">
        <f t="shared" ref="N36:P36" si="6">N21/N31</f>
        <v>#DIV/0!</v>
      </c>
      <c r="O36" s="14" t="e">
        <f t="shared" si="6"/>
        <v>#DIV/0!</v>
      </c>
      <c r="P36" s="14" t="e">
        <f t="shared" si="6"/>
        <v>#DIV/0!</v>
      </c>
    </row>
    <row r="37" spans="1:16" x14ac:dyDescent="0.25">
      <c r="A37" s="13" t="s">
        <v>83</v>
      </c>
      <c r="B37" s="14" t="e">
        <f>B35/B10</f>
        <v>#DIV/0!</v>
      </c>
      <c r="C37" s="48" t="e">
        <f>C35/C10</f>
        <v>#DIV/0!</v>
      </c>
      <c r="D37" s="48"/>
      <c r="E37" s="48"/>
      <c r="F37" s="48" t="e">
        <f>F35/F10</f>
        <v>#DIV/0!</v>
      </c>
      <c r="G37" s="48"/>
      <c r="H37" s="48"/>
      <c r="I37" s="48"/>
      <c r="J37" s="48"/>
      <c r="K37" s="14" t="e">
        <f>K35/K10</f>
        <v>#DIV/0!</v>
      </c>
      <c r="L37" s="14" t="e">
        <f>L35/L10</f>
        <v>#DIV/0!</v>
      </c>
      <c r="M37" s="14" t="e">
        <f t="shared" ref="M37:P37" si="7">M35/M10</f>
        <v>#DIV/0!</v>
      </c>
      <c r="N37" s="14" t="e">
        <f t="shared" si="7"/>
        <v>#DIV/0!</v>
      </c>
      <c r="O37" s="14" t="e">
        <f t="shared" si="7"/>
        <v>#DIV/0!</v>
      </c>
      <c r="P37" s="14" t="e">
        <f t="shared" si="7"/>
        <v>#DIV/0!</v>
      </c>
    </row>
    <row r="38" spans="1:16" x14ac:dyDescent="0.25">
      <c r="A38" s="13" t="s">
        <v>124</v>
      </c>
      <c r="B38" s="14" t="e">
        <f>B36/B14</f>
        <v>#DIV/0!</v>
      </c>
      <c r="C38" s="48" t="e">
        <f>C36/C14</f>
        <v>#DIV/0!</v>
      </c>
      <c r="D38" s="48"/>
      <c r="E38" s="48"/>
      <c r="F38" s="48" t="e">
        <f>F36/F14</f>
        <v>#DIV/0!</v>
      </c>
      <c r="G38" s="48"/>
      <c r="H38" s="48"/>
      <c r="I38" s="48"/>
      <c r="J38" s="48"/>
      <c r="K38" s="34" t="e">
        <f>K36/K14</f>
        <v>#DIV/0!</v>
      </c>
      <c r="L38" s="34" t="e">
        <f>L36/L14</f>
        <v>#DIV/0!</v>
      </c>
      <c r="M38" s="34" t="e">
        <f t="shared" ref="M38:P38" si="8">M36/M14</f>
        <v>#DIV/0!</v>
      </c>
      <c r="N38" s="34" t="e">
        <f t="shared" si="8"/>
        <v>#DIV/0!</v>
      </c>
      <c r="O38" s="34" t="e">
        <f t="shared" si="8"/>
        <v>#DIV/0!</v>
      </c>
      <c r="P38" s="34" t="e">
        <f t="shared" si="8"/>
        <v>#DIV/0!</v>
      </c>
    </row>
    <row r="39" spans="1:16" x14ac:dyDescent="0.25">
      <c r="I39" s="32"/>
      <c r="J39" s="32"/>
    </row>
    <row r="40" spans="1:16" x14ac:dyDescent="0.25">
      <c r="A40" s="2" t="s">
        <v>13</v>
      </c>
      <c r="I40" s="32"/>
      <c r="J40" s="32"/>
    </row>
    <row r="41" spans="1:16" x14ac:dyDescent="0.25">
      <c r="I41" s="32"/>
      <c r="J41" s="32"/>
    </row>
    <row r="42" spans="1:16" x14ac:dyDescent="0.25">
      <c r="A42" t="s">
        <v>14</v>
      </c>
      <c r="I42" s="32"/>
      <c r="J42" s="32"/>
    </row>
    <row r="43" spans="1:16" x14ac:dyDescent="0.25">
      <c r="A43" t="s">
        <v>15</v>
      </c>
      <c r="B43" s="17">
        <f>(B12/B32)*100</f>
        <v>0</v>
      </c>
      <c r="C43" s="17" t="e">
        <f t="shared" ref="C43:P43" si="9">(C12/C32)*100</f>
        <v>#DIV/0!</v>
      </c>
      <c r="D43" s="17" t="e">
        <f t="shared" si="9"/>
        <v>#DIV/0!</v>
      </c>
      <c r="E43" s="17" t="e">
        <f t="shared" si="9"/>
        <v>#DIV/0!</v>
      </c>
      <c r="F43" s="17" t="e">
        <f t="shared" si="9"/>
        <v>#DIV/0!</v>
      </c>
      <c r="G43" s="17" t="e">
        <f t="shared" si="9"/>
        <v>#DIV/0!</v>
      </c>
      <c r="H43" s="17" t="e">
        <f t="shared" si="9"/>
        <v>#DIV/0!</v>
      </c>
      <c r="I43" s="17" t="e">
        <f t="shared" si="9"/>
        <v>#DIV/0!</v>
      </c>
      <c r="J43" s="17" t="e">
        <f t="shared" si="9"/>
        <v>#DIV/0!</v>
      </c>
      <c r="K43" s="17" t="e">
        <f t="shared" si="9"/>
        <v>#DIV/0!</v>
      </c>
      <c r="L43" s="17" t="e">
        <f t="shared" si="9"/>
        <v>#DIV/0!</v>
      </c>
      <c r="M43" s="17" t="e">
        <f t="shared" si="9"/>
        <v>#DIV/0!</v>
      </c>
      <c r="N43" s="17" t="e">
        <f t="shared" si="9"/>
        <v>#DIV/0!</v>
      </c>
      <c r="O43" s="17" t="e">
        <f t="shared" si="9"/>
        <v>#DIV/0!</v>
      </c>
      <c r="P43" s="17" t="e">
        <f t="shared" si="9"/>
        <v>#DIV/0!</v>
      </c>
    </row>
    <row r="44" spans="1:16" x14ac:dyDescent="0.25">
      <c r="A44" t="s">
        <v>16</v>
      </c>
      <c r="B44" s="17">
        <f>(B14/B32)*100</f>
        <v>0</v>
      </c>
      <c r="C44" s="17" t="e">
        <f t="shared" ref="C44:P44" si="10">(C14/C32)*100</f>
        <v>#DIV/0!</v>
      </c>
      <c r="D44" s="17" t="e">
        <f t="shared" si="10"/>
        <v>#DIV/0!</v>
      </c>
      <c r="E44" s="17" t="e">
        <f t="shared" si="10"/>
        <v>#DIV/0!</v>
      </c>
      <c r="F44" s="17" t="e">
        <f t="shared" si="10"/>
        <v>#DIV/0!</v>
      </c>
      <c r="G44" s="17" t="e">
        <f t="shared" si="10"/>
        <v>#DIV/0!</v>
      </c>
      <c r="H44" s="17" t="e">
        <f t="shared" si="10"/>
        <v>#DIV/0!</v>
      </c>
      <c r="I44" s="17" t="e">
        <f t="shared" si="10"/>
        <v>#DIV/0!</v>
      </c>
      <c r="J44" s="17" t="e">
        <f t="shared" si="10"/>
        <v>#DIV/0!</v>
      </c>
      <c r="K44" s="17" t="e">
        <f t="shared" si="10"/>
        <v>#DIV/0!</v>
      </c>
      <c r="L44" s="17" t="e">
        <f t="shared" si="10"/>
        <v>#DIV/0!</v>
      </c>
      <c r="M44" s="17" t="e">
        <f t="shared" si="10"/>
        <v>#DIV/0!</v>
      </c>
      <c r="N44" s="17" t="e">
        <f t="shared" si="10"/>
        <v>#DIV/0!</v>
      </c>
      <c r="O44" s="17" t="e">
        <f t="shared" si="10"/>
        <v>#DIV/0!</v>
      </c>
      <c r="P44" s="17" t="e">
        <f t="shared" si="10"/>
        <v>#DIV/0!</v>
      </c>
    </row>
    <row r="45" spans="1:16" x14ac:dyDescent="0.25">
      <c r="I45" s="32"/>
      <c r="J45" s="32"/>
    </row>
    <row r="46" spans="1:16" x14ac:dyDescent="0.25">
      <c r="A46" t="s">
        <v>17</v>
      </c>
      <c r="I46" s="32"/>
      <c r="J46" s="32"/>
    </row>
    <row r="47" spans="1:16" x14ac:dyDescent="0.25">
      <c r="A47" t="s">
        <v>18</v>
      </c>
      <c r="B47" s="15" t="e">
        <f>B14/B12*100</f>
        <v>#DIV/0!</v>
      </c>
      <c r="C47" s="15" t="e">
        <f t="shared" ref="C47:P47" si="11">C14/C12*100</f>
        <v>#DIV/0!</v>
      </c>
      <c r="D47" s="15" t="e">
        <f t="shared" si="11"/>
        <v>#DIV/0!</v>
      </c>
      <c r="E47" s="15" t="e">
        <f t="shared" si="11"/>
        <v>#DIV/0!</v>
      </c>
      <c r="F47" s="15" t="e">
        <f t="shared" si="11"/>
        <v>#DIV/0!</v>
      </c>
      <c r="G47" s="15" t="e">
        <f t="shared" si="11"/>
        <v>#DIV/0!</v>
      </c>
      <c r="H47" s="15" t="e">
        <f t="shared" si="11"/>
        <v>#DIV/0!</v>
      </c>
      <c r="I47" s="15" t="e">
        <f t="shared" si="11"/>
        <v>#DIV/0!</v>
      </c>
      <c r="J47" s="15" t="e">
        <f t="shared" si="11"/>
        <v>#DIV/0!</v>
      </c>
      <c r="K47" s="15" t="e">
        <f t="shared" si="11"/>
        <v>#DIV/0!</v>
      </c>
      <c r="L47" s="15" t="e">
        <f t="shared" si="11"/>
        <v>#DIV/0!</v>
      </c>
      <c r="M47" s="15" t="e">
        <f t="shared" si="11"/>
        <v>#DIV/0!</v>
      </c>
      <c r="N47" s="15" t="e">
        <f t="shared" si="11"/>
        <v>#DIV/0!</v>
      </c>
      <c r="O47" s="15" t="e">
        <f t="shared" si="11"/>
        <v>#DIV/0!</v>
      </c>
      <c r="P47" s="15" t="e">
        <f t="shared" si="11"/>
        <v>#DIV/0!</v>
      </c>
    </row>
    <row r="48" spans="1:16" x14ac:dyDescent="0.25">
      <c r="A48" t="s">
        <v>19</v>
      </c>
      <c r="B48" s="15" t="e">
        <f>B21/B20*100</f>
        <v>#DIV/0!</v>
      </c>
      <c r="C48" s="15" t="e">
        <f>C21/C20*100</f>
        <v>#DIV/0!</v>
      </c>
      <c r="D48" s="15"/>
      <c r="E48" s="15"/>
      <c r="F48" s="55" t="e">
        <f>F21/F20*100</f>
        <v>#DIV/0!</v>
      </c>
      <c r="G48" s="55"/>
      <c r="H48" s="55"/>
      <c r="I48" s="55"/>
      <c r="J48" s="55"/>
      <c r="K48" s="15" t="e">
        <f>K21/K20*100</f>
        <v>#DIV/0!</v>
      </c>
      <c r="L48" s="15" t="e">
        <f>L21/L20*100</f>
        <v>#DIV/0!</v>
      </c>
      <c r="M48" s="15" t="e">
        <f>M22/M20*100</f>
        <v>#DIV/0!</v>
      </c>
      <c r="N48" s="15" t="e">
        <f t="shared" ref="N48:P48" si="12">N21/N20*100</f>
        <v>#DIV/0!</v>
      </c>
      <c r="O48" s="15" t="e">
        <f t="shared" si="12"/>
        <v>#DIV/0!</v>
      </c>
      <c r="P48" s="15" t="e">
        <f t="shared" si="12"/>
        <v>#DIV/0!</v>
      </c>
    </row>
    <row r="49" spans="1:17" x14ac:dyDescent="0.25">
      <c r="A49" s="13" t="s">
        <v>20</v>
      </c>
      <c r="B49" s="16" t="e">
        <f>AVERAGE(B47:B48)</f>
        <v>#DIV/0!</v>
      </c>
      <c r="C49" s="16" t="e">
        <f t="shared" ref="C49:P49" si="13">AVERAGE(C47:C48)</f>
        <v>#DIV/0!</v>
      </c>
      <c r="D49" s="16"/>
      <c r="E49" s="16"/>
      <c r="F49" s="56" t="e">
        <f>AVERAGE(F47:F48)</f>
        <v>#DIV/0!</v>
      </c>
      <c r="G49" s="56"/>
      <c r="H49" s="56"/>
      <c r="I49" s="56"/>
      <c r="J49" s="56"/>
      <c r="K49" s="16" t="e">
        <f t="shared" si="13"/>
        <v>#DIV/0!</v>
      </c>
      <c r="L49" s="16" t="e">
        <f t="shared" si="13"/>
        <v>#DIV/0!</v>
      </c>
      <c r="M49" s="16" t="e">
        <f t="shared" si="13"/>
        <v>#DIV/0!</v>
      </c>
      <c r="N49" s="16" t="e">
        <f t="shared" si="13"/>
        <v>#DIV/0!</v>
      </c>
      <c r="O49" s="16" t="e">
        <f t="shared" si="13"/>
        <v>#DIV/0!</v>
      </c>
      <c r="P49" s="16" t="e">
        <f t="shared" si="13"/>
        <v>#DIV/0!</v>
      </c>
    </row>
    <row r="50" spans="1:17" x14ac:dyDescent="0.25">
      <c r="B50" s="15"/>
      <c r="C50" s="15"/>
      <c r="D50" s="15"/>
      <c r="E50" s="15"/>
      <c r="F50" s="15"/>
      <c r="G50" s="15"/>
      <c r="H50" s="15"/>
      <c r="I50" s="15"/>
      <c r="J50" s="15"/>
      <c r="K50" s="15"/>
      <c r="L50" s="15"/>
    </row>
    <row r="51" spans="1:17" x14ac:dyDescent="0.25">
      <c r="A51" t="s">
        <v>21</v>
      </c>
    </row>
    <row r="52" spans="1:17" x14ac:dyDescent="0.25">
      <c r="A52" t="s">
        <v>22</v>
      </c>
      <c r="B52" s="15" t="e">
        <f>((B14/B16)*100)</f>
        <v>#DIV/0!</v>
      </c>
      <c r="C52" s="15" t="e">
        <f t="shared" ref="C52:P52" si="14">((C14/C16)*100)</f>
        <v>#DIV/0!</v>
      </c>
      <c r="D52" s="15" t="e">
        <f t="shared" si="14"/>
        <v>#DIV/0!</v>
      </c>
      <c r="E52" s="15" t="e">
        <f t="shared" si="14"/>
        <v>#DIV/0!</v>
      </c>
      <c r="F52" s="15" t="e">
        <f t="shared" si="14"/>
        <v>#DIV/0!</v>
      </c>
      <c r="G52" s="15" t="e">
        <f t="shared" si="14"/>
        <v>#DIV/0!</v>
      </c>
      <c r="H52" s="15" t="e">
        <f t="shared" si="14"/>
        <v>#DIV/0!</v>
      </c>
      <c r="I52" s="15" t="e">
        <f t="shared" si="14"/>
        <v>#DIV/0!</v>
      </c>
      <c r="J52" s="15" t="e">
        <f t="shared" si="14"/>
        <v>#DIV/0!</v>
      </c>
      <c r="K52" s="15" t="e">
        <f t="shared" si="14"/>
        <v>#DIV/0!</v>
      </c>
      <c r="L52" s="15" t="e">
        <f t="shared" si="14"/>
        <v>#DIV/0!</v>
      </c>
      <c r="M52" s="15" t="e">
        <f t="shared" si="14"/>
        <v>#DIV/0!</v>
      </c>
      <c r="N52" s="15" t="e">
        <f>((N14/M16)*100)</f>
        <v>#DIV/0!</v>
      </c>
      <c r="O52" s="15" t="e">
        <f t="shared" si="14"/>
        <v>#DIV/0!</v>
      </c>
      <c r="P52" s="15" t="e">
        <f t="shared" si="14"/>
        <v>#DIV/0!</v>
      </c>
      <c r="Q52" s="69"/>
    </row>
    <row r="53" spans="1:17" x14ac:dyDescent="0.25">
      <c r="A53" t="s">
        <v>23</v>
      </c>
      <c r="B53" s="15" t="e">
        <f>B21/B22*100</f>
        <v>#DIV/0!</v>
      </c>
      <c r="C53" s="15" t="e">
        <f>C21/C22*100</f>
        <v>#DIV/0!</v>
      </c>
      <c r="D53" s="15"/>
      <c r="E53" s="15"/>
      <c r="F53" s="15" t="e">
        <f>F21/F22*100</f>
        <v>#DIV/0!</v>
      </c>
      <c r="G53" s="15"/>
      <c r="H53" s="15"/>
      <c r="I53" s="15"/>
      <c r="J53" s="15"/>
      <c r="K53" s="15" t="e">
        <f t="shared" ref="K53:P53" si="15">K21/K22*100</f>
        <v>#DIV/0!</v>
      </c>
      <c r="L53" s="15" t="e">
        <f t="shared" si="15"/>
        <v>#DIV/0!</v>
      </c>
      <c r="M53" s="15" t="e">
        <f>M22/#REF!*100</f>
        <v>#REF!</v>
      </c>
      <c r="N53" s="15" t="e">
        <f t="shared" si="15"/>
        <v>#DIV/0!</v>
      </c>
      <c r="O53" s="15" t="e">
        <f t="shared" si="15"/>
        <v>#DIV/0!</v>
      </c>
      <c r="P53" s="15" t="e">
        <f t="shared" si="15"/>
        <v>#DIV/0!</v>
      </c>
    </row>
    <row r="54" spans="1:17" x14ac:dyDescent="0.25">
      <c r="A54" t="s">
        <v>24</v>
      </c>
      <c r="B54" s="15" t="e">
        <f>(B52+B53)/2</f>
        <v>#DIV/0!</v>
      </c>
      <c r="C54" s="15" t="e">
        <f t="shared" ref="C54:P54" si="16">(C52+C53)/2</f>
        <v>#DIV/0!</v>
      </c>
      <c r="D54" s="15"/>
      <c r="E54" s="15"/>
      <c r="F54" s="15" t="e">
        <f t="shared" ref="F54" si="17">(F52+F53)/2</f>
        <v>#DIV/0!</v>
      </c>
      <c r="G54" s="15"/>
      <c r="H54" s="15"/>
      <c r="I54" s="15"/>
      <c r="J54" s="15"/>
      <c r="K54" s="15" t="e">
        <f t="shared" si="16"/>
        <v>#DIV/0!</v>
      </c>
      <c r="L54" s="15" t="e">
        <f t="shared" si="16"/>
        <v>#DIV/0!</v>
      </c>
      <c r="M54" s="15" t="e">
        <f t="shared" si="16"/>
        <v>#DIV/0!</v>
      </c>
      <c r="N54" s="15" t="e">
        <f t="shared" si="16"/>
        <v>#DIV/0!</v>
      </c>
      <c r="O54" s="15" t="e">
        <f t="shared" si="16"/>
        <v>#DIV/0!</v>
      </c>
      <c r="P54" s="15" t="e">
        <f t="shared" si="16"/>
        <v>#DIV/0!</v>
      </c>
    </row>
    <row r="55" spans="1:17" x14ac:dyDescent="0.25">
      <c r="B55" s="15"/>
      <c r="C55" s="15"/>
      <c r="D55" s="15"/>
      <c r="E55" s="15"/>
      <c r="F55" s="15"/>
      <c r="G55" s="15"/>
      <c r="H55" s="15"/>
      <c r="I55" s="15"/>
      <c r="J55" s="15"/>
      <c r="K55" s="15"/>
      <c r="L55" s="15"/>
    </row>
    <row r="56" spans="1:17" x14ac:dyDescent="0.25">
      <c r="A56" t="s">
        <v>40</v>
      </c>
    </row>
    <row r="57" spans="1:17" x14ac:dyDescent="0.25">
      <c r="A57" t="s">
        <v>25</v>
      </c>
      <c r="B57" s="15" t="e">
        <f>B23/B21*100</f>
        <v>#DIV/0!</v>
      </c>
      <c r="C57" s="15"/>
      <c r="D57" s="15"/>
      <c r="E57" s="15"/>
      <c r="F57" s="15"/>
      <c r="G57" s="15"/>
      <c r="H57" s="15"/>
      <c r="I57" s="15"/>
      <c r="J57" s="15"/>
      <c r="K57" s="15"/>
      <c r="L57" s="15"/>
    </row>
    <row r="59" spans="1:17" x14ac:dyDescent="0.25">
      <c r="A59" t="s">
        <v>26</v>
      </c>
    </row>
    <row r="60" spans="1:17" x14ac:dyDescent="0.25">
      <c r="A60" t="s">
        <v>27</v>
      </c>
      <c r="B60" s="15" t="e">
        <f>((B14/B10)-1)*100</f>
        <v>#DIV/0!</v>
      </c>
      <c r="C60" s="15" t="e">
        <f t="shared" ref="C60:P60" si="18">((C14/C10)-1)*100</f>
        <v>#DIV/0!</v>
      </c>
      <c r="D60" s="15" t="e">
        <f t="shared" si="18"/>
        <v>#DIV/0!</v>
      </c>
      <c r="E60" s="15" t="e">
        <f t="shared" si="18"/>
        <v>#DIV/0!</v>
      </c>
      <c r="F60" s="15" t="e">
        <f t="shared" si="18"/>
        <v>#DIV/0!</v>
      </c>
      <c r="G60" s="15" t="e">
        <f t="shared" si="18"/>
        <v>#DIV/0!</v>
      </c>
      <c r="H60" s="15" t="e">
        <f t="shared" si="18"/>
        <v>#DIV/0!</v>
      </c>
      <c r="I60" s="15" t="e">
        <f t="shared" si="18"/>
        <v>#DIV/0!</v>
      </c>
      <c r="J60" s="15" t="e">
        <f t="shared" si="18"/>
        <v>#DIV/0!</v>
      </c>
      <c r="K60" s="15" t="e">
        <f t="shared" si="18"/>
        <v>#DIV/0!</v>
      </c>
      <c r="L60" s="15" t="e">
        <f t="shared" si="18"/>
        <v>#DIV/0!</v>
      </c>
      <c r="M60" s="15" t="e">
        <f t="shared" si="18"/>
        <v>#DIV/0!</v>
      </c>
      <c r="N60" s="15" t="e">
        <f t="shared" si="18"/>
        <v>#DIV/0!</v>
      </c>
      <c r="O60" s="15" t="e">
        <f t="shared" si="18"/>
        <v>#DIV/0!</v>
      </c>
      <c r="P60" s="15" t="e">
        <f t="shared" si="18"/>
        <v>#DIV/0!</v>
      </c>
    </row>
    <row r="61" spans="1:17" x14ac:dyDescent="0.25">
      <c r="A61" t="s">
        <v>28</v>
      </c>
      <c r="B61" s="15" t="e">
        <f>((B36/B35)-1)*100</f>
        <v>#DIV/0!</v>
      </c>
      <c r="C61" s="15" t="e">
        <f t="shared" ref="C61:P61" si="19">((C36/C35)-1)*100</f>
        <v>#DIV/0!</v>
      </c>
      <c r="D61" s="15"/>
      <c r="E61" s="15"/>
      <c r="F61" s="15" t="e">
        <f t="shared" si="19"/>
        <v>#DIV/0!</v>
      </c>
      <c r="G61" s="15"/>
      <c r="H61" s="15"/>
      <c r="I61" s="15"/>
      <c r="J61" s="15"/>
      <c r="K61" s="15" t="e">
        <f t="shared" si="19"/>
        <v>#DIV/0!</v>
      </c>
      <c r="L61" s="15" t="e">
        <f t="shared" si="19"/>
        <v>#DIV/0!</v>
      </c>
      <c r="M61" s="15" t="e">
        <f t="shared" si="19"/>
        <v>#DIV/0!</v>
      </c>
      <c r="N61" s="15" t="e">
        <f t="shared" si="19"/>
        <v>#DIV/0!</v>
      </c>
      <c r="O61" s="15" t="e">
        <f t="shared" si="19"/>
        <v>#DIV/0!</v>
      </c>
      <c r="P61" s="15" t="e">
        <f t="shared" si="19"/>
        <v>#DIV/0!</v>
      </c>
    </row>
    <row r="62" spans="1:17" x14ac:dyDescent="0.25">
      <c r="A62" s="13" t="s">
        <v>29</v>
      </c>
      <c r="B62" s="16" t="e">
        <f>((B38/B37)-1)*100</f>
        <v>#DIV/0!</v>
      </c>
      <c r="C62" s="16" t="e">
        <f t="shared" ref="C62:P62" si="20">((C38/C37)-1)*100</f>
        <v>#DIV/0!</v>
      </c>
      <c r="D62" s="16"/>
      <c r="E62" s="16"/>
      <c r="F62" s="16" t="e">
        <f t="shared" si="20"/>
        <v>#DIV/0!</v>
      </c>
      <c r="G62" s="16"/>
      <c r="H62" s="16"/>
      <c r="I62" s="16"/>
      <c r="J62" s="16"/>
      <c r="K62" s="16" t="e">
        <f t="shared" si="20"/>
        <v>#DIV/0!</v>
      </c>
      <c r="L62" s="16" t="e">
        <f t="shared" si="20"/>
        <v>#DIV/0!</v>
      </c>
      <c r="M62" s="16" t="e">
        <f t="shared" si="20"/>
        <v>#DIV/0!</v>
      </c>
      <c r="N62" s="16" t="e">
        <f t="shared" si="20"/>
        <v>#DIV/0!</v>
      </c>
      <c r="O62" s="16" t="e">
        <f t="shared" si="20"/>
        <v>#DIV/0!</v>
      </c>
      <c r="P62" s="16" t="e">
        <f t="shared" si="20"/>
        <v>#DIV/0!</v>
      </c>
    </row>
    <row r="63" spans="1:17" x14ac:dyDescent="0.25">
      <c r="B63" s="17"/>
      <c r="C63" s="17"/>
      <c r="D63" s="17"/>
      <c r="E63" s="17"/>
      <c r="F63" s="17"/>
      <c r="G63" s="17"/>
      <c r="H63" s="17"/>
      <c r="I63" s="17"/>
      <c r="J63" s="17"/>
      <c r="K63" s="17"/>
      <c r="L63" s="17"/>
    </row>
    <row r="64" spans="1:17" x14ac:dyDescent="0.25">
      <c r="A64" t="s">
        <v>30</v>
      </c>
    </row>
    <row r="65" spans="1:16" x14ac:dyDescent="0.25">
      <c r="A65" t="s">
        <v>46</v>
      </c>
      <c r="B65" s="4" t="e">
        <f>B20/(B12*3)</f>
        <v>#DIV/0!</v>
      </c>
      <c r="C65" s="4" t="e">
        <f>C20/(C12*3)</f>
        <v>#DIV/0!</v>
      </c>
      <c r="D65" s="4"/>
      <c r="E65" s="4"/>
      <c r="F65" s="4" t="e">
        <f t="shared" ref="F65" si="21">F20/(F12*3)</f>
        <v>#DIV/0!</v>
      </c>
      <c r="G65" s="4"/>
      <c r="H65" s="39"/>
      <c r="I65" s="39"/>
      <c r="J65" s="39"/>
      <c r="K65" s="4" t="e">
        <f>K20/(K12*3)</f>
        <v>#DIV/0!</v>
      </c>
      <c r="L65" s="4" t="e">
        <f>L20/(L12*3)</f>
        <v>#DIV/0!</v>
      </c>
      <c r="M65" s="4" t="e">
        <f t="shared" ref="M65:P65" si="22">M20/(M12*3)</f>
        <v>#DIV/0!</v>
      </c>
      <c r="N65" s="4" t="e">
        <f t="shared" si="22"/>
        <v>#DIV/0!</v>
      </c>
      <c r="O65" s="4" t="e">
        <f t="shared" si="22"/>
        <v>#DIV/0!</v>
      </c>
      <c r="P65" s="4" t="e">
        <f t="shared" si="22"/>
        <v>#DIV/0!</v>
      </c>
    </row>
    <row r="66" spans="1:16" x14ac:dyDescent="0.25">
      <c r="A66" t="s">
        <v>47</v>
      </c>
      <c r="B66" s="4" t="e">
        <f>B21/(B14*3)</f>
        <v>#DIV/0!</v>
      </c>
      <c r="C66" s="4" t="e">
        <f>C21/(C14*3)</f>
        <v>#DIV/0!</v>
      </c>
      <c r="D66" s="4"/>
      <c r="E66" s="42"/>
      <c r="F66" s="4" t="e">
        <f>F21/(F14*3)</f>
        <v>#DIV/0!</v>
      </c>
      <c r="G66" s="39"/>
      <c r="H66" s="39"/>
      <c r="I66" s="39"/>
      <c r="J66" s="39"/>
      <c r="K66" s="4" t="e">
        <f>K21/(K14*3)</f>
        <v>#DIV/0!</v>
      </c>
      <c r="L66" s="4" t="e">
        <f>L21/(L14*3)</f>
        <v>#DIV/0!</v>
      </c>
      <c r="M66" s="4" t="e">
        <f>M22/(M14*3)</f>
        <v>#DIV/0!</v>
      </c>
      <c r="N66" s="4" t="e">
        <f t="shared" ref="N66:P66" si="23">N21/(N14*3)</f>
        <v>#DIV/0!</v>
      </c>
      <c r="O66" s="4" t="e">
        <f t="shared" si="23"/>
        <v>#DIV/0!</v>
      </c>
      <c r="P66" s="4" t="e">
        <f t="shared" si="23"/>
        <v>#DIV/0!</v>
      </c>
    </row>
    <row r="67" spans="1:16" x14ac:dyDescent="0.25">
      <c r="A67" s="13" t="s">
        <v>33</v>
      </c>
      <c r="B67" s="16" t="e">
        <f>(B66/B65)*B49</f>
        <v>#DIV/0!</v>
      </c>
      <c r="C67" s="16" t="e">
        <f t="shared" ref="C67:P67" si="24">(C66/C65)*C49</f>
        <v>#DIV/0!</v>
      </c>
      <c r="D67" s="16"/>
      <c r="E67" s="16"/>
      <c r="F67" s="16" t="e">
        <f t="shared" si="24"/>
        <v>#DIV/0!</v>
      </c>
      <c r="G67" s="16"/>
      <c r="H67" s="16"/>
      <c r="I67" s="16"/>
      <c r="J67" s="16"/>
      <c r="K67" s="16" t="e">
        <f t="shared" si="24"/>
        <v>#DIV/0!</v>
      </c>
      <c r="L67" s="16" t="e">
        <f t="shared" si="24"/>
        <v>#DIV/0!</v>
      </c>
      <c r="M67" s="16" t="e">
        <f t="shared" si="24"/>
        <v>#DIV/0!</v>
      </c>
      <c r="N67" s="16" t="e">
        <f t="shared" si="24"/>
        <v>#DIV/0!</v>
      </c>
      <c r="O67" s="16" t="e">
        <f t="shared" si="24"/>
        <v>#DIV/0!</v>
      </c>
      <c r="P67" s="16" t="e">
        <f t="shared" si="24"/>
        <v>#DIV/0!</v>
      </c>
    </row>
    <row r="68" spans="1:16" x14ac:dyDescent="0.25">
      <c r="A68" t="s">
        <v>39</v>
      </c>
      <c r="B68" s="30" t="e">
        <f>B20/B12</f>
        <v>#DIV/0!</v>
      </c>
      <c r="C68" s="30" t="e">
        <f>C20/C12</f>
        <v>#DIV/0!</v>
      </c>
      <c r="D68" s="30"/>
      <c r="E68" s="30"/>
      <c r="F68" s="30" t="e">
        <f t="shared" ref="F68" si="25">F20/F12</f>
        <v>#DIV/0!</v>
      </c>
      <c r="G68" s="57"/>
      <c r="H68" s="57"/>
      <c r="I68" s="57"/>
      <c r="J68" s="57"/>
      <c r="K68" s="30" t="e">
        <f t="shared" ref="K68:P68" si="26">K20/K12</f>
        <v>#DIV/0!</v>
      </c>
      <c r="L68" s="30" t="e">
        <f t="shared" si="26"/>
        <v>#DIV/0!</v>
      </c>
      <c r="M68" s="30" t="e">
        <f t="shared" si="26"/>
        <v>#DIV/0!</v>
      </c>
      <c r="N68" s="30" t="e">
        <f t="shared" si="26"/>
        <v>#DIV/0!</v>
      </c>
      <c r="O68" s="30" t="e">
        <f t="shared" si="26"/>
        <v>#DIV/0!</v>
      </c>
      <c r="P68" s="30" t="e">
        <f t="shared" si="26"/>
        <v>#DIV/0!</v>
      </c>
    </row>
    <row r="69" spans="1:16" x14ac:dyDescent="0.25">
      <c r="A69" t="s">
        <v>38</v>
      </c>
      <c r="B69" s="17" t="e">
        <f>B21/B14</f>
        <v>#DIV/0!</v>
      </c>
      <c r="C69" s="17" t="e">
        <f>C21/C14</f>
        <v>#DIV/0!</v>
      </c>
      <c r="D69" s="17"/>
      <c r="E69" s="17"/>
      <c r="F69" s="17" t="e">
        <f t="shared" ref="F69" si="27">F21/F14</f>
        <v>#DIV/0!</v>
      </c>
      <c r="G69" s="57"/>
      <c r="H69" s="57"/>
      <c r="I69" s="57"/>
      <c r="J69" s="57"/>
      <c r="K69" s="30" t="e">
        <f>K21/K14</f>
        <v>#DIV/0!</v>
      </c>
      <c r="L69" s="30" t="e">
        <f>L21/L14</f>
        <v>#DIV/0!</v>
      </c>
      <c r="M69" s="30" t="e">
        <f>M22/M14</f>
        <v>#DIV/0!</v>
      </c>
      <c r="N69" s="30" t="e">
        <f t="shared" ref="N69:P69" si="28">N21/N14</f>
        <v>#DIV/0!</v>
      </c>
      <c r="O69" s="30" t="e">
        <f t="shared" si="28"/>
        <v>#DIV/0!</v>
      </c>
      <c r="P69" s="30" t="e">
        <f t="shared" si="28"/>
        <v>#DIV/0!</v>
      </c>
    </row>
    <row r="70" spans="1:16" x14ac:dyDescent="0.25">
      <c r="B70" s="15"/>
      <c r="C70" s="15"/>
      <c r="D70" s="15"/>
      <c r="E70" s="15"/>
      <c r="F70" s="15"/>
      <c r="G70" s="15"/>
      <c r="H70" s="15"/>
      <c r="I70" s="17"/>
      <c r="J70" s="17"/>
      <c r="K70" s="15"/>
      <c r="L70" s="15"/>
    </row>
    <row r="71" spans="1:16" x14ac:dyDescent="0.25">
      <c r="A71" t="s">
        <v>34</v>
      </c>
      <c r="B71" s="15"/>
      <c r="C71" s="15"/>
      <c r="D71" s="15"/>
      <c r="E71" s="15"/>
      <c r="F71" s="15"/>
      <c r="G71" s="15"/>
      <c r="H71" s="15"/>
      <c r="I71" s="17"/>
      <c r="J71" s="17"/>
      <c r="K71" s="15"/>
      <c r="L71" s="15"/>
    </row>
    <row r="72" spans="1:16" x14ac:dyDescent="0.25">
      <c r="A72" s="18" t="s">
        <v>35</v>
      </c>
      <c r="B72" s="19" t="e">
        <f>(B27/B26)*100</f>
        <v>#DIV/0!</v>
      </c>
      <c r="C72" s="19"/>
      <c r="D72" s="19"/>
      <c r="E72" s="19"/>
      <c r="F72" s="19"/>
      <c r="G72" s="19"/>
      <c r="H72" s="19"/>
      <c r="I72" s="19"/>
      <c r="J72" s="19"/>
      <c r="K72" s="19"/>
      <c r="L72" s="19"/>
    </row>
    <row r="73" spans="1:16" x14ac:dyDescent="0.25">
      <c r="A73" s="18" t="s">
        <v>36</v>
      </c>
      <c r="B73" s="19" t="e">
        <f>(B21/B27)*100</f>
        <v>#DIV/0!</v>
      </c>
      <c r="C73" s="19"/>
      <c r="D73" s="19"/>
      <c r="E73" s="19"/>
      <c r="F73" s="19"/>
      <c r="G73" s="19"/>
      <c r="H73" s="19"/>
      <c r="I73" s="19"/>
      <c r="J73" s="19"/>
      <c r="K73" s="19"/>
      <c r="L73" s="19"/>
    </row>
    <row r="74" spans="1:16" ht="15.75" thickBot="1" x14ac:dyDescent="0.3">
      <c r="A74" s="20"/>
      <c r="B74" s="20"/>
      <c r="C74" s="20"/>
      <c r="D74" s="20"/>
      <c r="E74" s="20"/>
      <c r="F74" s="20"/>
      <c r="G74" s="20"/>
      <c r="H74" s="20"/>
      <c r="I74" s="47"/>
      <c r="J74" s="47"/>
      <c r="K74" s="20"/>
      <c r="L74" s="20"/>
      <c r="M74" s="20"/>
      <c r="N74" s="20"/>
      <c r="O74" s="20"/>
      <c r="P74" s="20"/>
    </row>
    <row r="75" spans="1:16" ht="15.75" thickTop="1" x14ac:dyDescent="0.25">
      <c r="A75" s="33" t="s">
        <v>100</v>
      </c>
    </row>
    <row r="76" spans="1:16" x14ac:dyDescent="0.25">
      <c r="A76" t="s">
        <v>101</v>
      </c>
    </row>
    <row r="77" spans="1:16" x14ac:dyDescent="0.25">
      <c r="A77" t="s">
        <v>102</v>
      </c>
    </row>
    <row r="78" spans="1:16" x14ac:dyDescent="0.25">
      <c r="A78" t="s">
        <v>54</v>
      </c>
      <c r="B78" s="21"/>
      <c r="C78" s="21"/>
      <c r="D78" s="21"/>
      <c r="E78" s="21"/>
      <c r="F78" s="21"/>
      <c r="G78" s="21"/>
      <c r="H78" s="21"/>
      <c r="I78" s="21"/>
      <c r="J78" s="21"/>
    </row>
    <row r="80" spans="1:16" x14ac:dyDescent="0.25">
      <c r="A80" t="s">
        <v>43</v>
      </c>
    </row>
    <row r="81" spans="1:1" x14ac:dyDescent="0.25">
      <c r="A81" t="s">
        <v>52</v>
      </c>
    </row>
    <row r="82" spans="1:1" x14ac:dyDescent="0.25">
      <c r="A82" t="s">
        <v>60</v>
      </c>
    </row>
    <row r="83" spans="1:1" x14ac:dyDescent="0.25">
      <c r="A83" t="s">
        <v>50</v>
      </c>
    </row>
    <row r="84" spans="1:1" x14ac:dyDescent="0.25">
      <c r="A84" t="s">
        <v>53</v>
      </c>
    </row>
    <row r="85" spans="1:1" x14ac:dyDescent="0.25">
      <c r="A85" t="s">
        <v>64</v>
      </c>
    </row>
    <row r="87" spans="1:1" x14ac:dyDescent="0.25">
      <c r="A87" t="s">
        <v>103</v>
      </c>
    </row>
    <row r="88" spans="1:1" x14ac:dyDescent="0.25">
      <c r="A88" s="40"/>
    </row>
  </sheetData>
  <mergeCells count="10">
    <mergeCell ref="G34:J34"/>
    <mergeCell ref="A2:K2"/>
    <mergeCell ref="A4:A5"/>
    <mergeCell ref="D5:E5"/>
    <mergeCell ref="D4:P4"/>
    <mergeCell ref="G5:J5"/>
    <mergeCell ref="G20:J20"/>
    <mergeCell ref="G22:J22"/>
    <mergeCell ref="G21:J21"/>
    <mergeCell ref="D21:E2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7"/>
  <sheetViews>
    <sheetView tabSelected="1" zoomScale="70" zoomScaleNormal="70" workbookViewId="0">
      <selection activeCell="N1" sqref="N1:N1048576"/>
    </sheetView>
  </sheetViews>
  <sheetFormatPr baseColWidth="10" defaultColWidth="11.42578125" defaultRowHeight="15" x14ac:dyDescent="0.25"/>
  <cols>
    <col min="1" max="1" width="55.140625" customWidth="1"/>
    <col min="2" max="3" width="26.7109375" customWidth="1"/>
    <col min="4" max="6" width="16.5703125" customWidth="1"/>
    <col min="7" max="7" width="16.140625" customWidth="1"/>
    <col min="8" max="10" width="17.42578125" customWidth="1"/>
    <col min="11" max="11" width="24.5703125" customWidth="1"/>
    <col min="12" max="12" width="16.42578125" customWidth="1"/>
    <col min="13" max="13" width="18.85546875" customWidth="1"/>
    <col min="14" max="14" width="23.85546875" hidden="1" customWidth="1"/>
    <col min="15" max="15" width="19" hidden="1" customWidth="1"/>
    <col min="16" max="16" width="22.7109375" hidden="1" customWidth="1"/>
  </cols>
  <sheetData>
    <row r="1" spans="1:16" x14ac:dyDescent="0.25">
      <c r="G1" s="37"/>
      <c r="H1" s="37"/>
      <c r="I1" s="32"/>
      <c r="J1" s="32"/>
    </row>
    <row r="2" spans="1:16" ht="15.75" x14ac:dyDescent="0.25">
      <c r="A2" s="132" t="s">
        <v>125</v>
      </c>
      <c r="B2" s="132"/>
      <c r="C2" s="132"/>
      <c r="D2" s="132"/>
      <c r="E2" s="132"/>
      <c r="F2" s="132"/>
      <c r="G2" s="132"/>
      <c r="H2" s="132"/>
      <c r="I2" s="132"/>
      <c r="J2" s="132"/>
      <c r="K2" s="132"/>
      <c r="L2" s="32"/>
    </row>
    <row r="3" spans="1:16" x14ac:dyDescent="0.25">
      <c r="A3" s="32"/>
      <c r="B3" s="32"/>
      <c r="C3" s="32"/>
      <c r="D3" s="32"/>
      <c r="E3" s="32"/>
      <c r="F3" s="32"/>
      <c r="G3" s="32"/>
      <c r="H3" s="32"/>
      <c r="I3" s="32"/>
      <c r="J3" s="32"/>
      <c r="K3" s="32"/>
      <c r="L3" s="32"/>
    </row>
    <row r="4" spans="1:16" x14ac:dyDescent="0.25">
      <c r="A4" s="133" t="s">
        <v>0</v>
      </c>
      <c r="B4" s="106" t="s">
        <v>1</v>
      </c>
      <c r="C4" s="106"/>
      <c r="D4" s="136" t="s">
        <v>2</v>
      </c>
      <c r="E4" s="136"/>
      <c r="F4" s="136"/>
      <c r="G4" s="136"/>
      <c r="H4" s="136"/>
      <c r="I4" s="136"/>
      <c r="J4" s="136"/>
      <c r="K4" s="136"/>
      <c r="L4" s="136"/>
      <c r="M4" s="131"/>
      <c r="N4" s="131"/>
    </row>
    <row r="5" spans="1:16" ht="15.75" thickBot="1" x14ac:dyDescent="0.3">
      <c r="A5" s="134"/>
      <c r="B5" s="46" t="s">
        <v>3</v>
      </c>
      <c r="C5" s="107" t="s">
        <v>55</v>
      </c>
      <c r="D5" s="135" t="s">
        <v>4</v>
      </c>
      <c r="E5" s="135"/>
      <c r="F5" s="107" t="s">
        <v>56</v>
      </c>
      <c r="G5" s="135" t="s">
        <v>51</v>
      </c>
      <c r="H5" s="135"/>
      <c r="I5" s="46"/>
      <c r="J5" s="46"/>
      <c r="K5" s="46" t="s">
        <v>5</v>
      </c>
      <c r="L5" s="47" t="s">
        <v>72</v>
      </c>
      <c r="M5" s="20" t="s">
        <v>61</v>
      </c>
      <c r="N5" s="61" t="s">
        <v>92</v>
      </c>
      <c r="O5" s="20" t="s">
        <v>62</v>
      </c>
      <c r="P5" s="20" t="s">
        <v>63</v>
      </c>
    </row>
    <row r="6" spans="1:16" ht="15.75" thickTop="1" x14ac:dyDescent="0.25">
      <c r="A6" s="32"/>
      <c r="B6" s="45" t="s">
        <v>1</v>
      </c>
      <c r="C6" s="32"/>
      <c r="D6" s="45" t="s">
        <v>48</v>
      </c>
      <c r="E6" s="45" t="s">
        <v>49</v>
      </c>
      <c r="F6" s="45"/>
      <c r="G6" s="45">
        <v>1600</v>
      </c>
      <c r="H6" s="45">
        <v>640</v>
      </c>
      <c r="I6" s="45">
        <v>320</v>
      </c>
      <c r="J6" s="45">
        <v>800</v>
      </c>
      <c r="K6" s="45" t="s">
        <v>5</v>
      </c>
      <c r="L6" s="32"/>
      <c r="M6" s="63"/>
      <c r="N6" s="63"/>
      <c r="O6" s="33" t="s">
        <v>62</v>
      </c>
      <c r="P6" s="33" t="s">
        <v>63</v>
      </c>
    </row>
    <row r="7" spans="1:16" x14ac:dyDescent="0.25">
      <c r="A7" s="99" t="s">
        <v>6</v>
      </c>
      <c r="B7" s="32"/>
      <c r="C7" s="32"/>
      <c r="D7" s="32"/>
      <c r="E7" s="32"/>
      <c r="F7" s="32"/>
      <c r="G7" s="32"/>
      <c r="H7" s="32"/>
      <c r="I7" s="32"/>
      <c r="J7" s="32"/>
      <c r="K7" s="32"/>
      <c r="L7" s="32"/>
    </row>
    <row r="8" spans="1:16" x14ac:dyDescent="0.25">
      <c r="A8" s="32"/>
      <c r="B8" s="32"/>
      <c r="C8" s="32"/>
      <c r="D8" s="32"/>
      <c r="E8" s="32"/>
      <c r="F8" s="32"/>
      <c r="G8" s="32"/>
      <c r="H8" s="32"/>
      <c r="I8" s="32"/>
      <c r="J8" s="32"/>
      <c r="K8" s="32"/>
      <c r="L8" s="32"/>
    </row>
    <row r="9" spans="1:16" x14ac:dyDescent="0.25">
      <c r="A9" s="32" t="s">
        <v>7</v>
      </c>
      <c r="B9" s="32"/>
      <c r="C9" s="32"/>
      <c r="D9" s="32"/>
      <c r="E9" s="32"/>
      <c r="F9" s="32"/>
      <c r="G9" s="32"/>
      <c r="H9" s="32"/>
      <c r="I9" s="32"/>
      <c r="J9" s="32"/>
      <c r="K9" s="32"/>
      <c r="L9" s="32"/>
    </row>
    <row r="10" spans="1:16" x14ac:dyDescent="0.25">
      <c r="A10" s="58" t="s">
        <v>84</v>
      </c>
      <c r="B10" s="36">
        <f>+D10+G10</f>
        <v>116843.33333333334</v>
      </c>
      <c r="C10" s="77">
        <f>D10+E10</f>
        <v>28061.666666666668</v>
      </c>
      <c r="D10" s="36">
        <f>(+'I Trimestre'!D10+'II Trimestre'!D10)/2</f>
        <v>21794.833333333336</v>
      </c>
      <c r="E10" s="36">
        <f>(+'I Trimestre'!E10+'II Trimestre'!E10)/2</f>
        <v>6266.833333333333</v>
      </c>
      <c r="F10" s="36">
        <f>SUM(G10:I10)</f>
        <v>115740.66666666667</v>
      </c>
      <c r="G10" s="36">
        <f>(+'I Trimestre'!G10+'II Trimestre'!G10)/2</f>
        <v>95048.5</v>
      </c>
      <c r="H10" s="60">
        <f>(+'I Trimestre'!H10+'II Trimestre'!H10)/2</f>
        <v>3471</v>
      </c>
      <c r="I10" s="60">
        <f>(+'I Trimestre'!I10+'II Trimestre'!I10)/2</f>
        <v>17221.166666666668</v>
      </c>
      <c r="J10" s="36">
        <f>(+'I Trimestre'!J10+'II Trimestre'!J10)/2</f>
        <v>23105.5</v>
      </c>
      <c r="K10" s="36">
        <f>(+'I Trimestre'!K10+'II Trimestre'!K10)/2</f>
        <v>7976.6666666666661</v>
      </c>
      <c r="L10" s="36">
        <f>(+'I Trimestre'!L10+'II Trimestre'!L10)/2</f>
        <v>16360.5</v>
      </c>
      <c r="M10" s="80">
        <f>(+'I Trimestre'!M10+'II Trimestre'!M10)/2</f>
        <v>0</v>
      </c>
      <c r="N10" s="24">
        <f>(+'I Trimestre'!N10+'II Trimestre'!N10)/2</f>
        <v>0</v>
      </c>
      <c r="O10" s="82">
        <f>(+'I Trimestre'!O10+'II Trimestre'!O10)/2</f>
        <v>0</v>
      </c>
      <c r="P10" s="82">
        <f>(+'I Trimestre'!P10+'II Trimestre'!P10)/2</f>
        <v>0</v>
      </c>
    </row>
    <row r="11" spans="1:16" hidden="1" x14ac:dyDescent="0.25">
      <c r="A11" s="96"/>
      <c r="B11" s="36">
        <f t="shared" ref="B11:B16" si="0">+D11+G11</f>
        <v>0</v>
      </c>
      <c r="C11" s="77">
        <f t="shared" ref="C11:C16" si="1">D11+E11</f>
        <v>0</v>
      </c>
      <c r="D11" s="36">
        <f>(+'I Trimestre'!D11+'II Trimestre'!D11)/2</f>
        <v>0</v>
      </c>
      <c r="E11" s="36">
        <f>(+'I Trimestre'!E11+'II Trimestre'!E11)/2</f>
        <v>0</v>
      </c>
      <c r="F11" s="36">
        <f>SUM(G11:I11)</f>
        <v>0</v>
      </c>
      <c r="G11" s="36">
        <f>(+'I Trimestre'!G11+'II Trimestre'!G11)/2</f>
        <v>0</v>
      </c>
      <c r="H11" s="60">
        <f>(+'I Trimestre'!H11+'II Trimestre'!H11)/2</f>
        <v>0</v>
      </c>
      <c r="I11" s="60">
        <f>(+'I Trimestre'!I11+'II Trimestre'!I11)/2</f>
        <v>0</v>
      </c>
      <c r="J11" s="36">
        <f>(+'I Trimestre'!J11+'II Trimestre'!J11)/2</f>
        <v>0</v>
      </c>
      <c r="K11" s="36">
        <f>(+'I Trimestre'!K11+'II Trimestre'!K11)/2</f>
        <v>0</v>
      </c>
      <c r="L11" s="36">
        <f>(+'I Trimestre'!L11+'II Trimestre'!L11)/2</f>
        <v>0</v>
      </c>
      <c r="M11" s="80">
        <f>(+'I Trimestre'!M11+'II Trimestre'!M11)/2</f>
        <v>0</v>
      </c>
      <c r="N11" s="82">
        <f>(+'I Trimestre'!N11+'II Trimestre'!N11)/2</f>
        <v>0</v>
      </c>
      <c r="O11" s="82">
        <f>(+'I Trimestre'!O11+'II Trimestre'!O11)/2</f>
        <v>0</v>
      </c>
      <c r="P11" s="82">
        <f>(+'I Trimestre'!P11+'II Trimestre'!P11)/2</f>
        <v>0</v>
      </c>
    </row>
    <row r="12" spans="1:16" x14ac:dyDescent="0.25">
      <c r="A12" s="58" t="s">
        <v>126</v>
      </c>
      <c r="B12" s="36">
        <f t="shared" si="0"/>
        <v>140951</v>
      </c>
      <c r="C12" s="77">
        <f t="shared" si="1"/>
        <v>53748.833333333328</v>
      </c>
      <c r="D12" s="36">
        <f>(+'I Trimestre'!D12+'II Trimestre'!D12)/2</f>
        <v>37081</v>
      </c>
      <c r="E12" s="36">
        <f>(+'I Trimestre'!E12+'II Trimestre'!E12)/2</f>
        <v>16667.833333333332</v>
      </c>
      <c r="F12" s="36">
        <f>SUM(G12:I12)</f>
        <v>143533</v>
      </c>
      <c r="G12" s="36">
        <f>(+'I Trimestre'!G12+'II Trimestre'!G12)/2</f>
        <v>103870</v>
      </c>
      <c r="H12" s="36">
        <f>(+'I Trimestre'!H12+'II Trimestre'!H12)/2</f>
        <v>13615</v>
      </c>
      <c r="I12" s="36">
        <f>(+'I Trimestre'!I12+'II Trimestre'!I12)/2</f>
        <v>26048</v>
      </c>
      <c r="J12" s="36">
        <f>(+'I Trimestre'!J12+'II Trimestre'!J12)/2</f>
        <v>36773</v>
      </c>
      <c r="K12" s="36">
        <f>(+'I Trimestre'!K12+'II Trimestre'!K12)/2</f>
        <v>9625</v>
      </c>
      <c r="L12" s="36">
        <f>(+'I Trimestre'!L12+'II Trimestre'!L12)/2</f>
        <v>10000</v>
      </c>
      <c r="M12" s="80">
        <f>(+'I Trimestre'!M12+'II Trimestre'!M12)/2</f>
        <v>0</v>
      </c>
      <c r="N12" s="82">
        <f>(+'I Trimestre'!N12+'II Trimestre'!N12)/2</f>
        <v>0</v>
      </c>
      <c r="O12" s="82">
        <f>(+'I Trimestre'!O12+'II Trimestre'!O12)/2</f>
        <v>0</v>
      </c>
      <c r="P12" s="82">
        <f>(+'I Trimestre'!P12+'II Trimestre'!P12)/2</f>
        <v>0</v>
      </c>
    </row>
    <row r="13" spans="1:16" hidden="1" x14ac:dyDescent="0.25">
      <c r="A13" s="96"/>
      <c r="B13" s="36">
        <f t="shared" si="0"/>
        <v>0</v>
      </c>
      <c r="C13" s="77">
        <f t="shared" si="1"/>
        <v>0</v>
      </c>
      <c r="D13" s="36">
        <f>(+'I Trimestre'!D13+'II Trimestre'!D13)/2</f>
        <v>0</v>
      </c>
      <c r="E13" s="36">
        <f>(+'I Trimestre'!E13+'II Trimestre'!E13)/2</f>
        <v>0</v>
      </c>
      <c r="F13" s="36">
        <f t="shared" ref="F13:F16" si="2">SUM(G13:I13)</f>
        <v>0</v>
      </c>
      <c r="G13" s="36">
        <f>(+'I Trimestre'!G13+'II Trimestre'!G13)/2</f>
        <v>0</v>
      </c>
      <c r="H13" s="36">
        <f>(+'I Trimestre'!H13+'II Trimestre'!H13)/2</f>
        <v>0</v>
      </c>
      <c r="I13" s="36">
        <f>(+'I Trimestre'!I13+'II Trimestre'!I13)/2</f>
        <v>0</v>
      </c>
      <c r="J13" s="36">
        <f>(+'I Trimestre'!J13+'II Trimestre'!J13)/2</f>
        <v>0</v>
      </c>
      <c r="K13" s="36">
        <f>(+'I Trimestre'!K13+'II Trimestre'!K13)/2</f>
        <v>0</v>
      </c>
      <c r="L13" s="36">
        <f>(+'I Trimestre'!L13+'II Trimestre'!L13)/2</f>
        <v>0</v>
      </c>
      <c r="M13" s="80">
        <f>(+'I Trimestre'!M13+'II Trimestre'!M13)/2</f>
        <v>0</v>
      </c>
      <c r="N13" s="82">
        <f>(+'I Trimestre'!N13+'II Trimestre'!N13)/2</f>
        <v>0</v>
      </c>
      <c r="O13" s="82">
        <f>(+'I Trimestre'!O13+'II Trimestre'!O13)/2</f>
        <v>0</v>
      </c>
      <c r="P13" s="82">
        <f>(+'I Trimestre'!P13+'II Trimestre'!P13)/2</f>
        <v>0</v>
      </c>
    </row>
    <row r="14" spans="1:16" x14ac:dyDescent="0.25">
      <c r="A14" s="58" t="s">
        <v>127</v>
      </c>
      <c r="B14" s="36">
        <f t="shared" si="0"/>
        <v>109695.66666666669</v>
      </c>
      <c r="C14" s="77">
        <f t="shared" si="1"/>
        <v>27298.000000000004</v>
      </c>
      <c r="D14" s="36">
        <f>(+'I Trimestre'!D14+'II Trimestre'!D14)/2</f>
        <v>20319.333333333336</v>
      </c>
      <c r="E14" s="36">
        <f>(+'I Trimestre'!E14+'II Trimestre'!E14)/2</f>
        <v>6978.666666666667</v>
      </c>
      <c r="F14" s="36">
        <f t="shared" si="2"/>
        <v>113333.83333333334</v>
      </c>
      <c r="G14" s="36">
        <f>(+'I Trimestre'!G14+'II Trimestre'!G14)/2</f>
        <v>89376.333333333343</v>
      </c>
      <c r="H14" s="36">
        <f>(+'I Trimestre'!H14+'II Trimestre'!H14)/2</f>
        <v>3349</v>
      </c>
      <c r="I14" s="36">
        <f>(+'I Trimestre'!I14+'II Trimestre'!I14)/2</f>
        <v>20608.5</v>
      </c>
      <c r="J14" s="36">
        <f>(+'I Trimestre'!J14+'II Trimestre'!J14)/2</f>
        <v>23742.833333333336</v>
      </c>
      <c r="K14" s="36">
        <f>(+'I Trimestre'!K14+'II Trimestre'!K14)/2</f>
        <v>8317.8333333333339</v>
      </c>
      <c r="L14" s="36">
        <f>'II Trimestre'!L14</f>
        <v>13800</v>
      </c>
      <c r="M14" s="80">
        <f>(+'I Trimestre'!M14+'II Trimestre'!M14)/2</f>
        <v>0</v>
      </c>
      <c r="N14" s="82">
        <f>(+'I Trimestre'!N14+'II Trimestre'!N14)/2</f>
        <v>0</v>
      </c>
      <c r="O14" s="82">
        <f>(+'I Trimestre'!O14+'II Trimestre'!O14)/2</f>
        <v>0</v>
      </c>
      <c r="P14" s="82">
        <f>(+'I Trimestre'!P14+'II Trimestre'!P14)/2</f>
        <v>0</v>
      </c>
    </row>
    <row r="15" spans="1:16" hidden="1" x14ac:dyDescent="0.25">
      <c r="A15" s="96"/>
      <c r="B15" s="36">
        <f t="shared" si="0"/>
        <v>0</v>
      </c>
      <c r="C15" s="77">
        <f t="shared" si="1"/>
        <v>0</v>
      </c>
      <c r="D15" s="36">
        <f>(+'I Trimestre'!D15+'II Trimestre'!D15)/2</f>
        <v>0</v>
      </c>
      <c r="E15" s="36">
        <f>(+'I Trimestre'!E15+'II Trimestre'!E15)/2</f>
        <v>0</v>
      </c>
      <c r="F15" s="36">
        <f t="shared" si="2"/>
        <v>0</v>
      </c>
      <c r="G15" s="36">
        <f>(+'I Trimestre'!G15+'II Trimestre'!G15)/2</f>
        <v>0</v>
      </c>
      <c r="H15" s="36">
        <f>(+'I Trimestre'!H15+'II Trimestre'!H15)/2</f>
        <v>0</v>
      </c>
      <c r="I15" s="36">
        <f>(+'I Trimestre'!I15+'II Trimestre'!I15)/2</f>
        <v>0</v>
      </c>
      <c r="J15" s="36">
        <f>(+'I Trimestre'!J15+'II Trimestre'!J15)/2</f>
        <v>0</v>
      </c>
      <c r="K15" s="36">
        <f>(+'I Trimestre'!K15+'II Trimestre'!K15)/2</f>
        <v>0</v>
      </c>
      <c r="L15" s="36">
        <f>(+'I Trimestre'!L15+'II Trimestre'!L15)/2</f>
        <v>0</v>
      </c>
      <c r="M15" s="80">
        <f>(+'I Trimestre'!M15+'II Trimestre'!M15)/2</f>
        <v>0</v>
      </c>
      <c r="N15" s="82">
        <f>(+'I Trimestre'!N15+'II Trimestre'!N15)/2</f>
        <v>0</v>
      </c>
      <c r="O15" s="82">
        <f>(+'I Trimestre'!O15+'II Trimestre'!O15)/2</f>
        <v>0</v>
      </c>
      <c r="P15" s="82">
        <f>(+'I Trimestre'!P15+'II Trimestre'!P15)/2</f>
        <v>0</v>
      </c>
    </row>
    <row r="16" spans="1:16" x14ac:dyDescent="0.25">
      <c r="A16" s="58" t="s">
        <v>98</v>
      </c>
      <c r="B16" s="36">
        <f t="shared" si="0"/>
        <v>142637</v>
      </c>
      <c r="C16" s="77">
        <f t="shared" si="1"/>
        <v>56192</v>
      </c>
      <c r="D16" s="5">
        <f>+'II Trimestre'!D16</f>
        <v>38767</v>
      </c>
      <c r="E16" s="5">
        <f>+'II Trimestre'!E16</f>
        <v>17425</v>
      </c>
      <c r="F16" s="36">
        <f t="shared" si="2"/>
        <v>143533</v>
      </c>
      <c r="G16" s="5">
        <f>+'II Trimestre'!G16</f>
        <v>103870</v>
      </c>
      <c r="H16" s="5">
        <f>+'II Trimestre'!H16</f>
        <v>13615</v>
      </c>
      <c r="I16" s="36">
        <f>'II Trimestre'!I16</f>
        <v>26048</v>
      </c>
      <c r="J16" s="36">
        <f>'II Trimestre'!J16</f>
        <v>36773</v>
      </c>
      <c r="K16" s="5">
        <f>+'II Trimestre'!K16</f>
        <v>10063</v>
      </c>
      <c r="L16" s="5">
        <f>+'II Trimestre'!L16</f>
        <v>45000</v>
      </c>
      <c r="M16" s="81">
        <f>+'II Trimestre'!M16</f>
        <v>0</v>
      </c>
      <c r="N16" s="83">
        <f>+'II Trimestre'!N16</f>
        <v>0</v>
      </c>
      <c r="O16" s="83">
        <f>+'II Trimestre'!O16</f>
        <v>0</v>
      </c>
      <c r="P16" s="83">
        <f>+'II Trimestre'!P16</f>
        <v>0</v>
      </c>
    </row>
    <row r="17" spans="1:16" x14ac:dyDescent="0.25">
      <c r="A17" s="32"/>
      <c r="B17" s="43"/>
      <c r="C17" s="43"/>
      <c r="D17" s="43"/>
      <c r="E17" s="43"/>
      <c r="F17" s="43"/>
      <c r="G17" s="43"/>
      <c r="H17" s="43"/>
      <c r="I17" s="43"/>
      <c r="J17" s="43"/>
      <c r="K17" s="43"/>
      <c r="L17" s="32"/>
    </row>
    <row r="18" spans="1:16" x14ac:dyDescent="0.25">
      <c r="A18" s="97" t="s">
        <v>8</v>
      </c>
      <c r="B18" s="43"/>
      <c r="C18" s="43"/>
      <c r="D18" s="43"/>
      <c r="E18" s="43"/>
      <c r="F18" s="43"/>
      <c r="G18" s="43"/>
      <c r="H18" s="43"/>
      <c r="I18" s="43"/>
      <c r="J18" s="43"/>
      <c r="K18" s="43"/>
      <c r="L18" s="32"/>
    </row>
    <row r="19" spans="1:16" x14ac:dyDescent="0.25">
      <c r="A19" s="58" t="s">
        <v>84</v>
      </c>
      <c r="B19" s="36">
        <f>C19+F19+K19+L19+M19+N19</f>
        <v>5882477523</v>
      </c>
      <c r="C19" s="36">
        <f>+'I Trimestre'!C19+'II Trimestre'!C19</f>
        <v>3587461627</v>
      </c>
      <c r="D19" s="42"/>
      <c r="E19" s="42"/>
      <c r="F19" s="92">
        <f>+'I Trimestre'!F19+'II Trimestre'!F19</f>
        <v>2293912680</v>
      </c>
      <c r="G19" s="42"/>
      <c r="H19" s="42"/>
      <c r="I19" s="42"/>
      <c r="J19" s="42"/>
      <c r="K19" s="36">
        <f>+'I Trimestre'!K19+'II Trimestre'!K19</f>
        <v>0</v>
      </c>
      <c r="L19" s="36">
        <f>+'I Trimestre'!L19+'II Trimestre'!L19</f>
        <v>0</v>
      </c>
      <c r="M19" s="85">
        <f>+'I Trimestre'!M19+'II Trimestre'!M19</f>
        <v>1103216</v>
      </c>
      <c r="N19" s="85">
        <f>+'I Trimestre'!N19+'II Trimestre'!N19</f>
        <v>0</v>
      </c>
      <c r="O19" s="85">
        <f>+'I Trimestre'!O19+'II Trimestre'!O19</f>
        <v>0</v>
      </c>
      <c r="P19" s="85">
        <f>+'I Trimestre'!P19+'II Trimestre'!P19</f>
        <v>0</v>
      </c>
    </row>
    <row r="20" spans="1:16" x14ac:dyDescent="0.25">
      <c r="A20" s="58" t="s">
        <v>126</v>
      </c>
      <c r="B20" s="36">
        <f t="shared" ref="B20:B22" si="3">C20+F20+K20+L20+M20+N20</f>
        <v>13993835192.434784</v>
      </c>
      <c r="C20" s="36">
        <f>+'I Trimestre'!C20+'II Trimestre'!C20</f>
        <v>8227775480.434783</v>
      </c>
      <c r="D20" s="42"/>
      <c r="E20" s="42"/>
      <c r="F20" s="92">
        <f>+'I Trimestre'!F20+'II Trimestre'!F20</f>
        <v>4083059712</v>
      </c>
      <c r="G20" s="42"/>
      <c r="H20" s="42"/>
      <c r="I20" s="42"/>
      <c r="J20" s="42"/>
      <c r="K20" s="36">
        <f>+'I Trimestre'!K20+'II Trimestre'!K20</f>
        <v>1617000000</v>
      </c>
      <c r="L20" s="36">
        <f>+'I Trimestre'!L20+'II Trimestre'!L20</f>
        <v>51000000</v>
      </c>
      <c r="M20" s="85">
        <f>+'I Trimestre'!M20+'II Trimestre'!M20</f>
        <v>15000000</v>
      </c>
      <c r="N20" s="85">
        <f>+'I Trimestre'!N20+'II Trimestre'!N20</f>
        <v>0</v>
      </c>
      <c r="O20" s="85">
        <f>+'I Trimestre'!O20+'II Trimestre'!O20</f>
        <v>0</v>
      </c>
      <c r="P20" s="85">
        <f>+'I Trimestre'!P20+'II Trimestre'!P20</f>
        <v>0</v>
      </c>
    </row>
    <row r="21" spans="1:16" x14ac:dyDescent="0.25">
      <c r="A21" s="58" t="s">
        <v>127</v>
      </c>
      <c r="B21" s="36">
        <f t="shared" si="3"/>
        <v>7484409965</v>
      </c>
      <c r="C21" s="36">
        <f>+'I Trimestre'!C21+'II Trimestre'!C21</f>
        <v>4076270360</v>
      </c>
      <c r="D21" s="42"/>
      <c r="E21" s="42"/>
      <c r="F21" s="92">
        <f>+'I Trimestre'!F21+'II Trimestre'!F21</f>
        <v>2503973520</v>
      </c>
      <c r="G21" s="42"/>
      <c r="H21" s="42"/>
      <c r="I21" s="42"/>
      <c r="J21" s="42"/>
      <c r="K21" s="36">
        <f>+'I Trimestre'!K21+'II Trimestre'!K21</f>
        <v>904166085</v>
      </c>
      <c r="L21" s="36">
        <f>+'I Trimestre'!L21+'II Trimestre'!L21</f>
        <v>0</v>
      </c>
      <c r="M21" s="85">
        <f>+'I Trimestre'!M21+'II Trimestre'!M21</f>
        <v>0</v>
      </c>
      <c r="N21" s="85">
        <f>+'I Trimestre'!N21+'II Trimestre'!N21</f>
        <v>0</v>
      </c>
      <c r="O21" s="85">
        <f>+'I Trimestre'!O21+'II Trimestre'!O21</f>
        <v>0</v>
      </c>
      <c r="P21" s="85">
        <f>+'I Trimestre'!P21+'II Trimestre'!P21</f>
        <v>0</v>
      </c>
    </row>
    <row r="22" spans="1:16" x14ac:dyDescent="0.25">
      <c r="A22" s="58" t="s">
        <v>98</v>
      </c>
      <c r="B22" s="36">
        <f t="shared" si="3"/>
        <v>28846381474</v>
      </c>
      <c r="C22" s="36">
        <f>+'II Trimestre'!C22</f>
        <v>17203530550</v>
      </c>
      <c r="D22" s="42"/>
      <c r="E22" s="42"/>
      <c r="F22" s="92">
        <f>+'II Trimestre'!F22</f>
        <v>8166119424</v>
      </c>
      <c r="G22" s="42"/>
      <c r="H22" s="42"/>
      <c r="I22" s="42"/>
      <c r="J22" s="42"/>
      <c r="K22" s="36">
        <f>+'II Trimestre'!K22</f>
        <v>3381000000</v>
      </c>
      <c r="L22" s="36">
        <f>+'II Trimestre'!L22</f>
        <v>80731500</v>
      </c>
      <c r="M22" s="85">
        <f>+'II Trimestre'!M22</f>
        <v>15000000</v>
      </c>
      <c r="N22" s="85">
        <f>+'II Trimestre'!N22</f>
        <v>0</v>
      </c>
      <c r="O22" s="85">
        <f>+'II Trimestre'!O22</f>
        <v>0</v>
      </c>
      <c r="P22" s="85">
        <f>+'II Trimestre'!P22</f>
        <v>0</v>
      </c>
    </row>
    <row r="23" spans="1:16" x14ac:dyDescent="0.25">
      <c r="A23" s="58" t="s">
        <v>128</v>
      </c>
      <c r="B23" s="77">
        <f>C23+F23+K23+L23+N23</f>
        <v>7484409965</v>
      </c>
      <c r="C23" s="5">
        <f>C21</f>
        <v>4076270360</v>
      </c>
      <c r="D23" s="42"/>
      <c r="E23" s="42"/>
      <c r="F23" s="42">
        <f>F21</f>
        <v>2503973520</v>
      </c>
      <c r="G23" s="42"/>
      <c r="H23" s="42"/>
      <c r="I23" s="42"/>
      <c r="J23" s="42"/>
      <c r="K23" s="5">
        <f>K21</f>
        <v>904166085</v>
      </c>
      <c r="L23" s="5">
        <f>L21</f>
        <v>0</v>
      </c>
      <c r="M23" s="87">
        <f>M21</f>
        <v>0</v>
      </c>
      <c r="N23" s="86">
        <f>N21</f>
        <v>0</v>
      </c>
      <c r="O23" s="86">
        <f t="shared" ref="O23:P23" si="4">O21</f>
        <v>0</v>
      </c>
      <c r="P23" s="86">
        <f t="shared" si="4"/>
        <v>0</v>
      </c>
    </row>
    <row r="24" spans="1:16" x14ac:dyDescent="0.25">
      <c r="A24" s="32"/>
      <c r="B24" s="43"/>
      <c r="C24" s="43"/>
      <c r="D24" s="43"/>
      <c r="E24" s="43"/>
      <c r="F24" s="43"/>
      <c r="G24" s="43"/>
      <c r="H24" s="43"/>
      <c r="I24" s="43"/>
      <c r="J24" s="43"/>
      <c r="K24" s="43"/>
      <c r="L24" s="32"/>
    </row>
    <row r="25" spans="1:16" x14ac:dyDescent="0.25">
      <c r="A25" s="97" t="s">
        <v>9</v>
      </c>
      <c r="B25" s="43"/>
      <c r="C25" s="43"/>
      <c r="D25" s="43"/>
      <c r="E25" s="43"/>
      <c r="F25" s="43"/>
      <c r="G25" s="43"/>
      <c r="H25" s="43"/>
      <c r="I25" s="43"/>
      <c r="J25" s="43"/>
      <c r="K25" s="43"/>
      <c r="L25" s="43"/>
    </row>
    <row r="26" spans="1:16" x14ac:dyDescent="0.25">
      <c r="A26" s="58" t="s">
        <v>126</v>
      </c>
      <c r="B26" s="43">
        <f>+B20</f>
        <v>13993835192.434784</v>
      </c>
      <c r="C26" s="43"/>
      <c r="D26" s="43"/>
      <c r="E26" s="43"/>
      <c r="F26" s="43"/>
      <c r="G26" s="43"/>
      <c r="H26" s="43"/>
      <c r="I26" s="43"/>
      <c r="J26" s="43"/>
      <c r="K26" s="43"/>
      <c r="L26" s="43"/>
      <c r="M26" s="32"/>
      <c r="N26" s="32"/>
    </row>
    <row r="27" spans="1:16" x14ac:dyDescent="0.25">
      <c r="A27" s="58" t="s">
        <v>127</v>
      </c>
      <c r="B27" s="43">
        <f>+'I Trimestre'!B27+'II Trimestre'!B27</f>
        <v>15863835192</v>
      </c>
      <c r="C27" s="43"/>
      <c r="D27" s="43"/>
      <c r="E27" s="43"/>
      <c r="F27" s="43"/>
      <c r="G27" s="43"/>
      <c r="H27" s="43"/>
      <c r="I27" s="43"/>
      <c r="J27" s="43"/>
      <c r="K27" s="43"/>
      <c r="L27" s="43"/>
      <c r="M27" s="32"/>
      <c r="N27" s="32"/>
    </row>
    <row r="28" spans="1:16" x14ac:dyDescent="0.25">
      <c r="A28" s="32"/>
      <c r="B28" s="32"/>
      <c r="C28" s="32"/>
      <c r="D28" s="32"/>
      <c r="E28" s="32"/>
      <c r="F28" s="32"/>
      <c r="G28" s="32"/>
      <c r="H28" s="32"/>
      <c r="I28" s="32"/>
      <c r="J28" s="32"/>
      <c r="K28" s="32"/>
      <c r="L28" s="32"/>
      <c r="M28" s="32"/>
      <c r="N28" s="32"/>
    </row>
    <row r="29" spans="1:16" x14ac:dyDescent="0.25">
      <c r="A29" s="32" t="s">
        <v>10</v>
      </c>
      <c r="B29" s="32"/>
      <c r="C29" s="32"/>
      <c r="D29" s="32"/>
      <c r="E29" s="32"/>
      <c r="F29" s="32"/>
      <c r="G29" s="32"/>
      <c r="H29" s="32"/>
      <c r="I29" s="32"/>
      <c r="J29" s="32"/>
      <c r="K29" s="32"/>
      <c r="L29" s="32"/>
      <c r="M29" s="32"/>
      <c r="N29" s="32"/>
    </row>
    <row r="30" spans="1:16" x14ac:dyDescent="0.25">
      <c r="A30" s="58" t="s">
        <v>85</v>
      </c>
      <c r="B30" s="98">
        <v>0.99</v>
      </c>
      <c r="C30" s="98">
        <v>0.99</v>
      </c>
      <c r="D30" s="98">
        <v>0.99</v>
      </c>
      <c r="E30" s="98">
        <v>0.99</v>
      </c>
      <c r="F30" s="98">
        <v>0.99</v>
      </c>
      <c r="G30" s="98">
        <v>0.99</v>
      </c>
      <c r="H30" s="98">
        <v>0.99</v>
      </c>
      <c r="I30" s="98">
        <v>0.99</v>
      </c>
      <c r="J30" s="98">
        <v>0.99</v>
      </c>
      <c r="K30" s="98">
        <v>0.99</v>
      </c>
      <c r="L30" s="98">
        <v>0.99</v>
      </c>
      <c r="M30" s="98">
        <v>0.99</v>
      </c>
      <c r="N30" s="98">
        <v>0.99</v>
      </c>
      <c r="O30" s="11">
        <v>0.99</v>
      </c>
      <c r="P30" s="11">
        <v>0.99</v>
      </c>
    </row>
    <row r="31" spans="1:16" x14ac:dyDescent="0.25">
      <c r="A31" s="58" t="s">
        <v>129</v>
      </c>
      <c r="B31" s="98">
        <v>1.01</v>
      </c>
      <c r="C31" s="98">
        <v>1.01</v>
      </c>
      <c r="D31" s="98">
        <v>1.01</v>
      </c>
      <c r="E31" s="98">
        <v>1.01</v>
      </c>
      <c r="F31" s="98">
        <v>1.01</v>
      </c>
      <c r="G31" s="98">
        <v>1.01</v>
      </c>
      <c r="H31" s="98">
        <v>1.01</v>
      </c>
      <c r="I31" s="98">
        <v>1.01</v>
      </c>
      <c r="J31" s="98">
        <v>1.01</v>
      </c>
      <c r="K31" s="98">
        <v>1.01</v>
      </c>
      <c r="L31" s="98">
        <v>1.01</v>
      </c>
      <c r="M31" s="98">
        <v>1.01</v>
      </c>
      <c r="N31" s="98">
        <v>1.01</v>
      </c>
      <c r="O31" s="11"/>
      <c r="P31" s="11"/>
    </row>
    <row r="32" spans="1:16" x14ac:dyDescent="0.25">
      <c r="A32" s="58" t="s">
        <v>11</v>
      </c>
      <c r="B32" s="5">
        <v>145650</v>
      </c>
      <c r="C32" s="5"/>
      <c r="D32" s="5"/>
      <c r="E32" s="5"/>
      <c r="F32" s="5"/>
      <c r="G32" s="5"/>
      <c r="H32" s="5"/>
      <c r="I32" s="5"/>
      <c r="J32" s="5"/>
      <c r="K32" s="5"/>
      <c r="L32" s="5"/>
      <c r="M32" s="5"/>
      <c r="N32" s="5"/>
      <c r="O32" s="4"/>
      <c r="P32" s="4"/>
    </row>
    <row r="33" spans="1:16" x14ac:dyDescent="0.25">
      <c r="A33" s="32"/>
      <c r="B33" s="32"/>
      <c r="C33" s="32"/>
      <c r="D33" s="32"/>
      <c r="E33" s="32"/>
      <c r="F33" s="32"/>
      <c r="G33" s="32"/>
      <c r="H33" s="32"/>
      <c r="I33" s="32"/>
      <c r="J33" s="32"/>
      <c r="K33" s="32"/>
      <c r="L33" s="32"/>
      <c r="M33" s="32"/>
      <c r="N33" s="32"/>
    </row>
    <row r="34" spans="1:16" x14ac:dyDescent="0.25">
      <c r="A34" s="99" t="s">
        <v>12</v>
      </c>
      <c r="B34" s="32"/>
      <c r="C34" s="32"/>
      <c r="D34" s="100"/>
      <c r="E34" s="100"/>
      <c r="F34" s="100"/>
      <c r="G34" s="119"/>
      <c r="H34" s="119"/>
      <c r="I34" s="119"/>
      <c r="J34" s="119"/>
      <c r="K34" s="32"/>
      <c r="L34" s="32"/>
      <c r="M34" s="32"/>
      <c r="N34" s="32"/>
    </row>
    <row r="35" spans="1:16" x14ac:dyDescent="0.25">
      <c r="A35" s="32" t="s">
        <v>86</v>
      </c>
      <c r="B35" s="5">
        <f>B19/B30</f>
        <v>5941896487.878788</v>
      </c>
      <c r="C35" s="42">
        <f>C19/C30</f>
        <v>3623698613.1313133</v>
      </c>
      <c r="D35" s="42"/>
      <c r="E35" s="42"/>
      <c r="F35" s="42">
        <f>F19/F30</f>
        <v>2317083515.151515</v>
      </c>
      <c r="G35" s="42"/>
      <c r="H35" s="42"/>
      <c r="I35" s="42"/>
      <c r="J35" s="42"/>
      <c r="K35" s="5">
        <f t="shared" ref="K35:P35" si="5">K19/K30</f>
        <v>0</v>
      </c>
      <c r="L35" s="5">
        <f t="shared" si="5"/>
        <v>0</v>
      </c>
      <c r="M35" s="5">
        <f t="shared" si="5"/>
        <v>1114359.5959595959</v>
      </c>
      <c r="N35" s="5">
        <f t="shared" si="5"/>
        <v>0</v>
      </c>
      <c r="O35" s="14">
        <f t="shared" si="5"/>
        <v>0</v>
      </c>
      <c r="P35" s="14">
        <f t="shared" si="5"/>
        <v>0</v>
      </c>
    </row>
    <row r="36" spans="1:16" x14ac:dyDescent="0.25">
      <c r="A36" s="32" t="s">
        <v>130</v>
      </c>
      <c r="B36" s="5">
        <f>B21/B31</f>
        <v>7410306896.0396042</v>
      </c>
      <c r="C36" s="42">
        <f>C21/C31</f>
        <v>4035911247.5247526</v>
      </c>
      <c r="D36" s="42"/>
      <c r="E36" s="42"/>
      <c r="F36" s="42">
        <f>F21/F31</f>
        <v>2479181702.9702969</v>
      </c>
      <c r="G36" s="42"/>
      <c r="H36" s="42"/>
      <c r="I36" s="42"/>
      <c r="J36" s="42"/>
      <c r="K36" s="5">
        <f>K21/K31</f>
        <v>895213945.54455447</v>
      </c>
      <c r="L36" s="5">
        <f>L21/L31</f>
        <v>0</v>
      </c>
      <c r="M36" s="5">
        <f t="shared" ref="M36:P36" si="6">M21/M31</f>
        <v>0</v>
      </c>
      <c r="N36" s="5">
        <f t="shared" si="6"/>
        <v>0</v>
      </c>
      <c r="O36" s="14" t="e">
        <f t="shared" si="6"/>
        <v>#DIV/0!</v>
      </c>
      <c r="P36" s="14" t="e">
        <f t="shared" si="6"/>
        <v>#DIV/0!</v>
      </c>
    </row>
    <row r="37" spans="1:16" x14ac:dyDescent="0.25">
      <c r="A37" s="32" t="s">
        <v>87</v>
      </c>
      <c r="B37" s="5">
        <f>B35/B10</f>
        <v>50853.534543794718</v>
      </c>
      <c r="C37" s="42">
        <f>C35/C10</f>
        <v>129133.40665669584</v>
      </c>
      <c r="D37" s="42"/>
      <c r="E37" s="42"/>
      <c r="F37" s="42">
        <f>F35/F10</f>
        <v>20019.614383462293</v>
      </c>
      <c r="G37" s="42"/>
      <c r="H37" s="42"/>
      <c r="I37" s="42"/>
      <c r="J37" s="42"/>
      <c r="K37" s="5">
        <f>K35/K10</f>
        <v>0</v>
      </c>
      <c r="L37" s="5">
        <f>L35/L10</f>
        <v>0</v>
      </c>
      <c r="M37" s="5" t="e">
        <f t="shared" ref="M37:P37" si="7">M35/M10</f>
        <v>#DIV/0!</v>
      </c>
      <c r="N37" s="5" t="e">
        <f t="shared" si="7"/>
        <v>#DIV/0!</v>
      </c>
      <c r="O37" s="14" t="e">
        <f t="shared" si="7"/>
        <v>#DIV/0!</v>
      </c>
      <c r="P37" s="14" t="e">
        <f t="shared" si="7"/>
        <v>#DIV/0!</v>
      </c>
    </row>
    <row r="38" spans="1:16" x14ac:dyDescent="0.25">
      <c r="A38" s="32" t="s">
        <v>131</v>
      </c>
      <c r="B38" s="5">
        <f>B36/B14</f>
        <v>67553.323856970368</v>
      </c>
      <c r="C38" s="42">
        <f>C36/C14</f>
        <v>147846.40807109504</v>
      </c>
      <c r="D38" s="42"/>
      <c r="E38" s="42"/>
      <c r="F38" s="42">
        <f>F36/F14</f>
        <v>21875.036165754827</v>
      </c>
      <c r="G38" s="42"/>
      <c r="H38" s="42"/>
      <c r="I38" s="42"/>
      <c r="J38" s="42"/>
      <c r="K38" s="101">
        <f>K36/K14</f>
        <v>107625.85756040888</v>
      </c>
      <c r="L38" s="101">
        <f>L36/L14</f>
        <v>0</v>
      </c>
      <c r="M38" s="101" t="e">
        <f t="shared" ref="M38:P38" si="8">M36/M14</f>
        <v>#DIV/0!</v>
      </c>
      <c r="N38" s="101" t="e">
        <f t="shared" si="8"/>
        <v>#DIV/0!</v>
      </c>
      <c r="O38" s="34" t="e">
        <f t="shared" si="8"/>
        <v>#DIV/0!</v>
      </c>
      <c r="P38" s="34" t="e">
        <f t="shared" si="8"/>
        <v>#DIV/0!</v>
      </c>
    </row>
    <row r="39" spans="1:16" x14ac:dyDescent="0.25">
      <c r="A39" s="32"/>
      <c r="B39" s="32"/>
      <c r="C39" s="32"/>
      <c r="D39" s="32"/>
      <c r="E39" s="32"/>
      <c r="F39" s="32"/>
      <c r="G39" s="32"/>
      <c r="H39" s="32"/>
      <c r="I39" s="32"/>
      <c r="J39" s="32"/>
      <c r="K39" s="32"/>
      <c r="L39" s="32"/>
      <c r="M39" s="32"/>
      <c r="N39" s="32"/>
    </row>
    <row r="40" spans="1:16" x14ac:dyDescent="0.25">
      <c r="A40" s="99" t="s">
        <v>13</v>
      </c>
      <c r="B40" s="32"/>
      <c r="C40" s="32"/>
      <c r="D40" s="32"/>
      <c r="E40" s="32"/>
      <c r="F40" s="32"/>
      <c r="G40" s="32"/>
      <c r="H40" s="32"/>
      <c r="I40" s="32"/>
      <c r="J40" s="32"/>
      <c r="K40" s="32"/>
      <c r="L40" s="32"/>
      <c r="M40" s="32"/>
      <c r="N40" s="32"/>
    </row>
    <row r="41" spans="1:16" x14ac:dyDescent="0.25">
      <c r="A41" s="32"/>
      <c r="B41" s="32"/>
      <c r="C41" s="32"/>
      <c r="D41" s="32"/>
      <c r="E41" s="32"/>
      <c r="F41" s="32"/>
      <c r="G41" s="32"/>
      <c r="H41" s="32"/>
      <c r="I41" s="32"/>
      <c r="J41" s="32"/>
      <c r="K41" s="32"/>
      <c r="L41" s="32"/>
      <c r="M41" s="32"/>
      <c r="N41" s="32"/>
    </row>
    <row r="42" spans="1:16" x14ac:dyDescent="0.25">
      <c r="A42" s="32" t="s">
        <v>14</v>
      </c>
      <c r="B42" s="32"/>
      <c r="C42" s="32"/>
      <c r="D42" s="32"/>
      <c r="E42" s="32"/>
      <c r="F42" s="32"/>
      <c r="G42" s="32"/>
      <c r="H42" s="32"/>
      <c r="I42" s="32"/>
      <c r="J42" s="32"/>
      <c r="K42" s="32"/>
      <c r="L42" s="32"/>
      <c r="M42" s="32"/>
      <c r="N42" s="32"/>
    </row>
    <row r="43" spans="1:16" x14ac:dyDescent="0.25">
      <c r="A43" s="32" t="s">
        <v>15</v>
      </c>
      <c r="B43" s="17">
        <f>(B12/B32)*100</f>
        <v>96.773772742876758</v>
      </c>
      <c r="C43" s="17" t="e">
        <f t="shared" ref="C43:P43" si="9">(C12/C32)*100</f>
        <v>#DIV/0!</v>
      </c>
      <c r="D43" s="17" t="e">
        <f t="shared" si="9"/>
        <v>#DIV/0!</v>
      </c>
      <c r="E43" s="17" t="e">
        <f t="shared" si="9"/>
        <v>#DIV/0!</v>
      </c>
      <c r="F43" s="17" t="e">
        <f t="shared" si="9"/>
        <v>#DIV/0!</v>
      </c>
      <c r="G43" s="17" t="e">
        <f t="shared" si="9"/>
        <v>#DIV/0!</v>
      </c>
      <c r="H43" s="17" t="e">
        <f t="shared" si="9"/>
        <v>#DIV/0!</v>
      </c>
      <c r="I43" s="17" t="e">
        <f t="shared" si="9"/>
        <v>#DIV/0!</v>
      </c>
      <c r="J43" s="17" t="e">
        <f t="shared" si="9"/>
        <v>#DIV/0!</v>
      </c>
      <c r="K43" s="17" t="e">
        <f t="shared" si="9"/>
        <v>#DIV/0!</v>
      </c>
      <c r="L43" s="17" t="e">
        <f t="shared" si="9"/>
        <v>#DIV/0!</v>
      </c>
      <c r="M43" s="17" t="e">
        <f t="shared" si="9"/>
        <v>#DIV/0!</v>
      </c>
      <c r="N43" s="17" t="e">
        <f t="shared" si="9"/>
        <v>#DIV/0!</v>
      </c>
      <c r="O43" s="17" t="e">
        <f t="shared" si="9"/>
        <v>#DIV/0!</v>
      </c>
      <c r="P43" s="17" t="e">
        <f t="shared" si="9"/>
        <v>#DIV/0!</v>
      </c>
    </row>
    <row r="44" spans="1:16" x14ac:dyDescent="0.25">
      <c r="A44" s="32" t="s">
        <v>16</v>
      </c>
      <c r="B44" s="17">
        <f>(B14/B32)*100</f>
        <v>75.314566884082851</v>
      </c>
      <c r="C44" s="17" t="e">
        <f t="shared" ref="C44:N44" si="10">(C14/C32)*100</f>
        <v>#DIV/0!</v>
      </c>
      <c r="D44" s="17" t="e">
        <f t="shared" si="10"/>
        <v>#DIV/0!</v>
      </c>
      <c r="E44" s="17" t="e">
        <f t="shared" si="10"/>
        <v>#DIV/0!</v>
      </c>
      <c r="F44" s="17" t="e">
        <f t="shared" si="10"/>
        <v>#DIV/0!</v>
      </c>
      <c r="G44" s="17" t="e">
        <f t="shared" si="10"/>
        <v>#DIV/0!</v>
      </c>
      <c r="H44" s="17" t="e">
        <f t="shared" si="10"/>
        <v>#DIV/0!</v>
      </c>
      <c r="I44" s="17" t="e">
        <f t="shared" si="10"/>
        <v>#DIV/0!</v>
      </c>
      <c r="J44" s="17" t="e">
        <f t="shared" si="10"/>
        <v>#DIV/0!</v>
      </c>
      <c r="K44" s="17" t="e">
        <f t="shared" si="10"/>
        <v>#DIV/0!</v>
      </c>
      <c r="L44" s="17" t="e">
        <f t="shared" si="10"/>
        <v>#DIV/0!</v>
      </c>
      <c r="M44" s="17" t="e">
        <f t="shared" si="10"/>
        <v>#DIV/0!</v>
      </c>
      <c r="N44" s="17" t="e">
        <f t="shared" si="10"/>
        <v>#DIV/0!</v>
      </c>
    </row>
    <row r="45" spans="1:16" x14ac:dyDescent="0.25">
      <c r="A45" s="32"/>
      <c r="B45" s="32"/>
      <c r="C45" s="32"/>
      <c r="D45" s="32"/>
      <c r="E45" s="32"/>
      <c r="F45" s="32"/>
      <c r="G45" s="32"/>
      <c r="H45" s="32"/>
      <c r="I45" s="32"/>
      <c r="J45" s="32"/>
      <c r="K45" s="32"/>
      <c r="L45" s="32"/>
      <c r="M45" s="32"/>
      <c r="N45" s="32"/>
    </row>
    <row r="46" spans="1:16" x14ac:dyDescent="0.25">
      <c r="A46" s="32" t="s">
        <v>17</v>
      </c>
      <c r="B46" s="32"/>
      <c r="C46" s="32"/>
      <c r="D46" s="32"/>
      <c r="E46" s="32"/>
      <c r="F46" s="32"/>
      <c r="G46" s="32"/>
      <c r="H46" s="32"/>
      <c r="I46" s="32"/>
      <c r="J46" s="32"/>
      <c r="K46" s="32"/>
      <c r="L46" s="32"/>
      <c r="M46" s="32"/>
      <c r="N46" s="32"/>
    </row>
    <row r="47" spans="1:16" x14ac:dyDescent="0.25">
      <c r="A47" s="32" t="s">
        <v>18</v>
      </c>
      <c r="B47" s="17">
        <f>B14/B12*100</f>
        <v>77.825390856869888</v>
      </c>
      <c r="C47" s="17">
        <f t="shared" ref="C47:N47" si="11">C14/C12*100</f>
        <v>50.788079121097219</v>
      </c>
      <c r="D47" s="17">
        <f t="shared" si="11"/>
        <v>54.797155776093788</v>
      </c>
      <c r="E47" s="17">
        <f t="shared" si="11"/>
        <v>41.869069165158443</v>
      </c>
      <c r="F47" s="17">
        <f t="shared" si="11"/>
        <v>78.960122991460736</v>
      </c>
      <c r="G47" s="17">
        <f t="shared" si="11"/>
        <v>86.046339976252369</v>
      </c>
      <c r="H47" s="17">
        <f t="shared" si="11"/>
        <v>24.597869996327578</v>
      </c>
      <c r="I47" s="17">
        <f t="shared" si="11"/>
        <v>79.117398648648646</v>
      </c>
      <c r="J47" s="17">
        <f t="shared" si="11"/>
        <v>64.565940590469467</v>
      </c>
      <c r="K47" s="17">
        <f t="shared" si="11"/>
        <v>86.419047619047632</v>
      </c>
      <c r="L47" s="17">
        <f t="shared" si="11"/>
        <v>138</v>
      </c>
      <c r="M47" s="17" t="e">
        <f t="shared" si="11"/>
        <v>#DIV/0!</v>
      </c>
      <c r="N47" s="17" t="e">
        <f t="shared" si="11"/>
        <v>#DIV/0!</v>
      </c>
    </row>
    <row r="48" spans="1:16" x14ac:dyDescent="0.25">
      <c r="A48" s="32" t="s">
        <v>19</v>
      </c>
      <c r="B48" s="17">
        <f>B21/B20*100</f>
        <v>53.483622338543412</v>
      </c>
      <c r="C48" s="17">
        <f>C21/C20*100</f>
        <v>49.542800112778437</v>
      </c>
      <c r="D48" s="17"/>
      <c r="E48" s="17"/>
      <c r="F48" s="102">
        <f>F21/F20*100</f>
        <v>61.325909896465411</v>
      </c>
      <c r="G48" s="102"/>
      <c r="H48" s="102"/>
      <c r="I48" s="102"/>
      <c r="J48" s="102"/>
      <c r="K48" s="17">
        <f>K21/K20*100</f>
        <v>55.916269944341366</v>
      </c>
      <c r="L48" s="17">
        <f>L21/L20*100</f>
        <v>0</v>
      </c>
      <c r="M48" s="17">
        <f t="shared" ref="M48:N48" si="12">M21/M20*100</f>
        <v>0</v>
      </c>
      <c r="N48" s="17" t="e">
        <f t="shared" si="12"/>
        <v>#DIV/0!</v>
      </c>
    </row>
    <row r="49" spans="1:14" x14ac:dyDescent="0.25">
      <c r="A49" s="32" t="s">
        <v>20</v>
      </c>
      <c r="B49" s="17">
        <f>AVERAGE(B47:B48)</f>
        <v>65.654506597706643</v>
      </c>
      <c r="C49" s="17">
        <f t="shared" ref="C49:N49" si="13">AVERAGE(C47:C48)</f>
        <v>50.165439616937832</v>
      </c>
      <c r="D49" s="17"/>
      <c r="E49" s="17"/>
      <c r="F49" s="102">
        <f>AVERAGE(F47:F48)</f>
        <v>70.143016443963077</v>
      </c>
      <c r="G49" s="102"/>
      <c r="H49" s="102"/>
      <c r="I49" s="102"/>
      <c r="J49" s="102"/>
      <c r="K49" s="17">
        <f t="shared" si="13"/>
        <v>71.167658781694499</v>
      </c>
      <c r="L49" s="17">
        <f t="shared" si="13"/>
        <v>69</v>
      </c>
      <c r="M49" s="17" t="e">
        <f t="shared" si="13"/>
        <v>#DIV/0!</v>
      </c>
      <c r="N49" s="17" t="e">
        <f t="shared" si="13"/>
        <v>#DIV/0!</v>
      </c>
    </row>
    <row r="50" spans="1:14" x14ac:dyDescent="0.25">
      <c r="A50" s="32"/>
      <c r="B50" s="17"/>
      <c r="C50" s="17"/>
      <c r="D50" s="17"/>
      <c r="E50" s="17"/>
      <c r="F50" s="17"/>
      <c r="G50" s="17"/>
      <c r="H50" s="17"/>
      <c r="I50" s="17"/>
      <c r="J50" s="17"/>
      <c r="K50" s="17"/>
      <c r="L50" s="17"/>
      <c r="M50" s="32"/>
      <c r="N50" s="32"/>
    </row>
    <row r="51" spans="1:14" x14ac:dyDescent="0.25">
      <c r="A51" s="32" t="s">
        <v>21</v>
      </c>
      <c r="B51" s="32"/>
      <c r="C51" s="32"/>
      <c r="D51" s="32"/>
      <c r="E51" s="32"/>
      <c r="F51" s="32"/>
      <c r="G51" s="32"/>
      <c r="H51" s="32"/>
      <c r="I51" s="32"/>
      <c r="J51" s="32"/>
      <c r="K51" s="32"/>
      <c r="L51" s="32"/>
      <c r="M51" s="32"/>
      <c r="N51" s="32"/>
    </row>
    <row r="52" spans="1:14" x14ac:dyDescent="0.25">
      <c r="A52" s="32" t="s">
        <v>22</v>
      </c>
      <c r="B52" s="17">
        <f>((B14/B16)*100)</f>
        <v>76.905478008277441</v>
      </c>
      <c r="C52" s="17">
        <f t="shared" ref="C52:N52" si="14">((C14/C16)*100)</f>
        <v>48.579869020501143</v>
      </c>
      <c r="D52" s="17">
        <f t="shared" si="14"/>
        <v>52.413994720595703</v>
      </c>
      <c r="E52" s="17">
        <f t="shared" si="14"/>
        <v>40.049736967957919</v>
      </c>
      <c r="F52" s="17">
        <f t="shared" si="14"/>
        <v>78.960122991460736</v>
      </c>
      <c r="G52" s="17">
        <f t="shared" si="14"/>
        <v>86.046339976252369</v>
      </c>
      <c r="H52" s="17">
        <f t="shared" si="14"/>
        <v>24.597869996327578</v>
      </c>
      <c r="I52" s="17">
        <f t="shared" si="14"/>
        <v>79.117398648648646</v>
      </c>
      <c r="J52" s="17">
        <f t="shared" si="14"/>
        <v>64.565940590469467</v>
      </c>
      <c r="K52" s="17">
        <f t="shared" si="14"/>
        <v>82.657590513100814</v>
      </c>
      <c r="L52" s="17">
        <f t="shared" si="14"/>
        <v>30.666666666666664</v>
      </c>
      <c r="M52" s="17" t="e">
        <f t="shared" si="14"/>
        <v>#DIV/0!</v>
      </c>
      <c r="N52" s="17" t="e">
        <f t="shared" si="14"/>
        <v>#DIV/0!</v>
      </c>
    </row>
    <row r="53" spans="1:14" x14ac:dyDescent="0.25">
      <c r="A53" s="32" t="s">
        <v>23</v>
      </c>
      <c r="B53" s="17">
        <f>B21/B22*100</f>
        <v>25.945749804861645</v>
      </c>
      <c r="C53" s="17">
        <f>C21/C22*100</f>
        <v>23.694382662633164</v>
      </c>
      <c r="D53" s="17"/>
      <c r="E53" s="17"/>
      <c r="F53" s="17">
        <f>F21/F22*100</f>
        <v>30.662954948232706</v>
      </c>
      <c r="G53" s="17"/>
      <c r="H53" s="17"/>
      <c r="I53" s="17"/>
      <c r="J53" s="17"/>
      <c r="K53" s="17">
        <f t="shared" ref="K53:N53" si="15">K21/K22*100</f>
        <v>26.742563886424136</v>
      </c>
      <c r="L53" s="17">
        <f t="shared" si="15"/>
        <v>0</v>
      </c>
      <c r="M53" s="17">
        <f t="shared" si="15"/>
        <v>0</v>
      </c>
      <c r="N53" s="17" t="e">
        <f t="shared" si="15"/>
        <v>#DIV/0!</v>
      </c>
    </row>
    <row r="54" spans="1:14" x14ac:dyDescent="0.25">
      <c r="A54" s="32" t="s">
        <v>24</v>
      </c>
      <c r="B54" s="17">
        <f>(B52+B53)/2</f>
        <v>51.425613906569545</v>
      </c>
      <c r="C54" s="17">
        <f t="shared" ref="C54:N54" si="16">(C52+C53)/2</f>
        <v>36.137125841567155</v>
      </c>
      <c r="D54" s="17"/>
      <c r="E54" s="17"/>
      <c r="F54" s="17">
        <f t="shared" ref="F54" si="17">(F52+F53)/2</f>
        <v>54.811538969846723</v>
      </c>
      <c r="G54" s="17"/>
      <c r="H54" s="17"/>
      <c r="I54" s="17"/>
      <c r="J54" s="17"/>
      <c r="K54" s="17">
        <f t="shared" si="16"/>
        <v>54.700077199762475</v>
      </c>
      <c r="L54" s="17">
        <f t="shared" si="16"/>
        <v>15.333333333333332</v>
      </c>
      <c r="M54" s="17" t="e">
        <f t="shared" si="16"/>
        <v>#DIV/0!</v>
      </c>
      <c r="N54" s="17" t="e">
        <f t="shared" si="16"/>
        <v>#DIV/0!</v>
      </c>
    </row>
    <row r="55" spans="1:14" x14ac:dyDescent="0.25">
      <c r="A55" s="32"/>
      <c r="B55" s="17"/>
      <c r="C55" s="17"/>
      <c r="D55" s="17"/>
      <c r="E55" s="17"/>
      <c r="F55" s="17"/>
      <c r="G55" s="17"/>
      <c r="H55" s="17"/>
      <c r="I55" s="17"/>
      <c r="J55" s="17"/>
      <c r="K55" s="17"/>
      <c r="L55" s="17"/>
      <c r="M55" s="32"/>
      <c r="N55" s="32"/>
    </row>
    <row r="56" spans="1:14" x14ac:dyDescent="0.25">
      <c r="A56" s="32" t="s">
        <v>40</v>
      </c>
      <c r="B56" s="32"/>
      <c r="C56" s="32"/>
      <c r="D56" s="32"/>
      <c r="E56" s="32"/>
      <c r="F56" s="32"/>
      <c r="G56" s="32"/>
      <c r="H56" s="32"/>
      <c r="I56" s="32"/>
      <c r="J56" s="32"/>
      <c r="K56" s="32"/>
      <c r="L56" s="32"/>
      <c r="M56" s="32"/>
      <c r="N56" s="32"/>
    </row>
    <row r="57" spans="1:14" x14ac:dyDescent="0.25">
      <c r="A57" s="32" t="s">
        <v>25</v>
      </c>
      <c r="B57" s="17">
        <f>B23/B21*100</f>
        <v>100</v>
      </c>
      <c r="C57" s="17"/>
      <c r="D57" s="17"/>
      <c r="E57" s="17"/>
      <c r="F57" s="17"/>
      <c r="G57" s="17"/>
      <c r="H57" s="17"/>
      <c r="I57" s="17"/>
      <c r="J57" s="17"/>
      <c r="K57" s="17"/>
      <c r="L57" s="17"/>
      <c r="M57" s="32"/>
      <c r="N57" s="32"/>
    </row>
    <row r="58" spans="1:14" x14ac:dyDescent="0.25">
      <c r="A58" s="32"/>
      <c r="B58" s="32"/>
      <c r="C58" s="32"/>
      <c r="D58" s="32"/>
      <c r="E58" s="32"/>
      <c r="F58" s="32"/>
      <c r="G58" s="32"/>
      <c r="H58" s="32"/>
      <c r="I58" s="32"/>
      <c r="J58" s="32"/>
      <c r="K58" s="32"/>
      <c r="L58" s="32"/>
      <c r="M58" s="32"/>
      <c r="N58" s="32"/>
    </row>
    <row r="59" spans="1:14" x14ac:dyDescent="0.25">
      <c r="A59" s="32" t="s">
        <v>26</v>
      </c>
      <c r="B59" s="32"/>
      <c r="C59" s="32"/>
      <c r="D59" s="32"/>
      <c r="E59" s="32"/>
      <c r="F59" s="32"/>
      <c r="G59" s="32"/>
      <c r="H59" s="32"/>
      <c r="I59" s="32"/>
      <c r="J59" s="32"/>
      <c r="K59" s="32"/>
      <c r="L59" s="32"/>
      <c r="M59" s="32"/>
      <c r="N59" s="32"/>
    </row>
    <row r="60" spans="1:14" x14ac:dyDescent="0.25">
      <c r="A60" s="32" t="s">
        <v>27</v>
      </c>
      <c r="B60" s="17">
        <f>((B14/B10)-1)*100</f>
        <v>-6.1173080763415317</v>
      </c>
      <c r="C60" s="17">
        <f t="shared" ref="C60:N60" si="18">((C14/C10)-1)*100</f>
        <v>-2.7213874205618493</v>
      </c>
      <c r="D60" s="17">
        <f t="shared" si="18"/>
        <v>-6.7699531234466921</v>
      </c>
      <c r="E60" s="17">
        <f t="shared" si="18"/>
        <v>11.358740459030358</v>
      </c>
      <c r="F60" s="17">
        <f t="shared" si="18"/>
        <v>-2.0795053308834022</v>
      </c>
      <c r="G60" s="17">
        <f t="shared" si="18"/>
        <v>-5.9676551094090424</v>
      </c>
      <c r="H60" s="17">
        <f t="shared" si="18"/>
        <v>-3.5148372227023938</v>
      </c>
      <c r="I60" s="17">
        <f t="shared" si="18"/>
        <v>19.669592652452895</v>
      </c>
      <c r="J60" s="17">
        <f t="shared" si="18"/>
        <v>2.7583620061601533</v>
      </c>
      <c r="K60" s="17">
        <f t="shared" si="18"/>
        <v>4.2770580860844287</v>
      </c>
      <c r="L60" s="17">
        <f t="shared" si="18"/>
        <v>-15.650499679105156</v>
      </c>
      <c r="M60" s="17" t="e">
        <f t="shared" si="18"/>
        <v>#DIV/0!</v>
      </c>
      <c r="N60" s="17" t="e">
        <f t="shared" si="18"/>
        <v>#DIV/0!</v>
      </c>
    </row>
    <row r="61" spans="1:14" x14ac:dyDescent="0.25">
      <c r="A61" s="32" t="s">
        <v>28</v>
      </c>
      <c r="B61" s="17">
        <f>((B36/B35)-1)*100</f>
        <v>24.712823778675876</v>
      </c>
      <c r="C61" s="17">
        <f t="shared" ref="C61:N61" si="19">((C36/C35)-1)*100</f>
        <v>11.375466847592985</v>
      </c>
      <c r="D61" s="17"/>
      <c r="E61" s="17"/>
      <c r="F61" s="17">
        <f t="shared" si="19"/>
        <v>6.9957852946954446</v>
      </c>
      <c r="G61" s="17"/>
      <c r="H61" s="17"/>
      <c r="I61" s="17"/>
      <c r="J61" s="17"/>
      <c r="K61" s="17" t="e">
        <f t="shared" si="19"/>
        <v>#DIV/0!</v>
      </c>
      <c r="L61" s="17" t="e">
        <f t="shared" si="19"/>
        <v>#DIV/0!</v>
      </c>
      <c r="M61" s="17">
        <f t="shared" si="19"/>
        <v>-100</v>
      </c>
      <c r="N61" s="17" t="e">
        <f t="shared" si="19"/>
        <v>#DIV/0!</v>
      </c>
    </row>
    <row r="62" spans="1:14" x14ac:dyDescent="0.25">
      <c r="A62" s="32" t="s">
        <v>29</v>
      </c>
      <c r="B62" s="17">
        <f>((B38/B37)-1)*100</f>
        <v>32.838994305880355</v>
      </c>
      <c r="C62" s="17">
        <f t="shared" ref="C62:N62" si="20">((C38/C37)-1)*100</f>
        <v>14.491216408584462</v>
      </c>
      <c r="D62" s="17"/>
      <c r="E62" s="17"/>
      <c r="F62" s="17">
        <f t="shared" si="20"/>
        <v>9.2680195869569317</v>
      </c>
      <c r="G62" s="17"/>
      <c r="H62" s="17"/>
      <c r="I62" s="17"/>
      <c r="J62" s="17"/>
      <c r="K62" s="17" t="e">
        <f t="shared" si="20"/>
        <v>#DIV/0!</v>
      </c>
      <c r="L62" s="17" t="e">
        <f t="shared" si="20"/>
        <v>#DIV/0!</v>
      </c>
      <c r="M62" s="17" t="e">
        <f t="shared" si="20"/>
        <v>#DIV/0!</v>
      </c>
      <c r="N62" s="17" t="e">
        <f t="shared" si="20"/>
        <v>#DIV/0!</v>
      </c>
    </row>
    <row r="63" spans="1:14" x14ac:dyDescent="0.25">
      <c r="A63" s="32"/>
      <c r="B63" s="17"/>
      <c r="C63" s="17"/>
      <c r="D63" s="17"/>
      <c r="E63" s="17"/>
      <c r="F63" s="17"/>
      <c r="G63" s="17"/>
      <c r="H63" s="17"/>
      <c r="I63" s="17"/>
      <c r="J63" s="17"/>
      <c r="K63" s="17"/>
      <c r="L63" s="17"/>
      <c r="M63" s="32"/>
      <c r="N63" s="32"/>
    </row>
    <row r="64" spans="1:14" x14ac:dyDescent="0.25">
      <c r="A64" s="32" t="s">
        <v>30</v>
      </c>
      <c r="B64" s="32"/>
      <c r="C64" s="32"/>
      <c r="D64" s="32"/>
      <c r="E64" s="32"/>
      <c r="F64" s="32"/>
      <c r="G64" s="32"/>
      <c r="H64" s="32"/>
      <c r="I64" s="32"/>
      <c r="J64" s="32"/>
      <c r="K64" s="32"/>
      <c r="L64" s="32"/>
      <c r="M64" s="32"/>
      <c r="N64" s="32"/>
    </row>
    <row r="65" spans="1:16" x14ac:dyDescent="0.25">
      <c r="A65" s="32" t="s">
        <v>31</v>
      </c>
      <c r="B65" s="5">
        <f>B20/(B12*6)</f>
        <v>16546.926700809483</v>
      </c>
      <c r="C65" s="5">
        <f>C20/(C12*6)</f>
        <v>25513.035881196749</v>
      </c>
      <c r="D65" s="5"/>
      <c r="E65" s="5"/>
      <c r="F65" s="5">
        <f>F20/(F12*6)</f>
        <v>4741.1393338117368</v>
      </c>
      <c r="G65" s="5"/>
      <c r="H65" s="42"/>
      <c r="I65" s="42"/>
      <c r="J65" s="42"/>
      <c r="K65" s="5">
        <f>K20/(K12*6)</f>
        <v>28000</v>
      </c>
      <c r="L65" s="5">
        <f>L20/(L12*6)</f>
        <v>850</v>
      </c>
      <c r="M65" s="5" t="e">
        <f t="shared" ref="M65:N65" si="21">M20/(M12*6)</f>
        <v>#DIV/0!</v>
      </c>
      <c r="N65" s="5" t="e">
        <f t="shared" si="21"/>
        <v>#DIV/0!</v>
      </c>
    </row>
    <row r="66" spans="1:16" x14ac:dyDescent="0.25">
      <c r="A66" s="32" t="s">
        <v>32</v>
      </c>
      <c r="B66" s="5">
        <f>B21/(B14*6)</f>
        <v>11371.476182590011</v>
      </c>
      <c r="C66" s="5">
        <f>C21/(C14*6)</f>
        <v>24887.478691967663</v>
      </c>
      <c r="D66" s="5"/>
      <c r="E66" s="42"/>
      <c r="F66" s="5">
        <f>F21/(F14*6)</f>
        <v>3682.2977545687299</v>
      </c>
      <c r="G66" s="42"/>
      <c r="H66" s="42"/>
      <c r="I66" s="42"/>
      <c r="J66" s="42"/>
      <c r="K66" s="5">
        <f>K21/(K14*6)</f>
        <v>18117.019356002165</v>
      </c>
      <c r="L66" s="5">
        <f>L21/(L14*6)</f>
        <v>0</v>
      </c>
      <c r="M66" s="5" t="e">
        <f t="shared" ref="M66:N66" si="22">M21/(M14*6)</f>
        <v>#DIV/0!</v>
      </c>
      <c r="N66" s="5" t="e">
        <f t="shared" si="22"/>
        <v>#DIV/0!</v>
      </c>
    </row>
    <row r="67" spans="1:16" x14ac:dyDescent="0.25">
      <c r="A67" s="32" t="s">
        <v>33</v>
      </c>
      <c r="B67" s="17">
        <f>(B66/B65)*B49</f>
        <v>45.119475752497074</v>
      </c>
      <c r="C67" s="17">
        <f t="shared" ref="C67:P67" si="23">(C66/C65)*C49</f>
        <v>48.93542718136009</v>
      </c>
      <c r="D67" s="17"/>
      <c r="E67" s="17"/>
      <c r="F67" s="17">
        <f t="shared" si="23"/>
        <v>54.477933206537344</v>
      </c>
      <c r="G67" s="17"/>
      <c r="H67" s="17"/>
      <c r="I67" s="17"/>
      <c r="J67" s="17"/>
      <c r="K67" s="17">
        <f t="shared" si="23"/>
        <v>46.048066131047023</v>
      </c>
      <c r="L67" s="17">
        <f t="shared" si="23"/>
        <v>0</v>
      </c>
      <c r="M67" s="17" t="e">
        <f t="shared" si="23"/>
        <v>#DIV/0!</v>
      </c>
      <c r="N67" s="17" t="e">
        <f t="shared" si="23"/>
        <v>#DIV/0!</v>
      </c>
      <c r="O67" s="16" t="e">
        <f t="shared" si="23"/>
        <v>#DIV/0!</v>
      </c>
      <c r="P67" s="16" t="e">
        <f t="shared" si="23"/>
        <v>#DIV/0!</v>
      </c>
    </row>
    <row r="68" spans="1:16" x14ac:dyDescent="0.25">
      <c r="A68" s="32" t="s">
        <v>41</v>
      </c>
      <c r="B68" s="30">
        <f>B20/B12</f>
        <v>99281.560204856898</v>
      </c>
      <c r="C68" s="30">
        <f>C20/C12</f>
        <v>153078.2152871805</v>
      </c>
      <c r="D68" s="30"/>
      <c r="E68" s="30"/>
      <c r="F68" s="30">
        <f t="shared" ref="F68" si="24">F20/F12</f>
        <v>28446.836002870419</v>
      </c>
      <c r="G68" s="57"/>
      <c r="H68" s="57"/>
      <c r="I68" s="57"/>
      <c r="J68" s="57"/>
      <c r="K68" s="30">
        <f t="shared" ref="K68:N68" si="25">K20/K12</f>
        <v>168000</v>
      </c>
      <c r="L68" s="30">
        <f t="shared" si="25"/>
        <v>5100</v>
      </c>
      <c r="M68" s="30" t="e">
        <f t="shared" si="25"/>
        <v>#DIV/0!</v>
      </c>
      <c r="N68" s="30" t="e">
        <f t="shared" si="25"/>
        <v>#DIV/0!</v>
      </c>
    </row>
    <row r="69" spans="1:16" x14ac:dyDescent="0.25">
      <c r="A69" s="32" t="s">
        <v>42</v>
      </c>
      <c r="B69" s="17">
        <f>B21/B14</f>
        <v>68228.857095540079</v>
      </c>
      <c r="C69" s="17">
        <f>C21/C14</f>
        <v>149324.87215180596</v>
      </c>
      <c r="D69" s="17"/>
      <c r="E69" s="17"/>
      <c r="F69" s="17">
        <f t="shared" ref="F69" si="26">F21/F14</f>
        <v>22093.786527412376</v>
      </c>
      <c r="G69" s="57"/>
      <c r="H69" s="57"/>
      <c r="I69" s="57"/>
      <c r="J69" s="57"/>
      <c r="K69" s="30">
        <f>K21/K14</f>
        <v>108702.11613601298</v>
      </c>
      <c r="L69" s="30">
        <f>L21/L14</f>
        <v>0</v>
      </c>
      <c r="M69" s="30" t="e">
        <f t="shared" ref="M69:N69" si="27">M21/M14</f>
        <v>#DIV/0!</v>
      </c>
      <c r="N69" s="30" t="e">
        <f t="shared" si="27"/>
        <v>#DIV/0!</v>
      </c>
    </row>
    <row r="70" spans="1:16" x14ac:dyDescent="0.25">
      <c r="A70" s="32"/>
      <c r="B70" s="17"/>
      <c r="C70" s="17"/>
      <c r="D70" s="17"/>
      <c r="E70" s="17"/>
      <c r="F70" s="17"/>
      <c r="G70" s="17"/>
      <c r="H70" s="17"/>
      <c r="I70" s="17"/>
      <c r="J70" s="17"/>
      <c r="K70" s="17"/>
      <c r="L70" s="17"/>
      <c r="M70" s="32"/>
      <c r="N70" s="32"/>
    </row>
    <row r="71" spans="1:16" x14ac:dyDescent="0.25">
      <c r="A71" s="32" t="s">
        <v>34</v>
      </c>
      <c r="B71" s="17"/>
      <c r="C71" s="17"/>
      <c r="D71" s="17"/>
      <c r="E71" s="17"/>
      <c r="F71" s="17"/>
      <c r="G71" s="17"/>
      <c r="H71" s="17"/>
      <c r="I71" s="17"/>
      <c r="J71" s="17"/>
      <c r="K71" s="17"/>
      <c r="L71" s="17"/>
      <c r="M71" s="32"/>
      <c r="N71" s="32"/>
    </row>
    <row r="72" spans="1:16" x14ac:dyDescent="0.25">
      <c r="A72" s="32" t="s">
        <v>35</v>
      </c>
      <c r="B72" s="17">
        <f>(B27/B26)*100</f>
        <v>113.36302717482451</v>
      </c>
      <c r="C72" s="17"/>
      <c r="D72" s="17"/>
      <c r="E72" s="17"/>
      <c r="F72" s="17"/>
      <c r="G72" s="17"/>
      <c r="H72" s="17"/>
      <c r="I72" s="17"/>
      <c r="J72" s="17"/>
      <c r="K72" s="17"/>
      <c r="L72" s="17"/>
      <c r="M72" s="32"/>
      <c r="N72" s="32"/>
    </row>
    <row r="73" spans="1:16" x14ac:dyDescent="0.25">
      <c r="A73" s="32" t="s">
        <v>36</v>
      </c>
      <c r="B73" s="17">
        <f>(B21/B27)*100</f>
        <v>47.179070347215443</v>
      </c>
      <c r="C73" s="17"/>
      <c r="D73" s="17"/>
      <c r="E73" s="17"/>
      <c r="F73" s="17"/>
      <c r="G73" s="17"/>
      <c r="H73" s="17"/>
      <c r="I73" s="17"/>
      <c r="J73" s="17"/>
      <c r="K73" s="17"/>
      <c r="L73" s="17"/>
      <c r="M73" s="32"/>
      <c r="N73" s="32"/>
    </row>
    <row r="74" spans="1:16" ht="15.75" thickBot="1" x14ac:dyDescent="0.3">
      <c r="A74" s="47"/>
      <c r="B74" s="47"/>
      <c r="C74" s="47"/>
      <c r="D74" s="47"/>
      <c r="E74" s="47"/>
      <c r="F74" s="47"/>
      <c r="G74" s="47"/>
      <c r="H74" s="47"/>
      <c r="I74" s="47"/>
      <c r="J74" s="47"/>
      <c r="K74" s="47"/>
      <c r="L74" s="47"/>
      <c r="M74" s="47"/>
      <c r="N74" s="47"/>
    </row>
    <row r="75" spans="1:16" ht="15.75" thickTop="1" x14ac:dyDescent="0.25">
      <c r="A75" s="33" t="s">
        <v>100</v>
      </c>
      <c r="B75" s="32"/>
      <c r="C75" s="32"/>
      <c r="D75" s="32"/>
      <c r="E75" s="32"/>
      <c r="F75" s="32"/>
      <c r="G75" s="32"/>
      <c r="H75" s="32"/>
      <c r="I75" s="32"/>
      <c r="J75" s="32"/>
      <c r="K75" s="32"/>
      <c r="L75" s="32"/>
      <c r="M75" s="32"/>
      <c r="N75" s="32"/>
    </row>
    <row r="76" spans="1:16" x14ac:dyDescent="0.25">
      <c r="A76" s="32" t="s">
        <v>101</v>
      </c>
      <c r="B76" s="32"/>
      <c r="C76" s="32"/>
      <c r="D76" s="32"/>
      <c r="E76" s="32"/>
      <c r="F76" s="32"/>
      <c r="G76" s="32"/>
      <c r="H76" s="32"/>
      <c r="I76" s="32"/>
      <c r="J76" s="32"/>
      <c r="K76" s="32"/>
      <c r="L76" s="32"/>
    </row>
    <row r="77" spans="1:16" x14ac:dyDescent="0.25">
      <c r="A77" s="32" t="s">
        <v>102</v>
      </c>
      <c r="B77" s="32"/>
      <c r="C77" s="32"/>
      <c r="D77" s="32"/>
      <c r="E77" s="32"/>
      <c r="F77" s="32"/>
      <c r="G77" s="32"/>
      <c r="H77" s="32"/>
      <c r="I77" s="32"/>
      <c r="J77" s="32"/>
      <c r="K77" s="32"/>
      <c r="L77" s="32"/>
    </row>
    <row r="78" spans="1:16" x14ac:dyDescent="0.25">
      <c r="A78" s="32" t="s">
        <v>54</v>
      </c>
      <c r="B78" s="103"/>
      <c r="C78" s="103"/>
      <c r="D78" s="103"/>
      <c r="E78" s="103"/>
      <c r="F78" s="103"/>
      <c r="G78" s="103"/>
      <c r="H78" s="103"/>
      <c r="I78" s="103"/>
      <c r="J78" s="103"/>
      <c r="K78" s="32"/>
      <c r="L78" s="32"/>
    </row>
    <row r="79" spans="1:16" x14ac:dyDescent="0.25">
      <c r="A79" s="32"/>
      <c r="B79" s="32"/>
      <c r="C79" s="32"/>
      <c r="D79" s="32"/>
      <c r="E79" s="32"/>
      <c r="F79" s="32"/>
      <c r="G79" s="32"/>
      <c r="H79" s="32"/>
      <c r="I79" s="32"/>
      <c r="J79" s="32"/>
      <c r="K79" s="32"/>
      <c r="L79" s="32"/>
    </row>
    <row r="80" spans="1:16" x14ac:dyDescent="0.25">
      <c r="A80" s="32" t="s">
        <v>43</v>
      </c>
      <c r="B80" s="32"/>
      <c r="C80" s="32"/>
      <c r="D80" s="32"/>
      <c r="E80" s="32"/>
      <c r="F80" s="32"/>
      <c r="G80" s="32"/>
      <c r="H80" s="32"/>
      <c r="I80" s="32"/>
      <c r="J80" s="32"/>
      <c r="K80" s="32"/>
      <c r="L80" s="32"/>
    </row>
    <row r="81" spans="1:1" x14ac:dyDescent="0.25">
      <c r="A81" t="s">
        <v>52</v>
      </c>
    </row>
    <row r="82" spans="1:1" x14ac:dyDescent="0.25">
      <c r="A82" t="s">
        <v>60</v>
      </c>
    </row>
    <row r="83" spans="1:1" x14ac:dyDescent="0.25">
      <c r="A83" t="s">
        <v>50</v>
      </c>
    </row>
    <row r="84" spans="1:1" x14ac:dyDescent="0.25">
      <c r="A84" t="s">
        <v>53</v>
      </c>
    </row>
    <row r="86" spans="1:1" x14ac:dyDescent="0.25">
      <c r="A86" s="89"/>
    </row>
    <row r="87" spans="1:1" x14ac:dyDescent="0.25">
      <c r="A87" s="40"/>
    </row>
  </sheetData>
  <mergeCells count="7">
    <mergeCell ref="M4:N4"/>
    <mergeCell ref="G34:J34"/>
    <mergeCell ref="A2:K2"/>
    <mergeCell ref="A4:A5"/>
    <mergeCell ref="D5:E5"/>
    <mergeCell ref="G5:H5"/>
    <mergeCell ref="D4:L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87"/>
  <sheetViews>
    <sheetView topLeftCell="B1" zoomScale="70" zoomScaleNormal="70" workbookViewId="0">
      <selection activeCell="N1" sqref="N1:N1048576"/>
    </sheetView>
  </sheetViews>
  <sheetFormatPr baseColWidth="10" defaultColWidth="11.42578125" defaultRowHeight="15" x14ac:dyDescent="0.25"/>
  <cols>
    <col min="1" max="1" width="55.140625" customWidth="1"/>
    <col min="2" max="3" width="26.7109375" customWidth="1"/>
    <col min="4" max="6" width="16.5703125" customWidth="1"/>
    <col min="7" max="7" width="16.140625" customWidth="1"/>
    <col min="8" max="10" width="17.42578125" customWidth="1"/>
    <col min="11" max="11" width="16.7109375" bestFit="1" customWidth="1"/>
    <col min="12" max="12" width="16.42578125" customWidth="1"/>
    <col min="13" max="13" width="16.7109375" customWidth="1"/>
    <col min="14" max="14" width="22.85546875" hidden="1" customWidth="1"/>
    <col min="15" max="15" width="20" hidden="1" customWidth="1"/>
    <col min="16" max="16" width="22" hidden="1" customWidth="1"/>
  </cols>
  <sheetData>
    <row r="2" spans="1:16" ht="15.75" x14ac:dyDescent="0.25">
      <c r="A2" s="122" t="s">
        <v>132</v>
      </c>
      <c r="B2" s="122"/>
      <c r="C2" s="122"/>
      <c r="D2" s="122"/>
      <c r="E2" s="122"/>
      <c r="F2" s="122"/>
      <c r="G2" s="122"/>
      <c r="H2" s="122"/>
      <c r="I2" s="122"/>
      <c r="J2" s="122"/>
      <c r="K2" s="122"/>
    </row>
    <row r="4" spans="1:16" x14ac:dyDescent="0.25">
      <c r="A4" s="120" t="s">
        <v>0</v>
      </c>
      <c r="B4" s="25" t="s">
        <v>1</v>
      </c>
      <c r="C4" s="25"/>
      <c r="D4" s="128" t="s">
        <v>2</v>
      </c>
      <c r="E4" s="128"/>
      <c r="F4" s="128"/>
      <c r="G4" s="128"/>
      <c r="H4" s="128"/>
      <c r="I4" s="128"/>
      <c r="J4" s="128"/>
      <c r="K4" s="128"/>
      <c r="L4" s="128"/>
      <c r="M4" s="128"/>
      <c r="N4" s="128"/>
    </row>
    <row r="5" spans="1:16" ht="15.75" thickBot="1" x14ac:dyDescent="0.3">
      <c r="A5" s="121"/>
      <c r="B5" s="1" t="s">
        <v>3</v>
      </c>
      <c r="C5" s="54" t="s">
        <v>55</v>
      </c>
      <c r="D5" s="123" t="s">
        <v>4</v>
      </c>
      <c r="E5" s="123"/>
      <c r="F5" s="54" t="s">
        <v>56</v>
      </c>
      <c r="G5" s="123" t="s">
        <v>51</v>
      </c>
      <c r="H5" s="123"/>
      <c r="I5" s="46"/>
      <c r="J5" s="46"/>
      <c r="K5" s="1" t="s">
        <v>5</v>
      </c>
      <c r="L5" s="20" t="s">
        <v>72</v>
      </c>
      <c r="M5" s="20" t="s">
        <v>61</v>
      </c>
      <c r="N5" s="20" t="s">
        <v>92</v>
      </c>
      <c r="O5" s="20" t="s">
        <v>62</v>
      </c>
      <c r="P5" s="20" t="s">
        <v>63</v>
      </c>
    </row>
    <row r="6" spans="1:16" ht="15.75" thickTop="1" x14ac:dyDescent="0.25">
      <c r="B6" s="35" t="s">
        <v>1</v>
      </c>
      <c r="D6" s="35" t="s">
        <v>48</v>
      </c>
      <c r="E6" s="35" t="s">
        <v>49</v>
      </c>
      <c r="F6" s="35"/>
      <c r="G6" s="35">
        <v>1600</v>
      </c>
      <c r="H6" s="35">
        <v>640</v>
      </c>
      <c r="I6" s="45">
        <v>320</v>
      </c>
      <c r="J6" s="45">
        <v>800</v>
      </c>
      <c r="K6" s="35"/>
      <c r="M6" s="63"/>
      <c r="N6" s="63"/>
      <c r="O6" s="33" t="s">
        <v>62</v>
      </c>
      <c r="P6" s="33" t="s">
        <v>63</v>
      </c>
    </row>
    <row r="7" spans="1:16" x14ac:dyDescent="0.25">
      <c r="A7" s="2" t="s">
        <v>6</v>
      </c>
      <c r="I7" s="32"/>
      <c r="J7" s="32"/>
    </row>
    <row r="8" spans="1:16" x14ac:dyDescent="0.25">
      <c r="I8" s="32"/>
      <c r="J8" s="32"/>
    </row>
    <row r="9" spans="1:16" x14ac:dyDescent="0.25">
      <c r="A9" t="s">
        <v>7</v>
      </c>
      <c r="I9" s="32"/>
      <c r="J9" s="32"/>
      <c r="M9" s="66"/>
    </row>
    <row r="10" spans="1:16" x14ac:dyDescent="0.25">
      <c r="A10" s="3" t="s">
        <v>76</v>
      </c>
      <c r="B10" s="24">
        <f>+D10+G10</f>
        <v>119542.55555555556</v>
      </c>
      <c r="C10" s="24">
        <f>+D10+E10</f>
        <v>30325.666666666672</v>
      </c>
      <c r="D10" s="24">
        <f>(+'I Trimestre'!D10+'II Trimestre'!D10+'III Trimestre'!D10)/3</f>
        <v>22746.444444444449</v>
      </c>
      <c r="E10" s="24">
        <f>(+'I Trimestre'!E10+'II Trimestre'!E10+'III Trimestre'!E10)/3</f>
        <v>7579.2222222222217</v>
      </c>
      <c r="F10" s="24">
        <f>SUM(G10:I10)</f>
        <v>118310.77777777778</v>
      </c>
      <c r="G10" s="24">
        <f>(+'I Trimestre'!G10+'II Trimestre'!G10+'III Trimestre'!G10)/3</f>
        <v>96796.111111111109</v>
      </c>
      <c r="H10" s="60">
        <f>(+'I Trimestre'!H10+'II Trimestre'!H10+'III Trimestre'!H10)/3</f>
        <v>3583.5555555555552</v>
      </c>
      <c r="I10" s="60">
        <f>(+'I Trimestre'!I10+'II Trimestre'!I10+'III Trimestre'!I10)/3</f>
        <v>17931.111111111113</v>
      </c>
      <c r="J10" s="36">
        <f>(+'I Trimestre'!J10+'II Trimestre'!J10+'III Trimestre'!J10)/3</f>
        <v>23780.333333333332</v>
      </c>
      <c r="K10" s="24">
        <f>(+'I Trimestre'!K10+'II Trimestre'!K10+'III Trimestre'!K10)/3</f>
        <v>8316</v>
      </c>
      <c r="L10" s="24">
        <f>(+'I Trimestre'!L10+'II Trimestre'!L10+'III Trimestre'!L10)/3</f>
        <v>10907</v>
      </c>
      <c r="M10" s="80">
        <f>(+'I Trimestre'!M10+'II Trimestre'!M10+'III Trimestre'!M10)/3</f>
        <v>0</v>
      </c>
      <c r="N10" s="82">
        <f>(+'I Trimestre'!N10+'II Trimestre'!N10+'III Trimestre'!N10)/3</f>
        <v>0</v>
      </c>
      <c r="O10" s="82">
        <f>(+'I Trimestre'!O10+'II Trimestre'!O10+'III Trimestre'!O10)/3</f>
        <v>0</v>
      </c>
      <c r="P10" s="82">
        <f>(+'I Trimestre'!P10+'II Trimestre'!P10+'III Trimestre'!P10)/3</f>
        <v>0</v>
      </c>
    </row>
    <row r="11" spans="1:16" hidden="1" x14ac:dyDescent="0.25">
      <c r="A11" s="27" t="s">
        <v>37</v>
      </c>
      <c r="B11" s="24">
        <f t="shared" ref="B11:B16" si="0">+D11+G11</f>
        <v>0</v>
      </c>
      <c r="C11" s="24">
        <f t="shared" ref="C11:C16" si="1">+D11+E11</f>
        <v>0</v>
      </c>
      <c r="D11" s="24">
        <f>(+'I Trimestre'!D11+'II Trimestre'!D11+'III Trimestre'!D11)/3</f>
        <v>0</v>
      </c>
      <c r="E11" s="24">
        <f>(+'I Trimestre'!E11+'II Trimestre'!E11+'III Trimestre'!E11)/3</f>
        <v>0</v>
      </c>
      <c r="F11" s="24">
        <f>SUM(G11:I11)</f>
        <v>0</v>
      </c>
      <c r="G11" s="24">
        <f>(+'I Trimestre'!G11+'II Trimestre'!G11+'III Trimestre'!G11)/3</f>
        <v>0</v>
      </c>
      <c r="H11" s="60">
        <f>(+'I Trimestre'!H11+'II Trimestre'!H11+'III Trimestre'!H11)/3</f>
        <v>0</v>
      </c>
      <c r="I11" s="60">
        <f>(+'I Trimestre'!I11+'II Trimestre'!I11+'III Trimestre'!I11)/3</f>
        <v>0</v>
      </c>
      <c r="J11" s="36">
        <f>(+'I Trimestre'!J11+'II Trimestre'!J11+'III Trimestre'!J11)/3</f>
        <v>0</v>
      </c>
      <c r="K11" s="24">
        <f>(+'I Trimestre'!K11+'II Trimestre'!K11+'III Trimestre'!K11)/3</f>
        <v>0</v>
      </c>
      <c r="L11" s="24">
        <f>(+'I Trimestre'!L11+'II Trimestre'!L11+'III Trimestre'!L11)/3</f>
        <v>0</v>
      </c>
      <c r="M11" s="80">
        <f>(+'I Trimestre'!M11+'II Trimestre'!M11+'III Trimestre'!M11)/3</f>
        <v>0</v>
      </c>
      <c r="N11" s="82">
        <f>(+'I Trimestre'!N11+'II Trimestre'!N11+'III Trimestre'!N11)/3</f>
        <v>0</v>
      </c>
      <c r="O11" s="82">
        <f>(+'I Trimestre'!O11+'II Trimestre'!O11+'III Trimestre'!O11)/3</f>
        <v>0</v>
      </c>
      <c r="P11" s="82">
        <f>(+'I Trimestre'!P11+'II Trimestre'!P11+'III Trimestre'!P11)/3</f>
        <v>0</v>
      </c>
    </row>
    <row r="12" spans="1:16" x14ac:dyDescent="0.25">
      <c r="A12" s="3" t="s">
        <v>112</v>
      </c>
      <c r="B12" s="24">
        <f t="shared" si="0"/>
        <v>142074.66666666666</v>
      </c>
      <c r="C12" s="24">
        <f t="shared" si="1"/>
        <v>55377.555555555547</v>
      </c>
      <c r="D12" s="24">
        <f>(+'I Trimestre'!D12+'II Trimestre'!D12+'III Trimestre'!D12)/3</f>
        <v>38204.666666666664</v>
      </c>
      <c r="E12" s="24">
        <f>(+'I Trimestre'!E12+'II Trimestre'!E12+'III Trimestre'!E12)/3</f>
        <v>17172.888888888887</v>
      </c>
      <c r="F12" s="24">
        <f>SUM(G12:I12)</f>
        <v>143533</v>
      </c>
      <c r="G12" s="24">
        <f>(+'I Trimestre'!G12+'II Trimestre'!G12+'III Trimestre'!G12)/3</f>
        <v>103870</v>
      </c>
      <c r="H12" s="24">
        <f>(+'I Trimestre'!H12+'II Trimestre'!H12+'III Trimestre'!H12)/3</f>
        <v>13615</v>
      </c>
      <c r="I12" s="36">
        <f>(+'I Trimestre'!I12+'II Trimestre'!I12+'III Trimestre'!I12)/3</f>
        <v>26048</v>
      </c>
      <c r="J12" s="36">
        <f>(+'I Trimestre'!J12+'II Trimestre'!J12+'III Trimestre'!J12)/3</f>
        <v>36773</v>
      </c>
      <c r="K12" s="24">
        <f>(+'I Trimestre'!K12+'II Trimestre'!K12+'III Trimestre'!K12)/3</f>
        <v>9916.6666666666661</v>
      </c>
      <c r="L12" s="24">
        <f>(+'I Trimestre'!L12+'II Trimestre'!L12+'III Trimestre'!L12)/3</f>
        <v>6666.666666666667</v>
      </c>
      <c r="M12" s="80">
        <f>(+'I Trimestre'!M12+'II Trimestre'!M12+'III Trimestre'!M12)/3</f>
        <v>0</v>
      </c>
      <c r="N12" s="82">
        <f>(+'I Trimestre'!N12+'II Trimestre'!N12+'III Trimestre'!N12)/3</f>
        <v>0</v>
      </c>
      <c r="O12" s="82">
        <f>(+'I Trimestre'!O12+'II Trimestre'!O12+'III Trimestre'!O12)/3</f>
        <v>0</v>
      </c>
      <c r="P12" s="82">
        <f>(+'I Trimestre'!P12+'II Trimestre'!P12+'III Trimestre'!P12)/3</f>
        <v>0</v>
      </c>
    </row>
    <row r="13" spans="1:16" hidden="1" x14ac:dyDescent="0.25">
      <c r="A13" s="27" t="s">
        <v>37</v>
      </c>
      <c r="B13" s="24">
        <f t="shared" si="0"/>
        <v>0</v>
      </c>
      <c r="C13" s="24">
        <f t="shared" si="1"/>
        <v>0</v>
      </c>
      <c r="D13" s="24">
        <f>(+'I Trimestre'!D13+'II Trimestre'!D13+'III Trimestre'!D13)/3</f>
        <v>0</v>
      </c>
      <c r="E13" s="24">
        <f>(+'I Trimestre'!E13+'II Trimestre'!E13+'III Trimestre'!E13)/3</f>
        <v>0</v>
      </c>
      <c r="F13" s="24">
        <f t="shared" ref="F13:F16" si="2">SUM(G13:I13)</f>
        <v>0</v>
      </c>
      <c r="G13" s="24">
        <f>(+'I Trimestre'!G13+'II Trimestre'!G13+'III Trimestre'!G13)/3</f>
        <v>0</v>
      </c>
      <c r="H13" s="24">
        <f>(+'I Trimestre'!H13+'II Trimestre'!H13+'III Trimestre'!H13)/3</f>
        <v>0</v>
      </c>
      <c r="I13" s="36">
        <f>(+'I Trimestre'!I13+'II Trimestre'!I13+'III Trimestre'!I13)/3</f>
        <v>0</v>
      </c>
      <c r="J13" s="36">
        <f>(+'I Trimestre'!J13+'II Trimestre'!J13+'III Trimestre'!J13)/3</f>
        <v>0</v>
      </c>
      <c r="K13" s="24">
        <f>(+'I Trimestre'!K13+'II Trimestre'!K13+'III Trimestre'!K13)/3</f>
        <v>0</v>
      </c>
      <c r="L13" s="24">
        <f>(+'I Trimestre'!L13+'II Trimestre'!L13+'III Trimestre'!L13)/3</f>
        <v>0</v>
      </c>
      <c r="M13" s="80">
        <f>(+'I Trimestre'!M13+'II Trimestre'!M13+'III Trimestre'!M13)/3</f>
        <v>0</v>
      </c>
      <c r="N13" s="82">
        <f>(+'I Trimestre'!N13+'II Trimestre'!N13+'III Trimestre'!N13)/3</f>
        <v>0</v>
      </c>
      <c r="O13" s="82">
        <f>(+'I Trimestre'!O13+'II Trimestre'!O13+'III Trimestre'!O13)/3</f>
        <v>0</v>
      </c>
      <c r="P13" s="82">
        <f>(+'I Trimestre'!P13+'II Trimestre'!P13+'III Trimestre'!P13)/3</f>
        <v>0</v>
      </c>
    </row>
    <row r="14" spans="1:16" x14ac:dyDescent="0.25">
      <c r="A14" s="58" t="s">
        <v>113</v>
      </c>
      <c r="B14" s="36">
        <f t="shared" si="0"/>
        <v>113782.88888888889</v>
      </c>
      <c r="C14" s="36">
        <f t="shared" si="1"/>
        <v>30483.444444444445</v>
      </c>
      <c r="D14" s="36">
        <f>(+'I Trimestre'!D14+'II Trimestre'!D14+'III Trimestre'!D14)/3</f>
        <v>21663.333333333332</v>
      </c>
      <c r="E14" s="36">
        <f>(+'I Trimestre'!E14+'II Trimestre'!E14+'III Trimestre'!E14)/3</f>
        <v>8820.1111111111113</v>
      </c>
      <c r="F14" s="36">
        <f t="shared" si="2"/>
        <v>115985.00000000001</v>
      </c>
      <c r="G14" s="36">
        <f>(+'I Trimestre'!G14+'II Trimestre'!G14+'III Trimestre'!G14)/3</f>
        <v>92119.555555555562</v>
      </c>
      <c r="H14" s="36">
        <f>(+'I Trimestre'!H14+'II Trimestre'!H14+'III Trimestre'!H14)/3</f>
        <v>3571.8888888888887</v>
      </c>
      <c r="I14" s="36">
        <f>(+'I Trimestre'!I14+'II Trimestre'!I14+'III Trimestre'!I14)/3</f>
        <v>20293.555555555558</v>
      </c>
      <c r="J14" s="36">
        <f>(+'I Trimestre'!J14+'II Trimestre'!J14+'III Trimestre'!J14)/3</f>
        <v>24828.444444444449</v>
      </c>
      <c r="K14" s="36">
        <f>(+'I Trimestre'!K14+'II Trimestre'!K14+'III Trimestre'!K14)/3</f>
        <v>8707</v>
      </c>
      <c r="L14" s="36">
        <f>'I Semestre'!L14</f>
        <v>13800</v>
      </c>
      <c r="M14" s="80">
        <f>(+'I Trimestre'!M14+'II Trimestre'!M14+'III Trimestre'!M14)/3</f>
        <v>0</v>
      </c>
      <c r="N14" s="112">
        <f>(+'I Trimestre'!N14+'II Trimestre'!N14+'III Trimestre'!N14)/3</f>
        <v>0</v>
      </c>
      <c r="O14" s="82">
        <f>(+'I Trimestre'!O14+'II Trimestre'!O14+'III Trimestre'!O14)/3</f>
        <v>0</v>
      </c>
      <c r="P14" s="82">
        <f>(+'I Trimestre'!P14+'II Trimestre'!P14+'III Trimestre'!P14)/3</f>
        <v>0</v>
      </c>
    </row>
    <row r="15" spans="1:16" hidden="1" x14ac:dyDescent="0.25">
      <c r="A15" s="96" t="s">
        <v>37</v>
      </c>
      <c r="B15" s="36">
        <f t="shared" si="0"/>
        <v>0</v>
      </c>
      <c r="C15" s="36">
        <f t="shared" si="1"/>
        <v>0</v>
      </c>
      <c r="D15" s="36">
        <f>(+'I Trimestre'!D15+'II Trimestre'!D15+'III Trimestre'!D15)/3</f>
        <v>0</v>
      </c>
      <c r="E15" s="36">
        <f>(+'I Trimestre'!E15+'II Trimestre'!E15+'III Trimestre'!E15)/3</f>
        <v>0</v>
      </c>
      <c r="F15" s="36">
        <f t="shared" si="2"/>
        <v>0</v>
      </c>
      <c r="G15" s="36">
        <f>(+'I Trimestre'!G15+'II Trimestre'!G15+'III Trimestre'!G15)/3</f>
        <v>0</v>
      </c>
      <c r="H15" s="36">
        <f>(+'I Trimestre'!H15+'II Trimestre'!H15+'III Trimestre'!H15)/3</f>
        <v>0</v>
      </c>
      <c r="I15" s="36">
        <f>(+'I Trimestre'!I15+'II Trimestre'!I15+'III Trimestre'!I15)/3</f>
        <v>0</v>
      </c>
      <c r="J15" s="36">
        <f>(+'I Trimestre'!J15+'II Trimestre'!J15+'III Trimestre'!J15)/3</f>
        <v>0</v>
      </c>
      <c r="K15" s="36">
        <f>(+'I Trimestre'!K15+'II Trimestre'!K15+'III Trimestre'!K15)/3</f>
        <v>0</v>
      </c>
      <c r="L15" s="36">
        <f>(+'I Trimestre'!L15+'II Trimestre'!L15+'III Trimestre'!L15)/3</f>
        <v>0</v>
      </c>
      <c r="M15" s="80">
        <f>(+'I Trimestre'!M15+'II Trimestre'!M15+'III Trimestre'!M15)/3</f>
        <v>0</v>
      </c>
      <c r="N15" s="112">
        <f>(+'I Trimestre'!N15+'II Trimestre'!N15+'III Trimestre'!N15)/3</f>
        <v>0</v>
      </c>
      <c r="O15" s="82">
        <f>(+'I Trimestre'!O15+'II Trimestre'!O15+'III Trimestre'!O15)/3</f>
        <v>0</v>
      </c>
      <c r="P15" s="82">
        <f>(+'I Trimestre'!P15+'II Trimestre'!P15+'III Trimestre'!P15)/3</f>
        <v>0</v>
      </c>
    </row>
    <row r="16" spans="1:16" x14ac:dyDescent="0.25">
      <c r="A16" s="58" t="s">
        <v>98</v>
      </c>
      <c r="B16" s="36">
        <f t="shared" si="0"/>
        <v>142637</v>
      </c>
      <c r="C16" s="36">
        <f t="shared" si="1"/>
        <v>56192</v>
      </c>
      <c r="D16" s="5">
        <f>+'III Trimestre'!D16</f>
        <v>38767</v>
      </c>
      <c r="E16" s="5">
        <f>+'III Trimestre'!E16</f>
        <v>17425</v>
      </c>
      <c r="F16" s="36">
        <f t="shared" si="2"/>
        <v>143533</v>
      </c>
      <c r="G16" s="5">
        <f>+'III Trimestre'!G16</f>
        <v>103870</v>
      </c>
      <c r="H16" s="5">
        <f>+'III Trimestre'!H16</f>
        <v>13615</v>
      </c>
      <c r="I16" s="5">
        <f>'III Trimestre'!I16</f>
        <v>26048</v>
      </c>
      <c r="J16" s="5">
        <f>'III Trimestre'!J16</f>
        <v>36773</v>
      </c>
      <c r="K16" s="5">
        <f>+'III Trimestre'!K16</f>
        <v>10063</v>
      </c>
      <c r="L16" s="5">
        <f>+'III Trimestre'!L16</f>
        <v>45000</v>
      </c>
      <c r="M16" s="81">
        <f>+'III Trimestre'!M16</f>
        <v>0</v>
      </c>
      <c r="N16" s="113">
        <f>+'III Trimestre'!N16</f>
        <v>0</v>
      </c>
      <c r="O16" s="83">
        <f>+'III Trimestre'!O16</f>
        <v>0</v>
      </c>
      <c r="P16" s="83">
        <f>+'III Trimestre'!P16</f>
        <v>0</v>
      </c>
    </row>
    <row r="17" spans="1:16" x14ac:dyDescent="0.25">
      <c r="A17" s="32"/>
      <c r="B17" s="43"/>
      <c r="C17" s="43"/>
      <c r="D17" s="43"/>
      <c r="E17" s="43"/>
      <c r="F17" s="43"/>
      <c r="G17" s="43"/>
      <c r="H17" s="43"/>
      <c r="I17" s="43"/>
      <c r="J17" s="43"/>
      <c r="K17" s="43"/>
      <c r="L17" s="32"/>
      <c r="M17" s="32"/>
      <c r="N17" s="36"/>
    </row>
    <row r="18" spans="1:16" x14ac:dyDescent="0.25">
      <c r="A18" s="97" t="s">
        <v>8</v>
      </c>
      <c r="B18" s="43"/>
      <c r="C18" s="43"/>
      <c r="D18" s="43"/>
      <c r="E18" s="43"/>
      <c r="F18" s="43"/>
      <c r="G18" s="43"/>
      <c r="H18" s="43"/>
      <c r="I18" s="43"/>
      <c r="J18" s="43"/>
      <c r="K18" s="43"/>
      <c r="L18" s="32"/>
      <c r="M18" s="32"/>
      <c r="N18" s="32"/>
    </row>
    <row r="19" spans="1:16" x14ac:dyDescent="0.25">
      <c r="A19" s="58" t="s">
        <v>76</v>
      </c>
      <c r="B19" s="36">
        <f>C19+F19+K19+L19+M19+N19</f>
        <v>10093170449.82</v>
      </c>
      <c r="C19" s="36">
        <f>+'I Trimestre'!C19+'II Trimestre'!C19+'III Trimestre'!C19</f>
        <v>5871084926.8199997</v>
      </c>
      <c r="D19" s="42"/>
      <c r="E19" s="42"/>
      <c r="F19" s="108">
        <f>+'I Trimestre'!F19+'II Trimestre'!F19+'III Trimestre'!F19</f>
        <v>3482118840</v>
      </c>
      <c r="G19" s="42"/>
      <c r="H19" s="42"/>
      <c r="I19" s="42"/>
      <c r="J19" s="42"/>
      <c r="K19" s="36">
        <f>+'I Trimestre'!K19+'II Trimestre'!K19+'III Trimestre'!K19</f>
        <v>729755932</v>
      </c>
      <c r="L19" s="36">
        <f>+'I Trimestre'!L19+'II Trimestre'!L19+'III Trimestre'!L19</f>
        <v>9107535</v>
      </c>
      <c r="M19" s="114">
        <f>+'I Trimestre'!M19+'II Trimestre'!M19+'III Trimestre'!M19</f>
        <v>1103216</v>
      </c>
      <c r="N19" s="114">
        <f>+'I Trimestre'!N19+'II Trimestre'!N19+'III Trimestre'!N19</f>
        <v>0</v>
      </c>
      <c r="O19" s="85">
        <f>+'I Trimestre'!O19+'II Trimestre'!O19+'III Trimestre'!O19</f>
        <v>0</v>
      </c>
      <c r="P19" s="85">
        <f>+'I Trimestre'!P19+'II Trimestre'!P19+'III Trimestre'!P19</f>
        <v>0</v>
      </c>
    </row>
    <row r="20" spans="1:16" x14ac:dyDescent="0.25">
      <c r="A20" s="58" t="s">
        <v>112</v>
      </c>
      <c r="B20" s="36">
        <f t="shared" ref="B20:B22" si="3">C20+F20+K20+L20+M20+N20</f>
        <v>21330146583.217392</v>
      </c>
      <c r="C20" s="36">
        <f>+'I Trimestre'!C20+'II Trimestre'!C20+'III Trimestre'!C20</f>
        <v>12715653015.217392</v>
      </c>
      <c r="D20" s="42"/>
      <c r="E20" s="42"/>
      <c r="F20" s="108">
        <f>+'I Trimestre'!F20+'II Trimestre'!F20+'III Trimestre'!F20</f>
        <v>6124589568</v>
      </c>
      <c r="G20" s="42"/>
      <c r="H20" s="42"/>
      <c r="I20" s="42"/>
      <c r="J20" s="42"/>
      <c r="K20" s="36">
        <f>+'I Trimestre'!K20+'II Trimestre'!K20+'III Trimestre'!K20</f>
        <v>2423904000</v>
      </c>
      <c r="L20" s="36">
        <f>+'I Trimestre'!L20+'II Trimestre'!L20+'III Trimestre'!L20</f>
        <v>51000000</v>
      </c>
      <c r="M20" s="114">
        <f>+'I Trimestre'!M20+'II Trimestre'!M20+'III Trimestre'!M20</f>
        <v>15000000</v>
      </c>
      <c r="N20" s="114">
        <f>+'I Trimestre'!N20+'II Trimestre'!N20+'III Trimestre'!N20</f>
        <v>0</v>
      </c>
      <c r="O20" s="85">
        <f>+'I Trimestre'!O20+'II Trimestre'!O20+'III Trimestre'!O20</f>
        <v>0</v>
      </c>
      <c r="P20" s="85">
        <f>+'I Trimestre'!P20+'II Trimestre'!P20+'III Trimestre'!P20</f>
        <v>0</v>
      </c>
    </row>
    <row r="21" spans="1:16" x14ac:dyDescent="0.25">
      <c r="A21" s="58" t="s">
        <v>113</v>
      </c>
      <c r="B21" s="36">
        <f t="shared" si="3"/>
        <v>13139568428.799999</v>
      </c>
      <c r="C21" s="36">
        <f>+'I Trimestre'!C21+'II Trimestre'!C21+'III Trimestre'!C21</f>
        <v>7203334363</v>
      </c>
      <c r="D21" s="42"/>
      <c r="E21" s="42"/>
      <c r="F21" s="108">
        <f>+'I Trimestre'!F21+'II Trimestre'!F21+'III Trimestre'!F21</f>
        <v>4648322580</v>
      </c>
      <c r="G21" s="42"/>
      <c r="H21" s="42"/>
      <c r="I21" s="42"/>
      <c r="J21" s="42"/>
      <c r="K21" s="36">
        <f>+'I Trimestre'!K21+'II Trimestre'!K21+'III Trimestre'!K21</f>
        <v>1277678852.6399999</v>
      </c>
      <c r="L21" s="36">
        <f>+'I Trimestre'!L21+'II Trimestre'!L21+'III Trimestre'!L21</f>
        <v>10232633.16</v>
      </c>
      <c r="M21" s="114">
        <f>+'I Trimestre'!M21+'II Trimestre'!M21+'III Trimestre'!M21</f>
        <v>0</v>
      </c>
      <c r="N21" s="114">
        <f>+'I Trimestre'!N21+'II Trimestre'!N21+'III Trimestre'!N21</f>
        <v>0</v>
      </c>
      <c r="O21" s="85">
        <f>+'I Trimestre'!O21+'II Trimestre'!O21+'III Trimestre'!O21</f>
        <v>0</v>
      </c>
      <c r="P21" s="85">
        <f>+'I Trimestre'!P21+'II Trimestre'!P21+'III Trimestre'!P21</f>
        <v>0</v>
      </c>
    </row>
    <row r="22" spans="1:16" x14ac:dyDescent="0.25">
      <c r="A22" s="58" t="s">
        <v>98</v>
      </c>
      <c r="B22" s="36">
        <f t="shared" si="3"/>
        <v>28108189475.000004</v>
      </c>
      <c r="C22" s="36">
        <f>+'III Trimestre'!C22</f>
        <v>17203530550.000004</v>
      </c>
      <c r="D22" s="42"/>
      <c r="E22" s="42"/>
      <c r="F22" s="108">
        <f>+'III Trimestre'!F22</f>
        <v>8166119424</v>
      </c>
      <c r="G22" s="42"/>
      <c r="H22" s="42"/>
      <c r="I22" s="42"/>
      <c r="J22" s="42"/>
      <c r="K22" s="115">
        <f>+'III Trimestre'!K22</f>
        <v>2642808001</v>
      </c>
      <c r="L22" s="115">
        <f>+'III Trimestre'!L22</f>
        <v>80731500</v>
      </c>
      <c r="M22" s="116">
        <f>+'III Trimestre'!M22</f>
        <v>15000000</v>
      </c>
      <c r="N22" s="116">
        <f>+'III Trimestre'!N22</f>
        <v>0</v>
      </c>
      <c r="O22" s="88">
        <f>+'III Trimestre'!O22</f>
        <v>15000000</v>
      </c>
      <c r="P22" s="88">
        <f>+'III Trimestre'!P22</f>
        <v>0</v>
      </c>
    </row>
    <row r="23" spans="1:16" x14ac:dyDescent="0.25">
      <c r="A23" s="58" t="s">
        <v>114</v>
      </c>
      <c r="B23" s="36">
        <f>C23+F23+K23+L23+N23</f>
        <v>13139568428.799999</v>
      </c>
      <c r="C23" s="5">
        <f>C21</f>
        <v>7203334363</v>
      </c>
      <c r="D23" s="42"/>
      <c r="E23" s="42"/>
      <c r="F23" s="42">
        <f>F21</f>
        <v>4648322580</v>
      </c>
      <c r="G23" s="42"/>
      <c r="H23" s="42"/>
      <c r="I23" s="42"/>
      <c r="J23" s="42"/>
      <c r="K23" s="5">
        <f>K21</f>
        <v>1277678852.6399999</v>
      </c>
      <c r="L23" s="5">
        <f>L21</f>
        <v>10232633.16</v>
      </c>
      <c r="M23" s="117">
        <f>M21</f>
        <v>0</v>
      </c>
      <c r="N23" s="118">
        <f>N21</f>
        <v>0</v>
      </c>
      <c r="O23" s="86">
        <f t="shared" ref="O23:P23" si="4">O21</f>
        <v>0</v>
      </c>
      <c r="P23" s="86">
        <f t="shared" si="4"/>
        <v>0</v>
      </c>
    </row>
    <row r="24" spans="1:16" x14ac:dyDescent="0.25">
      <c r="A24" s="32"/>
      <c r="B24" s="43"/>
      <c r="C24" s="43"/>
      <c r="D24" s="43"/>
      <c r="E24" s="43"/>
      <c r="F24" s="43"/>
      <c r="G24" s="43"/>
      <c r="H24" s="43"/>
      <c r="I24" s="43"/>
      <c r="J24" s="43"/>
      <c r="K24" s="43"/>
      <c r="L24" s="32"/>
      <c r="M24" s="32"/>
      <c r="N24" s="32"/>
    </row>
    <row r="25" spans="1:16" x14ac:dyDescent="0.25">
      <c r="A25" s="97" t="s">
        <v>9</v>
      </c>
      <c r="B25" s="43"/>
      <c r="C25" s="43"/>
      <c r="D25" s="43"/>
      <c r="E25" s="43"/>
      <c r="F25" s="43"/>
      <c r="G25" s="43"/>
      <c r="H25" s="43"/>
      <c r="I25" s="43"/>
      <c r="J25" s="43"/>
      <c r="K25" s="43"/>
      <c r="L25" s="43"/>
      <c r="M25" s="32"/>
      <c r="N25" s="32"/>
    </row>
    <row r="26" spans="1:16" x14ac:dyDescent="0.25">
      <c r="A26" s="58" t="s">
        <v>112</v>
      </c>
      <c r="B26" s="36">
        <f>+B20</f>
        <v>21330146583.217392</v>
      </c>
      <c r="C26" s="36"/>
      <c r="D26" s="43"/>
      <c r="E26" s="43"/>
      <c r="F26" s="43"/>
      <c r="G26" s="43"/>
      <c r="H26" s="43"/>
      <c r="I26" s="43"/>
      <c r="J26" s="43"/>
      <c r="K26" s="43"/>
      <c r="L26" s="43"/>
      <c r="M26" s="32"/>
      <c r="N26" s="32"/>
    </row>
    <row r="27" spans="1:16" x14ac:dyDescent="0.25">
      <c r="A27" s="58" t="s">
        <v>113</v>
      </c>
      <c r="B27" s="36">
        <f>+'I Trimestre'!B27+'II Trimestre'!B27+'III Trimestre'!B27</f>
        <v>24179592608</v>
      </c>
      <c r="C27" s="36"/>
      <c r="D27" s="43"/>
      <c r="E27" s="43"/>
      <c r="F27" s="43"/>
      <c r="G27" s="43"/>
      <c r="H27" s="43"/>
      <c r="I27" s="43"/>
      <c r="J27" s="43"/>
      <c r="K27" s="43"/>
      <c r="L27" s="43"/>
      <c r="M27" s="32"/>
      <c r="N27" s="32"/>
    </row>
    <row r="28" spans="1:16" x14ac:dyDescent="0.25">
      <c r="A28" s="32"/>
      <c r="B28" s="32"/>
      <c r="C28" s="32"/>
      <c r="D28" s="32"/>
      <c r="E28" s="32"/>
      <c r="F28" s="32"/>
      <c r="G28" s="32"/>
      <c r="H28" s="32"/>
      <c r="I28" s="32"/>
      <c r="J28" s="32"/>
      <c r="K28" s="32"/>
      <c r="L28" s="32"/>
      <c r="M28" s="32"/>
      <c r="N28" s="32"/>
    </row>
    <row r="29" spans="1:16" x14ac:dyDescent="0.25">
      <c r="A29" s="32" t="s">
        <v>10</v>
      </c>
      <c r="B29" s="32"/>
      <c r="C29" s="32"/>
      <c r="D29" s="32"/>
      <c r="E29" s="32"/>
      <c r="F29" s="32"/>
      <c r="G29" s="32"/>
      <c r="H29" s="32"/>
      <c r="I29" s="32"/>
      <c r="J29" s="32"/>
      <c r="K29" s="32"/>
      <c r="L29" s="32"/>
      <c r="M29" s="32"/>
      <c r="N29" s="32"/>
    </row>
    <row r="30" spans="1:16" x14ac:dyDescent="0.25">
      <c r="A30" s="58" t="s">
        <v>77</v>
      </c>
      <c r="B30" s="98">
        <v>0.99</v>
      </c>
      <c r="C30" s="98">
        <v>0.99</v>
      </c>
      <c r="D30" s="98">
        <v>0.99</v>
      </c>
      <c r="E30" s="98">
        <v>0.99</v>
      </c>
      <c r="F30" s="98">
        <v>0.99</v>
      </c>
      <c r="G30" s="98">
        <v>0.99</v>
      </c>
      <c r="H30" s="98">
        <v>0.99</v>
      </c>
      <c r="I30" s="98">
        <v>0.99</v>
      </c>
      <c r="J30" s="98">
        <v>0.99</v>
      </c>
      <c r="K30" s="98">
        <v>0.99</v>
      </c>
      <c r="L30" s="98">
        <v>0.99</v>
      </c>
      <c r="M30" s="98">
        <v>0.99</v>
      </c>
      <c r="N30" s="98">
        <v>0.99</v>
      </c>
      <c r="O30" s="11"/>
      <c r="P30" s="11"/>
    </row>
    <row r="31" spans="1:16" x14ac:dyDescent="0.25">
      <c r="A31" s="58" t="s">
        <v>115</v>
      </c>
      <c r="B31" s="98">
        <v>1.01</v>
      </c>
      <c r="C31" s="98">
        <v>1.01</v>
      </c>
      <c r="D31" s="98">
        <v>1.01</v>
      </c>
      <c r="E31" s="98">
        <v>1.01</v>
      </c>
      <c r="F31" s="98">
        <v>1.01</v>
      </c>
      <c r="G31" s="98">
        <v>1.01</v>
      </c>
      <c r="H31" s="98">
        <v>1.01</v>
      </c>
      <c r="I31" s="98">
        <v>1.01</v>
      </c>
      <c r="J31" s="98">
        <v>1.01</v>
      </c>
      <c r="K31" s="98">
        <v>1.01</v>
      </c>
      <c r="L31" s="98">
        <v>1.01</v>
      </c>
      <c r="M31" s="98">
        <v>1.01</v>
      </c>
      <c r="N31" s="98">
        <v>1.01</v>
      </c>
      <c r="O31" s="11">
        <v>1.01</v>
      </c>
      <c r="P31" s="11">
        <v>1.01</v>
      </c>
    </row>
    <row r="32" spans="1:16" x14ac:dyDescent="0.25">
      <c r="A32" s="58" t="s">
        <v>11</v>
      </c>
      <c r="B32" s="5">
        <v>145650</v>
      </c>
      <c r="C32" s="5"/>
      <c r="D32" s="5"/>
      <c r="E32" s="5"/>
      <c r="F32" s="5"/>
      <c r="G32" s="5"/>
      <c r="H32" s="5"/>
      <c r="I32" s="5"/>
      <c r="J32" s="5"/>
      <c r="K32" s="5"/>
      <c r="L32" s="5"/>
      <c r="M32" s="5"/>
      <c r="N32" s="5"/>
      <c r="O32" s="4"/>
      <c r="P32" s="4"/>
    </row>
    <row r="33" spans="1:16" x14ac:dyDescent="0.25">
      <c r="A33" s="32"/>
      <c r="B33" s="32"/>
      <c r="C33" s="32"/>
      <c r="D33" s="32"/>
      <c r="E33" s="32"/>
      <c r="F33" s="32"/>
      <c r="G33" s="32"/>
      <c r="H33" s="32"/>
      <c r="I33" s="32"/>
      <c r="J33" s="32"/>
      <c r="K33" s="32"/>
      <c r="L33" s="32"/>
      <c r="M33" s="32"/>
      <c r="N33" s="32"/>
    </row>
    <row r="34" spans="1:16" x14ac:dyDescent="0.25">
      <c r="A34" s="99" t="s">
        <v>12</v>
      </c>
      <c r="B34" s="32"/>
      <c r="C34" s="32"/>
      <c r="D34" s="100"/>
      <c r="E34" s="32"/>
      <c r="F34" s="32"/>
      <c r="G34" s="119"/>
      <c r="H34" s="119"/>
      <c r="I34" s="119"/>
      <c r="J34" s="119"/>
      <c r="K34" s="32"/>
      <c r="L34" s="32"/>
      <c r="M34" s="32"/>
      <c r="N34" s="32"/>
    </row>
    <row r="35" spans="1:16" x14ac:dyDescent="0.25">
      <c r="A35" s="32" t="s">
        <v>78</v>
      </c>
      <c r="B35" s="5">
        <f>B19/B30</f>
        <v>10195121666.484848</v>
      </c>
      <c r="C35" s="42">
        <f>C19/C30</f>
        <v>5930388814.969697</v>
      </c>
      <c r="D35" s="42"/>
      <c r="E35" s="42"/>
      <c r="F35" s="42">
        <f>F19/F30</f>
        <v>3517291757.5757575</v>
      </c>
      <c r="G35" s="42"/>
      <c r="H35" s="42"/>
      <c r="I35" s="42"/>
      <c r="J35" s="42"/>
      <c r="K35" s="5">
        <f t="shared" ref="K35:P35" si="5">K19/K30</f>
        <v>737127204.04040408</v>
      </c>
      <c r="L35" s="5">
        <f t="shared" si="5"/>
        <v>9199530.3030303027</v>
      </c>
      <c r="M35" s="5">
        <f t="shared" si="5"/>
        <v>1114359.5959595959</v>
      </c>
      <c r="N35" s="5">
        <f t="shared" si="5"/>
        <v>0</v>
      </c>
      <c r="O35" s="14" t="e">
        <f t="shared" si="5"/>
        <v>#DIV/0!</v>
      </c>
      <c r="P35" s="14" t="e">
        <f t="shared" si="5"/>
        <v>#DIV/0!</v>
      </c>
    </row>
    <row r="36" spans="1:16" x14ac:dyDescent="0.25">
      <c r="A36" s="32" t="s">
        <v>116</v>
      </c>
      <c r="B36" s="5">
        <f>B21/B31</f>
        <v>13009473691.881187</v>
      </c>
      <c r="C36" s="42">
        <f>C21/C31</f>
        <v>7132014220.792079</v>
      </c>
      <c r="D36" s="42"/>
      <c r="E36" s="42"/>
      <c r="F36" s="42">
        <f>F21/F31</f>
        <v>4602299584.1584158</v>
      </c>
      <c r="G36" s="42"/>
      <c r="H36" s="42"/>
      <c r="I36" s="42"/>
      <c r="J36" s="42"/>
      <c r="K36" s="5">
        <f>K21/K31</f>
        <v>1265028566.9702969</v>
      </c>
      <c r="L36" s="5">
        <f>L21/L31</f>
        <v>10131319.96039604</v>
      </c>
      <c r="M36" s="5">
        <f t="shared" ref="M36:P36" si="6">M21/M31</f>
        <v>0</v>
      </c>
      <c r="N36" s="5">
        <f t="shared" si="6"/>
        <v>0</v>
      </c>
      <c r="O36" s="14">
        <f t="shared" si="6"/>
        <v>0</v>
      </c>
      <c r="P36" s="14">
        <f t="shared" si="6"/>
        <v>0</v>
      </c>
    </row>
    <row r="37" spans="1:16" x14ac:dyDescent="0.25">
      <c r="A37" s="32" t="s">
        <v>79</v>
      </c>
      <c r="B37" s="5">
        <f>B35/B10</f>
        <v>85284.454720786205</v>
      </c>
      <c r="C37" s="42">
        <f>C35/C10</f>
        <v>195556.75000174867</v>
      </c>
      <c r="D37" s="42"/>
      <c r="E37" s="42"/>
      <c r="F37" s="42">
        <f>F35/F10</f>
        <v>29729.259021373855</v>
      </c>
      <c r="G37" s="42"/>
      <c r="H37" s="42"/>
      <c r="I37" s="42"/>
      <c r="J37" s="42"/>
      <c r="K37" s="5">
        <f>K35/K10</f>
        <v>88639.634925493519</v>
      </c>
      <c r="L37" s="5">
        <f>L35/L10</f>
        <v>843.45193939949604</v>
      </c>
      <c r="M37" s="5" t="e">
        <f t="shared" ref="M37:P37" si="7">M35/M10</f>
        <v>#DIV/0!</v>
      </c>
      <c r="N37" s="5" t="e">
        <f t="shared" si="7"/>
        <v>#DIV/0!</v>
      </c>
      <c r="O37" s="14" t="e">
        <f t="shared" si="7"/>
        <v>#DIV/0!</v>
      </c>
      <c r="P37" s="14" t="e">
        <f t="shared" si="7"/>
        <v>#DIV/0!</v>
      </c>
    </row>
    <row r="38" spans="1:16" x14ac:dyDescent="0.25">
      <c r="A38" s="32" t="s">
        <v>117</v>
      </c>
      <c r="B38" s="5">
        <f>B36/B14</f>
        <v>114335.94118519156</v>
      </c>
      <c r="C38" s="42">
        <f>C36/C14</f>
        <v>233963.52842573458</v>
      </c>
      <c r="D38" s="42"/>
      <c r="E38" s="42"/>
      <c r="F38" s="42">
        <f>F36/F14</f>
        <v>39680.127466124199</v>
      </c>
      <c r="G38" s="42"/>
      <c r="H38" s="42"/>
      <c r="I38" s="42"/>
      <c r="J38" s="42"/>
      <c r="K38" s="101">
        <f>K36/K14</f>
        <v>145288.68346965624</v>
      </c>
      <c r="L38" s="101">
        <f>L36/L14</f>
        <v>734.15362031855364</v>
      </c>
      <c r="M38" s="101" t="e">
        <f t="shared" ref="M38:P38" si="8">M36/M14</f>
        <v>#DIV/0!</v>
      </c>
      <c r="N38" s="101" t="e">
        <f t="shared" si="8"/>
        <v>#DIV/0!</v>
      </c>
      <c r="O38" s="34" t="e">
        <f t="shared" si="8"/>
        <v>#DIV/0!</v>
      </c>
      <c r="P38" s="34" t="e">
        <f t="shared" si="8"/>
        <v>#DIV/0!</v>
      </c>
    </row>
    <row r="39" spans="1:16" x14ac:dyDescent="0.25">
      <c r="A39" s="32"/>
      <c r="B39" s="32"/>
      <c r="C39" s="32"/>
      <c r="D39" s="32"/>
      <c r="E39" s="32"/>
      <c r="F39" s="32"/>
      <c r="G39" s="32"/>
      <c r="H39" s="32"/>
      <c r="I39" s="32"/>
      <c r="J39" s="32"/>
      <c r="K39" s="32"/>
      <c r="L39" s="32"/>
      <c r="M39" s="32"/>
      <c r="N39" s="32"/>
    </row>
    <row r="40" spans="1:16" x14ac:dyDescent="0.25">
      <c r="A40" s="99" t="s">
        <v>13</v>
      </c>
      <c r="B40" s="32"/>
      <c r="C40" s="32"/>
      <c r="D40" s="32"/>
      <c r="E40" s="32"/>
      <c r="F40" s="32"/>
      <c r="G40" s="32"/>
      <c r="H40" s="32"/>
      <c r="I40" s="32"/>
      <c r="J40" s="32"/>
      <c r="K40" s="32"/>
      <c r="L40" s="32"/>
      <c r="M40" s="32"/>
      <c r="N40" s="32"/>
    </row>
    <row r="41" spans="1:16" x14ac:dyDescent="0.25">
      <c r="A41" s="32"/>
      <c r="B41" s="32"/>
      <c r="C41" s="32"/>
      <c r="D41" s="32"/>
      <c r="E41" s="32"/>
      <c r="F41" s="32"/>
      <c r="G41" s="32"/>
      <c r="H41" s="32"/>
      <c r="I41" s="32"/>
      <c r="J41" s="32"/>
      <c r="K41" s="32"/>
      <c r="L41" s="32"/>
      <c r="M41" s="32"/>
      <c r="N41" s="32"/>
    </row>
    <row r="42" spans="1:16" x14ac:dyDescent="0.25">
      <c r="A42" s="32" t="s">
        <v>14</v>
      </c>
      <c r="B42" s="32"/>
      <c r="C42" s="32"/>
      <c r="D42" s="32"/>
      <c r="E42" s="32"/>
      <c r="F42" s="32"/>
      <c r="G42" s="32"/>
      <c r="H42" s="32"/>
      <c r="I42" s="32"/>
      <c r="J42" s="32"/>
      <c r="K42" s="32"/>
      <c r="L42" s="32"/>
      <c r="M42" s="32"/>
      <c r="N42" s="32"/>
    </row>
    <row r="43" spans="1:16" x14ac:dyDescent="0.25">
      <c r="A43" s="32" t="s">
        <v>15</v>
      </c>
      <c r="B43" s="17">
        <f>(B12/B32)*100</f>
        <v>97.545256894381509</v>
      </c>
      <c r="C43" s="17" t="e">
        <f t="shared" ref="C43:N43" si="9">(C12/C32)*100</f>
        <v>#DIV/0!</v>
      </c>
      <c r="D43" s="17" t="e">
        <f t="shared" si="9"/>
        <v>#DIV/0!</v>
      </c>
      <c r="E43" s="17" t="e">
        <f t="shared" si="9"/>
        <v>#DIV/0!</v>
      </c>
      <c r="F43" s="17" t="e">
        <f t="shared" si="9"/>
        <v>#DIV/0!</v>
      </c>
      <c r="G43" s="17" t="e">
        <f t="shared" si="9"/>
        <v>#DIV/0!</v>
      </c>
      <c r="H43" s="17" t="e">
        <f t="shared" si="9"/>
        <v>#DIV/0!</v>
      </c>
      <c r="I43" s="17" t="e">
        <f t="shared" si="9"/>
        <v>#DIV/0!</v>
      </c>
      <c r="J43" s="17" t="e">
        <f t="shared" si="9"/>
        <v>#DIV/0!</v>
      </c>
      <c r="K43" s="17" t="e">
        <f t="shared" si="9"/>
        <v>#DIV/0!</v>
      </c>
      <c r="L43" s="17" t="e">
        <f t="shared" si="9"/>
        <v>#DIV/0!</v>
      </c>
      <c r="M43" s="17" t="e">
        <f t="shared" si="9"/>
        <v>#DIV/0!</v>
      </c>
      <c r="N43" s="17" t="e">
        <f t="shared" si="9"/>
        <v>#DIV/0!</v>
      </c>
    </row>
    <row r="44" spans="1:16" x14ac:dyDescent="0.25">
      <c r="A44" s="32" t="s">
        <v>16</v>
      </c>
      <c r="B44" s="17">
        <f>(B14/B32)*100</f>
        <v>78.12076133806309</v>
      </c>
      <c r="C44" s="17" t="e">
        <f t="shared" ref="C44:P44" si="10">(C14/C32)*100</f>
        <v>#DIV/0!</v>
      </c>
      <c r="D44" s="17" t="e">
        <f t="shared" si="10"/>
        <v>#DIV/0!</v>
      </c>
      <c r="E44" s="17" t="e">
        <f t="shared" si="10"/>
        <v>#DIV/0!</v>
      </c>
      <c r="F44" s="17" t="e">
        <f t="shared" si="10"/>
        <v>#DIV/0!</v>
      </c>
      <c r="G44" s="17" t="e">
        <f t="shared" si="10"/>
        <v>#DIV/0!</v>
      </c>
      <c r="H44" s="17" t="e">
        <f t="shared" si="10"/>
        <v>#DIV/0!</v>
      </c>
      <c r="I44" s="17" t="e">
        <f t="shared" si="10"/>
        <v>#DIV/0!</v>
      </c>
      <c r="J44" s="17" t="e">
        <f t="shared" si="10"/>
        <v>#DIV/0!</v>
      </c>
      <c r="K44" s="17" t="e">
        <f t="shared" si="10"/>
        <v>#DIV/0!</v>
      </c>
      <c r="L44" s="17" t="e">
        <f t="shared" si="10"/>
        <v>#DIV/0!</v>
      </c>
      <c r="M44" s="17" t="e">
        <f t="shared" si="10"/>
        <v>#DIV/0!</v>
      </c>
      <c r="N44" s="17" t="e">
        <f t="shared" si="10"/>
        <v>#DIV/0!</v>
      </c>
      <c r="O44" s="17" t="e">
        <f t="shared" si="10"/>
        <v>#DIV/0!</v>
      </c>
      <c r="P44" s="17" t="e">
        <f t="shared" si="10"/>
        <v>#DIV/0!</v>
      </c>
    </row>
    <row r="45" spans="1:16" x14ac:dyDescent="0.25">
      <c r="A45" s="32"/>
      <c r="B45" s="32"/>
      <c r="C45" s="32"/>
      <c r="D45" s="32"/>
      <c r="E45" s="32"/>
      <c r="F45" s="32"/>
      <c r="G45" s="32"/>
      <c r="H45" s="32"/>
      <c r="I45" s="32"/>
      <c r="J45" s="32"/>
      <c r="K45" s="32"/>
      <c r="L45" s="32"/>
      <c r="M45" s="32"/>
      <c r="N45" s="32"/>
    </row>
    <row r="46" spans="1:16" x14ac:dyDescent="0.25">
      <c r="A46" s="32" t="s">
        <v>17</v>
      </c>
      <c r="B46" s="32"/>
      <c r="C46" s="32"/>
      <c r="D46" s="32"/>
      <c r="E46" s="32"/>
      <c r="F46" s="32"/>
      <c r="G46" s="32"/>
      <c r="H46" s="32"/>
      <c r="I46" s="32"/>
      <c r="J46" s="32"/>
      <c r="K46" s="32"/>
      <c r="L46" s="32"/>
      <c r="M46" s="32"/>
      <c r="N46" s="32"/>
    </row>
    <row r="47" spans="1:16" x14ac:dyDescent="0.25">
      <c r="A47" s="32" t="s">
        <v>18</v>
      </c>
      <c r="B47" s="17">
        <f>B14/B12*100</f>
        <v>80.086683684322495</v>
      </c>
      <c r="C47" s="17">
        <f t="shared" ref="C47:N47" si="11">C14/C12*100</f>
        <v>55.046569207741612</v>
      </c>
      <c r="D47" s="17">
        <f t="shared" si="11"/>
        <v>56.703369570907569</v>
      </c>
      <c r="E47" s="17">
        <f t="shared" si="11"/>
        <v>51.36067186003779</v>
      </c>
      <c r="F47" s="17">
        <f t="shared" si="11"/>
        <v>80.807201131447144</v>
      </c>
      <c r="G47" s="17">
        <f t="shared" si="11"/>
        <v>88.687354920145907</v>
      </c>
      <c r="H47" s="17">
        <f t="shared" si="11"/>
        <v>26.234953278655077</v>
      </c>
      <c r="I47" s="17">
        <f t="shared" si="11"/>
        <v>77.908306033306047</v>
      </c>
      <c r="J47" s="17">
        <f t="shared" si="11"/>
        <v>67.518136797227442</v>
      </c>
      <c r="K47" s="17">
        <f t="shared" si="11"/>
        <v>87.801680672268915</v>
      </c>
      <c r="L47" s="17">
        <f t="shared" si="11"/>
        <v>206.99999999999997</v>
      </c>
      <c r="M47" s="17" t="e">
        <f t="shared" si="11"/>
        <v>#DIV/0!</v>
      </c>
      <c r="N47" s="17" t="e">
        <f t="shared" si="11"/>
        <v>#DIV/0!</v>
      </c>
    </row>
    <row r="48" spans="1:16" x14ac:dyDescent="0.25">
      <c r="A48" s="32" t="s">
        <v>19</v>
      </c>
      <c r="B48" s="17">
        <f>B21/B20*100</f>
        <v>61.600928889716315</v>
      </c>
      <c r="C48" s="17">
        <f>C21/C20*100</f>
        <v>56.649346709755655</v>
      </c>
      <c r="D48" s="17"/>
      <c r="E48" s="17"/>
      <c r="F48" s="102">
        <f>F21/F20*100</f>
        <v>75.896066640722211</v>
      </c>
      <c r="G48" s="102"/>
      <c r="H48" s="102"/>
      <c r="I48" s="102"/>
      <c r="J48" s="102"/>
      <c r="K48" s="17">
        <f>K21/K20*100</f>
        <v>52.711611212325238</v>
      </c>
      <c r="L48" s="17">
        <f>L21/L20*100</f>
        <v>20.063986588235295</v>
      </c>
      <c r="M48" s="17">
        <f t="shared" ref="M48:N48" si="12">M21/M20*100</f>
        <v>0</v>
      </c>
      <c r="N48" s="17" t="e">
        <f t="shared" si="12"/>
        <v>#DIV/0!</v>
      </c>
    </row>
    <row r="49" spans="1:14" x14ac:dyDescent="0.25">
      <c r="A49" s="32" t="s">
        <v>20</v>
      </c>
      <c r="B49" s="17">
        <f>AVERAGE(B47:B48)</f>
        <v>70.843806287019405</v>
      </c>
      <c r="C49" s="17">
        <f t="shared" ref="C49:N49" si="13">AVERAGE(C47:C48)</f>
        <v>55.847957958748637</v>
      </c>
      <c r="D49" s="17"/>
      <c r="E49" s="17"/>
      <c r="F49" s="102">
        <f>AVERAGE(F47:F48)</f>
        <v>78.35163388608467</v>
      </c>
      <c r="G49" s="102"/>
      <c r="H49" s="102"/>
      <c r="I49" s="102"/>
      <c r="J49" s="102"/>
      <c r="K49" s="17">
        <f t="shared" si="13"/>
        <v>70.256645942297069</v>
      </c>
      <c r="L49" s="17">
        <f t="shared" si="13"/>
        <v>113.53199329411763</v>
      </c>
      <c r="M49" s="17" t="e">
        <f t="shared" si="13"/>
        <v>#DIV/0!</v>
      </c>
      <c r="N49" s="17" t="e">
        <f t="shared" si="13"/>
        <v>#DIV/0!</v>
      </c>
    </row>
    <row r="50" spans="1:14" x14ac:dyDescent="0.25">
      <c r="A50" s="32"/>
      <c r="B50" s="17"/>
      <c r="C50" s="17"/>
      <c r="D50" s="17"/>
      <c r="E50" s="17"/>
      <c r="F50" s="17"/>
      <c r="G50" s="17"/>
      <c r="H50" s="17"/>
      <c r="I50" s="17"/>
      <c r="J50" s="17"/>
      <c r="K50" s="17"/>
      <c r="L50" s="17"/>
      <c r="M50" s="32"/>
      <c r="N50" s="32"/>
    </row>
    <row r="51" spans="1:14" x14ac:dyDescent="0.25">
      <c r="A51" s="32" t="s">
        <v>21</v>
      </c>
      <c r="B51" s="32"/>
      <c r="C51" s="32"/>
      <c r="D51" s="32"/>
      <c r="E51" s="32"/>
      <c r="F51" s="32"/>
      <c r="G51" s="32"/>
      <c r="H51" s="32"/>
      <c r="I51" s="32"/>
      <c r="J51" s="32"/>
      <c r="K51" s="32"/>
      <c r="L51" s="32"/>
      <c r="M51" s="32"/>
      <c r="N51" s="32"/>
    </row>
    <row r="52" spans="1:14" x14ac:dyDescent="0.25">
      <c r="A52" s="32" t="s">
        <v>22</v>
      </c>
      <c r="B52" s="17">
        <f>((B14/B16)*100)</f>
        <v>79.77094925502422</v>
      </c>
      <c r="C52" s="17">
        <f t="shared" ref="C52:N52" si="14">((C14/C16)*100)</f>
        <v>54.248726588205521</v>
      </c>
      <c r="D52" s="17">
        <f t="shared" si="14"/>
        <v>55.880860869639982</v>
      </c>
      <c r="E52" s="17">
        <f t="shared" si="14"/>
        <v>50.617567352144107</v>
      </c>
      <c r="F52" s="17">
        <f t="shared" si="14"/>
        <v>80.807201131447144</v>
      </c>
      <c r="G52" s="17">
        <f t="shared" si="14"/>
        <v>88.687354920145907</v>
      </c>
      <c r="H52" s="17">
        <f t="shared" si="14"/>
        <v>26.234953278655077</v>
      </c>
      <c r="I52" s="17">
        <f t="shared" si="14"/>
        <v>77.908306033306047</v>
      </c>
      <c r="J52" s="17">
        <f t="shared" si="14"/>
        <v>67.518136797227442</v>
      </c>
      <c r="K52" s="17">
        <f t="shared" si="14"/>
        <v>86.524893173010028</v>
      </c>
      <c r="L52" s="17">
        <f t="shared" si="14"/>
        <v>30.666666666666664</v>
      </c>
      <c r="M52" s="17" t="e">
        <f t="shared" si="14"/>
        <v>#DIV/0!</v>
      </c>
      <c r="N52" s="17" t="e">
        <f t="shared" si="14"/>
        <v>#DIV/0!</v>
      </c>
    </row>
    <row r="53" spans="1:14" x14ac:dyDescent="0.25">
      <c r="A53" s="32" t="s">
        <v>23</v>
      </c>
      <c r="B53" s="17">
        <f>B21/B22*100</f>
        <v>46.746406204805893</v>
      </c>
      <c r="C53" s="17">
        <f>C21/C22*100</f>
        <v>41.871256263732434</v>
      </c>
      <c r="D53" s="17"/>
      <c r="E53" s="17"/>
      <c r="F53" s="17">
        <f>F21/F22*100</f>
        <v>56.922049980541658</v>
      </c>
      <c r="G53" s="17"/>
      <c r="H53" s="17"/>
      <c r="I53" s="17"/>
      <c r="J53" s="17"/>
      <c r="K53" s="17">
        <f t="shared" ref="K53:N53" si="15">K21/K22*100</f>
        <v>48.345504181784861</v>
      </c>
      <c r="L53" s="17">
        <f t="shared" si="15"/>
        <v>12.674895375411085</v>
      </c>
      <c r="M53" s="17">
        <f t="shared" si="15"/>
        <v>0</v>
      </c>
      <c r="N53" s="17" t="e">
        <f t="shared" si="15"/>
        <v>#DIV/0!</v>
      </c>
    </row>
    <row r="54" spans="1:14" x14ac:dyDescent="0.25">
      <c r="A54" s="32" t="s">
        <v>24</v>
      </c>
      <c r="B54" s="17">
        <f>(B52+B53)/2</f>
        <v>63.258677729915057</v>
      </c>
      <c r="C54" s="17">
        <f t="shared" ref="C54:N54" si="16">(C52+C53)/2</f>
        <v>48.059991425968974</v>
      </c>
      <c r="D54" s="17"/>
      <c r="E54" s="17"/>
      <c r="F54" s="17">
        <f t="shared" ref="F54" si="17">(F52+F53)/2</f>
        <v>68.864625555994394</v>
      </c>
      <c r="G54" s="17"/>
      <c r="H54" s="17"/>
      <c r="I54" s="17"/>
      <c r="J54" s="17"/>
      <c r="K54" s="17">
        <f t="shared" si="16"/>
        <v>67.435198677397437</v>
      </c>
      <c r="L54" s="17">
        <f t="shared" si="16"/>
        <v>21.670781021038874</v>
      </c>
      <c r="M54" s="17" t="e">
        <f t="shared" si="16"/>
        <v>#DIV/0!</v>
      </c>
      <c r="N54" s="17" t="e">
        <f t="shared" si="16"/>
        <v>#DIV/0!</v>
      </c>
    </row>
    <row r="55" spans="1:14" x14ac:dyDescent="0.25">
      <c r="A55" s="32"/>
      <c r="B55" s="17"/>
      <c r="C55" s="17"/>
      <c r="D55" s="17"/>
      <c r="E55" s="17"/>
      <c r="F55" s="17"/>
      <c r="G55" s="17"/>
      <c r="H55" s="17"/>
      <c r="I55" s="17"/>
      <c r="J55" s="17"/>
      <c r="K55" s="17"/>
      <c r="L55" s="17"/>
      <c r="M55" s="32"/>
      <c r="N55" s="32"/>
    </row>
    <row r="56" spans="1:14" x14ac:dyDescent="0.25">
      <c r="A56" s="32" t="s">
        <v>40</v>
      </c>
      <c r="B56" s="32"/>
      <c r="C56" s="32"/>
      <c r="D56" s="32"/>
      <c r="E56" s="32"/>
      <c r="F56" s="32"/>
      <c r="G56" s="32"/>
      <c r="H56" s="32"/>
      <c r="I56" s="32"/>
      <c r="J56" s="32"/>
      <c r="K56" s="32"/>
      <c r="L56" s="32"/>
      <c r="M56" s="32"/>
      <c r="N56" s="32"/>
    </row>
    <row r="57" spans="1:14" x14ac:dyDescent="0.25">
      <c r="A57" s="32" t="s">
        <v>25</v>
      </c>
      <c r="B57" s="17">
        <f>B23/B21*100</f>
        <v>100</v>
      </c>
      <c r="C57" s="17"/>
      <c r="D57" s="17"/>
      <c r="E57" s="17"/>
      <c r="F57" s="17"/>
      <c r="G57" s="17"/>
      <c r="H57" s="17"/>
      <c r="I57" s="17"/>
      <c r="J57" s="17"/>
      <c r="K57" s="17"/>
      <c r="L57" s="17"/>
      <c r="M57" s="32"/>
      <c r="N57" s="32"/>
    </row>
    <row r="58" spans="1:14" x14ac:dyDescent="0.25">
      <c r="A58" s="32"/>
      <c r="B58" s="32"/>
      <c r="C58" s="32"/>
      <c r="D58" s="32"/>
      <c r="E58" s="32"/>
      <c r="F58" s="32"/>
      <c r="G58" s="32"/>
      <c r="H58" s="32"/>
      <c r="I58" s="32"/>
      <c r="J58" s="32"/>
      <c r="K58" s="32"/>
      <c r="L58" s="32"/>
      <c r="M58" s="32"/>
      <c r="N58" s="32"/>
    </row>
    <row r="59" spans="1:14" x14ac:dyDescent="0.25">
      <c r="A59" s="32" t="s">
        <v>26</v>
      </c>
      <c r="B59" s="32"/>
      <c r="C59" s="32"/>
      <c r="D59" s="32"/>
      <c r="E59" s="32"/>
      <c r="F59" s="32"/>
      <c r="G59" s="32"/>
      <c r="H59" s="32"/>
      <c r="I59" s="32"/>
      <c r="J59" s="32"/>
      <c r="K59" s="32"/>
      <c r="L59" s="32"/>
      <c r="M59" s="32"/>
      <c r="N59" s="32"/>
    </row>
    <row r="60" spans="1:14" x14ac:dyDescent="0.25">
      <c r="A60" s="32" t="s">
        <v>27</v>
      </c>
      <c r="B60" s="17">
        <f>((B14/B10)-1)*100</f>
        <v>-4.8180889557693618</v>
      </c>
      <c r="C60" s="17">
        <f t="shared" ref="C60:N60" si="18">((C14/C10)-1)*100</f>
        <v>0.5202780189864642</v>
      </c>
      <c r="D60" s="17">
        <f t="shared" si="18"/>
        <v>-4.7616721538897622</v>
      </c>
      <c r="E60" s="17">
        <f t="shared" si="18"/>
        <v>16.372245759605942</v>
      </c>
      <c r="F60" s="17">
        <f t="shared" si="18"/>
        <v>-1.9658207151222129</v>
      </c>
      <c r="G60" s="17">
        <f t="shared" si="18"/>
        <v>-4.8313465302210146</v>
      </c>
      <c r="H60" s="17">
        <f t="shared" si="18"/>
        <v>-0.32556120550663037</v>
      </c>
      <c r="I60" s="17">
        <f t="shared" si="18"/>
        <v>13.175114636262242</v>
      </c>
      <c r="J60" s="17">
        <f t="shared" si="18"/>
        <v>4.4074702251627462</v>
      </c>
      <c r="K60" s="17">
        <f t="shared" si="18"/>
        <v>4.7017797017796958</v>
      </c>
      <c r="L60" s="17">
        <f t="shared" si="18"/>
        <v>26.524250481342261</v>
      </c>
      <c r="M60" s="17" t="e">
        <f t="shared" si="18"/>
        <v>#DIV/0!</v>
      </c>
      <c r="N60" s="17" t="e">
        <f t="shared" si="18"/>
        <v>#DIV/0!</v>
      </c>
    </row>
    <row r="61" spans="1:14" x14ac:dyDescent="0.25">
      <c r="A61" s="32" t="s">
        <v>28</v>
      </c>
      <c r="B61" s="17">
        <f>((B36/B35)-1)*100</f>
        <v>27.604889058344039</v>
      </c>
      <c r="C61" s="17">
        <f t="shared" ref="C61:N61" si="19">((C36/C35)-1)*100</f>
        <v>20.26216902994955</v>
      </c>
      <c r="D61" s="17"/>
      <c r="E61" s="17"/>
      <c r="F61" s="17">
        <f t="shared" si="19"/>
        <v>30.847819895682594</v>
      </c>
      <c r="G61" s="17"/>
      <c r="H61" s="17"/>
      <c r="I61" s="17"/>
      <c r="J61" s="17"/>
      <c r="K61" s="17">
        <f t="shared" si="19"/>
        <v>71.616046733360946</v>
      </c>
      <c r="L61" s="17">
        <f t="shared" si="19"/>
        <v>10.128665558705841</v>
      </c>
      <c r="M61" s="17">
        <f t="shared" si="19"/>
        <v>-100</v>
      </c>
      <c r="N61" s="17" t="e">
        <f t="shared" si="19"/>
        <v>#DIV/0!</v>
      </c>
    </row>
    <row r="62" spans="1:14" x14ac:dyDescent="0.25">
      <c r="A62" s="32" t="s">
        <v>29</v>
      </c>
      <c r="B62" s="17">
        <f>((B38/B37)-1)*100</f>
        <v>34.064222559102198</v>
      </c>
      <c r="C62" s="17">
        <f t="shared" ref="C62:N62" si="20">((C38/C37)-1)*100</f>
        <v>19.6397099172708</v>
      </c>
      <c r="D62" s="17"/>
      <c r="E62" s="17"/>
      <c r="F62" s="17">
        <f t="shared" si="20"/>
        <v>33.471632904123737</v>
      </c>
      <c r="G62" s="17"/>
      <c r="H62" s="17"/>
      <c r="I62" s="17"/>
      <c r="J62" s="17"/>
      <c r="K62" s="17">
        <f t="shared" si="20"/>
        <v>63.909388381145014</v>
      </c>
      <c r="L62" s="17">
        <f t="shared" si="20"/>
        <v>-12.958452518202568</v>
      </c>
      <c r="M62" s="17" t="e">
        <f t="shared" si="20"/>
        <v>#DIV/0!</v>
      </c>
      <c r="N62" s="17" t="e">
        <f t="shared" si="20"/>
        <v>#DIV/0!</v>
      </c>
    </row>
    <row r="63" spans="1:14" x14ac:dyDescent="0.25">
      <c r="A63" s="32"/>
      <c r="B63" s="17"/>
      <c r="C63" s="17"/>
      <c r="D63" s="17"/>
      <c r="E63" s="17"/>
      <c r="F63" s="17"/>
      <c r="G63" s="17"/>
      <c r="H63" s="17"/>
      <c r="I63" s="17"/>
      <c r="J63" s="17"/>
      <c r="K63" s="17"/>
      <c r="L63" s="17"/>
      <c r="M63" s="32"/>
      <c r="N63" s="32"/>
    </row>
    <row r="64" spans="1:14" x14ac:dyDescent="0.25">
      <c r="A64" s="32" t="s">
        <v>30</v>
      </c>
      <c r="B64" s="32"/>
      <c r="C64" s="32"/>
      <c r="D64" s="32"/>
      <c r="E64" s="32"/>
      <c r="F64" s="32"/>
      <c r="G64" s="32"/>
      <c r="H64" s="32"/>
      <c r="I64" s="32"/>
      <c r="J64" s="32"/>
      <c r="K64" s="32"/>
      <c r="L64" s="32"/>
      <c r="M64" s="32"/>
      <c r="N64" s="32"/>
    </row>
    <row r="65" spans="1:16" x14ac:dyDescent="0.25">
      <c r="A65" s="32" t="s">
        <v>31</v>
      </c>
      <c r="B65" s="5">
        <f>B20/(B12*9)</f>
        <v>16681.484057848604</v>
      </c>
      <c r="C65" s="5">
        <f>C20/(C12*9)</f>
        <v>25513.049842128967</v>
      </c>
      <c r="D65" s="5"/>
      <c r="E65" s="5"/>
      <c r="F65" s="5">
        <f>F20/(F12*9)</f>
        <v>4741.1393338117368</v>
      </c>
      <c r="G65" s="5"/>
      <c r="H65" s="42"/>
      <c r="I65" s="42"/>
      <c r="J65" s="42"/>
      <c r="K65" s="5">
        <f>K20/(K12*9)</f>
        <v>27158.588235294119</v>
      </c>
      <c r="L65" s="5">
        <f>L20/(L12*9)</f>
        <v>850</v>
      </c>
      <c r="M65" s="5" t="e">
        <f t="shared" ref="M65:N65" si="21">M20/(M12*9)</f>
        <v>#DIV/0!</v>
      </c>
      <c r="N65" s="5" t="e">
        <f t="shared" si="21"/>
        <v>#DIV/0!</v>
      </c>
    </row>
    <row r="66" spans="1:16" x14ac:dyDescent="0.25">
      <c r="A66" s="32" t="s">
        <v>32</v>
      </c>
      <c r="B66" s="5">
        <f>B21/(B14*9)</f>
        <v>12831.033399671498</v>
      </c>
      <c r="C66" s="5">
        <f>C21/(C14*9)</f>
        <v>26255.907078887994</v>
      </c>
      <c r="D66" s="5"/>
      <c r="E66" s="42"/>
      <c r="F66" s="5">
        <f>F21/(F14*9)</f>
        <v>4452.9920823094935</v>
      </c>
      <c r="G66" s="42"/>
      <c r="H66" s="42"/>
      <c r="I66" s="42"/>
      <c r="J66" s="42"/>
      <c r="K66" s="5">
        <f>K21/(K14*9)</f>
        <v>16304.618922705868</v>
      </c>
      <c r="L66" s="5">
        <f>L21/(L14*9)</f>
        <v>82.388350724637689</v>
      </c>
      <c r="M66" s="5" t="e">
        <f t="shared" ref="M66:N66" si="22">M21/(M14*9)</f>
        <v>#DIV/0!</v>
      </c>
      <c r="N66" s="5" t="e">
        <f t="shared" si="22"/>
        <v>#DIV/0!</v>
      </c>
    </row>
    <row r="67" spans="1:16" x14ac:dyDescent="0.25">
      <c r="A67" s="32" t="s">
        <v>33</v>
      </c>
      <c r="B67" s="17">
        <f>(B66/B65)*B49</f>
        <v>54.491509357101918</v>
      </c>
      <c r="C67" s="17">
        <f t="shared" ref="C67:P67" si="23">(C66/C65)*C49</f>
        <v>57.474069301163063</v>
      </c>
      <c r="D67" s="17"/>
      <c r="E67" s="17"/>
      <c r="F67" s="17">
        <f t="shared" si="23"/>
        <v>73.58973882976828</v>
      </c>
      <c r="G67" s="17"/>
      <c r="H67" s="17"/>
      <c r="I67" s="17"/>
      <c r="J67" s="17"/>
      <c r="K67" s="17">
        <f t="shared" si="23"/>
        <v>42.178475145772531</v>
      </c>
      <c r="L67" s="17">
        <f t="shared" si="23"/>
        <v>11.004369037627033</v>
      </c>
      <c r="M67" s="17" t="e">
        <f t="shared" si="23"/>
        <v>#DIV/0!</v>
      </c>
      <c r="N67" s="17" t="e">
        <f t="shared" si="23"/>
        <v>#DIV/0!</v>
      </c>
      <c r="O67" s="16" t="e">
        <f t="shared" si="23"/>
        <v>#DIV/0!</v>
      </c>
      <c r="P67" s="16" t="e">
        <f t="shared" si="23"/>
        <v>#DIV/0!</v>
      </c>
    </row>
    <row r="68" spans="1:16" x14ac:dyDescent="0.25">
      <c r="A68" s="32" t="s">
        <v>41</v>
      </c>
      <c r="B68" s="30">
        <f>B20/B12</f>
        <v>150133.35652063746</v>
      </c>
      <c r="C68" s="30">
        <f>C20/C12</f>
        <v>229617.44857916073</v>
      </c>
      <c r="D68" s="30"/>
      <c r="E68" s="30"/>
      <c r="F68" s="30">
        <f t="shared" ref="F68" si="24">F20/F12</f>
        <v>42670.254004305629</v>
      </c>
      <c r="G68" s="57"/>
      <c r="H68" s="57"/>
      <c r="I68" s="57"/>
      <c r="J68" s="57"/>
      <c r="K68" s="30">
        <f t="shared" ref="K68:N68" si="25">K20/K12</f>
        <v>244427.29411764708</v>
      </c>
      <c r="L68" s="30">
        <f t="shared" si="25"/>
        <v>7650</v>
      </c>
      <c r="M68" s="30" t="e">
        <f t="shared" si="25"/>
        <v>#DIV/0!</v>
      </c>
      <c r="N68" s="30" t="e">
        <f t="shared" si="25"/>
        <v>#DIV/0!</v>
      </c>
    </row>
    <row r="69" spans="1:16" x14ac:dyDescent="0.25">
      <c r="A69" s="32" t="s">
        <v>42</v>
      </c>
      <c r="B69" s="17">
        <f>B21/B14</f>
        <v>115479.30059704349</v>
      </c>
      <c r="C69" s="17">
        <f>C21/C14</f>
        <v>236303.16370999193</v>
      </c>
      <c r="D69" s="17"/>
      <c r="E69" s="17"/>
      <c r="F69" s="17">
        <f t="shared" ref="F69" si="26">F21/F14</f>
        <v>40076.928740785443</v>
      </c>
      <c r="G69" s="57"/>
      <c r="H69" s="57"/>
      <c r="I69" s="57"/>
      <c r="J69" s="57"/>
      <c r="K69" s="30">
        <f>K21/K14</f>
        <v>146741.57030435279</v>
      </c>
      <c r="L69" s="30">
        <f>L21/L14</f>
        <v>741.49515652173909</v>
      </c>
      <c r="M69" s="30" t="e">
        <f t="shared" ref="M69:N69" si="27">M21/M14</f>
        <v>#DIV/0!</v>
      </c>
      <c r="N69" s="30" t="e">
        <f t="shared" si="27"/>
        <v>#DIV/0!</v>
      </c>
    </row>
    <row r="70" spans="1:16" x14ac:dyDescent="0.25">
      <c r="A70" s="32"/>
      <c r="B70" s="17"/>
      <c r="C70" s="17"/>
      <c r="D70" s="17"/>
      <c r="E70" s="17"/>
      <c r="F70" s="17"/>
      <c r="G70" s="17"/>
      <c r="H70" s="17"/>
      <c r="I70" s="17"/>
      <c r="J70" s="17"/>
      <c r="K70" s="17"/>
      <c r="L70" s="17"/>
      <c r="M70" s="32"/>
      <c r="N70" s="32"/>
    </row>
    <row r="71" spans="1:16" x14ac:dyDescent="0.25">
      <c r="A71" s="32" t="s">
        <v>34</v>
      </c>
      <c r="B71" s="17"/>
      <c r="C71" s="17"/>
      <c r="D71" s="17"/>
      <c r="E71" s="17"/>
      <c r="F71" s="17"/>
      <c r="G71" s="17"/>
      <c r="H71" s="17"/>
      <c r="I71" s="17"/>
      <c r="J71" s="17"/>
      <c r="K71" s="17"/>
      <c r="L71" s="17"/>
      <c r="M71" s="32"/>
      <c r="N71" s="32"/>
    </row>
    <row r="72" spans="1:16" x14ac:dyDescent="0.25">
      <c r="A72" s="32" t="s">
        <v>35</v>
      </c>
      <c r="B72" s="17">
        <f>(B27/B26)*100</f>
        <v>113.35877376025422</v>
      </c>
      <c r="C72" s="17"/>
      <c r="D72" s="17"/>
      <c r="E72" s="17"/>
      <c r="F72" s="17"/>
      <c r="G72" s="17"/>
      <c r="H72" s="17"/>
      <c r="I72" s="17"/>
      <c r="J72" s="17"/>
      <c r="K72" s="17"/>
      <c r="L72" s="17"/>
      <c r="M72" s="32"/>
      <c r="N72" s="32"/>
    </row>
    <row r="73" spans="1:16" x14ac:dyDescent="0.25">
      <c r="A73" s="32" t="s">
        <v>36</v>
      </c>
      <c r="B73" s="17">
        <f>(B21/B27)*100</f>
        <v>54.341562497842389</v>
      </c>
      <c r="C73" s="17"/>
      <c r="D73" s="17"/>
      <c r="E73" s="17"/>
      <c r="F73" s="17"/>
      <c r="G73" s="17"/>
      <c r="H73" s="17"/>
      <c r="I73" s="17"/>
      <c r="J73" s="17"/>
      <c r="K73" s="17"/>
      <c r="L73" s="17"/>
      <c r="M73" s="32"/>
      <c r="N73" s="32"/>
    </row>
    <row r="74" spans="1:16" ht="15.75" thickBot="1" x14ac:dyDescent="0.3">
      <c r="A74" s="47"/>
      <c r="B74" s="47"/>
      <c r="C74" s="47"/>
      <c r="D74" s="47"/>
      <c r="E74" s="47"/>
      <c r="F74" s="47"/>
      <c r="G74" s="47"/>
      <c r="H74" s="47"/>
      <c r="I74" s="47"/>
      <c r="J74" s="47"/>
      <c r="K74" s="47"/>
      <c r="L74" s="47"/>
      <c r="M74" s="47"/>
      <c r="N74" s="47"/>
    </row>
    <row r="75" spans="1:16" ht="15.75" thickTop="1" x14ac:dyDescent="0.25">
      <c r="A75" s="33" t="s">
        <v>100</v>
      </c>
    </row>
    <row r="76" spans="1:16" x14ac:dyDescent="0.25">
      <c r="A76" t="s">
        <v>101</v>
      </c>
    </row>
    <row r="77" spans="1:16" x14ac:dyDescent="0.25">
      <c r="A77" t="s">
        <v>102</v>
      </c>
    </row>
    <row r="78" spans="1:16" x14ac:dyDescent="0.25">
      <c r="A78" t="s">
        <v>54</v>
      </c>
      <c r="B78" s="21"/>
      <c r="C78" s="21"/>
      <c r="D78" s="21"/>
      <c r="E78" s="21"/>
      <c r="F78" s="21"/>
      <c r="G78" s="21"/>
      <c r="H78" s="21"/>
      <c r="I78" s="21"/>
      <c r="J78" s="21"/>
    </row>
    <row r="80" spans="1:16" x14ac:dyDescent="0.25">
      <c r="A80" t="s">
        <v>43</v>
      </c>
    </row>
    <row r="81" spans="1:1" x14ac:dyDescent="0.25">
      <c r="A81" t="s">
        <v>52</v>
      </c>
    </row>
    <row r="82" spans="1:1" x14ac:dyDescent="0.25">
      <c r="A82" t="s">
        <v>60</v>
      </c>
    </row>
    <row r="83" spans="1:1" x14ac:dyDescent="0.25">
      <c r="A83" t="s">
        <v>50</v>
      </c>
    </row>
    <row r="84" spans="1:1" x14ac:dyDescent="0.25">
      <c r="A84" t="s">
        <v>53</v>
      </c>
    </row>
    <row r="86" spans="1:1" x14ac:dyDescent="0.25">
      <c r="A86" s="89" t="s">
        <v>144</v>
      </c>
    </row>
    <row r="87" spans="1:1" x14ac:dyDescent="0.25">
      <c r="A87" s="40"/>
    </row>
  </sheetData>
  <mergeCells count="6">
    <mergeCell ref="G34:J34"/>
    <mergeCell ref="A2:K2"/>
    <mergeCell ref="A4:A5"/>
    <mergeCell ref="D5:E5"/>
    <mergeCell ref="G5:H5"/>
    <mergeCell ref="D4:N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8"/>
  <sheetViews>
    <sheetView zoomScale="60" zoomScaleNormal="60" workbookViewId="0">
      <pane xSplit="1" ySplit="6" topLeftCell="B7" activePane="bottomRight" state="frozen"/>
      <selection pane="topRight" activeCell="B1" sqref="B1"/>
      <selection pane="bottomLeft" activeCell="A7" sqref="A7"/>
      <selection pane="bottomRight" activeCell="F15" sqref="F15"/>
    </sheetView>
  </sheetViews>
  <sheetFormatPr baseColWidth="10" defaultColWidth="11.42578125" defaultRowHeight="15" x14ac:dyDescent="0.25"/>
  <cols>
    <col min="1" max="1" width="55.140625" customWidth="1"/>
    <col min="2" max="3" width="26.7109375" customWidth="1"/>
    <col min="4" max="4" width="20.85546875" customWidth="1"/>
    <col min="5" max="6" width="16.5703125" customWidth="1"/>
    <col min="7" max="7" width="16.140625" customWidth="1"/>
    <col min="8" max="10" width="17.42578125" customWidth="1"/>
    <col min="11" max="11" width="16.42578125" bestFit="1" customWidth="1"/>
    <col min="12" max="12" width="16.42578125" customWidth="1"/>
    <col min="13" max="13" width="17.42578125" customWidth="1"/>
    <col min="14" max="14" width="26" customWidth="1"/>
    <col min="15" max="15" width="15.42578125" customWidth="1"/>
    <col min="16" max="16" width="23.140625" customWidth="1"/>
  </cols>
  <sheetData>
    <row r="1" spans="1:17" x14ac:dyDescent="0.25">
      <c r="G1" s="37"/>
      <c r="H1" s="37"/>
    </row>
    <row r="2" spans="1:17" ht="15.75" x14ac:dyDescent="0.25">
      <c r="A2" s="122" t="s">
        <v>133</v>
      </c>
      <c r="B2" s="122"/>
      <c r="C2" s="122"/>
      <c r="D2" s="122"/>
      <c r="E2" s="122"/>
      <c r="F2" s="122"/>
      <c r="G2" s="122"/>
      <c r="H2" s="122"/>
      <c r="I2" s="122"/>
      <c r="J2" s="122"/>
      <c r="K2" s="122"/>
    </row>
    <row r="4" spans="1:17" x14ac:dyDescent="0.25">
      <c r="A4" s="120" t="s">
        <v>0</v>
      </c>
      <c r="B4" s="25" t="s">
        <v>1</v>
      </c>
      <c r="C4" s="25"/>
      <c r="D4" s="128" t="s">
        <v>2</v>
      </c>
      <c r="E4" s="128"/>
      <c r="F4" s="128"/>
      <c r="G4" s="128"/>
      <c r="H4" s="128"/>
      <c r="I4" s="128"/>
      <c r="J4" s="128"/>
      <c r="K4" s="128"/>
      <c r="L4" s="128"/>
      <c r="M4" s="128"/>
      <c r="N4" s="128"/>
      <c r="O4" s="128"/>
    </row>
    <row r="5" spans="1:17" ht="15.75" thickBot="1" x14ac:dyDescent="0.3">
      <c r="A5" s="121"/>
      <c r="B5" s="1" t="s">
        <v>3</v>
      </c>
      <c r="C5" s="54" t="s">
        <v>55</v>
      </c>
      <c r="D5" s="123" t="s">
        <v>4</v>
      </c>
      <c r="E5" s="123"/>
      <c r="F5" s="54" t="s">
        <v>56</v>
      </c>
      <c r="G5" s="123" t="s">
        <v>51</v>
      </c>
      <c r="H5" s="123"/>
      <c r="I5" s="46"/>
      <c r="J5" s="46"/>
      <c r="K5" s="1" t="s">
        <v>5</v>
      </c>
      <c r="L5" s="20" t="s">
        <v>72</v>
      </c>
      <c r="M5" s="20" t="s">
        <v>61</v>
      </c>
      <c r="N5" s="20" t="s">
        <v>93</v>
      </c>
      <c r="O5" s="20" t="s">
        <v>62</v>
      </c>
      <c r="P5" s="20" t="s">
        <v>94</v>
      </c>
    </row>
    <row r="6" spans="1:17" ht="15.75" thickTop="1" x14ac:dyDescent="0.25">
      <c r="B6" s="35" t="s">
        <v>1</v>
      </c>
      <c r="C6" s="35" t="s">
        <v>58</v>
      </c>
      <c r="D6" s="35" t="s">
        <v>48</v>
      </c>
      <c r="E6" s="35" t="s">
        <v>49</v>
      </c>
      <c r="F6" s="35" t="s">
        <v>59</v>
      </c>
      <c r="G6" s="35">
        <v>1600</v>
      </c>
      <c r="H6" s="35">
        <v>640</v>
      </c>
      <c r="I6" s="45">
        <v>320</v>
      </c>
      <c r="J6" s="45">
        <v>800</v>
      </c>
      <c r="K6" s="35" t="s">
        <v>5</v>
      </c>
      <c r="M6" s="63" t="s">
        <v>61</v>
      </c>
      <c r="N6" s="33" t="s">
        <v>93</v>
      </c>
      <c r="O6" s="33" t="s">
        <v>62</v>
      </c>
      <c r="P6" s="33" t="s">
        <v>94</v>
      </c>
    </row>
    <row r="7" spans="1:17" x14ac:dyDescent="0.25">
      <c r="A7" s="2" t="s">
        <v>6</v>
      </c>
      <c r="I7" s="32"/>
      <c r="J7" s="32"/>
    </row>
    <row r="8" spans="1:17" x14ac:dyDescent="0.25">
      <c r="I8" s="32"/>
      <c r="J8" s="32"/>
    </row>
    <row r="9" spans="1:17" x14ac:dyDescent="0.25">
      <c r="A9" t="s">
        <v>7</v>
      </c>
      <c r="I9" s="32"/>
      <c r="J9" s="32"/>
      <c r="O9" s="71"/>
    </row>
    <row r="10" spans="1:17" x14ac:dyDescent="0.25">
      <c r="A10" s="3" t="s">
        <v>88</v>
      </c>
      <c r="B10" s="24">
        <f>+D10+G10</f>
        <v>89656.916666666657</v>
      </c>
      <c r="C10" s="24">
        <f>+D10+E10</f>
        <v>22744.25</v>
      </c>
      <c r="D10" s="24">
        <f>(+'I Trimestre'!D10+'II Trimestre'!D10+'III Trimestre'!D10+'IV Trimestre'!D10)/4</f>
        <v>17059.833333333336</v>
      </c>
      <c r="E10" s="24">
        <f>(+'I Trimestre'!E10+'II Trimestre'!E10+'III Trimestre'!E10+'IV Trimestre'!E10)/4</f>
        <v>5684.4166666666661</v>
      </c>
      <c r="F10" s="24">
        <f>G10+I10+H10</f>
        <v>88733.083333333328</v>
      </c>
      <c r="G10" s="24">
        <f>(+'I Trimestre'!G10+'II Trimestre'!G10+'III Trimestre'!G10+'IV Trimestre'!G10)/4</f>
        <v>72597.083333333328</v>
      </c>
      <c r="H10" s="60">
        <f>(+'I Trimestre'!H10+'II Trimestre'!H10+'III Trimestre'!H10+'IV Trimestre'!H10)/4</f>
        <v>2687.6666666666665</v>
      </c>
      <c r="I10" s="60">
        <f>(+'I Trimestre'!I10+'II Trimestre'!I10+'III Trimestre'!I10+'IV Trimestre'!I10)/4</f>
        <v>13448.333333333334</v>
      </c>
      <c r="J10" s="36">
        <f>(+'I Trimestre'!J10+'II Trimestre'!J10+'III Trimestre'!J10+'IV Trimestre'!J10)/4</f>
        <v>17835.25</v>
      </c>
      <c r="K10" s="24">
        <f>(+'I Trimestre'!K10+'II Trimestre'!K10+'III Trimestre'!K10+'IV Trimestre'!K10)/4</f>
        <v>6237</v>
      </c>
      <c r="L10" s="24">
        <f>(+'I Trimestre'!L10+'II Trimestre'!L10+'III Trimestre'!L10+'IV Trimestre'!L10)/4</f>
        <v>8180.25</v>
      </c>
      <c r="M10" s="80">
        <f>(+'I Trimestre'!M10+'II Trimestre'!M10+'III Trimestre'!M10+'IV Trimestre'!M10)/4</f>
        <v>0</v>
      </c>
      <c r="N10" s="82">
        <f>(+'I Trimestre'!N10+'II Trimestre'!N10+'III Trimestre'!N10+'IV Trimestre'!N10)/4</f>
        <v>0</v>
      </c>
      <c r="O10" s="80">
        <f>(+'I Trimestre'!O10+'II Trimestre'!O10+'III Trimestre'!O10+'IV Trimestre'!O10)/4</f>
        <v>0</v>
      </c>
      <c r="P10" s="85">
        <f>(+'I Trimestre'!P10+'II Trimestre'!P10+'III Trimestre'!P10+'IV Trimestre'!P10)/4</f>
        <v>0</v>
      </c>
      <c r="Q10" s="84"/>
    </row>
    <row r="11" spans="1:17" hidden="1" x14ac:dyDescent="0.25">
      <c r="A11" s="27" t="s">
        <v>37</v>
      </c>
      <c r="B11" s="24">
        <f t="shared" ref="B11:B17" si="0">+D11+G11</f>
        <v>0</v>
      </c>
      <c r="C11" s="24">
        <f t="shared" ref="C11:C17" si="1">+D11+E11</f>
        <v>0</v>
      </c>
      <c r="D11" s="24">
        <f>(+'I Trimestre'!D11+'II Trimestre'!D11+'III Trimestre'!D11+'IV Trimestre'!D11)/4</f>
        <v>0</v>
      </c>
      <c r="E11" s="24">
        <f>(+'I Trimestre'!E11+'II Trimestre'!E11+'III Trimestre'!E11+'IV Trimestre'!E11)/4</f>
        <v>0</v>
      </c>
      <c r="F11" s="24">
        <f>G11+I11</f>
        <v>0</v>
      </c>
      <c r="G11" s="24">
        <f>(+'I Trimestre'!G11+'II Trimestre'!G11+'III Trimestre'!G11+'IV Trimestre'!G11)/4</f>
        <v>0</v>
      </c>
      <c r="H11" s="60">
        <f>(+'I Trimestre'!H11+'II Trimestre'!H11+'III Trimestre'!H11+'IV Trimestre'!H11)/4</f>
        <v>0</v>
      </c>
      <c r="I11" s="60">
        <f>(+'I Trimestre'!I11+'II Trimestre'!I11+'III Trimestre'!I11+'IV Trimestre'!I11)/4</f>
        <v>0</v>
      </c>
      <c r="J11" s="36">
        <f>(+'I Trimestre'!J11+'II Trimestre'!J11+'III Trimestre'!J11+'IV Trimestre'!J11)/4</f>
        <v>0</v>
      </c>
      <c r="K11" s="24">
        <f>(+'I Trimestre'!K11+'II Trimestre'!K11+'III Trimestre'!K11+'IV Trimestre'!K11)/4</f>
        <v>0</v>
      </c>
      <c r="L11" s="24">
        <f>(+'I Trimestre'!L11+'II Trimestre'!L11+'III Trimestre'!L11+'IV Trimestre'!L11)/4</f>
        <v>0</v>
      </c>
      <c r="M11" s="80">
        <f>(+'I Trimestre'!M11+'II Trimestre'!M11+'III Trimestre'!M11+'IV Trimestre'!M11)/4</f>
        <v>0</v>
      </c>
      <c r="N11" s="82">
        <f>(+'I Trimestre'!N11+'II Trimestre'!N11+'III Trimestre'!N11+'IV Trimestre'!N11)/4</f>
        <v>0</v>
      </c>
      <c r="O11" s="80">
        <f>(+'I Trimestre'!O11+'II Trimestre'!O11+'III Trimestre'!O11+'IV Trimestre'!O11)/4</f>
        <v>0</v>
      </c>
      <c r="P11" s="85">
        <f>(+'I Trimestre'!P11+'II Trimestre'!P11+'III Trimestre'!P11+'IV Trimestre'!P11)/4</f>
        <v>0</v>
      </c>
    </row>
    <row r="12" spans="1:17" x14ac:dyDescent="0.25">
      <c r="A12" s="3" t="s">
        <v>134</v>
      </c>
      <c r="B12" s="24">
        <f t="shared" si="0"/>
        <v>106556</v>
      </c>
      <c r="C12" s="24">
        <f t="shared" si="1"/>
        <v>41533.166666666664</v>
      </c>
      <c r="D12" s="24">
        <f>(+'I Trimestre'!D12+'II Trimestre'!D12+'III Trimestre'!D12+'IV Trimestre'!D12)/4</f>
        <v>28653.5</v>
      </c>
      <c r="E12" s="24">
        <f>(+'I Trimestre'!E12+'II Trimestre'!E12+'III Trimestre'!E12+'IV Trimestre'!E12)/4</f>
        <v>12879.666666666666</v>
      </c>
      <c r="F12" s="24">
        <f>SUM(G12:I12)</f>
        <v>107649.75</v>
      </c>
      <c r="G12" s="24">
        <f>(+'I Trimestre'!G12+'II Trimestre'!G12+'III Trimestre'!G12+'IV Trimestre'!G12)/4</f>
        <v>77902.5</v>
      </c>
      <c r="H12" s="24">
        <f>(+'I Trimestre'!H12+'II Trimestre'!H12+'III Trimestre'!H12+'IV Trimestre'!H12)/4</f>
        <v>10211.25</v>
      </c>
      <c r="I12" s="36">
        <f>(+'I Trimestre'!I12+'II Trimestre'!I12+'III Trimestre'!I12+'IV Trimestre'!I12)/4</f>
        <v>19536</v>
      </c>
      <c r="J12" s="36">
        <f>(+'I Trimestre'!J12+'II Trimestre'!J12+'III Trimestre'!J12+'IV Trimestre'!J12)/4</f>
        <v>27579.75</v>
      </c>
      <c r="K12" s="24">
        <f>(+'I Trimestre'!K12+'II Trimestre'!K12+'III Trimestre'!K12+'IV Trimestre'!K12)/4</f>
        <v>7437.5</v>
      </c>
      <c r="L12" s="24">
        <f>(+'I Trimestre'!L12+'II Trimestre'!L12+'III Trimestre'!L12+'IV Trimestre'!L12)</f>
        <v>20000</v>
      </c>
      <c r="M12" s="80">
        <f>(+'I Trimestre'!M12+'II Trimestre'!M12+'III Trimestre'!M12+'IV Trimestre'!M12)/4</f>
        <v>0</v>
      </c>
      <c r="N12" s="82">
        <f>(+'I Trimestre'!N12+'II Trimestre'!N12+'III Trimestre'!N12+'IV Trimestre'!N12)/4</f>
        <v>0</v>
      </c>
      <c r="O12" s="80">
        <f>(+'I Trimestre'!O12+'II Trimestre'!O12+'III Trimestre'!O12+'IV Trimestre'!O12)/4</f>
        <v>0</v>
      </c>
      <c r="P12" s="85">
        <f>(+'I Trimestre'!P12+'II Trimestre'!P12+'III Trimestre'!P12+'IV Trimestre'!P12)/4</f>
        <v>0</v>
      </c>
    </row>
    <row r="13" spans="1:17" hidden="1" x14ac:dyDescent="0.25">
      <c r="A13" s="3"/>
      <c r="B13" s="24"/>
      <c r="C13" s="24"/>
      <c r="D13" s="24"/>
      <c r="E13" s="24"/>
      <c r="F13" s="24"/>
      <c r="G13" s="24"/>
      <c r="H13" s="24"/>
      <c r="I13" s="36"/>
      <c r="J13" s="36"/>
      <c r="K13" s="24"/>
      <c r="L13" s="24"/>
      <c r="M13" s="80"/>
      <c r="N13" s="82"/>
      <c r="O13" s="80"/>
      <c r="P13" s="85"/>
    </row>
    <row r="14" spans="1:17" hidden="1" x14ac:dyDescent="0.25">
      <c r="A14" s="27" t="s">
        <v>37</v>
      </c>
      <c r="B14" s="24">
        <f t="shared" si="0"/>
        <v>0</v>
      </c>
      <c r="C14" s="24">
        <f t="shared" si="1"/>
        <v>0</v>
      </c>
      <c r="D14" s="24">
        <f>(+'I Trimestre'!D13+'II Trimestre'!D13+'III Trimestre'!D13+'IV Trimestre'!D13)/4</f>
        <v>0</v>
      </c>
      <c r="E14" s="24">
        <f>(+'I Trimestre'!E13+'II Trimestre'!E13+'III Trimestre'!E13+'IV Trimestre'!E13)/4</f>
        <v>0</v>
      </c>
      <c r="F14" s="24">
        <f t="shared" ref="F14:F17" si="2">SUM(G14:I14)</f>
        <v>0</v>
      </c>
      <c r="G14" s="24">
        <f>(+'I Trimestre'!G13+'II Trimestre'!G13+'III Trimestre'!G13+'IV Trimestre'!G13)/4</f>
        <v>0</v>
      </c>
      <c r="H14" s="24">
        <f>(+'I Trimestre'!H13+'II Trimestre'!H13+'III Trimestre'!H13+'IV Trimestre'!H13)/4</f>
        <v>0</v>
      </c>
      <c r="I14" s="36">
        <f>(+'I Trimestre'!I13+'II Trimestre'!I13+'III Trimestre'!I13+'IV Trimestre'!I13)/4</f>
        <v>0</v>
      </c>
      <c r="J14" s="36">
        <f>(+'I Trimestre'!J13+'II Trimestre'!J13+'III Trimestre'!J13+'IV Trimestre'!J13)/4</f>
        <v>0</v>
      </c>
      <c r="K14" s="24">
        <f>(+'I Trimestre'!K13+'II Trimestre'!K13+'III Trimestre'!K13+'IV Trimestre'!K13)/4</f>
        <v>0</v>
      </c>
      <c r="L14" s="24">
        <f>(+'I Trimestre'!L13+'II Trimestre'!L13+'III Trimestre'!L13+'IV Trimestre'!L13)/4</f>
        <v>0</v>
      </c>
      <c r="M14" s="80">
        <f>(+'I Trimestre'!M13+'II Trimestre'!M13+'III Trimestre'!M13+'IV Trimestre'!M13)/4</f>
        <v>0</v>
      </c>
      <c r="N14" s="82">
        <f>(+'I Trimestre'!N13+'II Trimestre'!N13+'III Trimestre'!N13+'IV Trimestre'!N13)/4</f>
        <v>0</v>
      </c>
      <c r="O14" s="80">
        <f>(+'I Trimestre'!O13+'II Trimestre'!O13+'III Trimestre'!O13+'IV Trimestre'!O13)/4</f>
        <v>0</v>
      </c>
      <c r="P14" s="85">
        <f>(+'I Trimestre'!P13+'II Trimestre'!P13+'III Trimestre'!P13+'IV Trimestre'!P13)/4</f>
        <v>0</v>
      </c>
    </row>
    <row r="15" spans="1:17" x14ac:dyDescent="0.25">
      <c r="A15" s="3" t="s">
        <v>135</v>
      </c>
      <c r="B15" s="24">
        <f t="shared" si="0"/>
        <v>85337.166666666672</v>
      </c>
      <c r="C15" s="24">
        <f t="shared" si="1"/>
        <v>22862.583333333336</v>
      </c>
      <c r="D15" s="24">
        <f>(+'I Trimestre'!D14+'II Trimestre'!D14+'III Trimestre'!D14+'IV Trimestre'!D14)/4</f>
        <v>16247.5</v>
      </c>
      <c r="E15" s="24">
        <f>(+'I Trimestre'!E14+'II Trimestre'!E14+'III Trimestre'!E14+'IV Trimestre'!E14)/4</f>
        <v>6615.0833333333339</v>
      </c>
      <c r="F15" s="24">
        <f t="shared" si="2"/>
        <v>86988.750000000015</v>
      </c>
      <c r="G15" s="24">
        <f>(+'I Trimestre'!G14+'II Trimestre'!G14+'III Trimestre'!G14+'IV Trimestre'!G14)/4</f>
        <v>69089.666666666672</v>
      </c>
      <c r="H15" s="24">
        <f>(+'I Trimestre'!H14+'II Trimestre'!H14+'III Trimestre'!H14+'IV Trimestre'!H14)/4</f>
        <v>2678.9166666666665</v>
      </c>
      <c r="I15" s="36">
        <f>(+'I Trimestre'!I14+'II Trimestre'!I14+'III Trimestre'!I14+'IV Trimestre'!I14)/4</f>
        <v>15220.166666666668</v>
      </c>
      <c r="J15" s="36">
        <f>(+'I Trimestre'!J14+'II Trimestre'!J14+'III Trimestre'!J14+'IV Trimestre'!J14)/4</f>
        <v>18621.333333333336</v>
      </c>
      <c r="K15" s="24">
        <f>(+'I Trimestre'!K14+'II Trimestre'!K14+'III Trimestre'!K14+'IV Trimestre'!K14)/4</f>
        <v>6530.25</v>
      </c>
      <c r="L15" s="24">
        <f>'IV Trimestre'!L14</f>
        <v>0</v>
      </c>
      <c r="M15" s="80">
        <f>(+'I Trimestre'!M14+'II Trimestre'!M14+'III Trimestre'!M14+'IV Trimestre'!M14)/4</f>
        <v>0</v>
      </c>
      <c r="N15" s="82">
        <f>(+'I Trimestre'!N14+'II Trimestre'!N14+'III Trimestre'!N14+'IV Trimestre'!N14)/4</f>
        <v>0</v>
      </c>
      <c r="O15" s="80">
        <f>(+'I Trimestre'!O14+'II Trimestre'!O14+'III Trimestre'!O14+'IV Trimestre'!O14)/4</f>
        <v>0</v>
      </c>
      <c r="P15" s="85">
        <f>(+'I Trimestre'!P14+'II Trimestre'!P14+'III Trimestre'!P14+'IV Trimestre'!P14)/4</f>
        <v>0</v>
      </c>
    </row>
    <row r="16" spans="1:17" hidden="1" x14ac:dyDescent="0.25">
      <c r="A16" s="27" t="s">
        <v>37</v>
      </c>
      <c r="B16" s="24">
        <f t="shared" si="0"/>
        <v>0</v>
      </c>
      <c r="C16" s="24">
        <f t="shared" si="1"/>
        <v>0</v>
      </c>
      <c r="D16" s="24">
        <f>(+'I Trimestre'!D15+'II Trimestre'!D15+'III Trimestre'!D15+'IV Trimestre'!D15)/4</f>
        <v>0</v>
      </c>
      <c r="E16" s="24">
        <f>(+'I Trimestre'!E15+'II Trimestre'!E15+'III Trimestre'!E15+'IV Trimestre'!E15)/4</f>
        <v>0</v>
      </c>
      <c r="F16" s="24">
        <f t="shared" si="2"/>
        <v>0</v>
      </c>
      <c r="G16" s="24">
        <f>(+'I Trimestre'!G15+'II Trimestre'!G15+'III Trimestre'!G15+'IV Trimestre'!G15)/4</f>
        <v>0</v>
      </c>
      <c r="H16" s="24">
        <f>(+'I Trimestre'!H15+'II Trimestre'!H15+'III Trimestre'!H15+'IV Trimestre'!H15)/4</f>
        <v>0</v>
      </c>
      <c r="I16" s="36">
        <f>(+'I Trimestre'!I15+'II Trimestre'!I15+'III Trimestre'!I15+'IV Trimestre'!I15)/4</f>
        <v>0</v>
      </c>
      <c r="J16" s="36">
        <f>(+'I Trimestre'!J15+'II Trimestre'!J15+'III Trimestre'!J15+'IV Trimestre'!J15)/4</f>
        <v>0</v>
      </c>
      <c r="K16" s="24">
        <f>(+'I Trimestre'!K15+'II Trimestre'!K15+'III Trimestre'!K15+'IV Trimestre'!K15)/4</f>
        <v>0</v>
      </c>
      <c r="L16" s="24">
        <f>(+'I Trimestre'!L15+'II Trimestre'!L15+'III Trimestre'!L15+'IV Trimestre'!L15)/4</f>
        <v>0</v>
      </c>
      <c r="M16" s="80">
        <f>(+'I Trimestre'!M15+'II Trimestre'!M15+'III Trimestre'!M15+'IV Trimestre'!M15)/4</f>
        <v>0</v>
      </c>
      <c r="N16" s="82">
        <f>(+'I Trimestre'!N15+'II Trimestre'!N15+'III Trimestre'!N15+'IV Trimestre'!N15)/4</f>
        <v>0</v>
      </c>
      <c r="O16" s="80">
        <f>(+'I Trimestre'!O15+'II Trimestre'!O15+'III Trimestre'!O15+'IV Trimestre'!O15)/4</f>
        <v>0</v>
      </c>
      <c r="P16" s="85">
        <f>(+'I Trimestre'!P15+'II Trimestre'!P15+'III Trimestre'!P15+'IV Trimestre'!P15)/4</f>
        <v>0</v>
      </c>
    </row>
    <row r="17" spans="1:18" x14ac:dyDescent="0.25">
      <c r="A17" s="3" t="s">
        <v>98</v>
      </c>
      <c r="B17" s="24">
        <f t="shared" si="0"/>
        <v>0</v>
      </c>
      <c r="C17" s="24">
        <f t="shared" si="1"/>
        <v>0</v>
      </c>
      <c r="D17" s="4">
        <f>+'IV Trimestre'!D16</f>
        <v>0</v>
      </c>
      <c r="E17" s="4">
        <f>+'IV Trimestre'!E16</f>
        <v>0</v>
      </c>
      <c r="F17" s="24">
        <f t="shared" si="2"/>
        <v>0</v>
      </c>
      <c r="G17" s="4">
        <f>+'IV Trimestre'!G16</f>
        <v>0</v>
      </c>
      <c r="H17" s="4">
        <f>+'IV Trimestre'!H16</f>
        <v>0</v>
      </c>
      <c r="I17" s="5">
        <f>'IV Trimestre'!I16</f>
        <v>0</v>
      </c>
      <c r="J17" s="5">
        <f>'IV Trimestre'!J16</f>
        <v>0</v>
      </c>
      <c r="K17" s="4">
        <f>+'IV Trimestre'!K16</f>
        <v>0</v>
      </c>
      <c r="L17" s="4">
        <f>+'IV Trimestre'!L16</f>
        <v>0</v>
      </c>
      <c r="M17" s="81">
        <f>+'IV Trimestre'!M16</f>
        <v>0</v>
      </c>
      <c r="N17" s="83">
        <f>+'IV Trimestre'!N16</f>
        <v>0</v>
      </c>
      <c r="O17" s="81">
        <f>+'IV Trimestre'!O16</f>
        <v>0</v>
      </c>
      <c r="P17" s="86">
        <f>+'IV Trimestre'!P16</f>
        <v>0</v>
      </c>
    </row>
    <row r="18" spans="1:18" x14ac:dyDescent="0.25">
      <c r="B18" s="22"/>
      <c r="C18" s="22"/>
      <c r="D18" s="22"/>
      <c r="E18" s="22"/>
      <c r="F18" s="22"/>
      <c r="G18" s="22"/>
      <c r="H18" s="22"/>
      <c r="I18" s="43"/>
      <c r="J18" s="43"/>
      <c r="K18" s="22"/>
    </row>
    <row r="19" spans="1:18" x14ac:dyDescent="0.25">
      <c r="A19" s="6" t="s">
        <v>8</v>
      </c>
      <c r="B19" s="24"/>
      <c r="C19" s="24"/>
      <c r="D19" s="22"/>
      <c r="E19" s="24"/>
      <c r="F19" s="24"/>
      <c r="G19" s="24"/>
      <c r="H19" s="24"/>
      <c r="I19" s="36"/>
      <c r="J19" s="36"/>
      <c r="K19" s="24"/>
      <c r="L19" s="24"/>
      <c r="P19" s="137"/>
      <c r="Q19" s="137"/>
      <c r="R19" s="137"/>
    </row>
    <row r="20" spans="1:18" x14ac:dyDescent="0.25">
      <c r="A20" s="3" t="s">
        <v>88</v>
      </c>
      <c r="B20" s="24">
        <f>C20+F20+K20+L20+M20+N20+O20+P20</f>
        <v>10093170449.82</v>
      </c>
      <c r="C20" s="24">
        <f>+'I Trimestre'!C19+'II Trimestre'!C19+'III Trimestre'!C19+'IV Trimestre'!C19</f>
        <v>5871084926.8199997</v>
      </c>
      <c r="D20" s="39"/>
      <c r="E20" s="39"/>
      <c r="F20" s="51">
        <f>+'I Trimestre'!F19+'II Trimestre'!F19+'III Trimestre'!F19+'IV Trimestre'!F19</f>
        <v>3482118840</v>
      </c>
      <c r="G20" s="39"/>
      <c r="H20" s="39"/>
      <c r="I20" s="39"/>
      <c r="J20" s="39"/>
      <c r="K20" s="50">
        <f>+'I Trimestre'!K19+'II Trimestre'!K19+'III Trimestre'!K19+'IV Trimestre'!K19</f>
        <v>729755932</v>
      </c>
      <c r="L20" s="50">
        <f>+'I Trimestre'!L19+'II Trimestre'!L19+'III Trimestre'!L19+'IV Trimestre'!L19</f>
        <v>9107535</v>
      </c>
      <c r="M20" s="50">
        <f>+'I Trimestre'!M19+'II Trimestre'!M19+'III Trimestre'!M19+'IV Trimestre'!M19</f>
        <v>1103216</v>
      </c>
      <c r="N20" s="50">
        <f>+'I Trimestre'!N19+'II Trimestre'!N19+'III Trimestre'!N19+'IV Trimestre'!N19</f>
        <v>0</v>
      </c>
      <c r="O20" s="50">
        <f>+'I Trimestre'!O19+'II Trimestre'!O19+'III Trimestre'!O19+'IV Trimestre'!O19</f>
        <v>0</v>
      </c>
      <c r="P20" s="50">
        <f>+'I Trimestre'!P19+'II Trimestre'!P19+'III Trimestre'!P19+'IV Trimestre'!P19</f>
        <v>0</v>
      </c>
      <c r="Q20" s="38"/>
      <c r="R20" s="38"/>
    </row>
    <row r="21" spans="1:18" x14ac:dyDescent="0.25">
      <c r="A21" s="58" t="s">
        <v>136</v>
      </c>
      <c r="B21" s="24">
        <f>C21+F21+K21+L21+M21+N21+O21+P21</f>
        <v>6139589568</v>
      </c>
      <c r="C21" s="24">
        <f>'IV Trimestre'!C22</f>
        <v>0</v>
      </c>
      <c r="D21" s="39"/>
      <c r="E21" s="39"/>
      <c r="F21" s="52">
        <f>+'I Trimestre'!F20+'II Trimestre'!F20+'III Trimestre'!F20+'IV Trimestre'!F20</f>
        <v>6124589568</v>
      </c>
      <c r="G21" s="39"/>
      <c r="H21" s="39"/>
      <c r="I21" s="39"/>
      <c r="J21" s="39"/>
      <c r="K21" s="50">
        <f>'IV Trimestre'!K22</f>
        <v>0</v>
      </c>
      <c r="L21" s="50">
        <f>'IV Trimestre'!L22</f>
        <v>0</v>
      </c>
      <c r="M21" s="50">
        <f>+'I Trimestre'!M20+'II Trimestre'!M20+'III Trimestre'!M20+'IV Trimestre'!M20</f>
        <v>15000000</v>
      </c>
      <c r="N21" s="50">
        <f>+'I Trimestre'!N20+'II Trimestre'!N20+'III Trimestre'!N20+'IV Trimestre'!N20</f>
        <v>0</v>
      </c>
      <c r="O21" s="50">
        <f>+'I Trimestre'!O20+'II Trimestre'!O20+'III Trimestre'!O20+'IV Trimestre'!O20</f>
        <v>0</v>
      </c>
      <c r="P21" s="50">
        <f>+'I Trimestre'!P20+'II Trimestre'!P20+'III Trimestre'!P20+'IV Trimestre'!P20</f>
        <v>0</v>
      </c>
      <c r="Q21" s="38"/>
      <c r="R21" s="38"/>
    </row>
    <row r="22" spans="1:18" x14ac:dyDescent="0.25">
      <c r="A22" s="3" t="s">
        <v>135</v>
      </c>
      <c r="B22" s="24">
        <f>C22+F22+K22+L22+M22+N22+O22+P22</f>
        <v>13139568428.799999</v>
      </c>
      <c r="C22" s="24">
        <f>+'I Trimestre'!C21+'II Trimestre'!C21+'III Trimestre'!C21+'IV Trimestre'!C21</f>
        <v>7203334363</v>
      </c>
      <c r="D22" s="39"/>
      <c r="E22" s="39"/>
      <c r="F22" s="52">
        <f>+'I Trimestre'!F21+'II Trimestre'!F21+'III Trimestre'!F21+'IV Trimestre'!F21</f>
        <v>4648322580</v>
      </c>
      <c r="G22" s="39"/>
      <c r="H22" s="39"/>
      <c r="I22" s="39"/>
      <c r="J22" s="39"/>
      <c r="K22" s="50">
        <f>+'I Trimestre'!K21+'II Trimestre'!K21+'III Trimestre'!K21+'IV Trimestre'!K21</f>
        <v>1277678852.6399999</v>
      </c>
      <c r="L22" s="50">
        <f>+'I Trimestre'!L21+'II Trimestre'!L21+'III Trimestre'!L21+'IV Trimestre'!L21</f>
        <v>10232633.16</v>
      </c>
      <c r="M22" s="50">
        <f>+'I Trimestre'!M21+'II Trimestre'!M21+'III Trimestre'!M21+'IV Trimestre'!M21</f>
        <v>0</v>
      </c>
      <c r="N22" s="50">
        <f>+'I Trimestre'!N21+'II Trimestre'!N21+'III Trimestre'!N21+'IV Trimestre'!N21</f>
        <v>0</v>
      </c>
      <c r="O22" s="50">
        <f>+'I Trimestre'!O21+'II Trimestre'!O21+'III Trimestre'!O21+'IV Trimestre'!O21</f>
        <v>0</v>
      </c>
      <c r="P22" s="50">
        <f>+'I Trimestre'!P21+'II Trimestre'!P21+'III Trimestre'!P21+'IV Trimestre'!P21</f>
        <v>0</v>
      </c>
      <c r="Q22" s="38"/>
      <c r="R22" s="38"/>
    </row>
    <row r="23" spans="1:18" x14ac:dyDescent="0.25">
      <c r="A23" s="3" t="s">
        <v>98</v>
      </c>
      <c r="B23" s="24">
        <f t="shared" ref="B23" si="3">C23+F23+K23+L23+M23+N23+O23+P23</f>
        <v>0</v>
      </c>
      <c r="C23" s="24">
        <f>+'IV Trimestre'!C22</f>
        <v>0</v>
      </c>
      <c r="D23" s="39"/>
      <c r="E23" s="39"/>
      <c r="F23" s="52">
        <f>+'IV Trimestre'!F22</f>
        <v>0</v>
      </c>
      <c r="G23" s="39"/>
      <c r="H23" s="39"/>
      <c r="I23" s="39"/>
      <c r="J23" s="39"/>
      <c r="K23" s="24">
        <f>+'IV Trimestre'!K22</f>
        <v>0</v>
      </c>
      <c r="L23" s="24">
        <f>+'IV Trimestre'!L22</f>
        <v>0</v>
      </c>
      <c r="M23" s="24">
        <f>+'IV Trimestre'!M22</f>
        <v>0</v>
      </c>
      <c r="N23" s="24">
        <f>+'IV Trimestre'!N22</f>
        <v>0</v>
      </c>
      <c r="O23" s="24">
        <f>+'IV Trimestre'!O22</f>
        <v>0</v>
      </c>
      <c r="P23" s="24">
        <f>+'IV Trimestre'!P22</f>
        <v>0</v>
      </c>
      <c r="Q23" s="38"/>
      <c r="R23" s="38"/>
    </row>
    <row r="24" spans="1:18" x14ac:dyDescent="0.25">
      <c r="A24" s="3" t="s">
        <v>137</v>
      </c>
      <c r="B24" s="50">
        <f>C24+F24+K24+L24+N24+O24+P24+M24</f>
        <v>13139568428.799999</v>
      </c>
      <c r="C24" s="4">
        <f>C22</f>
        <v>7203334363</v>
      </c>
      <c r="D24" s="39"/>
      <c r="E24" s="39"/>
      <c r="F24" s="39">
        <f>F22</f>
        <v>4648322580</v>
      </c>
      <c r="G24" s="39"/>
      <c r="H24" s="39"/>
      <c r="I24" s="39"/>
      <c r="J24" s="39"/>
      <c r="K24" s="4">
        <f t="shared" ref="K24:P24" si="4">K22</f>
        <v>1277678852.6399999</v>
      </c>
      <c r="L24" s="4">
        <f t="shared" si="4"/>
        <v>10232633.16</v>
      </c>
      <c r="M24" s="62">
        <f t="shared" si="4"/>
        <v>0</v>
      </c>
      <c r="N24" s="4">
        <f t="shared" si="4"/>
        <v>0</v>
      </c>
      <c r="O24" s="62">
        <f t="shared" si="4"/>
        <v>0</v>
      </c>
      <c r="P24" s="62">
        <f t="shared" si="4"/>
        <v>0</v>
      </c>
      <c r="Q24" s="69"/>
    </row>
    <row r="25" spans="1:18" x14ac:dyDescent="0.25">
      <c r="B25" s="22"/>
      <c r="C25" s="22"/>
      <c r="D25" s="22"/>
      <c r="E25" s="22"/>
      <c r="F25" s="22"/>
      <c r="G25" s="22"/>
      <c r="H25" s="22"/>
      <c r="I25" s="43"/>
      <c r="J25" s="43"/>
      <c r="K25" s="22"/>
    </row>
    <row r="26" spans="1:18" x14ac:dyDescent="0.25">
      <c r="A26" s="7" t="s">
        <v>9</v>
      </c>
      <c r="B26" s="23"/>
      <c r="C26" s="23" t="s">
        <v>57</v>
      </c>
      <c r="D26" s="41"/>
      <c r="E26" s="41"/>
      <c r="F26" s="41"/>
      <c r="G26" s="23"/>
      <c r="H26" s="23"/>
      <c r="I26" s="23"/>
      <c r="J26" s="23"/>
      <c r="K26" s="23"/>
      <c r="L26" s="23"/>
    </row>
    <row r="27" spans="1:18" x14ac:dyDescent="0.25">
      <c r="A27" s="9" t="s">
        <v>134</v>
      </c>
      <c r="B27" s="23">
        <f>+B21</f>
        <v>6139589568</v>
      </c>
      <c r="C27" s="41"/>
      <c r="D27" s="41"/>
      <c r="E27" s="41"/>
      <c r="F27" s="41"/>
      <c r="G27" s="23"/>
      <c r="H27" s="23"/>
      <c r="I27" s="23"/>
      <c r="J27" s="23"/>
      <c r="K27" s="23"/>
      <c r="L27" s="23"/>
      <c r="M27" s="69"/>
    </row>
    <row r="28" spans="1:18" x14ac:dyDescent="0.25">
      <c r="A28" s="9" t="s">
        <v>135</v>
      </c>
      <c r="B28" s="23">
        <f>+'I Trimestre'!B27+'II Trimestre'!B27+'III Trimestre'!B27+'IV Trimestre'!B27</f>
        <v>24179592608</v>
      </c>
      <c r="C28" s="41"/>
      <c r="D28" s="41"/>
      <c r="E28" s="41"/>
      <c r="F28" s="41"/>
      <c r="G28" s="23"/>
      <c r="H28" s="23"/>
      <c r="I28" s="23"/>
      <c r="J28" s="23"/>
      <c r="K28" s="23"/>
      <c r="L28" s="23"/>
    </row>
    <row r="29" spans="1:18" x14ac:dyDescent="0.25">
      <c r="I29" s="32"/>
      <c r="J29" s="32"/>
    </row>
    <row r="30" spans="1:18" x14ac:dyDescent="0.25">
      <c r="A30" t="s">
        <v>10</v>
      </c>
      <c r="I30" s="32"/>
      <c r="J30" s="32"/>
    </row>
    <row r="31" spans="1:18" x14ac:dyDescent="0.25">
      <c r="A31" s="10" t="s">
        <v>89</v>
      </c>
      <c r="B31" s="11">
        <v>0.99</v>
      </c>
      <c r="C31" s="11">
        <v>0.99</v>
      </c>
      <c r="D31" s="11">
        <v>0.99</v>
      </c>
      <c r="E31" s="11">
        <v>0.99</v>
      </c>
      <c r="F31" s="11">
        <v>0.99</v>
      </c>
      <c r="G31" s="11">
        <v>0.99</v>
      </c>
      <c r="H31" s="11">
        <v>0.99</v>
      </c>
      <c r="I31" s="11">
        <v>0.99</v>
      </c>
      <c r="J31" s="11">
        <v>0.99</v>
      </c>
      <c r="K31" s="11">
        <v>0.99</v>
      </c>
      <c r="L31" s="11">
        <v>0.99</v>
      </c>
      <c r="M31" s="11">
        <v>0.99</v>
      </c>
      <c r="N31" s="11">
        <v>0.99</v>
      </c>
      <c r="O31" s="11">
        <v>0.99</v>
      </c>
      <c r="P31" s="11">
        <v>0.99</v>
      </c>
    </row>
    <row r="32" spans="1:18" x14ac:dyDescent="0.25">
      <c r="A32" s="10" t="s">
        <v>138</v>
      </c>
      <c r="B32">
        <v>0.99</v>
      </c>
      <c r="C32">
        <v>0.99</v>
      </c>
      <c r="D32">
        <v>0.99</v>
      </c>
      <c r="E32">
        <v>0.99</v>
      </c>
      <c r="F32">
        <v>0.99</v>
      </c>
      <c r="G32">
        <v>0.99</v>
      </c>
      <c r="H32">
        <v>0.99</v>
      </c>
      <c r="I32">
        <v>0.99</v>
      </c>
      <c r="J32">
        <v>0.99</v>
      </c>
      <c r="K32">
        <v>0.99</v>
      </c>
      <c r="L32">
        <v>0.99</v>
      </c>
      <c r="M32">
        <v>0.99</v>
      </c>
      <c r="N32">
        <v>0.99</v>
      </c>
      <c r="O32">
        <v>0.99</v>
      </c>
      <c r="P32">
        <v>0.99</v>
      </c>
    </row>
    <row r="33" spans="1:16" x14ac:dyDescent="0.25">
      <c r="A33" s="3" t="s">
        <v>11</v>
      </c>
      <c r="B33" s="4">
        <v>145650</v>
      </c>
      <c r="C33" s="4"/>
      <c r="D33" s="4"/>
      <c r="E33" s="4"/>
      <c r="F33" s="4"/>
      <c r="G33" s="4"/>
      <c r="H33" s="4"/>
      <c r="I33" s="4"/>
      <c r="J33" s="4"/>
      <c r="K33" s="4"/>
      <c r="L33" s="4"/>
      <c r="M33" s="4"/>
      <c r="N33" s="4"/>
      <c r="O33" s="4"/>
      <c r="P33" s="4"/>
    </row>
    <row r="34" spans="1:16" x14ac:dyDescent="0.25">
      <c r="I34" s="32"/>
      <c r="J34" s="32"/>
    </row>
    <row r="35" spans="1:16" x14ac:dyDescent="0.25">
      <c r="A35" s="12" t="s">
        <v>12</v>
      </c>
      <c r="B35" s="13"/>
      <c r="C35" s="13"/>
      <c r="D35" s="49"/>
      <c r="E35" s="49"/>
      <c r="F35" s="49"/>
      <c r="G35" s="129"/>
      <c r="H35" s="129"/>
      <c r="I35" s="129"/>
      <c r="J35" s="129"/>
      <c r="K35" s="13"/>
      <c r="L35" s="13"/>
      <c r="M35" s="13"/>
      <c r="N35" s="13"/>
      <c r="O35" s="13"/>
      <c r="P35" s="13"/>
    </row>
    <row r="36" spans="1:16" x14ac:dyDescent="0.25">
      <c r="A36" s="13" t="s">
        <v>90</v>
      </c>
      <c r="B36" s="14">
        <f>B20/B31</f>
        <v>10195121666.484848</v>
      </c>
      <c r="C36" s="48">
        <f>C20/C31</f>
        <v>5930388814.969697</v>
      </c>
      <c r="D36" s="48"/>
      <c r="E36" s="48"/>
      <c r="F36" s="48">
        <f>F20/F31</f>
        <v>3517291757.5757575</v>
      </c>
      <c r="G36" s="48"/>
      <c r="H36" s="48"/>
      <c r="I36" s="48"/>
      <c r="J36" s="48"/>
      <c r="K36" s="14">
        <f>K20/K31</f>
        <v>737127204.04040408</v>
      </c>
      <c r="L36" s="14">
        <f>L20/L31</f>
        <v>9199530.3030303027</v>
      </c>
      <c r="M36" s="14">
        <f t="shared" ref="M36:P36" si="5">M20/M31</f>
        <v>1114359.5959595959</v>
      </c>
      <c r="N36" s="14">
        <f t="shared" si="5"/>
        <v>0</v>
      </c>
      <c r="O36" s="14">
        <f t="shared" si="5"/>
        <v>0</v>
      </c>
      <c r="P36" s="14">
        <f t="shared" si="5"/>
        <v>0</v>
      </c>
    </row>
    <row r="37" spans="1:16" x14ac:dyDescent="0.25">
      <c r="A37" s="13" t="s">
        <v>139</v>
      </c>
      <c r="B37" s="14">
        <f>B22/B32</f>
        <v>13272291342.222221</v>
      </c>
      <c r="C37" s="48">
        <f>C22/C32</f>
        <v>7276095316.1616163</v>
      </c>
      <c r="D37" s="48"/>
      <c r="E37" s="48"/>
      <c r="F37" s="48">
        <f>F22/F32</f>
        <v>4695275333.333333</v>
      </c>
      <c r="G37" s="48"/>
      <c r="H37" s="48"/>
      <c r="I37" s="48"/>
      <c r="J37" s="48"/>
      <c r="K37" s="14">
        <f>K22/K32</f>
        <v>1290584699.6363635</v>
      </c>
      <c r="L37" s="14">
        <f>L22/L32</f>
        <v>10335993.090909092</v>
      </c>
      <c r="M37" s="14">
        <f t="shared" ref="M37:P37" si="6">M22/M32</f>
        <v>0</v>
      </c>
      <c r="N37" s="14">
        <f t="shared" si="6"/>
        <v>0</v>
      </c>
      <c r="O37" s="14">
        <f t="shared" si="6"/>
        <v>0</v>
      </c>
      <c r="P37" s="14">
        <f t="shared" si="6"/>
        <v>0</v>
      </c>
    </row>
    <row r="38" spans="1:16" x14ac:dyDescent="0.25">
      <c r="A38" s="13" t="s">
        <v>91</v>
      </c>
      <c r="B38" s="14">
        <f>B36/B10</f>
        <v>113712.60629438162</v>
      </c>
      <c r="C38" s="48">
        <f>C36/C10</f>
        <v>260742.33333566494</v>
      </c>
      <c r="D38" s="48"/>
      <c r="E38" s="48"/>
      <c r="F38" s="48">
        <f>F36/F10</f>
        <v>39639.012028498473</v>
      </c>
      <c r="G38" s="48"/>
      <c r="H38" s="48"/>
      <c r="I38" s="48"/>
      <c r="J38" s="48"/>
      <c r="K38" s="14">
        <f>K36/K10</f>
        <v>118186.17990065803</v>
      </c>
      <c r="L38" s="14">
        <f>L36/L10</f>
        <v>1124.6025858659946</v>
      </c>
      <c r="M38" s="14" t="e">
        <f t="shared" ref="M38:P38" si="7">M36/M10</f>
        <v>#DIV/0!</v>
      </c>
      <c r="N38" s="14" t="e">
        <f t="shared" si="7"/>
        <v>#DIV/0!</v>
      </c>
      <c r="O38" s="14" t="e">
        <f t="shared" si="7"/>
        <v>#DIV/0!</v>
      </c>
      <c r="P38" s="14" t="e">
        <f t="shared" si="7"/>
        <v>#DIV/0!</v>
      </c>
    </row>
    <row r="39" spans="1:16" x14ac:dyDescent="0.25">
      <c r="A39" s="13" t="s">
        <v>140</v>
      </c>
      <c r="B39" s="14">
        <f>B37/B15</f>
        <v>155527.67757177574</v>
      </c>
      <c r="C39" s="48">
        <f>C37/C15</f>
        <v>318253.41913803626</v>
      </c>
      <c r="D39" s="48"/>
      <c r="E39" s="48"/>
      <c r="F39" s="48">
        <f>F37/F15</f>
        <v>53975.661603751432</v>
      </c>
      <c r="G39" s="48"/>
      <c r="H39" s="48"/>
      <c r="I39" s="48"/>
      <c r="J39" s="48"/>
      <c r="K39" s="34">
        <f>K37/K15</f>
        <v>197631.74451764688</v>
      </c>
      <c r="L39" s="34" t="e">
        <f>L37/L15</f>
        <v>#DIV/0!</v>
      </c>
      <c r="M39" s="34" t="e">
        <f t="shared" ref="M39:P39" si="8">M37/M15</f>
        <v>#DIV/0!</v>
      </c>
      <c r="N39" s="34" t="e">
        <f t="shared" si="8"/>
        <v>#DIV/0!</v>
      </c>
      <c r="O39" s="34" t="e">
        <f t="shared" si="8"/>
        <v>#DIV/0!</v>
      </c>
      <c r="P39" s="34" t="e">
        <f t="shared" si="8"/>
        <v>#DIV/0!</v>
      </c>
    </row>
    <row r="40" spans="1:16" x14ac:dyDescent="0.25">
      <c r="I40" s="32"/>
      <c r="J40" s="32"/>
    </row>
    <row r="41" spans="1:16" x14ac:dyDescent="0.25">
      <c r="A41" s="2" t="s">
        <v>13</v>
      </c>
      <c r="I41" s="32"/>
      <c r="J41" s="32"/>
    </row>
    <row r="42" spans="1:16" x14ac:dyDescent="0.25">
      <c r="I42" s="32"/>
      <c r="J42" s="32"/>
    </row>
    <row r="43" spans="1:16" x14ac:dyDescent="0.25">
      <c r="A43" t="s">
        <v>14</v>
      </c>
      <c r="I43" s="32"/>
      <c r="J43" s="32"/>
    </row>
    <row r="44" spans="1:16" x14ac:dyDescent="0.25">
      <c r="A44" t="s">
        <v>15</v>
      </c>
      <c r="B44" s="17">
        <f>(B12/B33)*100</f>
        <v>73.158942670786132</v>
      </c>
      <c r="C44" s="17" t="e">
        <f t="shared" ref="C44:P44" si="9">(C12/C33)*100</f>
        <v>#DIV/0!</v>
      </c>
      <c r="D44" s="17" t="e">
        <f t="shared" si="9"/>
        <v>#DIV/0!</v>
      </c>
      <c r="E44" s="17" t="e">
        <f t="shared" si="9"/>
        <v>#DIV/0!</v>
      </c>
      <c r="F44" s="17" t="e">
        <f t="shared" si="9"/>
        <v>#DIV/0!</v>
      </c>
      <c r="G44" s="17" t="e">
        <f t="shared" si="9"/>
        <v>#DIV/0!</v>
      </c>
      <c r="H44" s="17" t="e">
        <f t="shared" si="9"/>
        <v>#DIV/0!</v>
      </c>
      <c r="I44" s="17" t="e">
        <f t="shared" si="9"/>
        <v>#DIV/0!</v>
      </c>
      <c r="J44" s="17" t="e">
        <f t="shared" si="9"/>
        <v>#DIV/0!</v>
      </c>
      <c r="K44" s="17" t="e">
        <f t="shared" si="9"/>
        <v>#DIV/0!</v>
      </c>
      <c r="L44" s="17" t="e">
        <f t="shared" si="9"/>
        <v>#DIV/0!</v>
      </c>
      <c r="M44" s="17" t="e">
        <f t="shared" si="9"/>
        <v>#DIV/0!</v>
      </c>
      <c r="N44" s="17" t="e">
        <f t="shared" si="9"/>
        <v>#DIV/0!</v>
      </c>
      <c r="O44" s="17" t="e">
        <f t="shared" si="9"/>
        <v>#DIV/0!</v>
      </c>
      <c r="P44" s="17" t="e">
        <f t="shared" si="9"/>
        <v>#DIV/0!</v>
      </c>
    </row>
    <row r="45" spans="1:16" x14ac:dyDescent="0.25">
      <c r="A45" t="s">
        <v>16</v>
      </c>
      <c r="B45" s="17">
        <f>(B15/B33)*100</f>
        <v>58.590571003547318</v>
      </c>
      <c r="C45" s="17" t="e">
        <f t="shared" ref="C45:P45" si="10">(C15/C33)*100</f>
        <v>#DIV/0!</v>
      </c>
      <c r="D45" s="17" t="e">
        <f t="shared" si="10"/>
        <v>#DIV/0!</v>
      </c>
      <c r="E45" s="17" t="e">
        <f t="shared" si="10"/>
        <v>#DIV/0!</v>
      </c>
      <c r="F45" s="17" t="e">
        <f t="shared" si="10"/>
        <v>#DIV/0!</v>
      </c>
      <c r="G45" s="17" t="e">
        <f t="shared" si="10"/>
        <v>#DIV/0!</v>
      </c>
      <c r="H45" s="17" t="e">
        <f t="shared" si="10"/>
        <v>#DIV/0!</v>
      </c>
      <c r="I45" s="17" t="e">
        <f t="shared" si="10"/>
        <v>#DIV/0!</v>
      </c>
      <c r="J45" s="17" t="e">
        <f t="shared" si="10"/>
        <v>#DIV/0!</v>
      </c>
      <c r="K45" s="17" t="e">
        <f t="shared" si="10"/>
        <v>#DIV/0!</v>
      </c>
      <c r="L45" s="17" t="e">
        <f t="shared" si="10"/>
        <v>#DIV/0!</v>
      </c>
      <c r="M45" s="17" t="e">
        <f t="shared" si="10"/>
        <v>#DIV/0!</v>
      </c>
      <c r="N45" s="17" t="e">
        <f t="shared" si="10"/>
        <v>#DIV/0!</v>
      </c>
      <c r="O45" s="17" t="e">
        <f t="shared" si="10"/>
        <v>#DIV/0!</v>
      </c>
      <c r="P45" s="17" t="e">
        <f t="shared" si="10"/>
        <v>#DIV/0!</v>
      </c>
    </row>
    <row r="46" spans="1:16" x14ac:dyDescent="0.25">
      <c r="I46" s="32"/>
      <c r="J46" s="32"/>
    </row>
    <row r="47" spans="1:16" x14ac:dyDescent="0.25">
      <c r="A47" t="s">
        <v>17</v>
      </c>
      <c r="I47" s="32"/>
      <c r="J47" s="32"/>
    </row>
    <row r="48" spans="1:16" x14ac:dyDescent="0.25">
      <c r="A48" t="s">
        <v>18</v>
      </c>
      <c r="B48" s="15">
        <f>B15/B12*100</f>
        <v>80.086683684322495</v>
      </c>
      <c r="C48" s="15">
        <f t="shared" ref="C48:P48" si="11">C15/C12*100</f>
        <v>55.046569207741612</v>
      </c>
      <c r="D48" s="15">
        <f t="shared" si="11"/>
        <v>56.703369570907569</v>
      </c>
      <c r="E48" s="15">
        <f t="shared" si="11"/>
        <v>51.36067186003779</v>
      </c>
      <c r="F48" s="15">
        <f t="shared" si="11"/>
        <v>80.807201131447144</v>
      </c>
      <c r="G48" s="15">
        <f t="shared" si="11"/>
        <v>88.687354920145907</v>
      </c>
      <c r="H48" s="15">
        <f t="shared" si="11"/>
        <v>26.234953278655077</v>
      </c>
      <c r="I48" s="15">
        <f t="shared" si="11"/>
        <v>77.908306033306047</v>
      </c>
      <c r="J48" s="15">
        <f t="shared" si="11"/>
        <v>67.518136797227442</v>
      </c>
      <c r="K48" s="15">
        <f t="shared" si="11"/>
        <v>87.801680672268915</v>
      </c>
      <c r="L48" s="15">
        <f t="shared" si="11"/>
        <v>0</v>
      </c>
      <c r="M48" s="15" t="e">
        <f t="shared" si="11"/>
        <v>#DIV/0!</v>
      </c>
      <c r="N48" s="15" t="e">
        <f t="shared" si="11"/>
        <v>#DIV/0!</v>
      </c>
      <c r="O48" s="15" t="e">
        <f t="shared" si="11"/>
        <v>#DIV/0!</v>
      </c>
      <c r="P48" s="15" t="e">
        <f t="shared" si="11"/>
        <v>#DIV/0!</v>
      </c>
    </row>
    <row r="49" spans="1:16" x14ac:dyDescent="0.25">
      <c r="A49" t="s">
        <v>19</v>
      </c>
      <c r="B49" s="15">
        <f>B22/B21*100</f>
        <v>214.01379169194655</v>
      </c>
      <c r="C49" s="15" t="e">
        <f>C22/C21*100</f>
        <v>#DIV/0!</v>
      </c>
      <c r="D49" s="15"/>
      <c r="E49" s="15"/>
      <c r="F49" s="55">
        <f>F22/F21*100</f>
        <v>75.896066640722211</v>
      </c>
      <c r="G49" s="55"/>
      <c r="H49" s="55"/>
      <c r="I49" s="55"/>
      <c r="J49" s="55"/>
      <c r="K49" s="15" t="e">
        <f>K22/K21*100</f>
        <v>#DIV/0!</v>
      </c>
      <c r="L49" s="15" t="e">
        <f>L22/L21*100</f>
        <v>#DIV/0!</v>
      </c>
      <c r="M49" s="15">
        <f t="shared" ref="M49:P49" si="12">M22/M21*100</f>
        <v>0</v>
      </c>
      <c r="N49" s="15" t="e">
        <f t="shared" si="12"/>
        <v>#DIV/0!</v>
      </c>
      <c r="O49" s="15" t="e">
        <f t="shared" si="12"/>
        <v>#DIV/0!</v>
      </c>
      <c r="P49" s="15" t="e">
        <f t="shared" si="12"/>
        <v>#DIV/0!</v>
      </c>
    </row>
    <row r="50" spans="1:16" x14ac:dyDescent="0.25">
      <c r="A50" s="13" t="s">
        <v>20</v>
      </c>
      <c r="B50" s="16">
        <f>AVERAGE(B48:B49)</f>
        <v>147.05023768813453</v>
      </c>
      <c r="C50" s="16" t="e">
        <f t="shared" ref="C50:P50" si="13">AVERAGE(C48:C49)</f>
        <v>#DIV/0!</v>
      </c>
      <c r="D50" s="16"/>
      <c r="E50" s="16"/>
      <c r="F50" s="56">
        <f>AVERAGE(F48:F49)</f>
        <v>78.35163388608467</v>
      </c>
      <c r="G50" s="56"/>
      <c r="H50" s="56"/>
      <c r="I50" s="56"/>
      <c r="J50" s="56"/>
      <c r="K50" s="16" t="e">
        <f t="shared" si="13"/>
        <v>#DIV/0!</v>
      </c>
      <c r="L50" s="16" t="e">
        <f t="shared" si="13"/>
        <v>#DIV/0!</v>
      </c>
      <c r="M50" s="16" t="e">
        <f t="shared" si="13"/>
        <v>#DIV/0!</v>
      </c>
      <c r="N50" s="16" t="e">
        <f t="shared" si="13"/>
        <v>#DIV/0!</v>
      </c>
      <c r="O50" s="16" t="e">
        <f t="shared" si="13"/>
        <v>#DIV/0!</v>
      </c>
      <c r="P50" s="16" t="e">
        <f t="shared" si="13"/>
        <v>#DIV/0!</v>
      </c>
    </row>
    <row r="51" spans="1:16" x14ac:dyDescent="0.25">
      <c r="B51" s="15"/>
      <c r="C51" s="15"/>
      <c r="D51" s="15"/>
      <c r="E51" s="15"/>
      <c r="F51" s="15"/>
      <c r="G51" s="15"/>
      <c r="H51" s="15"/>
      <c r="I51" s="15"/>
      <c r="J51" s="15"/>
      <c r="K51" s="15"/>
      <c r="L51" s="15"/>
    </row>
    <row r="52" spans="1:16" x14ac:dyDescent="0.25">
      <c r="A52" t="s">
        <v>21</v>
      </c>
    </row>
    <row r="53" spans="1:16" x14ac:dyDescent="0.25">
      <c r="A53" t="s">
        <v>22</v>
      </c>
      <c r="B53" s="15" t="e">
        <f>((B15/B17)*100)</f>
        <v>#DIV/0!</v>
      </c>
      <c r="C53" s="15" t="e">
        <f t="shared" ref="C53:P53" si="14">((C15/C17)*100)</f>
        <v>#DIV/0!</v>
      </c>
      <c r="D53" s="15" t="e">
        <f t="shared" si="14"/>
        <v>#DIV/0!</v>
      </c>
      <c r="E53" s="15" t="e">
        <f t="shared" si="14"/>
        <v>#DIV/0!</v>
      </c>
      <c r="F53" s="15" t="e">
        <f t="shared" si="14"/>
        <v>#DIV/0!</v>
      </c>
      <c r="G53" s="15" t="e">
        <f t="shared" si="14"/>
        <v>#DIV/0!</v>
      </c>
      <c r="H53" s="15" t="e">
        <f t="shared" si="14"/>
        <v>#DIV/0!</v>
      </c>
      <c r="I53" s="15" t="e">
        <f t="shared" si="14"/>
        <v>#DIV/0!</v>
      </c>
      <c r="J53" s="15" t="e">
        <f t="shared" si="14"/>
        <v>#DIV/0!</v>
      </c>
      <c r="K53" s="15" t="e">
        <f t="shared" si="14"/>
        <v>#DIV/0!</v>
      </c>
      <c r="L53" s="15" t="e">
        <f t="shared" si="14"/>
        <v>#DIV/0!</v>
      </c>
      <c r="M53" s="15" t="e">
        <f t="shared" si="14"/>
        <v>#DIV/0!</v>
      </c>
      <c r="N53" s="15" t="e">
        <f t="shared" si="14"/>
        <v>#DIV/0!</v>
      </c>
      <c r="O53" s="15" t="e">
        <f t="shared" si="14"/>
        <v>#DIV/0!</v>
      </c>
      <c r="P53" s="15" t="e">
        <f t="shared" si="14"/>
        <v>#DIV/0!</v>
      </c>
    </row>
    <row r="54" spans="1:16" x14ac:dyDescent="0.25">
      <c r="A54" t="s">
        <v>23</v>
      </c>
      <c r="B54" s="15" t="e">
        <f>B22/B23*100</f>
        <v>#DIV/0!</v>
      </c>
      <c r="C54" s="15" t="e">
        <f>C22/C23*100</f>
        <v>#DIV/0!</v>
      </c>
      <c r="D54" s="15"/>
      <c r="E54" s="15"/>
      <c r="F54" s="15" t="e">
        <f>F22/F23*100</f>
        <v>#DIV/0!</v>
      </c>
      <c r="G54" s="15"/>
      <c r="H54" s="15"/>
      <c r="I54" s="15"/>
      <c r="J54" s="15"/>
      <c r="K54" s="15" t="e">
        <f t="shared" ref="K54:P54" si="15">K22/K23*100</f>
        <v>#DIV/0!</v>
      </c>
      <c r="L54" s="15" t="e">
        <f t="shared" si="15"/>
        <v>#DIV/0!</v>
      </c>
      <c r="M54" s="15" t="e">
        <f t="shared" si="15"/>
        <v>#DIV/0!</v>
      </c>
      <c r="N54" s="15" t="e">
        <f t="shared" si="15"/>
        <v>#DIV/0!</v>
      </c>
      <c r="O54" s="15" t="e">
        <f t="shared" si="15"/>
        <v>#DIV/0!</v>
      </c>
      <c r="P54" s="15" t="e">
        <f t="shared" si="15"/>
        <v>#DIV/0!</v>
      </c>
    </row>
    <row r="55" spans="1:16" x14ac:dyDescent="0.25">
      <c r="A55" t="s">
        <v>24</v>
      </c>
      <c r="B55" s="15" t="e">
        <f>(B53+B54)/2</f>
        <v>#DIV/0!</v>
      </c>
      <c r="C55" s="15" t="e">
        <f t="shared" ref="C55:P55" si="16">(C53+C54)/2</f>
        <v>#DIV/0!</v>
      </c>
      <c r="D55" s="15"/>
      <c r="E55" s="15"/>
      <c r="F55" s="15" t="e">
        <f t="shared" ref="F55" si="17">(F53+F54)/2</f>
        <v>#DIV/0!</v>
      </c>
      <c r="G55" s="15"/>
      <c r="H55" s="15"/>
      <c r="I55" s="15"/>
      <c r="J55" s="15"/>
      <c r="K55" s="15" t="e">
        <f t="shared" si="16"/>
        <v>#DIV/0!</v>
      </c>
      <c r="L55" s="15" t="e">
        <f t="shared" si="16"/>
        <v>#DIV/0!</v>
      </c>
      <c r="M55" s="15" t="e">
        <f t="shared" si="16"/>
        <v>#DIV/0!</v>
      </c>
      <c r="N55" s="15" t="e">
        <f t="shared" si="16"/>
        <v>#DIV/0!</v>
      </c>
      <c r="O55" s="15" t="e">
        <f t="shared" si="16"/>
        <v>#DIV/0!</v>
      </c>
      <c r="P55" s="15" t="e">
        <f t="shared" si="16"/>
        <v>#DIV/0!</v>
      </c>
    </row>
    <row r="56" spans="1:16" x14ac:dyDescent="0.25">
      <c r="B56" s="15"/>
      <c r="C56" s="15"/>
      <c r="D56" s="15"/>
      <c r="E56" s="15"/>
      <c r="F56" s="15"/>
      <c r="G56" s="15"/>
      <c r="H56" s="15"/>
      <c r="I56" s="15"/>
      <c r="J56" s="15"/>
      <c r="K56" s="15"/>
      <c r="L56" s="15"/>
    </row>
    <row r="57" spans="1:16" x14ac:dyDescent="0.25">
      <c r="A57" t="s">
        <v>40</v>
      </c>
    </row>
    <row r="58" spans="1:16" x14ac:dyDescent="0.25">
      <c r="A58" t="s">
        <v>25</v>
      </c>
      <c r="B58" s="15">
        <f>B24/B22*100</f>
        <v>100</v>
      </c>
      <c r="C58" s="15"/>
      <c r="D58" s="15"/>
      <c r="E58" s="15"/>
      <c r="F58" s="15"/>
      <c r="G58" s="15"/>
      <c r="H58" s="15"/>
      <c r="I58" s="15"/>
      <c r="J58" s="15"/>
      <c r="K58" s="15"/>
      <c r="L58" s="15"/>
    </row>
    <row r="60" spans="1:16" x14ac:dyDescent="0.25">
      <c r="A60" t="s">
        <v>26</v>
      </c>
    </row>
    <row r="61" spans="1:16" x14ac:dyDescent="0.25">
      <c r="A61" t="s">
        <v>27</v>
      </c>
      <c r="B61" s="15">
        <f>((B15/B10)-1)*100</f>
        <v>-4.8180889557693396</v>
      </c>
      <c r="C61" s="15">
        <f t="shared" ref="C61:P61" si="18">((C15/C10)-1)*100</f>
        <v>0.5202780189864864</v>
      </c>
      <c r="D61" s="15">
        <f t="shared" si="18"/>
        <v>-4.7616721538897515</v>
      </c>
      <c r="E61" s="15">
        <f t="shared" si="18"/>
        <v>16.372245759605963</v>
      </c>
      <c r="F61" s="15">
        <f t="shared" si="18"/>
        <v>-1.9658207151222018</v>
      </c>
      <c r="G61" s="15">
        <f t="shared" si="18"/>
        <v>-4.8313465302210146</v>
      </c>
      <c r="H61" s="15">
        <f t="shared" si="18"/>
        <v>-0.32556120550663037</v>
      </c>
      <c r="I61" s="15">
        <f t="shared" si="18"/>
        <v>13.175114636262242</v>
      </c>
      <c r="J61" s="15">
        <f t="shared" si="18"/>
        <v>4.407470225162724</v>
      </c>
      <c r="K61" s="15">
        <f t="shared" si="18"/>
        <v>4.7017797017796958</v>
      </c>
      <c r="L61" s="15">
        <f t="shared" si="18"/>
        <v>-100</v>
      </c>
      <c r="M61" s="15" t="e">
        <f t="shared" si="18"/>
        <v>#DIV/0!</v>
      </c>
      <c r="N61" s="15" t="e">
        <f t="shared" si="18"/>
        <v>#DIV/0!</v>
      </c>
      <c r="O61" s="15" t="e">
        <f t="shared" si="18"/>
        <v>#DIV/0!</v>
      </c>
      <c r="P61" s="15" t="e">
        <f t="shared" si="18"/>
        <v>#DIV/0!</v>
      </c>
    </row>
    <row r="62" spans="1:16" x14ac:dyDescent="0.25">
      <c r="A62" t="s">
        <v>28</v>
      </c>
      <c r="B62" s="15">
        <f>((B37/B36)-1)*100</f>
        <v>30.182765604977256</v>
      </c>
      <c r="C62" s="15">
        <f t="shared" ref="C62:P62" si="19">((C37/C36)-1)*100</f>
        <v>22.691707798231377</v>
      </c>
      <c r="D62" s="15"/>
      <c r="E62" s="15"/>
      <c r="F62" s="15">
        <f t="shared" si="19"/>
        <v>33.491210196605458</v>
      </c>
      <c r="G62" s="15"/>
      <c r="H62" s="15"/>
      <c r="I62" s="15"/>
      <c r="J62" s="15"/>
      <c r="K62" s="15">
        <f t="shared" si="19"/>
        <v>75.083037576459162</v>
      </c>
      <c r="L62" s="15">
        <f t="shared" si="19"/>
        <v>12.353487085144344</v>
      </c>
      <c r="M62" s="15">
        <f t="shared" si="19"/>
        <v>-100</v>
      </c>
      <c r="N62" s="15" t="e">
        <f t="shared" si="19"/>
        <v>#DIV/0!</v>
      </c>
      <c r="O62" s="15" t="e">
        <f t="shared" si="19"/>
        <v>#DIV/0!</v>
      </c>
      <c r="P62" s="15" t="e">
        <f t="shared" si="19"/>
        <v>#DIV/0!</v>
      </c>
    </row>
    <row r="63" spans="1:16" x14ac:dyDescent="0.25">
      <c r="A63" s="13" t="s">
        <v>29</v>
      </c>
      <c r="B63" s="16">
        <f>((B39/B38)-1)*100</f>
        <v>36.772590691609317</v>
      </c>
      <c r="C63" s="16">
        <f t="shared" ref="C63:P63" si="20">((C39/C38)-1)*100</f>
        <v>22.056673753983326</v>
      </c>
      <c r="D63" s="16"/>
      <c r="E63" s="16"/>
      <c r="F63" s="16">
        <f t="shared" si="20"/>
        <v>36.168029528449466</v>
      </c>
      <c r="G63" s="16"/>
      <c r="H63" s="16"/>
      <c r="I63" s="16"/>
      <c r="J63" s="16"/>
      <c r="K63" s="16">
        <f t="shared" si="20"/>
        <v>67.220689156521686</v>
      </c>
      <c r="L63" s="16" t="e">
        <f t="shared" si="20"/>
        <v>#DIV/0!</v>
      </c>
      <c r="M63" s="16" t="e">
        <f t="shared" si="20"/>
        <v>#DIV/0!</v>
      </c>
      <c r="N63" s="16" t="e">
        <f t="shared" si="20"/>
        <v>#DIV/0!</v>
      </c>
      <c r="O63" s="16" t="e">
        <f t="shared" si="20"/>
        <v>#DIV/0!</v>
      </c>
      <c r="P63" s="16" t="e">
        <f t="shared" si="20"/>
        <v>#DIV/0!</v>
      </c>
    </row>
    <row r="64" spans="1:16" x14ac:dyDescent="0.25">
      <c r="B64" s="17"/>
      <c r="C64" s="17"/>
      <c r="D64" s="17"/>
      <c r="E64" s="17"/>
      <c r="F64" s="17"/>
      <c r="G64" s="17"/>
      <c r="H64" s="17"/>
      <c r="I64" s="17"/>
      <c r="J64" s="17"/>
      <c r="K64" s="17"/>
      <c r="L64" s="17"/>
    </row>
    <row r="65" spans="1:16" x14ac:dyDescent="0.25">
      <c r="A65" t="s">
        <v>30</v>
      </c>
    </row>
    <row r="66" spans="1:16" x14ac:dyDescent="0.25">
      <c r="A66" t="s">
        <v>31</v>
      </c>
      <c r="B66" s="4">
        <f>B21/(B12*12)</f>
        <v>4801.5359435414239</v>
      </c>
      <c r="C66" s="4">
        <f>C21/(C12*12)</f>
        <v>0</v>
      </c>
      <c r="D66" s="4"/>
      <c r="E66" s="4"/>
      <c r="F66" s="4">
        <f>F21/(F12*12)</f>
        <v>4741.1393338117368</v>
      </c>
      <c r="G66" s="4"/>
      <c r="H66" s="39"/>
      <c r="I66" s="39"/>
      <c r="J66" s="39"/>
      <c r="K66" s="4">
        <f>K21/(K12*12)</f>
        <v>0</v>
      </c>
      <c r="L66" s="4">
        <f>L21/L12</f>
        <v>0</v>
      </c>
      <c r="M66" s="4" t="e">
        <f t="shared" ref="M66:P66" si="21">M21/(M12*12)</f>
        <v>#DIV/0!</v>
      </c>
      <c r="N66" s="4" t="e">
        <f t="shared" si="21"/>
        <v>#DIV/0!</v>
      </c>
      <c r="O66" s="4" t="e">
        <f t="shared" si="21"/>
        <v>#DIV/0!</v>
      </c>
      <c r="P66" s="4" t="e">
        <f t="shared" si="21"/>
        <v>#DIV/0!</v>
      </c>
    </row>
    <row r="67" spans="1:16" x14ac:dyDescent="0.25">
      <c r="A67" t="s">
        <v>32</v>
      </c>
      <c r="B67" s="4">
        <f>B22/(B15*12)</f>
        <v>12831.033399671498</v>
      </c>
      <c r="C67" s="4">
        <f>C22/(C15*12)</f>
        <v>26255.907078887994</v>
      </c>
      <c r="D67" s="4"/>
      <c r="E67" s="42"/>
      <c r="F67" s="4">
        <f>F22/(F15*12)</f>
        <v>4452.9920823094926</v>
      </c>
      <c r="G67" s="39"/>
      <c r="H67" s="39"/>
      <c r="I67" s="39"/>
      <c r="J67" s="39"/>
      <c r="K67" s="4">
        <f>K22/(K15*12)</f>
        <v>16304.618922705868</v>
      </c>
      <c r="L67" s="4" t="e">
        <f>L22/L15</f>
        <v>#DIV/0!</v>
      </c>
      <c r="M67" s="4" t="e">
        <f t="shared" ref="M67:P67" si="22">M22/(M15*12)</f>
        <v>#DIV/0!</v>
      </c>
      <c r="N67" s="4" t="e">
        <f t="shared" si="22"/>
        <v>#DIV/0!</v>
      </c>
      <c r="O67" s="4" t="e">
        <f t="shared" si="22"/>
        <v>#DIV/0!</v>
      </c>
      <c r="P67" s="4" t="e">
        <f t="shared" si="22"/>
        <v>#DIV/0!</v>
      </c>
    </row>
    <row r="68" spans="1:16" x14ac:dyDescent="0.25">
      <c r="A68" s="13" t="s">
        <v>33</v>
      </c>
      <c r="B68" s="16">
        <f>(B67/B66)*B50</f>
        <v>392.95894759343452</v>
      </c>
      <c r="C68" s="16" t="e">
        <f t="shared" ref="C68:P68" si="23">(C67/C66)*C50</f>
        <v>#DIV/0!</v>
      </c>
      <c r="D68" s="16"/>
      <c r="E68" s="16"/>
      <c r="F68" s="16">
        <f t="shared" si="23"/>
        <v>73.589738829768251</v>
      </c>
      <c r="G68" s="16"/>
      <c r="H68" s="16"/>
      <c r="I68" s="16"/>
      <c r="J68" s="16"/>
      <c r="K68" s="16" t="e">
        <f t="shared" si="23"/>
        <v>#DIV/0!</v>
      </c>
      <c r="L68" s="16" t="e">
        <f t="shared" si="23"/>
        <v>#DIV/0!</v>
      </c>
      <c r="M68" s="16" t="e">
        <f t="shared" si="23"/>
        <v>#DIV/0!</v>
      </c>
      <c r="N68" s="16" t="e">
        <f t="shared" si="23"/>
        <v>#DIV/0!</v>
      </c>
      <c r="O68" s="16" t="e">
        <f t="shared" si="23"/>
        <v>#DIV/0!</v>
      </c>
      <c r="P68" s="16" t="e">
        <f t="shared" si="23"/>
        <v>#DIV/0!</v>
      </c>
    </row>
    <row r="69" spans="1:16" x14ac:dyDescent="0.25">
      <c r="A69" t="s">
        <v>41</v>
      </c>
      <c r="B69" s="30">
        <f>B21/B12</f>
        <v>57618.43132249709</v>
      </c>
      <c r="C69" s="30">
        <f>C21/C12</f>
        <v>0</v>
      </c>
      <c r="D69" s="30"/>
      <c r="E69" s="30"/>
      <c r="F69" s="30">
        <f t="shared" ref="F69" si="24">F21/F12</f>
        <v>56893.672005740838</v>
      </c>
      <c r="G69" s="57"/>
      <c r="H69" s="57"/>
      <c r="I69" s="57"/>
      <c r="J69" s="57"/>
      <c r="K69" s="30">
        <f t="shared" ref="K69:P69" si="25">K21/K12</f>
        <v>0</v>
      </c>
      <c r="L69" s="30">
        <f t="shared" si="25"/>
        <v>0</v>
      </c>
      <c r="M69" s="30" t="e">
        <f t="shared" si="25"/>
        <v>#DIV/0!</v>
      </c>
      <c r="N69" s="30" t="e">
        <f t="shared" si="25"/>
        <v>#DIV/0!</v>
      </c>
      <c r="O69" s="30" t="e">
        <f t="shared" si="25"/>
        <v>#DIV/0!</v>
      </c>
      <c r="P69" s="30" t="e">
        <f t="shared" si="25"/>
        <v>#DIV/0!</v>
      </c>
    </row>
    <row r="70" spans="1:16" x14ac:dyDescent="0.25">
      <c r="A70" t="s">
        <v>42</v>
      </c>
      <c r="B70" s="17">
        <f>B22/B15</f>
        <v>153972.40079605798</v>
      </c>
      <c r="C70" s="17">
        <f>C22/C15</f>
        <v>315070.88494665589</v>
      </c>
      <c r="D70" s="17"/>
      <c r="E70" s="17"/>
      <c r="F70" s="17">
        <f t="shared" ref="F70" si="26">F22/F15</f>
        <v>53435.904987713919</v>
      </c>
      <c r="G70" s="57"/>
      <c r="H70" s="57"/>
      <c r="I70" s="57"/>
      <c r="J70" s="57"/>
      <c r="K70" s="30">
        <f>K22/K15</f>
        <v>195655.4270724704</v>
      </c>
      <c r="L70" s="30" t="e">
        <f>L22/L15</f>
        <v>#DIV/0!</v>
      </c>
      <c r="M70" s="30" t="e">
        <f t="shared" ref="M70:P70" si="27">M22/M15</f>
        <v>#DIV/0!</v>
      </c>
      <c r="N70" s="30" t="e">
        <f t="shared" si="27"/>
        <v>#DIV/0!</v>
      </c>
      <c r="O70" s="30" t="e">
        <f t="shared" si="27"/>
        <v>#DIV/0!</v>
      </c>
      <c r="P70" s="30" t="e">
        <f t="shared" si="27"/>
        <v>#DIV/0!</v>
      </c>
    </row>
    <row r="71" spans="1:16" x14ac:dyDescent="0.25">
      <c r="B71" s="15"/>
      <c r="C71" s="15"/>
      <c r="D71" s="15"/>
      <c r="E71" s="15"/>
      <c r="F71" s="15"/>
      <c r="G71" s="15"/>
      <c r="H71" s="15"/>
      <c r="I71" s="17"/>
      <c r="J71" s="17"/>
      <c r="K71" s="15"/>
      <c r="L71" s="15"/>
    </row>
    <row r="72" spans="1:16" x14ac:dyDescent="0.25">
      <c r="A72" t="s">
        <v>34</v>
      </c>
      <c r="B72" s="15"/>
      <c r="C72" s="15"/>
      <c r="D72" s="15"/>
      <c r="E72" s="15"/>
      <c r="F72" s="15"/>
      <c r="G72" s="15"/>
      <c r="H72" s="15"/>
      <c r="I72" s="17"/>
      <c r="J72" s="17"/>
      <c r="K72" s="15"/>
      <c r="L72" s="15"/>
    </row>
    <row r="73" spans="1:16" x14ac:dyDescent="0.25">
      <c r="A73" s="18" t="s">
        <v>35</v>
      </c>
      <c r="B73" s="19">
        <f>(B28/B27)*100</f>
        <v>393.83076572456639</v>
      </c>
      <c r="C73" s="19"/>
      <c r="D73" s="19"/>
      <c r="E73" s="19"/>
      <c r="F73" s="19"/>
      <c r="G73" s="19"/>
      <c r="H73" s="19"/>
      <c r="I73" s="19"/>
      <c r="J73" s="19"/>
      <c r="K73" s="19"/>
      <c r="L73" s="19"/>
      <c r="M73" s="69"/>
    </row>
    <row r="74" spans="1:16" x14ac:dyDescent="0.25">
      <c r="A74" s="18" t="s">
        <v>36</v>
      </c>
      <c r="B74" s="19">
        <f>(B22/B28)*100</f>
        <v>54.341562497842389</v>
      </c>
      <c r="C74" s="19"/>
      <c r="D74" s="19"/>
      <c r="E74" s="19"/>
      <c r="F74" s="19"/>
      <c r="G74" s="19"/>
      <c r="H74" s="19"/>
      <c r="I74" s="19"/>
      <c r="J74" s="19"/>
      <c r="K74" s="19"/>
      <c r="L74" s="19"/>
    </row>
    <row r="75" spans="1:16" ht="15.75" thickBot="1" x14ac:dyDescent="0.3">
      <c r="A75" s="20"/>
      <c r="B75" s="20"/>
      <c r="C75" s="47"/>
      <c r="D75" s="20"/>
      <c r="E75" s="20"/>
      <c r="F75" s="20"/>
      <c r="G75" s="20"/>
      <c r="H75" s="20"/>
      <c r="I75" s="47"/>
      <c r="J75" s="47"/>
      <c r="K75" s="20"/>
      <c r="L75" s="20"/>
      <c r="M75" s="20"/>
      <c r="N75" s="20"/>
      <c r="O75" s="20"/>
      <c r="P75" s="20"/>
    </row>
    <row r="76" spans="1:16" ht="15.75" thickTop="1" x14ac:dyDescent="0.25">
      <c r="A76" s="33" t="s">
        <v>100</v>
      </c>
    </row>
    <row r="77" spans="1:16" x14ac:dyDescent="0.25">
      <c r="A77" t="s">
        <v>101</v>
      </c>
    </row>
    <row r="78" spans="1:16" x14ac:dyDescent="0.25">
      <c r="A78" t="s">
        <v>102</v>
      </c>
    </row>
    <row r="79" spans="1:16" x14ac:dyDescent="0.25">
      <c r="A79" t="s">
        <v>54</v>
      </c>
      <c r="B79" s="21"/>
      <c r="C79" s="21"/>
      <c r="D79" s="21"/>
      <c r="E79" s="21"/>
      <c r="F79" s="21"/>
      <c r="G79" s="21"/>
      <c r="H79" s="21"/>
      <c r="I79" s="21"/>
      <c r="J79" s="21"/>
    </row>
    <row r="81" spans="1:1" x14ac:dyDescent="0.25">
      <c r="A81" t="s">
        <v>43</v>
      </c>
    </row>
    <row r="82" spans="1:1" x14ac:dyDescent="0.25">
      <c r="A82" t="s">
        <v>52</v>
      </c>
    </row>
    <row r="83" spans="1:1" x14ac:dyDescent="0.25">
      <c r="A83" t="s">
        <v>60</v>
      </c>
    </row>
    <row r="84" spans="1:1" x14ac:dyDescent="0.25">
      <c r="A84" t="s">
        <v>50</v>
      </c>
    </row>
    <row r="85" spans="1:1" x14ac:dyDescent="0.25">
      <c r="A85" t="s">
        <v>53</v>
      </c>
    </row>
    <row r="87" spans="1:1" x14ac:dyDescent="0.25">
      <c r="A87" t="s">
        <v>103</v>
      </c>
    </row>
    <row r="88" spans="1:1" x14ac:dyDescent="0.25">
      <c r="A88" s="40"/>
    </row>
  </sheetData>
  <mergeCells count="7">
    <mergeCell ref="P19:R19"/>
    <mergeCell ref="G35:J35"/>
    <mergeCell ref="A2:K2"/>
    <mergeCell ref="A4:A5"/>
    <mergeCell ref="D5:E5"/>
    <mergeCell ref="G5:H5"/>
    <mergeCell ref="D4:O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6" workbookViewId="0">
      <selection activeCell="M28" sqref="M28"/>
    </sheetView>
  </sheetViews>
  <sheetFormatPr baseColWidth="10" defaultColWidth="11.42578125"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 Trimestre</vt:lpstr>
      <vt:lpstr>Hoja2 (2)</vt:lpstr>
      <vt:lpstr>II Trimestre</vt:lpstr>
      <vt:lpstr>III Trimestre</vt:lpstr>
      <vt:lpstr>IV Trimestre</vt:lpstr>
      <vt:lpstr>I Semestre</vt:lpstr>
      <vt:lpstr>III T Acumulado</vt:lpstr>
      <vt:lpstr>Anual</vt:lpstr>
      <vt:lpstr>Observaciones</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catherine.mata</dc:creator>
  <cp:lastModifiedBy>Horacio Rodriguez</cp:lastModifiedBy>
  <dcterms:created xsi:type="dcterms:W3CDTF">2012-02-08T21:16:28Z</dcterms:created>
  <dcterms:modified xsi:type="dcterms:W3CDTF">2017-11-01T18:28:36Z</dcterms:modified>
</cp:coreProperties>
</file>