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do\2017\Indicadores 2017\PRONAE\Indicadores\"/>
    </mc:Choice>
  </mc:AlternateContent>
  <bookViews>
    <workbookView xWindow="0" yWindow="0" windowWidth="15600" windowHeight="9240" activeTab="6"/>
  </bookViews>
  <sheets>
    <sheet name="I trimestre" sheetId="4" r:id="rId1"/>
    <sheet name="II Trimestre" sheetId="5" r:id="rId2"/>
    <sheet name="III Trimestre" sheetId="6" r:id="rId3"/>
    <sheet name="IV Trimestre" sheetId="7" r:id="rId4"/>
    <sheet name="I Semestre" sheetId="1" r:id="rId5"/>
    <sheet name="III T Acumulado" sheetId="2" r:id="rId6"/>
    <sheet name="Anual" sheetId="3" r:id="rId7"/>
  </sheets>
  <calcPr calcId="162913"/>
</workbook>
</file>

<file path=xl/calcChain.xml><?xml version="1.0" encoding="utf-8"?>
<calcChain xmlns="http://schemas.openxmlformats.org/spreadsheetml/2006/main">
  <c r="F12" i="2" l="1"/>
  <c r="F13" i="2"/>
  <c r="B32" i="3"/>
  <c r="G13" i="3"/>
  <c r="F13" i="3"/>
  <c r="E13" i="3"/>
  <c r="D13" i="3"/>
  <c r="C13" i="3"/>
  <c r="G13" i="2"/>
  <c r="E13" i="2"/>
  <c r="D13" i="2"/>
  <c r="C13" i="2"/>
  <c r="G13" i="1"/>
  <c r="F13" i="1"/>
  <c r="E13" i="1"/>
  <c r="D13" i="1"/>
  <c r="C13" i="1"/>
  <c r="B13" i="1" s="1"/>
  <c r="C69" i="7"/>
  <c r="D69" i="7"/>
  <c r="E69" i="7"/>
  <c r="F69" i="7"/>
  <c r="G69" i="7"/>
  <c r="C68" i="7"/>
  <c r="D68" i="7"/>
  <c r="E68" i="7"/>
  <c r="F68" i="7"/>
  <c r="G68" i="7"/>
  <c r="C65" i="7"/>
  <c r="D65" i="7"/>
  <c r="E65" i="7"/>
  <c r="F65" i="7"/>
  <c r="G65" i="7"/>
  <c r="C64" i="7"/>
  <c r="D64" i="7"/>
  <c r="E64" i="7"/>
  <c r="F64" i="7"/>
  <c r="G64" i="7"/>
  <c r="B13" i="7"/>
  <c r="B13" i="6"/>
  <c r="C69" i="6"/>
  <c r="D69" i="6"/>
  <c r="E69" i="6"/>
  <c r="F69" i="6"/>
  <c r="G69" i="6"/>
  <c r="C68" i="6"/>
  <c r="D68" i="6"/>
  <c r="E68" i="6"/>
  <c r="F68" i="6"/>
  <c r="G68" i="6"/>
  <c r="C65" i="6"/>
  <c r="D65" i="6"/>
  <c r="E65" i="6"/>
  <c r="F65" i="6"/>
  <c r="G65" i="6"/>
  <c r="C64" i="6"/>
  <c r="D64" i="6"/>
  <c r="E64" i="6"/>
  <c r="F64" i="6"/>
  <c r="G64" i="6"/>
  <c r="C69" i="5"/>
  <c r="D69" i="5"/>
  <c r="E69" i="5"/>
  <c r="F69" i="5"/>
  <c r="G69" i="5"/>
  <c r="C68" i="5"/>
  <c r="D68" i="5"/>
  <c r="E68" i="5"/>
  <c r="F68" i="5"/>
  <c r="G68" i="5"/>
  <c r="C65" i="5"/>
  <c r="D65" i="5"/>
  <c r="E65" i="5"/>
  <c r="F65" i="5"/>
  <c r="G65" i="5"/>
  <c r="D64" i="5"/>
  <c r="C64" i="5"/>
  <c r="E64" i="5"/>
  <c r="F64" i="5"/>
  <c r="G64" i="5"/>
  <c r="B13" i="5"/>
  <c r="C69" i="4"/>
  <c r="D69" i="4"/>
  <c r="E69" i="4"/>
  <c r="F69" i="4"/>
  <c r="G69" i="4"/>
  <c r="C65" i="4"/>
  <c r="D65" i="4"/>
  <c r="E65" i="4"/>
  <c r="F65" i="4"/>
  <c r="G65" i="4"/>
  <c r="C68" i="4"/>
  <c r="D68" i="4"/>
  <c r="E68" i="4"/>
  <c r="F68" i="4"/>
  <c r="G68" i="4"/>
  <c r="F64" i="4"/>
  <c r="C64" i="4"/>
  <c r="D64" i="4"/>
  <c r="E64" i="4"/>
  <c r="G64" i="4"/>
  <c r="B13" i="4"/>
  <c r="B13" i="2" l="1"/>
  <c r="B13" i="3"/>
  <c r="C47" i="4" l="1"/>
  <c r="C48" i="4"/>
  <c r="C49" i="4"/>
  <c r="D47" i="4"/>
  <c r="D48" i="4"/>
  <c r="E47" i="4"/>
  <c r="E48" i="4"/>
  <c r="E49" i="4" s="1"/>
  <c r="F47" i="4"/>
  <c r="F48" i="4"/>
  <c r="F49" i="4"/>
  <c r="G47" i="4"/>
  <c r="G49" i="4" s="1"/>
  <c r="G48" i="4"/>
  <c r="B21" i="4"/>
  <c r="B14" i="4"/>
  <c r="B20" i="4"/>
  <c r="B12" i="4"/>
  <c r="C47" i="5"/>
  <c r="C48" i="5"/>
  <c r="C49" i="5"/>
  <c r="C67" i="5" s="1"/>
  <c r="D47" i="5"/>
  <c r="D48" i="5"/>
  <c r="E47" i="5"/>
  <c r="E48" i="5"/>
  <c r="F47" i="5"/>
  <c r="F48" i="5"/>
  <c r="G47" i="5"/>
  <c r="G48" i="5"/>
  <c r="B21" i="5"/>
  <c r="B14" i="5"/>
  <c r="B20" i="5"/>
  <c r="B12" i="5"/>
  <c r="C47" i="6"/>
  <c r="C48" i="6"/>
  <c r="D47" i="6"/>
  <c r="D48" i="6"/>
  <c r="E47" i="6"/>
  <c r="E48" i="6"/>
  <c r="F47" i="6"/>
  <c r="F49" i="6" s="1"/>
  <c r="F67" i="6" s="1"/>
  <c r="G47" i="6"/>
  <c r="G48" i="6"/>
  <c r="B21" i="6"/>
  <c r="B73" i="6" s="1"/>
  <c r="B14" i="6"/>
  <c r="B20" i="6"/>
  <c r="B12" i="6"/>
  <c r="C47" i="7"/>
  <c r="C49" i="7" s="1"/>
  <c r="C67" i="7" s="1"/>
  <c r="C48" i="7"/>
  <c r="D47" i="7"/>
  <c r="D48" i="7"/>
  <c r="D49" i="7"/>
  <c r="D67" i="7"/>
  <c r="E47" i="7"/>
  <c r="E49" i="7" s="1"/>
  <c r="E67" i="7" s="1"/>
  <c r="E48" i="7"/>
  <c r="F47" i="7"/>
  <c r="F49" i="7" s="1"/>
  <c r="F48" i="7"/>
  <c r="G47" i="7"/>
  <c r="B21" i="7"/>
  <c r="B14" i="7"/>
  <c r="B20" i="7"/>
  <c r="B12" i="7"/>
  <c r="C21" i="1"/>
  <c r="C14" i="1"/>
  <c r="C44" i="1" s="1"/>
  <c r="C20" i="1"/>
  <c r="C12" i="1"/>
  <c r="D21" i="1"/>
  <c r="D14" i="1"/>
  <c r="D44" i="1" s="1"/>
  <c r="D20" i="1"/>
  <c r="D12" i="1"/>
  <c r="D43" i="1" s="1"/>
  <c r="E21" i="1"/>
  <c r="E14" i="1"/>
  <c r="E20" i="1"/>
  <c r="E12" i="1"/>
  <c r="F21" i="1"/>
  <c r="F14" i="1"/>
  <c r="F20" i="1"/>
  <c r="F12" i="1"/>
  <c r="F43" i="1" s="1"/>
  <c r="G21" i="1"/>
  <c r="G14" i="1"/>
  <c r="G20" i="1"/>
  <c r="G12" i="1"/>
  <c r="G43" i="1" s="1"/>
  <c r="C21" i="2"/>
  <c r="C23" i="2" s="1"/>
  <c r="C14" i="2"/>
  <c r="C44" i="2" s="1"/>
  <c r="C20" i="2"/>
  <c r="C12" i="2"/>
  <c r="C43" i="2" s="1"/>
  <c r="D21" i="2"/>
  <c r="D36" i="2" s="1"/>
  <c r="D14" i="2"/>
  <c r="D20" i="2"/>
  <c r="D12" i="2"/>
  <c r="D43" i="2" s="1"/>
  <c r="E21" i="2"/>
  <c r="E14" i="2"/>
  <c r="E44" i="2" s="1"/>
  <c r="E20" i="2"/>
  <c r="E12" i="2"/>
  <c r="E43" i="2" s="1"/>
  <c r="F21" i="2"/>
  <c r="F14" i="2"/>
  <c r="F20" i="2"/>
  <c r="F64" i="2" s="1"/>
  <c r="G21" i="2"/>
  <c r="G36" i="2" s="1"/>
  <c r="G14" i="2"/>
  <c r="G47" i="2" s="1"/>
  <c r="G20" i="2"/>
  <c r="G12" i="2"/>
  <c r="G43" i="2" s="1"/>
  <c r="C21" i="3"/>
  <c r="C14" i="3"/>
  <c r="C44" i="3" s="1"/>
  <c r="C20" i="3"/>
  <c r="C12" i="3"/>
  <c r="D21" i="3"/>
  <c r="D14" i="3"/>
  <c r="D44" i="3" s="1"/>
  <c r="D20" i="3"/>
  <c r="D12" i="3"/>
  <c r="E21" i="3"/>
  <c r="E14" i="3"/>
  <c r="E44" i="3" s="1"/>
  <c r="E20" i="3"/>
  <c r="E12" i="3"/>
  <c r="E43" i="3" s="1"/>
  <c r="F21" i="3"/>
  <c r="F14" i="3"/>
  <c r="F44" i="3" s="1"/>
  <c r="F20" i="3"/>
  <c r="F12" i="3"/>
  <c r="G21" i="3"/>
  <c r="G36" i="3" s="1"/>
  <c r="G14" i="3"/>
  <c r="G44" i="3" s="1"/>
  <c r="G20" i="3"/>
  <c r="G12" i="3"/>
  <c r="G43" i="3" s="1"/>
  <c r="G22" i="2"/>
  <c r="G16" i="2"/>
  <c r="C66" i="7"/>
  <c r="D66" i="7"/>
  <c r="E66" i="7"/>
  <c r="F66" i="7"/>
  <c r="G66" i="7"/>
  <c r="C59" i="7"/>
  <c r="D59" i="7"/>
  <c r="E59" i="7"/>
  <c r="F59" i="7"/>
  <c r="G59" i="7"/>
  <c r="C53" i="7"/>
  <c r="D53" i="7"/>
  <c r="E53" i="7"/>
  <c r="F53" i="7"/>
  <c r="G53" i="7"/>
  <c r="C52" i="7"/>
  <c r="D52" i="7"/>
  <c r="D54" i="7" s="1"/>
  <c r="E52" i="7"/>
  <c r="F52" i="7"/>
  <c r="G52" i="7"/>
  <c r="G48" i="7"/>
  <c r="C44" i="7"/>
  <c r="D44" i="7"/>
  <c r="E44" i="7"/>
  <c r="F44" i="7"/>
  <c r="G44" i="7"/>
  <c r="C43" i="7"/>
  <c r="D43" i="7"/>
  <c r="E43" i="7"/>
  <c r="F43" i="7"/>
  <c r="G43" i="7"/>
  <c r="C36" i="7"/>
  <c r="C38" i="7" s="1"/>
  <c r="D36" i="7"/>
  <c r="E36" i="7"/>
  <c r="F36" i="7"/>
  <c r="F38" i="7" s="1"/>
  <c r="G36" i="7"/>
  <c r="G38" i="7" s="1"/>
  <c r="C35" i="7"/>
  <c r="D35" i="7"/>
  <c r="D37" i="7"/>
  <c r="E35" i="7"/>
  <c r="E37" i="7" s="1"/>
  <c r="F35" i="7"/>
  <c r="F37" i="7" s="1"/>
  <c r="G35" i="7"/>
  <c r="G37" i="7" s="1"/>
  <c r="G23" i="7"/>
  <c r="C66" i="6"/>
  <c r="D66" i="6"/>
  <c r="E66" i="6"/>
  <c r="F66" i="6"/>
  <c r="G66" i="6"/>
  <c r="C59" i="6"/>
  <c r="D59" i="6"/>
  <c r="E59" i="6"/>
  <c r="F59" i="6"/>
  <c r="G59" i="6"/>
  <c r="C53" i="6"/>
  <c r="D53" i="6"/>
  <c r="E53" i="6"/>
  <c r="F53" i="6"/>
  <c r="G53" i="6"/>
  <c r="C52" i="6"/>
  <c r="D52" i="6"/>
  <c r="E52" i="6"/>
  <c r="F52" i="6"/>
  <c r="G52" i="6"/>
  <c r="F48" i="6"/>
  <c r="C44" i="6"/>
  <c r="D44" i="6"/>
  <c r="E44" i="6"/>
  <c r="F44" i="6"/>
  <c r="G44" i="6"/>
  <c r="C43" i="6"/>
  <c r="D43" i="6"/>
  <c r="E43" i="6"/>
  <c r="F43" i="6"/>
  <c r="G43" i="6"/>
  <c r="D35" i="6"/>
  <c r="D37" i="6" s="1"/>
  <c r="C36" i="6"/>
  <c r="C38" i="6" s="1"/>
  <c r="D36" i="6"/>
  <c r="D38" i="6" s="1"/>
  <c r="D61" i="6" s="1"/>
  <c r="E36" i="6"/>
  <c r="E38" i="6" s="1"/>
  <c r="F36" i="6"/>
  <c r="F38" i="6" s="1"/>
  <c r="G36" i="6"/>
  <c r="G38" i="6"/>
  <c r="C35" i="6"/>
  <c r="C37" i="6" s="1"/>
  <c r="E35" i="6"/>
  <c r="E37" i="6" s="1"/>
  <c r="E60" i="6"/>
  <c r="F35" i="6"/>
  <c r="F37" i="6"/>
  <c r="G35" i="6"/>
  <c r="G37" i="6"/>
  <c r="C66" i="5"/>
  <c r="D66" i="5"/>
  <c r="E66" i="5"/>
  <c r="F66" i="5"/>
  <c r="G66" i="5"/>
  <c r="C59" i="5"/>
  <c r="D59" i="5"/>
  <c r="E59" i="5"/>
  <c r="F59" i="5"/>
  <c r="G59" i="5"/>
  <c r="C53" i="5"/>
  <c r="D53" i="5"/>
  <c r="E53" i="5"/>
  <c r="F53" i="5"/>
  <c r="G53" i="5"/>
  <c r="G54" i="5" s="1"/>
  <c r="C52" i="5"/>
  <c r="D52" i="5"/>
  <c r="E52" i="5"/>
  <c r="E54" i="5" s="1"/>
  <c r="F52" i="5"/>
  <c r="F54" i="5" s="1"/>
  <c r="G52" i="5"/>
  <c r="C44" i="5"/>
  <c r="D44" i="5"/>
  <c r="E44" i="5"/>
  <c r="F44" i="5"/>
  <c r="G44" i="5"/>
  <c r="C43" i="5"/>
  <c r="D43" i="5"/>
  <c r="E43" i="5"/>
  <c r="F43" i="5"/>
  <c r="G43" i="5"/>
  <c r="C36" i="5"/>
  <c r="D36" i="5"/>
  <c r="E36" i="5"/>
  <c r="E38" i="5" s="1"/>
  <c r="F36" i="5"/>
  <c r="G36" i="5"/>
  <c r="G38" i="5" s="1"/>
  <c r="C35" i="5"/>
  <c r="C37" i="5" s="1"/>
  <c r="D35" i="5"/>
  <c r="D37" i="5" s="1"/>
  <c r="E35" i="5"/>
  <c r="E37" i="5" s="1"/>
  <c r="F35" i="5"/>
  <c r="F37" i="5" s="1"/>
  <c r="G35" i="5"/>
  <c r="G37" i="5" s="1"/>
  <c r="E60" i="5"/>
  <c r="F38" i="5"/>
  <c r="C59" i="4"/>
  <c r="D59" i="4"/>
  <c r="E59" i="4"/>
  <c r="F59" i="4"/>
  <c r="G59" i="4"/>
  <c r="C53" i="4"/>
  <c r="D53" i="4"/>
  <c r="E53" i="4"/>
  <c r="F53" i="4"/>
  <c r="G53" i="4"/>
  <c r="C52" i="4"/>
  <c r="D52" i="4"/>
  <c r="D54" i="4" s="1"/>
  <c r="E52" i="4"/>
  <c r="F52" i="4"/>
  <c r="F54" i="4" s="1"/>
  <c r="G52" i="4"/>
  <c r="G54" i="4" s="1"/>
  <c r="C44" i="4"/>
  <c r="D44" i="4"/>
  <c r="E44" i="4"/>
  <c r="F44" i="4"/>
  <c r="G44" i="4"/>
  <c r="C43" i="4"/>
  <c r="D43" i="4"/>
  <c r="E43" i="4"/>
  <c r="F43" i="4"/>
  <c r="G43" i="4"/>
  <c r="C36" i="4"/>
  <c r="C38" i="4" s="1"/>
  <c r="C61" i="4" s="1"/>
  <c r="D36" i="4"/>
  <c r="D38" i="4" s="1"/>
  <c r="E36" i="4"/>
  <c r="E38" i="4" s="1"/>
  <c r="E61" i="4" s="1"/>
  <c r="F36" i="4"/>
  <c r="F38" i="4" s="1"/>
  <c r="F61" i="4" s="1"/>
  <c r="G36" i="4"/>
  <c r="G38" i="4" s="1"/>
  <c r="C35" i="4"/>
  <c r="C37" i="4" s="1"/>
  <c r="D35" i="4"/>
  <c r="D37" i="4" s="1"/>
  <c r="E35" i="4"/>
  <c r="E37" i="4" s="1"/>
  <c r="F35" i="4"/>
  <c r="F37" i="4" s="1"/>
  <c r="G35" i="4"/>
  <c r="G37" i="4" s="1"/>
  <c r="E54" i="4"/>
  <c r="C54" i="4"/>
  <c r="B27" i="3"/>
  <c r="B10" i="5"/>
  <c r="B10" i="4"/>
  <c r="D23" i="7"/>
  <c r="E23" i="7"/>
  <c r="F23" i="7"/>
  <c r="C23" i="7"/>
  <c r="F22" i="2"/>
  <c r="E22" i="2"/>
  <c r="D22" i="2"/>
  <c r="C22" i="2"/>
  <c r="C16" i="3"/>
  <c r="B22" i="4"/>
  <c r="B19" i="4"/>
  <c r="B35" i="4" s="1"/>
  <c r="B37" i="4" s="1"/>
  <c r="F19" i="3"/>
  <c r="F35" i="3" s="1"/>
  <c r="F10" i="3"/>
  <c r="G10" i="3"/>
  <c r="F11" i="3"/>
  <c r="G11" i="3"/>
  <c r="F19" i="2"/>
  <c r="F35" i="2" s="1"/>
  <c r="G19" i="2"/>
  <c r="G35" i="2" s="1"/>
  <c r="F10" i="2"/>
  <c r="G10" i="2"/>
  <c r="F11" i="2"/>
  <c r="G11" i="2"/>
  <c r="F19" i="1"/>
  <c r="F35" i="1" s="1"/>
  <c r="F11" i="1"/>
  <c r="G11" i="1"/>
  <c r="F10" i="1"/>
  <c r="G10" i="1"/>
  <c r="E11" i="2"/>
  <c r="E15" i="2"/>
  <c r="D11" i="2"/>
  <c r="D15" i="2"/>
  <c r="C11" i="2"/>
  <c r="C15" i="2"/>
  <c r="E11" i="1"/>
  <c r="E15" i="1"/>
  <c r="D11" i="1"/>
  <c r="D15" i="1"/>
  <c r="C11" i="1"/>
  <c r="C43" i="1"/>
  <c r="C15" i="1"/>
  <c r="D23" i="6"/>
  <c r="E23" i="6"/>
  <c r="F23" i="6"/>
  <c r="G23" i="6"/>
  <c r="C23" i="6"/>
  <c r="D23" i="5"/>
  <c r="E23" i="5"/>
  <c r="F23" i="5"/>
  <c r="G23" i="5"/>
  <c r="C23" i="5"/>
  <c r="D23" i="4"/>
  <c r="E23" i="4"/>
  <c r="F23" i="4"/>
  <c r="G23" i="4"/>
  <c r="C23" i="4"/>
  <c r="E44" i="1"/>
  <c r="B32" i="5"/>
  <c r="B32" i="6"/>
  <c r="B32" i="7"/>
  <c r="B32" i="1"/>
  <c r="B32" i="2"/>
  <c r="B32" i="4"/>
  <c r="G16" i="3"/>
  <c r="F16" i="3"/>
  <c r="E16" i="3"/>
  <c r="D16" i="3"/>
  <c r="F16" i="2"/>
  <c r="E16" i="2"/>
  <c r="D16" i="2"/>
  <c r="C16" i="2"/>
  <c r="D19" i="3"/>
  <c r="D35" i="3"/>
  <c r="E19" i="3"/>
  <c r="E35" i="3" s="1"/>
  <c r="G19" i="3"/>
  <c r="G35" i="3" s="1"/>
  <c r="C19" i="3"/>
  <c r="D22" i="3"/>
  <c r="E22" i="3"/>
  <c r="F22" i="3"/>
  <c r="G22" i="3"/>
  <c r="C22" i="3"/>
  <c r="D19" i="2"/>
  <c r="D35" i="2" s="1"/>
  <c r="E19" i="2"/>
  <c r="E35" i="2" s="1"/>
  <c r="C19" i="2"/>
  <c r="C35" i="2" s="1"/>
  <c r="D22" i="1"/>
  <c r="E22" i="1"/>
  <c r="F22" i="1"/>
  <c r="G22" i="1"/>
  <c r="C22" i="1"/>
  <c r="D19" i="1"/>
  <c r="D35" i="1" s="1"/>
  <c r="E19" i="1"/>
  <c r="E35" i="1" s="1"/>
  <c r="G19" i="1"/>
  <c r="G35" i="1" s="1"/>
  <c r="G37" i="1" s="1"/>
  <c r="C19" i="1"/>
  <c r="C35" i="1" s="1"/>
  <c r="D16" i="1"/>
  <c r="D52" i="1" s="1"/>
  <c r="E16" i="1"/>
  <c r="E52" i="1" s="1"/>
  <c r="F16" i="1"/>
  <c r="G16" i="1"/>
  <c r="C16" i="1"/>
  <c r="C52" i="1" s="1"/>
  <c r="D11" i="3"/>
  <c r="E11" i="3"/>
  <c r="D15" i="3"/>
  <c r="E15" i="3"/>
  <c r="F15" i="3"/>
  <c r="G15" i="3"/>
  <c r="C11" i="3"/>
  <c r="C15" i="3"/>
  <c r="D10" i="3"/>
  <c r="E10" i="3"/>
  <c r="C10" i="3"/>
  <c r="D10" i="2"/>
  <c r="E10" i="2"/>
  <c r="F15" i="2"/>
  <c r="G15" i="2"/>
  <c r="C10" i="2"/>
  <c r="D10" i="1"/>
  <c r="D59" i="1" s="1"/>
  <c r="E10" i="1"/>
  <c r="F15" i="1"/>
  <c r="G15" i="1"/>
  <c r="C10" i="1"/>
  <c r="G59" i="1"/>
  <c r="F23" i="1"/>
  <c r="G23" i="2"/>
  <c r="F66" i="4"/>
  <c r="B11" i="7"/>
  <c r="B15" i="7"/>
  <c r="B16" i="7"/>
  <c r="B19" i="7"/>
  <c r="B35" i="7" s="1"/>
  <c r="B22" i="7"/>
  <c r="B10" i="7"/>
  <c r="B19" i="6"/>
  <c r="B35" i="6" s="1"/>
  <c r="B37" i="6" s="1"/>
  <c r="B22" i="6"/>
  <c r="B11" i="6"/>
  <c r="B15" i="6"/>
  <c r="B16" i="6"/>
  <c r="B10" i="6"/>
  <c r="B11" i="5"/>
  <c r="B16" i="5"/>
  <c r="B19" i="5"/>
  <c r="B36" i="5"/>
  <c r="B38" i="5" s="1"/>
  <c r="B22" i="5"/>
  <c r="B53" i="5" s="1"/>
  <c r="B11" i="4"/>
  <c r="B15" i="4"/>
  <c r="B66" i="4" s="1"/>
  <c r="B16" i="4"/>
  <c r="B35" i="5"/>
  <c r="B26" i="6"/>
  <c r="B72" i="6" s="1"/>
  <c r="B73" i="5"/>
  <c r="B73" i="4"/>
  <c r="B27" i="2"/>
  <c r="B27" i="1"/>
  <c r="C66" i="4"/>
  <c r="D66" i="4"/>
  <c r="E66" i="4"/>
  <c r="G66" i="4"/>
  <c r="B53" i="4"/>
  <c r="G60" i="7"/>
  <c r="B59" i="5"/>
  <c r="B15" i="5"/>
  <c r="B66" i="5" s="1"/>
  <c r="B43" i="7" l="1"/>
  <c r="F54" i="7"/>
  <c r="B66" i="7"/>
  <c r="G49" i="7"/>
  <c r="G54" i="7"/>
  <c r="E54" i="7"/>
  <c r="G61" i="7"/>
  <c r="B37" i="7"/>
  <c r="B23" i="7"/>
  <c r="B56" i="7" s="1"/>
  <c r="G36" i="1"/>
  <c r="G38" i="1" s="1"/>
  <c r="G69" i="1"/>
  <c r="G65" i="1"/>
  <c r="E65" i="1"/>
  <c r="E69" i="1"/>
  <c r="C66" i="1"/>
  <c r="C65" i="1"/>
  <c r="C69" i="1"/>
  <c r="B64" i="4"/>
  <c r="B68" i="4"/>
  <c r="B26" i="4"/>
  <c r="B72" i="4" s="1"/>
  <c r="B37" i="5"/>
  <c r="F61" i="7"/>
  <c r="E60" i="7"/>
  <c r="F64" i="1"/>
  <c r="F68" i="1"/>
  <c r="D64" i="1"/>
  <c r="D68" i="1"/>
  <c r="B68" i="7"/>
  <c r="B64" i="7"/>
  <c r="B48" i="4"/>
  <c r="B65" i="4"/>
  <c r="B69" i="4"/>
  <c r="E60" i="4"/>
  <c r="C54" i="5"/>
  <c r="D54" i="6"/>
  <c r="B65" i="5"/>
  <c r="B69" i="5"/>
  <c r="C54" i="7"/>
  <c r="F36" i="1"/>
  <c r="F69" i="1"/>
  <c r="F65" i="1"/>
  <c r="D36" i="1"/>
  <c r="D65" i="1"/>
  <c r="D69" i="1"/>
  <c r="B48" i="7"/>
  <c r="B69" i="7"/>
  <c r="B65" i="7"/>
  <c r="D49" i="4"/>
  <c r="D67" i="4" s="1"/>
  <c r="B60" i="5"/>
  <c r="D61" i="4"/>
  <c r="G60" i="6"/>
  <c r="B59" i="6"/>
  <c r="F60" i="7"/>
  <c r="G64" i="1"/>
  <c r="G68" i="1"/>
  <c r="E64" i="1"/>
  <c r="E68" i="1"/>
  <c r="C68" i="1"/>
  <c r="C64" i="1"/>
  <c r="G60" i="4"/>
  <c r="B64" i="5"/>
  <c r="B68" i="5"/>
  <c r="B23" i="5"/>
  <c r="B56" i="5" s="1"/>
  <c r="E54" i="6"/>
  <c r="B43" i="4"/>
  <c r="B43" i="5"/>
  <c r="B44" i="5"/>
  <c r="B23" i="6"/>
  <c r="B56" i="6" s="1"/>
  <c r="D49" i="6"/>
  <c r="B36" i="6"/>
  <c r="B60" i="6" s="1"/>
  <c r="G66" i="3"/>
  <c r="G69" i="3"/>
  <c r="G65" i="3"/>
  <c r="B52" i="6"/>
  <c r="G69" i="2"/>
  <c r="G65" i="2"/>
  <c r="F65" i="3"/>
  <c r="F69" i="3"/>
  <c r="F69" i="2"/>
  <c r="F65" i="2"/>
  <c r="F52" i="3"/>
  <c r="E65" i="3"/>
  <c r="E69" i="3"/>
  <c r="E65" i="2"/>
  <c r="E69" i="2"/>
  <c r="D69" i="3"/>
  <c r="D65" i="3"/>
  <c r="D69" i="2"/>
  <c r="D65" i="2"/>
  <c r="C65" i="3"/>
  <c r="C69" i="3"/>
  <c r="C69" i="2"/>
  <c r="C65" i="2"/>
  <c r="B65" i="6"/>
  <c r="B69" i="6"/>
  <c r="F54" i="6"/>
  <c r="F64" i="3"/>
  <c r="F68" i="3"/>
  <c r="F68" i="2"/>
  <c r="G68" i="2"/>
  <c r="G64" i="2"/>
  <c r="G49" i="6"/>
  <c r="G67" i="6" s="1"/>
  <c r="G64" i="3"/>
  <c r="G68" i="3"/>
  <c r="D68" i="3"/>
  <c r="D64" i="3"/>
  <c r="D64" i="2"/>
  <c r="D68" i="2"/>
  <c r="E64" i="3"/>
  <c r="E68" i="3"/>
  <c r="E68" i="2"/>
  <c r="E64" i="2"/>
  <c r="E49" i="6"/>
  <c r="E67" i="6" s="1"/>
  <c r="C68" i="3"/>
  <c r="C64" i="3"/>
  <c r="C64" i="2"/>
  <c r="C68" i="2"/>
  <c r="C49" i="6"/>
  <c r="C67" i="6" s="1"/>
  <c r="B68" i="6"/>
  <c r="B64" i="6"/>
  <c r="C54" i="6"/>
  <c r="D60" i="6"/>
  <c r="G61" i="6"/>
  <c r="B22" i="2"/>
  <c r="D66" i="2"/>
  <c r="E37" i="1"/>
  <c r="G53" i="1"/>
  <c r="G48" i="1"/>
  <c r="F66" i="1"/>
  <c r="B22" i="1"/>
  <c r="D66" i="1"/>
  <c r="G47" i="1"/>
  <c r="E47" i="1"/>
  <c r="B53" i="7"/>
  <c r="F59" i="3"/>
  <c r="C53" i="3"/>
  <c r="B36" i="7"/>
  <c r="B60" i="7" s="1"/>
  <c r="C23" i="3"/>
  <c r="B47" i="7"/>
  <c r="B26" i="7"/>
  <c r="B72" i="7" s="1"/>
  <c r="C36" i="3"/>
  <c r="C38" i="3" s="1"/>
  <c r="B44" i="6"/>
  <c r="F52" i="2"/>
  <c r="B53" i="6"/>
  <c r="B54" i="6" s="1"/>
  <c r="B66" i="6"/>
  <c r="G44" i="2"/>
  <c r="D52" i="3"/>
  <c r="F47" i="3"/>
  <c r="G23" i="3"/>
  <c r="F44" i="2"/>
  <c r="E52" i="3"/>
  <c r="F43" i="3"/>
  <c r="G38" i="2"/>
  <c r="B20" i="1"/>
  <c r="G59" i="2"/>
  <c r="B15" i="3"/>
  <c r="D43" i="3"/>
  <c r="G53" i="2"/>
  <c r="G44" i="1"/>
  <c r="B11" i="3"/>
  <c r="E43" i="1"/>
  <c r="E47" i="2"/>
  <c r="C66" i="2"/>
  <c r="B52" i="5"/>
  <c r="D23" i="2"/>
  <c r="B19" i="1"/>
  <c r="B35" i="1" s="1"/>
  <c r="E36" i="2"/>
  <c r="E38" i="2" s="1"/>
  <c r="C36" i="2"/>
  <c r="C38" i="2" s="1"/>
  <c r="F59" i="2"/>
  <c r="G52" i="1"/>
  <c r="E59" i="3"/>
  <c r="C66" i="3"/>
  <c r="D38" i="1"/>
  <c r="B15" i="1"/>
  <c r="E23" i="1"/>
  <c r="F23" i="3"/>
  <c r="F53" i="3"/>
  <c r="G53" i="3"/>
  <c r="D47" i="3"/>
  <c r="C47" i="1"/>
  <c r="D23" i="1"/>
  <c r="D53" i="2"/>
  <c r="F36" i="3"/>
  <c r="F38" i="3" s="1"/>
  <c r="C53" i="2"/>
  <c r="D53" i="1"/>
  <c r="D54" i="1" s="1"/>
  <c r="F48" i="3"/>
  <c r="D48" i="1"/>
  <c r="E23" i="2"/>
  <c r="F38" i="1"/>
  <c r="C59" i="1"/>
  <c r="D59" i="3"/>
  <c r="B15" i="2"/>
  <c r="F59" i="1"/>
  <c r="C48" i="2"/>
  <c r="G48" i="3"/>
  <c r="D36" i="3"/>
  <c r="D53" i="3"/>
  <c r="B21" i="3"/>
  <c r="B73" i="3" s="1"/>
  <c r="F53" i="2"/>
  <c r="F36" i="2"/>
  <c r="F38" i="2" s="1"/>
  <c r="F23" i="2"/>
  <c r="D48" i="2"/>
  <c r="B47" i="4"/>
  <c r="B49" i="4" s="1"/>
  <c r="B59" i="4"/>
  <c r="B44" i="4"/>
  <c r="C67" i="4"/>
  <c r="D66" i="3"/>
  <c r="C35" i="3"/>
  <c r="C37" i="3" s="1"/>
  <c r="B19" i="3"/>
  <c r="B35" i="3" s="1"/>
  <c r="F61" i="6"/>
  <c r="B20" i="3"/>
  <c r="G47" i="3"/>
  <c r="G59" i="3"/>
  <c r="G52" i="3"/>
  <c r="G38" i="3"/>
  <c r="B20" i="2"/>
  <c r="F47" i="2"/>
  <c r="F43" i="2"/>
  <c r="E59" i="2"/>
  <c r="E52" i="2"/>
  <c r="D47" i="2"/>
  <c r="B14" i="2"/>
  <c r="D52" i="2"/>
  <c r="D38" i="2"/>
  <c r="B52" i="7"/>
  <c r="B54" i="7" s="1"/>
  <c r="B59" i="7"/>
  <c r="B44" i="7"/>
  <c r="B54" i="5"/>
  <c r="F66" i="2"/>
  <c r="D37" i="1"/>
  <c r="D60" i="1"/>
  <c r="B22" i="3"/>
  <c r="G37" i="3"/>
  <c r="D44" i="2"/>
  <c r="D38" i="5"/>
  <c r="D60" i="5"/>
  <c r="F60" i="6"/>
  <c r="C61" i="6"/>
  <c r="C37" i="7"/>
  <c r="C61" i="7" s="1"/>
  <c r="C60" i="7"/>
  <c r="B14" i="3"/>
  <c r="B21" i="2"/>
  <c r="F48" i="2"/>
  <c r="E66" i="1"/>
  <c r="E36" i="1"/>
  <c r="E38" i="1" s="1"/>
  <c r="E61" i="1" s="1"/>
  <c r="E53" i="1"/>
  <c r="E54" i="1" s="1"/>
  <c r="F67" i="7"/>
  <c r="B48" i="6"/>
  <c r="F67" i="4"/>
  <c r="B52" i="4"/>
  <c r="B54" i="4" s="1"/>
  <c r="D23" i="3"/>
  <c r="E53" i="2"/>
  <c r="C59" i="2"/>
  <c r="B10" i="2"/>
  <c r="D59" i="2"/>
  <c r="B16" i="2"/>
  <c r="C52" i="2"/>
  <c r="B23" i="4"/>
  <c r="B56" i="4" s="1"/>
  <c r="B16" i="3"/>
  <c r="D60" i="4"/>
  <c r="F60" i="4"/>
  <c r="C60" i="4"/>
  <c r="C60" i="5"/>
  <c r="C38" i="5"/>
  <c r="E38" i="7"/>
  <c r="E61" i="7" s="1"/>
  <c r="D60" i="7"/>
  <c r="D38" i="7"/>
  <c r="D61" i="7" s="1"/>
  <c r="E47" i="3"/>
  <c r="E66" i="3"/>
  <c r="E23" i="3"/>
  <c r="E36" i="3"/>
  <c r="E38" i="3" s="1"/>
  <c r="E53" i="3"/>
  <c r="C47" i="3"/>
  <c r="C52" i="3"/>
  <c r="G52" i="2"/>
  <c r="G54" i="2" s="1"/>
  <c r="C47" i="2"/>
  <c r="B12" i="2"/>
  <c r="B43" i="2" s="1"/>
  <c r="B12" i="1"/>
  <c r="B43" i="1" s="1"/>
  <c r="C36" i="1"/>
  <c r="C38" i="1" s="1"/>
  <c r="C23" i="1"/>
  <c r="C53" i="1"/>
  <c r="C54" i="1" s="1"/>
  <c r="B43" i="6"/>
  <c r="G67" i="7"/>
  <c r="D67" i="6"/>
  <c r="B26" i="5"/>
  <c r="B72" i="5" s="1"/>
  <c r="B48" i="5"/>
  <c r="E67" i="4"/>
  <c r="B11" i="1"/>
  <c r="G61" i="4"/>
  <c r="E61" i="6"/>
  <c r="C60" i="6"/>
  <c r="B12" i="3"/>
  <c r="B43" i="3" s="1"/>
  <c r="E66" i="2"/>
  <c r="B21" i="1"/>
  <c r="G23" i="1"/>
  <c r="F52" i="1"/>
  <c r="E48" i="1"/>
  <c r="E49" i="1" s="1"/>
  <c r="G67" i="4"/>
  <c r="B73" i="7"/>
  <c r="B16" i="1"/>
  <c r="F44" i="1"/>
  <c r="G66" i="1"/>
  <c r="E37" i="3"/>
  <c r="B11" i="2"/>
  <c r="B36" i="4"/>
  <c r="C43" i="3"/>
  <c r="G54" i="6"/>
  <c r="F66" i="3"/>
  <c r="D48" i="3"/>
  <c r="C48" i="3"/>
  <c r="G66" i="2"/>
  <c r="F47" i="1"/>
  <c r="F53" i="1"/>
  <c r="E59" i="1"/>
  <c r="D47" i="1"/>
  <c r="B14" i="1"/>
  <c r="C48" i="1"/>
  <c r="B47" i="6"/>
  <c r="C59" i="3"/>
  <c r="D54" i="5"/>
  <c r="E48" i="3"/>
  <c r="F48" i="1"/>
  <c r="G48" i="2"/>
  <c r="G49" i="2" s="1"/>
  <c r="E48" i="2"/>
  <c r="D61" i="5"/>
  <c r="G61" i="1"/>
  <c r="G61" i="5"/>
  <c r="G49" i="5"/>
  <c r="G67" i="5" s="1"/>
  <c r="F49" i="5"/>
  <c r="F67" i="5" s="1"/>
  <c r="E61" i="5"/>
  <c r="E49" i="5"/>
  <c r="E67" i="5" s="1"/>
  <c r="D49" i="1"/>
  <c r="D49" i="5"/>
  <c r="D67" i="5" s="1"/>
  <c r="C61" i="5"/>
  <c r="B47" i="5"/>
  <c r="E37" i="2"/>
  <c r="G37" i="2"/>
  <c r="G60" i="2"/>
  <c r="F37" i="3"/>
  <c r="C37" i="1"/>
  <c r="C61" i="1" s="1"/>
  <c r="C37" i="2"/>
  <c r="D37" i="2"/>
  <c r="D60" i="2"/>
  <c r="F37" i="1"/>
  <c r="F60" i="1"/>
  <c r="F37" i="2"/>
  <c r="F61" i="5"/>
  <c r="G60" i="1"/>
  <c r="G60" i="3"/>
  <c r="B19" i="2"/>
  <c r="B35" i="2" s="1"/>
  <c r="F60" i="5"/>
  <c r="G60" i="5"/>
  <c r="B61" i="5"/>
  <c r="B10" i="3"/>
  <c r="B10" i="1"/>
  <c r="D37" i="3"/>
  <c r="B49" i="7" l="1"/>
  <c r="B67" i="7" s="1"/>
  <c r="F54" i="3"/>
  <c r="C49" i="3"/>
  <c r="C67" i="3" s="1"/>
  <c r="B47" i="1"/>
  <c r="G49" i="3"/>
  <c r="G49" i="1"/>
  <c r="B26" i="1"/>
  <c r="B72" i="1" s="1"/>
  <c r="B68" i="1"/>
  <c r="B64" i="1"/>
  <c r="B49" i="5"/>
  <c r="B67" i="5" s="1"/>
  <c r="B69" i="1"/>
  <c r="B65" i="1"/>
  <c r="D54" i="2"/>
  <c r="E49" i="3"/>
  <c r="E67" i="3" s="1"/>
  <c r="B38" i="6"/>
  <c r="B61" i="6" s="1"/>
  <c r="D54" i="3"/>
  <c r="B69" i="2"/>
  <c r="B65" i="2"/>
  <c r="B65" i="3"/>
  <c r="B69" i="3"/>
  <c r="B68" i="3"/>
  <c r="B64" i="3"/>
  <c r="B49" i="6"/>
  <c r="B67" i="6" s="1"/>
  <c r="B64" i="2"/>
  <c r="B68" i="2"/>
  <c r="F54" i="2"/>
  <c r="B47" i="2"/>
  <c r="D49" i="3"/>
  <c r="D67" i="3" s="1"/>
  <c r="E54" i="3"/>
  <c r="E60" i="2"/>
  <c r="D61" i="2"/>
  <c r="B66" i="1"/>
  <c r="D61" i="1"/>
  <c r="G54" i="1"/>
  <c r="F49" i="3"/>
  <c r="F67" i="3" s="1"/>
  <c r="C54" i="3"/>
  <c r="B38" i="7"/>
  <c r="B61" i="7" s="1"/>
  <c r="C60" i="3"/>
  <c r="F61" i="3"/>
  <c r="C60" i="2"/>
  <c r="C61" i="2"/>
  <c r="F49" i="2"/>
  <c r="F67" i="2" s="1"/>
  <c r="G54" i="3"/>
  <c r="F61" i="1"/>
  <c r="E49" i="2"/>
  <c r="E67" i="2" s="1"/>
  <c r="F49" i="1"/>
  <c r="D49" i="2"/>
  <c r="D67" i="2" s="1"/>
  <c r="C49" i="1"/>
  <c r="C60" i="1"/>
  <c r="G61" i="2"/>
  <c r="E60" i="1"/>
  <c r="C49" i="2"/>
  <c r="C67" i="2" s="1"/>
  <c r="E61" i="2"/>
  <c r="B67" i="4"/>
  <c r="C67" i="1"/>
  <c r="B23" i="1"/>
  <c r="B56" i="1" s="1"/>
  <c r="G61" i="3"/>
  <c r="F60" i="3"/>
  <c r="C61" i="3"/>
  <c r="E67" i="1"/>
  <c r="B36" i="1"/>
  <c r="C54" i="2"/>
  <c r="B23" i="2"/>
  <c r="B56" i="2" s="1"/>
  <c r="G67" i="3"/>
  <c r="E61" i="3"/>
  <c r="B44" i="3"/>
  <c r="B52" i="3"/>
  <c r="E54" i="2"/>
  <c r="B26" i="2"/>
  <c r="B72" i="2" s="1"/>
  <c r="F67" i="1"/>
  <c r="E60" i="3"/>
  <c r="B73" i="1"/>
  <c r="B48" i="1"/>
  <c r="B49" i="1" s="1"/>
  <c r="F54" i="1"/>
  <c r="B23" i="3"/>
  <c r="B56" i="3" s="1"/>
  <c r="B59" i="2"/>
  <c r="B52" i="2"/>
  <c r="B44" i="2"/>
  <c r="D38" i="3"/>
  <c r="D61" i="3" s="1"/>
  <c r="D60" i="3"/>
  <c r="F61" i="2"/>
  <c r="B47" i="3"/>
  <c r="G67" i="1"/>
  <c r="B53" i="1"/>
  <c r="B44" i="1"/>
  <c r="B52" i="1"/>
  <c r="B60" i="4"/>
  <c r="B38" i="4"/>
  <c r="B61" i="4" s="1"/>
  <c r="D67" i="1"/>
  <c r="G67" i="2"/>
  <c r="F60" i="2"/>
  <c r="B53" i="2"/>
  <c r="B48" i="2"/>
  <c r="B36" i="2"/>
  <c r="B38" i="2" s="1"/>
  <c r="B73" i="2"/>
  <c r="B66" i="2"/>
  <c r="B26" i="3"/>
  <c r="B72" i="3" s="1"/>
  <c r="B48" i="3"/>
  <c r="B66" i="3"/>
  <c r="B53" i="3"/>
  <c r="B36" i="3"/>
  <c r="B37" i="2"/>
  <c r="B37" i="1"/>
  <c r="B59" i="1"/>
  <c r="B37" i="3"/>
  <c r="B59" i="3"/>
  <c r="B60" i="2" l="1"/>
  <c r="B49" i="2"/>
  <c r="B67" i="2" s="1"/>
  <c r="B61" i="2"/>
  <c r="B67" i="1"/>
  <c r="B49" i="3"/>
  <c r="B67" i="3" s="1"/>
  <c r="B54" i="3"/>
  <c r="B38" i="1"/>
  <c r="B61" i="1" s="1"/>
  <c r="B60" i="1"/>
  <c r="B38" i="3"/>
  <c r="B61" i="3" s="1"/>
  <c r="B60" i="3"/>
  <c r="B54" i="2"/>
  <c r="B54" i="1"/>
</calcChain>
</file>

<file path=xl/sharedStrings.xml><?xml version="1.0" encoding="utf-8"?>
<sst xmlns="http://schemas.openxmlformats.org/spreadsheetml/2006/main" count="486" uniqueCount="134">
  <si>
    <t>Indicador</t>
  </si>
  <si>
    <t>Total programa</t>
  </si>
  <si>
    <t>Productos</t>
  </si>
  <si>
    <t>Obra comunal</t>
  </si>
  <si>
    <t>Apoyo Capac.</t>
  </si>
  <si>
    <t>Ideas produc.</t>
  </si>
  <si>
    <t>Insumos</t>
  </si>
  <si>
    <t xml:space="preserve">Beneficiarios 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</si>
  <si>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</si>
  <si>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</si>
  <si>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</si>
  <si>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</si>
  <si>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</si>
  <si>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</si>
  <si>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</si>
  <si>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</si>
  <si>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</si>
  <si>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</si>
  <si>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</si>
  <si>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</si>
  <si>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</si>
  <si>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</si>
  <si>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</si>
  <si>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</si>
  <si>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</si>
  <si>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</si>
  <si>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</si>
  <si>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</si>
  <si>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</si>
  <si>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</si>
  <si>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</si>
  <si>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</si>
  <si>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</si>
  <si>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</si>
  <si>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</si>
  <si>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Fuentes:</t>
  </si>
  <si>
    <t>Subsidios</t>
  </si>
  <si>
    <t xml:space="preserve">Gasto efectivo por subsidio (GEB) </t>
  </si>
  <si>
    <t>Notas:</t>
  </si>
  <si>
    <t>Para evaluación no se toman en cuenta modificaciones que sean retroactivas</t>
  </si>
  <si>
    <t>Informes de Giro de Recursos, Área de Presupuesto, Desaf</t>
  </si>
  <si>
    <t>Los beneficiarios son las personas nuevas que ingresan al programa en cada trimestre, por eso en los acumulados (semestral, 3T y anual) se suman</t>
  </si>
  <si>
    <t>Empleate</t>
  </si>
  <si>
    <t xml:space="preserve">Gasto programado acumulado por beneficiario (GPB) </t>
  </si>
  <si>
    <t xml:space="preserve">Gasto efectivo acumulado por beneficiario (GEB) </t>
  </si>
  <si>
    <t xml:space="preserve">Gasto programado trimestral  por beneficiario (GPB) </t>
  </si>
  <si>
    <t xml:space="preserve">Gasto efectivo trimestral por beneficiario (GEB) </t>
  </si>
  <si>
    <t xml:space="preserve">Gasto programado semestral por beneficiario (GPB) </t>
  </si>
  <si>
    <t xml:space="preserve">Gasto efectivo semestral por beneficiario (GEB) </t>
  </si>
  <si>
    <t xml:space="preserve">Gasto programado anual por beneficiario (GPB) </t>
  </si>
  <si>
    <t xml:space="preserve">Gasto efectivo anual por beneficiario (GEB) </t>
  </si>
  <si>
    <t xml:space="preserve">Gasto programado mensual por beneficiario (GPB) </t>
  </si>
  <si>
    <t xml:space="preserve">Gasto efectivo mensual por beneficiario (GEB) </t>
  </si>
  <si>
    <t>Empléate</t>
  </si>
  <si>
    <t>,</t>
  </si>
  <si>
    <t>Efectivos 1T 2016</t>
  </si>
  <si>
    <t>IPC (1T 2016)</t>
  </si>
  <si>
    <t>Gasto efectivo real 1T 2016</t>
  </si>
  <si>
    <t>Gasto efectivo real por beneficiario 1T 2016</t>
  </si>
  <si>
    <t>Efectivos 2T 2016</t>
  </si>
  <si>
    <t>IPC (2T 2016)</t>
  </si>
  <si>
    <t>Gasto efectivo real 2T 2016</t>
  </si>
  <si>
    <t>Gasto efectivo real por beneficiario 2T 2016</t>
  </si>
  <si>
    <t>Efectivos 3T 2016</t>
  </si>
  <si>
    <t>IPC (3T 2016)</t>
  </si>
  <si>
    <t>Gasto efectivo real 3T 2016</t>
  </si>
  <si>
    <t>Gasto efectivo real por beneficiario 3T 2016</t>
  </si>
  <si>
    <t>Efectivos 4T 2016</t>
  </si>
  <si>
    <t>IPC (4T 2016)</t>
  </si>
  <si>
    <t>Gasto efectivo real 4T 2016</t>
  </si>
  <si>
    <t>Gasto efectivo real por beneficiario 4T 2016</t>
  </si>
  <si>
    <t>Efectivos 1S 2016</t>
  </si>
  <si>
    <t>IPC (1S 2016)</t>
  </si>
  <si>
    <t>Gasto efectivo real 1S 2016</t>
  </si>
  <si>
    <t>Gasto efectivo real por beneficiario 1S 2016</t>
  </si>
  <si>
    <t>Efectivos  2016</t>
  </si>
  <si>
    <t>IPC ( 2016)</t>
  </si>
  <si>
    <t>Gasto efectivo real  2016</t>
  </si>
  <si>
    <t>Gasto efectivo real por beneficiario  2016</t>
  </si>
  <si>
    <t>Apoyo a Indígenas</t>
  </si>
  <si>
    <t>Indicadores aplicados a PRONAE. Primer trimestre 2017</t>
  </si>
  <si>
    <t>Programados 1T 2017</t>
  </si>
  <si>
    <t>Efectivos 1T 2017</t>
  </si>
  <si>
    <t>Programados año 2017</t>
  </si>
  <si>
    <t>En transferencias 1T 2017</t>
  </si>
  <si>
    <t>IPC (1T 2017)</t>
  </si>
  <si>
    <t>Gasto efectivo real 1T 2017</t>
  </si>
  <si>
    <t>Gasto efectivo real por beneficiario 1T 2017</t>
  </si>
  <si>
    <t>Informes trimestrales 2016 y 2017, PRONAE</t>
  </si>
  <si>
    <t>Metas y modificaciones 2017, DESAF</t>
  </si>
  <si>
    <t>Indicadores aplicados a PRONAE. Segundo trimestre 2017</t>
  </si>
  <si>
    <t>Programados 2T 2017</t>
  </si>
  <si>
    <t>Efectivos 2T 2017</t>
  </si>
  <si>
    <t>Efectivos2T 2016</t>
  </si>
  <si>
    <t>En transferencias 2T 2017</t>
  </si>
  <si>
    <t>IPC (2T 2017)</t>
  </si>
  <si>
    <t>Gasto efectivo real 2T 2017</t>
  </si>
  <si>
    <t>Gasto efectivo real por beneficiario 2T 2017</t>
  </si>
  <si>
    <t>Indicadores aplicados a PRONAE. Tercer trimestre 2017</t>
  </si>
  <si>
    <t>Programados 3T 2017</t>
  </si>
  <si>
    <t>Efectivos 3T 2017</t>
  </si>
  <si>
    <t>Efectivos3T 2016</t>
  </si>
  <si>
    <t>En transferencias 3T 2017</t>
  </si>
  <si>
    <t>IPC (3T 2017)</t>
  </si>
  <si>
    <t>Gasto efectivo real 3T 2017</t>
  </si>
  <si>
    <t>Gasto efectivo real por beneficiario 3T 2017</t>
  </si>
  <si>
    <t>Indicadores aplicados a PRONAE. Cuarto trimestre 2017</t>
  </si>
  <si>
    <t>Programados 4T 2017</t>
  </si>
  <si>
    <t>Efectivos 4T 2017</t>
  </si>
  <si>
    <t>En transferencias 4T 2017</t>
  </si>
  <si>
    <t>IPC (4T 2017)</t>
  </si>
  <si>
    <t>Gasto efectivo real 4T 2017</t>
  </si>
  <si>
    <t>Gasto efectivo real por beneficiario 4T 2017</t>
  </si>
  <si>
    <t>Indicadores aplicados a PRONAE. Primer Semestre 2017</t>
  </si>
  <si>
    <t>Programados 1S 2017</t>
  </si>
  <si>
    <t>Efectivos 1S 2017</t>
  </si>
  <si>
    <t>Efectivos1S 2016</t>
  </si>
  <si>
    <t>En transferencias 1S 2017</t>
  </si>
  <si>
    <t>IPC (1S 2017)</t>
  </si>
  <si>
    <t>Gasto efectivo real 1S 2017</t>
  </si>
  <si>
    <t>Gasto efectivo real por beneficiario 1S 2017</t>
  </si>
  <si>
    <t>Indicadores aplicados a PRONAE. Tercer trimestre ACUMULADO 2017</t>
  </si>
  <si>
    <t>Indicadores aplicados a PRONAE. Año 2017</t>
  </si>
  <si>
    <t>Programados  2017</t>
  </si>
  <si>
    <t>Efectivos  2017</t>
  </si>
  <si>
    <t>Efectivos 2016</t>
  </si>
  <si>
    <t>En transferencias  2017</t>
  </si>
  <si>
    <t>IPC ( 2017)</t>
  </si>
  <si>
    <t>Gasto efectivo real  2017</t>
  </si>
  <si>
    <t>Gasto efectivo real por beneficiario  2017</t>
  </si>
  <si>
    <t>Fecha de actualización: 05/05/2017</t>
  </si>
  <si>
    <t>Fecha de actualización: 13/09/2017</t>
  </si>
  <si>
    <t>Fecha de actualización: 06/11/2017</t>
  </si>
  <si>
    <t>Fecha de actualización:02/03/2018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</si>
</sst>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____"/>
    <numFmt numFmtId="166" formatCode="#,##0.0"/>
    <numFmt numFmtId="167" formatCode="#,##0____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3" xfId="0" applyBorder="1" applyAlignment="1">
      <alignment horizontal="center"/>
    </xf>
    <xf numFmtId="0" fontId="3" fillId="0" borderId="0" xfId="0" applyFont="1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2" fillId="0" borderId="0" xfId="0" applyFont="1"/>
    <xf numFmtId="4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Fill="1"/>
    <xf numFmtId="0" fontId="0" fillId="0" borderId="3" xfId="0" applyBorder="1"/>
    <xf numFmtId="166" fontId="0" fillId="0" borderId="0" xfId="0" applyNumberFormat="1"/>
    <xf numFmtId="0" fontId="0" fillId="0" borderId="0" xfId="0" applyFont="1" applyAlignment="1">
      <alignment wrapText="1"/>
    </xf>
    <xf numFmtId="164" fontId="0" fillId="0" borderId="0" xfId="1" applyFont="1"/>
    <xf numFmtId="3" fontId="0" fillId="0" borderId="0" xfId="0" applyNumberFormat="1" applyFill="1"/>
    <xf numFmtId="164" fontId="0" fillId="0" borderId="0" xfId="1" applyFont="1" applyFill="1"/>
    <xf numFmtId="0" fontId="0" fillId="0" borderId="0" xfId="0" applyFill="1"/>
    <xf numFmtId="0" fontId="6" fillId="0" borderId="0" xfId="0" applyFont="1" applyAlignment="1">
      <alignment horizontal="left" indent="2"/>
    </xf>
    <xf numFmtId="2" fontId="0" fillId="0" borderId="0" xfId="0" applyNumberFormat="1"/>
    <xf numFmtId="3" fontId="0" fillId="0" borderId="0" xfId="1" applyNumberFormat="1" applyFont="1" applyFill="1"/>
    <xf numFmtId="3" fontId="5" fillId="0" borderId="0" xfId="0" applyNumberFormat="1" applyFont="1" applyFill="1"/>
    <xf numFmtId="4" fontId="0" fillId="0" borderId="0" xfId="0" applyNumberFormat="1" applyFill="1" applyAlignment="1">
      <alignment horizontal="center"/>
    </xf>
    <xf numFmtId="0" fontId="0" fillId="2" borderId="0" xfId="0" applyFill="1"/>
    <xf numFmtId="3" fontId="0" fillId="2" borderId="0" xfId="0" applyNumberFormat="1" applyFill="1"/>
    <xf numFmtId="0" fontId="7" fillId="0" borderId="0" xfId="0" applyFont="1"/>
    <xf numFmtId="3" fontId="0" fillId="0" borderId="0" xfId="0" applyNumberFormat="1" applyFill="1" applyAlignment="1">
      <alignment horizontal="center"/>
    </xf>
    <xf numFmtId="0" fontId="0" fillId="0" borderId="0" xfId="0" applyFont="1" applyFill="1" applyAlignment="1">
      <alignment horizontal="right"/>
    </xf>
    <xf numFmtId="0" fontId="0" fillId="0" borderId="2" xfId="0" applyBorder="1"/>
    <xf numFmtId="0" fontId="0" fillId="0" borderId="1" xfId="0" applyBorder="1"/>
    <xf numFmtId="0" fontId="6" fillId="0" borderId="0" xfId="0" applyFont="1" applyFill="1" applyAlignment="1">
      <alignment horizontal="left" indent="2"/>
    </xf>
    <xf numFmtId="1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3" fontId="2" fillId="0" borderId="0" xfId="0" applyNumberFormat="1" applyFont="1"/>
    <xf numFmtId="167" fontId="0" fillId="0" borderId="0" xfId="0" applyNumberFormat="1" applyFill="1"/>
    <xf numFmtId="168" fontId="0" fillId="0" borderId="0" xfId="1" applyNumberFormat="1" applyFont="1"/>
    <xf numFmtId="168" fontId="0" fillId="0" borderId="0" xfId="1" applyNumberFormat="1" applyFont="1" applyFill="1"/>
    <xf numFmtId="164" fontId="0" fillId="0" borderId="0" xfId="1" applyNumberFormat="1" applyFont="1"/>
    <xf numFmtId="0" fontId="0" fillId="0" borderId="4" xfId="0" applyBorder="1" applyAlignment="1">
      <alignment horizontal="center"/>
    </xf>
    <xf numFmtId="0" fontId="5" fillId="0" borderId="0" xfId="0" applyFont="1" applyFill="1"/>
    <xf numFmtId="0" fontId="0" fillId="0" borderId="0" xfId="0" applyFill="1" applyAlignment="1">
      <alignment horizontal="left" indent="1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Fill="1" applyAlignment="1">
      <alignment horizontal="left"/>
    </xf>
    <xf numFmtId="3" fontId="8" fillId="0" borderId="0" xfId="0" applyNumberFormat="1" applyFont="1" applyFill="1"/>
    <xf numFmtId="0" fontId="8" fillId="0" borderId="0" xfId="0" applyFont="1"/>
    <xf numFmtId="168" fontId="5" fillId="0" borderId="0" xfId="1" applyNumberFormat="1" applyFont="1" applyFill="1"/>
    <xf numFmtId="168" fontId="0" fillId="0" borderId="0" xfId="2" applyNumberFormat="1" applyFont="1" applyFill="1"/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wrapText="1"/>
    </xf>
    <xf numFmtId="4" fontId="0" fillId="0" borderId="0" xfId="0" applyNumberFormat="1" applyFill="1"/>
    <xf numFmtId="2" fontId="0" fillId="0" borderId="0" xfId="0" applyNumberFormat="1" applyFill="1"/>
    <xf numFmtId="0" fontId="0" fillId="0" borderId="3" xfId="0" applyFill="1" applyBorder="1"/>
    <xf numFmtId="168" fontId="0" fillId="0" borderId="0" xfId="0" applyNumberFormat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CR"/>
            </a:pPr>
            <a:r>
              <a:rPr lang="x-none" sz="1400"/>
              <a:t>PRONAE: </a:t>
            </a:r>
            <a:r>
              <a:rPr lang="es-CR" sz="1400"/>
              <a:t>Gasto programado trimestral por beneficiario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trimestre'!$B$4:$B$5,'I trimestre'!$C$5,'I trimestre'!$D$5,'I trimestre'!$E$5,'I trimestre'!$F$5)</c:f>
              <c:strCache>
                <c:ptCount val="5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</c:strCache>
            </c:strRef>
          </c:cat>
          <c:val>
            <c:numRef>
              <c:f>'I trimestre'!$B$68:$F$68</c:f>
              <c:numCache>
                <c:formatCode>#,##0</c:formatCode>
                <c:ptCount val="5"/>
                <c:pt idx="0">
                  <c:v>578518.51851851842</c:v>
                </c:pt>
                <c:pt idx="1">
                  <c:v>555000</c:v>
                </c:pt>
                <c:pt idx="2">
                  <c:v>555000</c:v>
                </c:pt>
                <c:pt idx="3">
                  <c:v>555000</c:v>
                </c:pt>
                <c:pt idx="4">
                  <c:v>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B2-4CA6-865B-5311D77F8F4E}"/>
            </c:ext>
          </c:extLst>
        </c:ser>
        <c:ser>
          <c:idx val="1"/>
          <c:order val="1"/>
          <c:tx>
            <c:v>Segundo Trimestre</c:v>
          </c:tx>
          <c:invertIfNegative val="0"/>
          <c:val>
            <c:numRef>
              <c:f>'II Trimestre'!$B$68:$F$68</c:f>
              <c:numCache>
                <c:formatCode>#,##0</c:formatCode>
                <c:ptCount val="5"/>
                <c:pt idx="0">
                  <c:v>588566.86165147601</c:v>
                </c:pt>
                <c:pt idx="1">
                  <c:v>555000</c:v>
                </c:pt>
                <c:pt idx="2">
                  <c:v>555000</c:v>
                </c:pt>
                <c:pt idx="3">
                  <c:v>555000</c:v>
                </c:pt>
                <c:pt idx="4">
                  <c:v>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B2-4CA6-865B-5311D77F8F4E}"/>
            </c:ext>
          </c:extLst>
        </c:ser>
        <c:ser>
          <c:idx val="2"/>
          <c:order val="2"/>
          <c:tx>
            <c:v>Tercer Trimestre</c:v>
          </c:tx>
          <c:invertIfNegative val="0"/>
          <c:val>
            <c:numRef>
              <c:f>'III Trimestre'!$B$68:$F$68</c:f>
              <c:numCache>
                <c:formatCode>#\ ##0.0____</c:formatCode>
                <c:ptCount val="5"/>
                <c:pt idx="0">
                  <c:v>593041.74351639254</c:v>
                </c:pt>
                <c:pt idx="1">
                  <c:v>555000</c:v>
                </c:pt>
                <c:pt idx="2">
                  <c:v>555000</c:v>
                </c:pt>
                <c:pt idx="3">
                  <c:v>555000</c:v>
                </c:pt>
                <c:pt idx="4">
                  <c:v>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B2-4CA6-865B-5311D77F8F4E}"/>
            </c:ext>
          </c:extLst>
        </c:ser>
        <c:ser>
          <c:idx val="3"/>
          <c:order val="3"/>
          <c:tx>
            <c:v>Cuarto Trimestre</c:v>
          </c:tx>
          <c:invertIfNegative val="0"/>
          <c:val>
            <c:numRef>
              <c:f>'IV Trimestre'!$B$68:$F$68</c:f>
              <c:numCache>
                <c:formatCode>#\ ##0.0____</c:formatCode>
                <c:ptCount val="5"/>
                <c:pt idx="0">
                  <c:v>596738.63513073674</c:v>
                </c:pt>
                <c:pt idx="1">
                  <c:v>555000</c:v>
                </c:pt>
                <c:pt idx="2">
                  <c:v>0</c:v>
                </c:pt>
                <c:pt idx="3">
                  <c:v>555000</c:v>
                </c:pt>
                <c:pt idx="4">
                  <c:v>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B2-4CA6-865B-5311D77F8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084096"/>
        <c:axId val="48085632"/>
      </c:barChart>
      <c:catAx>
        <c:axId val="48084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CR"/>
          </a:p>
        </c:txPr>
        <c:crossAx val="48085632"/>
        <c:crosses val="autoZero"/>
        <c:auto val="1"/>
        <c:lblAlgn val="ctr"/>
        <c:lblOffset val="100"/>
        <c:noMultiLvlLbl val="0"/>
      </c:catAx>
      <c:valAx>
        <c:axId val="4808563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CR"/>
            </a:pPr>
            <a:endParaRPr lang="es-CR"/>
          </a:p>
        </c:txPr>
        <c:crossAx val="48084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CR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PRONAE: Indicadores de giro de recursos 2017</a:t>
            </a:r>
          </a:p>
        </c:rich>
      </c:tx>
      <c:layout>
        <c:manualLayout>
          <c:xMode val="edge"/>
          <c:yMode val="edge"/>
          <c:x val="0.1408888888888889"/>
          <c:y val="3.24074074074074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CB5E-4DDA-AEB0-77FB3DDBB3A5}"/>
              </c:ext>
            </c:extLst>
          </c:dPt>
          <c:cat>
            <c:strRef>
              <c:f>Anual!$A$72:$A$73</c:f>
              <c:strCache>
                <c:ptCount val="2"/>
                <c:pt idx="0">
                  <c:v>Índice de giro efectivo (IGE)</c:v>
                </c:pt>
                <c:pt idx="1">
                  <c:v>Índice de uso de recursos (IUR) </c:v>
                </c:pt>
              </c:strCache>
            </c:strRef>
          </c:cat>
          <c:val>
            <c:numRef>
              <c:f>Anual!$B$72:$B$73</c:f>
              <c:numCache>
                <c:formatCode>#\ ##0.0____</c:formatCode>
                <c:ptCount val="2"/>
                <c:pt idx="0">
                  <c:v>64.066947582034544</c:v>
                </c:pt>
                <c:pt idx="1">
                  <c:v>127.23568217389489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E-4DDA-AEB0-77FB3DDBB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3859072"/>
        <c:axId val="53860608"/>
      </c:barChart>
      <c:catAx>
        <c:axId val="5385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860608"/>
        <c:crosses val="autoZero"/>
        <c:auto val="1"/>
        <c:lblAlgn val="ctr"/>
        <c:lblOffset val="100"/>
        <c:noMultiLvlLbl val="0"/>
      </c:catAx>
      <c:valAx>
        <c:axId val="538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85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s-CR"/>
            </a:pPr>
            <a:r>
              <a:rPr lang="x-none" sz="1400"/>
              <a:t>PRONAE: </a:t>
            </a:r>
            <a:r>
              <a:rPr lang="es-CR" sz="1400"/>
              <a:t>Gasto Efectivo Trimestral por Beneficiario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Primer Trimestre</c:v>
          </c:tx>
          <c:invertIfNegative val="0"/>
          <c:cat>
            <c:strRef>
              <c:f>('I trimestre'!$B$4:$B$5,'I trimestre'!$C$5,'I trimestre'!$D$5,'I trimestre'!$E$5,'I trimestre'!$F$5,'I trimestre'!$G$5)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'I trimestre'!$B$69:$F$69</c:f>
              <c:numCache>
                <c:formatCode>#,##0</c:formatCode>
                <c:ptCount val="5"/>
                <c:pt idx="0">
                  <c:v>592775.74264020252</c:v>
                </c:pt>
                <c:pt idx="1">
                  <c:v>555000</c:v>
                </c:pt>
                <c:pt idx="2">
                  <c:v>481474.358974359</c:v>
                </c:pt>
                <c:pt idx="3">
                  <c:v>555000</c:v>
                </c:pt>
                <c:pt idx="4">
                  <c:v>596077.60438633489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7-4068-A1F5-D46F83DD0F85}"/>
            </c:ext>
          </c:extLst>
        </c:ser>
        <c:ser>
          <c:idx val="1"/>
          <c:order val="1"/>
          <c:tx>
            <c:v>Segundo Trimestre</c:v>
          </c:tx>
          <c:invertIfNegative val="0"/>
          <c:cat>
            <c:strRef>
              <c:f>('I trimestre'!$B$4:$B$5,'I trimestre'!$C$5,'I trimestre'!$D$5,'I trimestre'!$E$5,'I trimestre'!$F$5,'I trimestre'!$G$5)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'II Trimestre'!$B$69:$F$69</c:f>
              <c:numCache>
                <c:formatCode>#,##0</c:formatCode>
                <c:ptCount val="5"/>
                <c:pt idx="0">
                  <c:v>579344.48414944811</c:v>
                </c:pt>
                <c:pt idx="1">
                  <c:v>525032.3974082073</c:v>
                </c:pt>
                <c:pt idx="2">
                  <c:v>479399.0384615385</c:v>
                </c:pt>
                <c:pt idx="3">
                  <c:v>461722.68907563027</c:v>
                </c:pt>
                <c:pt idx="4">
                  <c:v>591347.18738803291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37-4068-A1F5-D46F83DD0F85}"/>
            </c:ext>
          </c:extLst>
        </c:ser>
        <c:ser>
          <c:idx val="2"/>
          <c:order val="2"/>
          <c:tx>
            <c:v>Tercer Trimestre</c:v>
          </c:tx>
          <c:invertIfNegative val="0"/>
          <c:cat>
            <c:strRef>
              <c:f>('I trimestre'!$B$4:$B$5,'I trimestre'!$C$5,'I trimestre'!$D$5,'I trimestre'!$E$5,'I trimestre'!$F$5,'I trimestre'!$G$5)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'III Trimestre'!$B$69:$F$69</c:f>
              <c:numCache>
                <c:formatCode>#\ ##0.0____</c:formatCode>
                <c:ptCount val="5"/>
                <c:pt idx="0">
                  <c:v>578824.75660639768</c:v>
                </c:pt>
                <c:pt idx="1">
                  <c:v>552570.05253940448</c:v>
                </c:pt>
                <c:pt idx="2">
                  <c:v>450676.69172932336</c:v>
                </c:pt>
                <c:pt idx="3">
                  <c:v>500491.07142857136</c:v>
                </c:pt>
                <c:pt idx="4">
                  <c:v>588499.452354874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37-4068-A1F5-D46F83DD0F85}"/>
            </c:ext>
          </c:extLst>
        </c:ser>
        <c:ser>
          <c:idx val="3"/>
          <c:order val="3"/>
          <c:tx>
            <c:v>Cuarto Trimestre</c:v>
          </c:tx>
          <c:invertIfNegative val="0"/>
          <c:cat>
            <c:strRef>
              <c:f>('I trimestre'!$B$4:$B$5,'I trimestre'!$C$5,'I trimestre'!$D$5,'I trimestre'!$E$5,'I trimestre'!$F$5,'I trimestre'!$G$5)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'IV Trimestre'!$B$69:$F$69</c:f>
              <c:numCache>
                <c:formatCode>#\ ##0.0____</c:formatCode>
                <c:ptCount val="5"/>
                <c:pt idx="0">
                  <c:v>580110.98901098897</c:v>
                </c:pt>
                <c:pt idx="1">
                  <c:v>553396.84014869889</c:v>
                </c:pt>
                <c:pt idx="2">
                  <c:v>403636.36363636365</c:v>
                </c:pt>
                <c:pt idx="3">
                  <c:v>515078.94736842101</c:v>
                </c:pt>
                <c:pt idx="4">
                  <c:v>595073.98568019085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37-4068-A1F5-D46F83DD0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7757568"/>
        <c:axId val="50593792"/>
      </c:barChart>
      <c:catAx>
        <c:axId val="47757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CR"/>
            </a:pPr>
            <a:endParaRPr lang="es-CR"/>
          </a:p>
        </c:txPr>
        <c:crossAx val="50593792"/>
        <c:crosses val="autoZero"/>
        <c:auto val="1"/>
        <c:lblAlgn val="ctr"/>
        <c:lblOffset val="100"/>
        <c:noMultiLvlLbl val="0"/>
      </c:catAx>
      <c:valAx>
        <c:axId val="505937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lang="es-CR"/>
            </a:pPr>
            <a:endParaRPr lang="es-CR"/>
          </a:p>
        </c:txPr>
        <c:crossAx val="477575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lang="es-CR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PRONAE: Indicadores de cobertura 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Anual!$A$43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Anual!$B$43:$G$43</c:f>
              <c:numCache>
                <c:formatCode>#\ ##0.0____</c:formatCode>
                <c:ptCount val="6"/>
                <c:pt idx="0">
                  <c:v>12.099541820141946</c:v>
                </c:pt>
                <c:pt idx="1">
                  <c:v>1.9686089951967398</c:v>
                </c:pt>
                <c:pt idx="2">
                  <c:v>0.65499005385473774</c:v>
                </c:pt>
                <c:pt idx="3">
                  <c:v>0.65620299839891316</c:v>
                </c:pt>
                <c:pt idx="4">
                  <c:v>28.867872237234117</c:v>
                </c:pt>
                <c:pt idx="5">
                  <c:v>2.9486681868904951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A-447B-B8BC-487DB39C491E}"/>
            </c:ext>
          </c:extLst>
        </c:ser>
        <c:ser>
          <c:idx val="1"/>
          <c:order val="1"/>
          <c:tx>
            <c:strRef>
              <c:f>Anual!$A$44</c:f>
              <c:strCache>
                <c:ptCount val="1"/>
                <c:pt idx="0">
                  <c:v>Cobertura Efectiva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Anual!$B$44:$G$44</c:f>
              <c:numCache>
                <c:formatCode>#\ ##0.0____</c:formatCode>
                <c:ptCount val="6"/>
                <c:pt idx="0">
                  <c:v>11.213727427904052</c:v>
                </c:pt>
                <c:pt idx="1">
                  <c:v>2.7788559507059336</c:v>
                </c:pt>
                <c:pt idx="2">
                  <c:v>0.17466401436126339</c:v>
                </c:pt>
                <c:pt idx="3">
                  <c:v>0.48032603949347441</c:v>
                </c:pt>
                <c:pt idx="4">
                  <c:v>26.997159287743365</c:v>
                </c:pt>
                <c:pt idx="5">
                  <c:v>2.253650963077968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AA-447B-B8BC-487DB39C4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50800128"/>
        <c:axId val="50801664"/>
      </c:barChart>
      <c:catAx>
        <c:axId val="5080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0801664"/>
        <c:crosses val="autoZero"/>
        <c:auto val="1"/>
        <c:lblAlgn val="ctr"/>
        <c:lblOffset val="100"/>
        <c:noMultiLvlLbl val="0"/>
      </c:catAx>
      <c:valAx>
        <c:axId val="5080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080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PRONAE:  Indicadores de resultado 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Anual!$A$47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Anual!$B$47:$G$47</c:f>
              <c:numCache>
                <c:formatCode>#\ ##0.0____</c:formatCode>
                <c:ptCount val="6"/>
                <c:pt idx="0">
                  <c:v>92.678942678942676</c:v>
                </c:pt>
                <c:pt idx="1">
                  <c:v>141.15834873690696</c:v>
                </c:pt>
                <c:pt idx="2">
                  <c:v>26.666666666666668</c:v>
                </c:pt>
                <c:pt idx="3">
                  <c:v>73.197781885397418</c:v>
                </c:pt>
                <c:pt idx="4">
                  <c:v>93.519740789631584</c:v>
                </c:pt>
                <c:pt idx="5">
                  <c:v>76.429452900041142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D0-4E67-8EF4-FCF920418588}"/>
            </c:ext>
          </c:extLst>
        </c:ser>
        <c:ser>
          <c:idx val="1"/>
          <c:order val="1"/>
          <c:tx>
            <c:strRef>
              <c:f>Anual!$A$48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Anual!$B$48:$G$48</c:f>
              <c:numCache>
                <c:formatCode>#\ ##0.0____</c:formatCode>
                <c:ptCount val="6"/>
                <c:pt idx="0">
                  <c:v>81.516017803993307</c:v>
                </c:pt>
                <c:pt idx="1">
                  <c:v>148.80393332334182</c:v>
                </c:pt>
                <c:pt idx="2">
                  <c:v>33.356481481481481</c:v>
                </c:pt>
                <c:pt idx="3">
                  <c:v>62.257169287696577</c:v>
                </c:pt>
                <c:pt idx="4">
                  <c:v>78.412136485459413</c:v>
                </c:pt>
                <c:pt idx="5">
                  <c:v>84.558420186505757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D0-4E67-8EF4-FCF920418588}"/>
            </c:ext>
          </c:extLst>
        </c:ser>
        <c:ser>
          <c:idx val="2"/>
          <c:order val="2"/>
          <c:tx>
            <c:strRef>
              <c:f>Anual!$A$49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Anual!$B$49:$G$49</c:f>
              <c:numCache>
                <c:formatCode>#\ ##0.0____</c:formatCode>
                <c:ptCount val="6"/>
                <c:pt idx="0">
                  <c:v>87.097480241467991</c:v>
                </c:pt>
                <c:pt idx="1">
                  <c:v>144.98114103012438</c:v>
                </c:pt>
                <c:pt idx="2">
                  <c:v>30.011574074074076</c:v>
                </c:pt>
                <c:pt idx="3">
                  <c:v>67.727475586547001</c:v>
                </c:pt>
                <c:pt idx="4">
                  <c:v>85.965938637545491</c:v>
                </c:pt>
                <c:pt idx="5">
                  <c:v>80.493936543273449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D0-4E67-8EF4-FCF920418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50849280"/>
        <c:axId val="50850816"/>
      </c:barChart>
      <c:catAx>
        <c:axId val="508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0850816"/>
        <c:crosses val="autoZero"/>
        <c:auto val="1"/>
        <c:lblAlgn val="ctr"/>
        <c:lblOffset val="100"/>
        <c:noMultiLvlLbl val="0"/>
      </c:catAx>
      <c:valAx>
        <c:axId val="508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084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PRONAE: Indicadores de avance 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Anual!$A$52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Anual!$B$52:$G$52</c:f>
              <c:numCache>
                <c:formatCode>#\ ##0.0____</c:formatCode>
                <c:ptCount val="6"/>
                <c:pt idx="0">
                  <c:v>92.678942678942676</c:v>
                </c:pt>
                <c:pt idx="1">
                  <c:v>141.15834873690696</c:v>
                </c:pt>
                <c:pt idx="2">
                  <c:v>26.666666666666668</c:v>
                </c:pt>
                <c:pt idx="3">
                  <c:v>73.197781885397418</c:v>
                </c:pt>
                <c:pt idx="4">
                  <c:v>93.519740789631584</c:v>
                </c:pt>
                <c:pt idx="5">
                  <c:v>76.429452900041142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D-447C-B81D-7BC4C6B3EE55}"/>
            </c:ext>
          </c:extLst>
        </c:ser>
        <c:ser>
          <c:idx val="1"/>
          <c:order val="1"/>
          <c:tx>
            <c:strRef>
              <c:f>Anual!$A$53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Anual!$B$53:$G$53</c:f>
              <c:numCache>
                <c:formatCode>#\ ##0.0____</c:formatCode>
                <c:ptCount val="6"/>
                <c:pt idx="0">
                  <c:v>81.516017803993307</c:v>
                </c:pt>
                <c:pt idx="1">
                  <c:v>148.80393332334182</c:v>
                </c:pt>
                <c:pt idx="2">
                  <c:v>33.356481481481481</c:v>
                </c:pt>
                <c:pt idx="3">
                  <c:v>62.257169287696577</c:v>
                </c:pt>
                <c:pt idx="4">
                  <c:v>78.412136485459413</c:v>
                </c:pt>
                <c:pt idx="5">
                  <c:v>84.558420186505757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D-447C-B81D-7BC4C6B3EE55}"/>
            </c:ext>
          </c:extLst>
        </c:ser>
        <c:ser>
          <c:idx val="2"/>
          <c:order val="2"/>
          <c:tx>
            <c:strRef>
              <c:f>Anual!$A$54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Anual!$B$54:$G$54</c:f>
              <c:numCache>
                <c:formatCode>#\ ##0.0____</c:formatCode>
                <c:ptCount val="6"/>
                <c:pt idx="0">
                  <c:v>87.097480241467991</c:v>
                </c:pt>
                <c:pt idx="1">
                  <c:v>144.98114103012438</c:v>
                </c:pt>
                <c:pt idx="2">
                  <c:v>30.011574074074076</c:v>
                </c:pt>
                <c:pt idx="3">
                  <c:v>67.727475586547001</c:v>
                </c:pt>
                <c:pt idx="4">
                  <c:v>85.965938637545491</c:v>
                </c:pt>
                <c:pt idx="5">
                  <c:v>80.493936543273449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D-447C-B81D-7BC4C6B3E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53614080"/>
        <c:axId val="53615616"/>
      </c:barChart>
      <c:catAx>
        <c:axId val="5361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615616"/>
        <c:crosses val="autoZero"/>
        <c:auto val="1"/>
        <c:lblAlgn val="ctr"/>
        <c:lblOffset val="100"/>
        <c:noMultiLvlLbl val="0"/>
      </c:catAx>
      <c:valAx>
        <c:axId val="5361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61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PRONAE: Índice transferencia efectiva del gasto (ITG) 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Anual!$A$56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Anual!$B$4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Anual!$B$56</c:f>
              <c:numCache>
                <c:formatCode>#\ ##0.0____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5-49EE-95C4-38A0F9A33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-24"/>
        <c:axId val="53652480"/>
        <c:axId val="53662464"/>
      </c:barChart>
      <c:catAx>
        <c:axId val="5365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662464"/>
        <c:crosses val="autoZero"/>
        <c:auto val="1"/>
        <c:lblAlgn val="ctr"/>
        <c:lblOffset val="100"/>
        <c:noMultiLvlLbl val="0"/>
      </c:catAx>
      <c:valAx>
        <c:axId val="5366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65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PRONAE: Indicadores de expansión 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Anual!$A$59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(Anual!$B$4,Anual!$C$5:$F$5)</c:f>
              <c:strCache>
                <c:ptCount val="5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</c:strCache>
            </c:strRef>
          </c:cat>
          <c:val>
            <c:numRef>
              <c:f>Anual!$B$59:$F$59</c:f>
              <c:numCache>
                <c:formatCode>#\ ##0.0____</c:formatCode>
                <c:ptCount val="5"/>
                <c:pt idx="0">
                  <c:v>-29.340503821115206</c:v>
                </c:pt>
                <c:pt idx="1">
                  <c:v>-58.292372109958123</c:v>
                </c:pt>
                <c:pt idx="2">
                  <c:v>-80.977542932628793</c:v>
                </c:pt>
                <c:pt idx="3">
                  <c:v>-47.270306258322236</c:v>
                </c:pt>
                <c:pt idx="4">
                  <c:v>-1.9008056394763329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A-443D-A278-5F87DEFEE98C}"/>
            </c:ext>
          </c:extLst>
        </c:ser>
        <c:ser>
          <c:idx val="1"/>
          <c:order val="1"/>
          <c:tx>
            <c:strRef>
              <c:f>Anual!$A$60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(Anual!$B$4,Anual!$C$5:$F$5)</c:f>
              <c:strCache>
                <c:ptCount val="5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</c:strCache>
            </c:strRef>
          </c:cat>
          <c:val>
            <c:numRef>
              <c:f>Anual!$B$60:$F$60</c:f>
              <c:numCache>
                <c:formatCode>#\ ##0.0____</c:formatCode>
                <c:ptCount val="5"/>
                <c:pt idx="0">
                  <c:v>-29.579264120158054</c:v>
                </c:pt>
                <c:pt idx="1">
                  <c:v>-63.792917445039755</c:v>
                </c:pt>
                <c:pt idx="2">
                  <c:v>-80.845330261260457</c:v>
                </c:pt>
                <c:pt idx="3">
                  <c:v>-60.832817733309618</c:v>
                </c:pt>
                <c:pt idx="4">
                  <c:v>-18.685375913229095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DA-443D-A278-5F87DEFEE98C}"/>
            </c:ext>
          </c:extLst>
        </c:ser>
        <c:ser>
          <c:idx val="2"/>
          <c:order val="2"/>
          <c:tx>
            <c:strRef>
              <c:f>Anual!$A$61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(Anual!$B$4,Anual!$C$5:$F$5)</c:f>
              <c:strCache>
                <c:ptCount val="5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</c:strCache>
            </c:strRef>
          </c:cat>
          <c:val>
            <c:numRef>
              <c:f>Anual!$B$61:$F$61</c:f>
              <c:numCache>
                <c:formatCode>#\ ##0.0____</c:formatCode>
                <c:ptCount val="5"/>
                <c:pt idx="0">
                  <c:v>-0.33790263440089952</c:v>
                </c:pt>
                <c:pt idx="1">
                  <c:v>-13.188343747535303</c:v>
                </c:pt>
                <c:pt idx="2">
                  <c:v>0.69503466823490623</c:v>
                </c:pt>
                <c:pt idx="3">
                  <c:v>-25.720823529584671</c:v>
                </c:pt>
                <c:pt idx="4">
                  <c:v>-17.109794206941096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DA-443D-A278-5F87DEFEE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53766784"/>
        <c:axId val="53780864"/>
      </c:barChart>
      <c:catAx>
        <c:axId val="53766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780864"/>
        <c:crosses val="autoZero"/>
        <c:auto val="1"/>
        <c:lblAlgn val="ctr"/>
        <c:lblOffset val="100"/>
        <c:noMultiLvlLbl val="0"/>
      </c:catAx>
      <c:valAx>
        <c:axId val="5378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76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PRONAE: Indicadores de gasto medio 2017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Anual!$A$68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Anual!$B$68:$G$68</c:f>
              <c:numCache>
                <c:formatCode>#\ ##0____</c:formatCode>
                <c:ptCount val="6"/>
                <c:pt idx="0">
                  <c:v>2363541.7962581944</c:v>
                </c:pt>
                <c:pt idx="1">
                  <c:v>2220000</c:v>
                </c:pt>
                <c:pt idx="2">
                  <c:v>2220000</c:v>
                </c:pt>
                <c:pt idx="3">
                  <c:v>2220000</c:v>
                </c:pt>
                <c:pt idx="4">
                  <c:v>2400000</c:v>
                </c:pt>
                <c:pt idx="5">
                  <c:v>2220000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CA-4741-BB6E-194851A0A14B}"/>
            </c:ext>
          </c:extLst>
        </c:ser>
        <c:ser>
          <c:idx val="1"/>
          <c:order val="1"/>
          <c:tx>
            <c:strRef>
              <c:f>Anual!$A$69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Anual!$B$69:$G$69</c:f>
              <c:numCache>
                <c:formatCode>#\ ##0____</c:formatCode>
                <c:ptCount val="6"/>
                <c:pt idx="0">
                  <c:v>2325506.7957800711</c:v>
                </c:pt>
                <c:pt idx="1">
                  <c:v>2191943.9901880622</c:v>
                </c:pt>
                <c:pt idx="2">
                  <c:v>1868586.4485981311</c:v>
                </c:pt>
                <c:pt idx="3">
                  <c:v>1992080</c:v>
                </c:pt>
                <c:pt idx="4">
                  <c:v>2369567.8452704744</c:v>
                </c:pt>
                <c:pt idx="5">
                  <c:v>2220000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CA-4741-BB6E-194851A0A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"/>
        <c:axId val="53707904"/>
        <c:axId val="53709440"/>
      </c:barChart>
      <c:catAx>
        <c:axId val="537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709440"/>
        <c:crosses val="autoZero"/>
        <c:auto val="1"/>
        <c:lblAlgn val="ctr"/>
        <c:lblOffset val="100"/>
        <c:noMultiLvlLbl val="0"/>
      </c:catAx>
      <c:valAx>
        <c:axId val="5370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70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PRONAE: Índice de eficiencia (IE) 2017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Anual!$A$67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(Anual!$B$4,Anual!$C$5:$G$5)</c:f>
              <c:strCache>
                <c:ptCount val="6"/>
                <c:pt idx="0">
                  <c:v>Total programa</c:v>
                </c:pt>
                <c:pt idx="1">
                  <c:v>Obra comunal</c:v>
                </c:pt>
                <c:pt idx="2">
                  <c:v>Apoyo Capac.</c:v>
                </c:pt>
                <c:pt idx="3">
                  <c:v>Ideas produc.</c:v>
                </c:pt>
                <c:pt idx="4">
                  <c:v>Empléate</c:v>
                </c:pt>
                <c:pt idx="5">
                  <c:v>Apoyo a Indígenas</c:v>
                </c:pt>
              </c:strCache>
            </c:strRef>
          </c:cat>
          <c:val>
            <c:numRef>
              <c:f>Anual!$B$67:$G$67</c:f>
              <c:numCache>
                <c:formatCode>#\ ##0.0____</c:formatCode>
                <c:ptCount val="6"/>
                <c:pt idx="0">
                  <c:v>85.695874943913225</c:v>
                </c:pt>
                <c:pt idx="1">
                  <c:v>143.14889223945451</c:v>
                </c:pt>
                <c:pt idx="2">
                  <c:v>25.260910187348568</c:v>
                </c:pt>
                <c:pt idx="3">
                  <c:v>60.774121426328172</c:v>
                </c:pt>
                <c:pt idx="4">
                  <c:v>84.875884993342694</c:v>
                </c:pt>
                <c:pt idx="5">
                  <c:v>80.493936543273449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6-441B-94CE-786DCC852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3812224"/>
        <c:axId val="53814016"/>
      </c:barChart>
      <c:catAx>
        <c:axId val="5381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814016"/>
        <c:crosses val="autoZero"/>
        <c:auto val="1"/>
        <c:lblAlgn val="ctr"/>
        <c:lblOffset val="100"/>
        <c:noMultiLvlLbl val="0"/>
      </c:catAx>
      <c:valAx>
        <c:axId val="5381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____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381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126546</xdr:colOff>
      <xdr:row>143</xdr:row>
      <xdr:rowOff>84364</xdr:rowOff>
    </xdr:from>
    <xdr:to>
      <xdr:col>20</xdr:col>
      <xdr:colOff>122464</xdr:colOff>
      <xdr:row>157</xdr:row>
      <xdr:rowOff>160564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190500</xdr:colOff>
      <xdr:row>159</xdr:row>
      <xdr:rowOff>95248</xdr:rowOff>
    </xdr:from>
    <xdr:to>
      <xdr:col>20</xdr:col>
      <xdr:colOff>190500</xdr:colOff>
      <xdr:row>173</xdr:row>
      <xdr:rowOff>176890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750093</xdr:colOff>
      <xdr:row>29</xdr:row>
      <xdr:rowOff>98822</xdr:rowOff>
    </xdr:from>
    <xdr:to>
      <xdr:col>13</xdr:col>
      <xdr:colOff>750093</xdr:colOff>
      <xdr:row>43</xdr:row>
      <xdr:rowOff>175022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11906</xdr:colOff>
      <xdr:row>45</xdr:row>
      <xdr:rowOff>27383</xdr:rowOff>
    </xdr:from>
    <xdr:to>
      <xdr:col>14</xdr:col>
      <xdr:colOff>11906</xdr:colOff>
      <xdr:row>59</xdr:row>
      <xdr:rowOff>103583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-1</xdr:colOff>
      <xdr:row>61</xdr:row>
      <xdr:rowOff>15477</xdr:rowOff>
    </xdr:from>
    <xdr:to>
      <xdr:col>14</xdr:col>
      <xdr:colOff>-1</xdr:colOff>
      <xdr:row>75</xdr:row>
      <xdr:rowOff>67865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23812</xdr:colOff>
      <xdr:row>77</xdr:row>
      <xdr:rowOff>27384</xdr:rowOff>
    </xdr:from>
    <xdr:to>
      <xdr:col>14</xdr:col>
      <xdr:colOff>23812</xdr:colOff>
      <xdr:row>91</xdr:row>
      <xdr:rowOff>103584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250030</xdr:colOff>
      <xdr:row>86</xdr:row>
      <xdr:rowOff>3572</xdr:rowOff>
    </xdr:from>
    <xdr:to>
      <xdr:col>2</xdr:col>
      <xdr:colOff>392905</xdr:colOff>
      <xdr:row>100</xdr:row>
      <xdr:rowOff>79772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11905</xdr:colOff>
      <xdr:row>85</xdr:row>
      <xdr:rowOff>182165</xdr:rowOff>
    </xdr:from>
    <xdr:to>
      <xdr:col>6</xdr:col>
      <xdr:colOff>1250155</xdr:colOff>
      <xdr:row>100</xdr:row>
      <xdr:rowOff>67865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904875</xdr:colOff>
      <xdr:row>102</xdr:row>
      <xdr:rowOff>122634</xdr:rowOff>
    </xdr:from>
    <xdr:to>
      <xdr:col>2</xdr:col>
      <xdr:colOff>1047750</xdr:colOff>
      <xdr:row>117</xdr:row>
      <xdr:rowOff>8334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553639</xdr:colOff>
      <xdr:row>94</xdr:row>
      <xdr:rowOff>15478</xdr:rowOff>
    </xdr:from>
    <xdr:to>
      <xdr:col>13</xdr:col>
      <xdr:colOff>553639</xdr:colOff>
      <xdr:row>108</xdr:row>
      <xdr:rowOff>91678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63"/>
  <sheetViews>
    <sheetView zoomScale="90" zoomScaleNormal="90" workbookViewId="0">
      <pane ySplit="5" topLeftCell="A6" activePane="bottomLeft" state="frozen"/>
      <selection pane="bottomLeft" activeCell="F32" sqref="F32"/>
    </sheetView>
  </sheetViews>
  <sheetFormatPr baseColWidth="10" defaultColWidth="11.42578125" defaultRowHeight="15" x14ac:dyDescent="0.25"/>
  <cols>
    <col min="1" max="1" width="55.140625" customWidth="1"/>
    <col min="2" max="2" width="17" customWidth="1"/>
    <col min="3" max="3" width="15.5703125" customWidth="1"/>
    <col min="4" max="5" width="13.7109375" bestFit="1" customWidth="1"/>
    <col min="6" max="6" width="18" customWidth="1"/>
    <col min="7" max="7" width="16.42578125" customWidth="1"/>
    <col min="9" max="9" width="12.7109375" bestFit="1" customWidth="1"/>
  </cols>
  <sheetData>
    <row r="2" spans="1:7" ht="15.75" x14ac:dyDescent="0.25">
      <c r="A2" s="56" t="s">
        <v>80</v>
      </c>
      <c r="B2" s="56"/>
      <c r="C2" s="56"/>
      <c r="D2" s="56"/>
      <c r="E2" s="56"/>
      <c r="F2" s="56"/>
      <c r="G2" s="56"/>
    </row>
    <row r="4" spans="1:7" x14ac:dyDescent="0.25">
      <c r="A4" s="48" t="s">
        <v>0</v>
      </c>
      <c r="B4" s="49" t="s">
        <v>1</v>
      </c>
      <c r="C4" s="57" t="s">
        <v>2</v>
      </c>
      <c r="D4" s="57"/>
      <c r="E4" s="57"/>
      <c r="F4" s="57"/>
      <c r="G4" s="57"/>
    </row>
    <row r="5" spans="1:7" ht="15.75" thickBot="1" x14ac:dyDescent="0.3">
      <c r="A5" s="50"/>
      <c r="B5" s="51"/>
      <c r="C5" s="1" t="s">
        <v>3</v>
      </c>
      <c r="D5" s="1" t="s">
        <v>4</v>
      </c>
      <c r="E5" s="1" t="s">
        <v>5</v>
      </c>
      <c r="F5" s="1" t="s">
        <v>53</v>
      </c>
      <c r="G5" s="1" t="s">
        <v>79</v>
      </c>
    </row>
    <row r="6" spans="1:7" ht="15.75" thickTop="1" x14ac:dyDescent="0.25"/>
    <row r="7" spans="1:7" x14ac:dyDescent="0.25">
      <c r="A7" s="2" t="s">
        <v>6</v>
      </c>
    </row>
    <row r="9" spans="1:7" x14ac:dyDescent="0.25">
      <c r="A9" t="s">
        <v>7</v>
      </c>
    </row>
    <row r="10" spans="1:7" x14ac:dyDescent="0.25">
      <c r="A10" s="3" t="s">
        <v>55</v>
      </c>
      <c r="B10" s="15">
        <f>SUM(C10:G10)</f>
        <v>6066</v>
      </c>
      <c r="C10" s="15">
        <v>963</v>
      </c>
      <c r="D10" s="15">
        <v>58</v>
      </c>
      <c r="E10" s="15">
        <v>168</v>
      </c>
      <c r="F10" s="15">
        <v>4807</v>
      </c>
      <c r="G10" s="15">
        <v>70</v>
      </c>
    </row>
    <row r="11" spans="1:7" x14ac:dyDescent="0.25">
      <c r="A11" s="18" t="s">
        <v>36</v>
      </c>
      <c r="B11" s="15">
        <f t="shared" ref="B11:B16" si="0">SUM(C11:G11)</f>
        <v>9887</v>
      </c>
      <c r="C11" s="15">
        <v>1073</v>
      </c>
      <c r="D11" s="15">
        <v>79</v>
      </c>
      <c r="E11" s="15">
        <v>168</v>
      </c>
      <c r="F11" s="15">
        <v>8497</v>
      </c>
      <c r="G11" s="15">
        <v>70</v>
      </c>
    </row>
    <row r="12" spans="1:7" x14ac:dyDescent="0.25">
      <c r="A12" s="41" t="s">
        <v>81</v>
      </c>
      <c r="B12" s="15">
        <f t="shared" si="0"/>
        <v>3520</v>
      </c>
      <c r="C12" s="15">
        <v>500</v>
      </c>
      <c r="D12" s="15">
        <v>200</v>
      </c>
      <c r="E12" s="15">
        <v>200</v>
      </c>
      <c r="F12" s="15">
        <v>1970</v>
      </c>
      <c r="G12" s="15">
        <v>650</v>
      </c>
    </row>
    <row r="13" spans="1:7" x14ac:dyDescent="0.25">
      <c r="A13" s="30" t="s">
        <v>36</v>
      </c>
      <c r="B13" s="15">
        <f t="shared" si="0"/>
        <v>4860</v>
      </c>
      <c r="C13" s="15">
        <v>750</v>
      </c>
      <c r="D13" s="15">
        <v>300</v>
      </c>
      <c r="E13" s="15">
        <v>300</v>
      </c>
      <c r="F13" s="15">
        <v>2540</v>
      </c>
      <c r="G13" s="15">
        <v>970</v>
      </c>
    </row>
    <row r="14" spans="1:7" x14ac:dyDescent="0.25">
      <c r="A14" s="41" t="s">
        <v>82</v>
      </c>
      <c r="B14" s="15">
        <f t="shared" si="0"/>
        <v>4190</v>
      </c>
      <c r="C14" s="15">
        <v>167</v>
      </c>
      <c r="D14" s="15">
        <v>79</v>
      </c>
      <c r="E14" s="15">
        <v>59</v>
      </c>
      <c r="F14" s="15">
        <v>3834</v>
      </c>
      <c r="G14" s="15">
        <v>51</v>
      </c>
    </row>
    <row r="15" spans="1:7" x14ac:dyDescent="0.25">
      <c r="A15" s="30" t="s">
        <v>36</v>
      </c>
      <c r="B15" s="15">
        <f t="shared" si="0"/>
        <v>7507</v>
      </c>
      <c r="C15" s="15">
        <v>167</v>
      </c>
      <c r="D15" s="15">
        <v>117</v>
      </c>
      <c r="E15" s="15">
        <v>59</v>
      </c>
      <c r="F15" s="15">
        <v>7113</v>
      </c>
      <c r="G15" s="15">
        <v>51</v>
      </c>
    </row>
    <row r="16" spans="1:7" x14ac:dyDescent="0.25">
      <c r="A16" s="41" t="s">
        <v>83</v>
      </c>
      <c r="B16" s="15">
        <f t="shared" si="0"/>
        <v>13468</v>
      </c>
      <c r="C16" s="15">
        <v>1623</v>
      </c>
      <c r="D16" s="15">
        <v>540</v>
      </c>
      <c r="E16" s="15">
        <v>541</v>
      </c>
      <c r="F16" s="15">
        <v>8333</v>
      </c>
      <c r="G16" s="15">
        <v>2431</v>
      </c>
    </row>
    <row r="18" spans="1:9" x14ac:dyDescent="0.25">
      <c r="A18" s="5" t="s">
        <v>8</v>
      </c>
    </row>
    <row r="19" spans="1:9" x14ac:dyDescent="0.25">
      <c r="A19" s="3" t="s">
        <v>55</v>
      </c>
      <c r="B19" s="15">
        <f>SUM(C19:G19)</f>
        <v>1916740000</v>
      </c>
      <c r="C19" s="15">
        <v>198505000</v>
      </c>
      <c r="D19" s="15">
        <v>11285000</v>
      </c>
      <c r="E19" s="15">
        <v>31080000</v>
      </c>
      <c r="F19" s="15">
        <v>1662920000</v>
      </c>
      <c r="G19" s="15">
        <v>12950000</v>
      </c>
    </row>
    <row r="20" spans="1:9" x14ac:dyDescent="0.25">
      <c r="A20" s="41" t="s">
        <v>81</v>
      </c>
      <c r="B20" s="15">
        <f>SUM(C20:G20)</f>
        <v>937200000</v>
      </c>
      <c r="C20" s="15">
        <v>138750000</v>
      </c>
      <c r="D20" s="15">
        <v>55500000</v>
      </c>
      <c r="E20" s="15">
        <v>55500000</v>
      </c>
      <c r="F20" s="15">
        <v>508000000</v>
      </c>
      <c r="G20" s="15">
        <v>179450000</v>
      </c>
    </row>
    <row r="21" spans="1:9" x14ac:dyDescent="0.25">
      <c r="A21" s="3" t="s">
        <v>82</v>
      </c>
      <c r="B21" s="15">
        <f>SUM(C21:G21)</f>
        <v>1483322500</v>
      </c>
      <c r="C21" s="15">
        <v>30895000</v>
      </c>
      <c r="D21" s="15">
        <v>18777500</v>
      </c>
      <c r="E21" s="15">
        <v>10915000</v>
      </c>
      <c r="F21" s="15">
        <v>1413300000</v>
      </c>
      <c r="G21" s="15">
        <v>9435000</v>
      </c>
      <c r="I21" s="4"/>
    </row>
    <row r="22" spans="1:9" x14ac:dyDescent="0.25">
      <c r="A22" s="41" t="s">
        <v>83</v>
      </c>
      <c r="B22" s="15">
        <f>SUM(C22:G22)</f>
        <v>12348915000</v>
      </c>
      <c r="C22" s="15">
        <v>600510000</v>
      </c>
      <c r="D22" s="15">
        <v>199800000</v>
      </c>
      <c r="E22" s="15">
        <v>199985000</v>
      </c>
      <c r="F22" s="15">
        <v>9999600000</v>
      </c>
      <c r="G22" s="15">
        <v>1349020000</v>
      </c>
    </row>
    <row r="23" spans="1:9" x14ac:dyDescent="0.25">
      <c r="A23" s="3" t="s">
        <v>84</v>
      </c>
      <c r="B23" s="15">
        <f>SUM(C23:G23)</f>
        <v>1483322500</v>
      </c>
      <c r="C23" s="15">
        <f>C21</f>
        <v>30895000</v>
      </c>
      <c r="D23" s="15">
        <f t="shared" ref="D23:G23" si="1">D21</f>
        <v>18777500</v>
      </c>
      <c r="E23" s="15">
        <f t="shared" si="1"/>
        <v>10915000</v>
      </c>
      <c r="F23" s="15">
        <f t="shared" si="1"/>
        <v>1413300000</v>
      </c>
      <c r="G23" s="15">
        <f t="shared" si="1"/>
        <v>9435000</v>
      </c>
    </row>
    <row r="24" spans="1:9" x14ac:dyDescent="0.25">
      <c r="B24" s="4"/>
      <c r="C24" s="4"/>
      <c r="D24" s="4"/>
      <c r="E24" s="4"/>
      <c r="F24" s="4"/>
    </row>
    <row r="25" spans="1:9" x14ac:dyDescent="0.25">
      <c r="A25" t="s">
        <v>9</v>
      </c>
    </row>
    <row r="26" spans="1:9" x14ac:dyDescent="0.25">
      <c r="A26" s="6" t="s">
        <v>81</v>
      </c>
      <c r="B26" s="15">
        <f>B20</f>
        <v>937200000</v>
      </c>
      <c r="C26" s="15"/>
      <c r="D26" s="15"/>
      <c r="E26" s="15"/>
      <c r="F26" s="15"/>
      <c r="G26" s="15"/>
      <c r="H26" s="7"/>
    </row>
    <row r="27" spans="1:9" x14ac:dyDescent="0.25">
      <c r="A27" s="6" t="s">
        <v>82</v>
      </c>
      <c r="B27" s="15">
        <v>4647965000</v>
      </c>
      <c r="C27" s="22"/>
      <c r="D27" s="22"/>
      <c r="E27" s="22"/>
      <c r="F27" s="22"/>
      <c r="G27" s="22"/>
      <c r="H27" s="7"/>
    </row>
    <row r="29" spans="1:9" x14ac:dyDescent="0.25">
      <c r="A29" t="s">
        <v>10</v>
      </c>
    </row>
    <row r="30" spans="1:9" x14ac:dyDescent="0.25">
      <c r="A30" t="s">
        <v>56</v>
      </c>
      <c r="B30" s="6">
        <v>0.99</v>
      </c>
      <c r="C30" s="6">
        <v>0.99</v>
      </c>
      <c r="D30" s="6">
        <v>0.99</v>
      </c>
      <c r="E30" s="6">
        <v>0.99</v>
      </c>
      <c r="F30" s="6">
        <v>0.99</v>
      </c>
      <c r="G30" s="6">
        <v>0.99</v>
      </c>
    </row>
    <row r="31" spans="1:9" x14ac:dyDescent="0.25">
      <c r="A31" t="s">
        <v>85</v>
      </c>
      <c r="B31" s="6">
        <v>1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</row>
    <row r="32" spans="1:9" x14ac:dyDescent="0.25">
      <c r="A32" t="s">
        <v>11</v>
      </c>
      <c r="B32" s="4">
        <f>C32+F32</f>
        <v>111310</v>
      </c>
      <c r="C32" s="4">
        <v>82444</v>
      </c>
      <c r="D32" s="4">
        <v>82444</v>
      </c>
      <c r="E32" s="4">
        <v>82444</v>
      </c>
      <c r="F32" s="4">
        <v>28866</v>
      </c>
      <c r="G32" s="4">
        <v>82444</v>
      </c>
    </row>
    <row r="34" spans="1:7" x14ac:dyDescent="0.25">
      <c r="A34" t="s">
        <v>12</v>
      </c>
    </row>
    <row r="35" spans="1:7" x14ac:dyDescent="0.25">
      <c r="A35" t="s">
        <v>57</v>
      </c>
      <c r="B35" s="6">
        <f>B19/B30</f>
        <v>1936101010.1010101</v>
      </c>
      <c r="C35" s="6">
        <f t="shared" ref="C35:G35" si="2">C19/C30</f>
        <v>200510101.01010102</v>
      </c>
      <c r="D35" s="6">
        <f t="shared" si="2"/>
        <v>11398989.898989899</v>
      </c>
      <c r="E35" s="6">
        <f t="shared" si="2"/>
        <v>31393939.393939395</v>
      </c>
      <c r="F35" s="6">
        <f t="shared" si="2"/>
        <v>1679717171.7171717</v>
      </c>
      <c r="G35" s="6">
        <f t="shared" si="2"/>
        <v>13080808.080808081</v>
      </c>
    </row>
    <row r="36" spans="1:7" x14ac:dyDescent="0.25">
      <c r="A36" t="s">
        <v>86</v>
      </c>
      <c r="B36" s="6">
        <f>B21/B31</f>
        <v>1483322500</v>
      </c>
      <c r="C36" s="6">
        <f t="shared" ref="C36:G36" si="3">C21/C31</f>
        <v>30895000</v>
      </c>
      <c r="D36" s="6">
        <f t="shared" si="3"/>
        <v>18777500</v>
      </c>
      <c r="E36" s="6">
        <f t="shared" si="3"/>
        <v>10915000</v>
      </c>
      <c r="F36" s="6">
        <f t="shared" si="3"/>
        <v>1413300000</v>
      </c>
      <c r="G36" s="6">
        <f t="shared" si="3"/>
        <v>9435000</v>
      </c>
    </row>
    <row r="37" spans="1:7" x14ac:dyDescent="0.25">
      <c r="A37" t="s">
        <v>58</v>
      </c>
      <c r="B37" s="6">
        <f>B35/B10</f>
        <v>319172.60304995219</v>
      </c>
      <c r="C37" s="6">
        <f t="shared" ref="C37:G37" si="4">C35/C10</f>
        <v>208214.0197404995</v>
      </c>
      <c r="D37" s="6">
        <f t="shared" si="4"/>
        <v>196534.30860327411</v>
      </c>
      <c r="E37" s="6">
        <f t="shared" si="4"/>
        <v>186868.68686868687</v>
      </c>
      <c r="F37" s="6">
        <f t="shared" si="4"/>
        <v>349431.48985171033</v>
      </c>
      <c r="G37" s="6">
        <f t="shared" si="4"/>
        <v>186868.68686868687</v>
      </c>
    </row>
    <row r="38" spans="1:7" x14ac:dyDescent="0.25">
      <c r="A38" t="s">
        <v>87</v>
      </c>
      <c r="B38" s="6">
        <f>B36/B14</f>
        <v>354014.91646778042</v>
      </c>
      <c r="C38" s="6">
        <f t="shared" ref="C38:G38" si="5">C36/C14</f>
        <v>185000</v>
      </c>
      <c r="D38" s="6">
        <f t="shared" si="5"/>
        <v>237689.87341772151</v>
      </c>
      <c r="E38" s="6">
        <f t="shared" si="5"/>
        <v>185000</v>
      </c>
      <c r="F38" s="6">
        <f t="shared" si="5"/>
        <v>368622.84820031299</v>
      </c>
      <c r="G38" s="6">
        <f t="shared" si="5"/>
        <v>185000</v>
      </c>
    </row>
    <row r="40" spans="1:7" x14ac:dyDescent="0.25">
      <c r="A40" s="2" t="s">
        <v>13</v>
      </c>
    </row>
    <row r="42" spans="1:7" x14ac:dyDescent="0.25">
      <c r="A42" t="s">
        <v>14</v>
      </c>
    </row>
    <row r="43" spans="1:7" x14ac:dyDescent="0.25">
      <c r="A43" t="s">
        <v>15</v>
      </c>
      <c r="B43" s="6">
        <f t="shared" ref="B43:G43" si="6">B12/B32*100</f>
        <v>3.1623394124517112</v>
      </c>
      <c r="C43" s="6">
        <f t="shared" si="6"/>
        <v>0.60647227208772014</v>
      </c>
      <c r="D43" s="6">
        <f t="shared" si="6"/>
        <v>0.24258890883508805</v>
      </c>
      <c r="E43" s="6">
        <f t="shared" si="6"/>
        <v>0.24258890883508805</v>
      </c>
      <c r="F43" s="6">
        <f t="shared" si="6"/>
        <v>6.8246379824014411</v>
      </c>
      <c r="G43" s="6">
        <f t="shared" si="6"/>
        <v>0.78841395371403622</v>
      </c>
    </row>
    <row r="44" spans="1:7" x14ac:dyDescent="0.25">
      <c r="A44" t="s">
        <v>16</v>
      </c>
      <c r="B44" s="6">
        <f t="shared" ref="B44:G44" si="7">B14/B32*100</f>
        <v>3.7642619710717815</v>
      </c>
      <c r="C44" s="6">
        <f t="shared" si="7"/>
        <v>0.2025617388772985</v>
      </c>
      <c r="D44" s="6">
        <f t="shared" si="7"/>
        <v>9.582261898985979E-2</v>
      </c>
      <c r="E44" s="6">
        <f t="shared" si="7"/>
        <v>7.1563728106350977E-2</v>
      </c>
      <c r="F44" s="6">
        <f t="shared" si="7"/>
        <v>13.282061941384327</v>
      </c>
      <c r="G44" s="6">
        <f t="shared" si="7"/>
        <v>6.1860171752947453E-2</v>
      </c>
    </row>
    <row r="46" spans="1:7" x14ac:dyDescent="0.25">
      <c r="A46" s="17" t="s">
        <v>17</v>
      </c>
      <c r="B46" s="17"/>
      <c r="C46" s="17"/>
      <c r="D46" s="17"/>
      <c r="E46" s="17"/>
      <c r="F46" s="17"/>
      <c r="G46" s="17"/>
    </row>
    <row r="47" spans="1:7" x14ac:dyDescent="0.25">
      <c r="A47" s="17" t="s">
        <v>18</v>
      </c>
      <c r="B47" s="52">
        <f>B14/B12*100</f>
        <v>119.03409090909092</v>
      </c>
      <c r="C47" s="52">
        <f t="shared" ref="C47:G47" si="8">C14/C12*100</f>
        <v>33.4</v>
      </c>
      <c r="D47" s="52">
        <f t="shared" si="8"/>
        <v>39.5</v>
      </c>
      <c r="E47" s="52">
        <f t="shared" si="8"/>
        <v>29.5</v>
      </c>
      <c r="F47" s="52">
        <f t="shared" si="8"/>
        <v>194.61928934010155</v>
      </c>
      <c r="G47" s="52">
        <f t="shared" si="8"/>
        <v>7.8461538461538458</v>
      </c>
    </row>
    <row r="48" spans="1:7" x14ac:dyDescent="0.25">
      <c r="A48" s="17" t="s">
        <v>19</v>
      </c>
      <c r="B48" s="52">
        <f t="shared" ref="B48:G48" si="9">B21/B20*100</f>
        <v>158.27171361502349</v>
      </c>
      <c r="C48" s="52">
        <f t="shared" si="9"/>
        <v>22.266666666666669</v>
      </c>
      <c r="D48" s="52">
        <f t="shared" si="9"/>
        <v>33.833333333333329</v>
      </c>
      <c r="E48" s="52">
        <f t="shared" si="9"/>
        <v>19.666666666666664</v>
      </c>
      <c r="F48" s="52">
        <f t="shared" si="9"/>
        <v>278.20866141732284</v>
      </c>
      <c r="G48" s="52">
        <f t="shared" si="9"/>
        <v>5.2577319587628866</v>
      </c>
    </row>
    <row r="49" spans="1:7" x14ac:dyDescent="0.25">
      <c r="A49" s="17" t="s">
        <v>20</v>
      </c>
      <c r="B49" s="52">
        <f>AVERAGE(B47:B48)</f>
        <v>138.65290226205721</v>
      </c>
      <c r="C49" s="52">
        <f t="shared" ref="C49:G49" si="10">AVERAGE(C47:C48)</f>
        <v>27.833333333333336</v>
      </c>
      <c r="D49" s="52">
        <f t="shared" si="10"/>
        <v>36.666666666666664</v>
      </c>
      <c r="E49" s="52">
        <f t="shared" si="10"/>
        <v>24.583333333333332</v>
      </c>
      <c r="F49" s="52">
        <f t="shared" si="10"/>
        <v>236.41397537871219</v>
      </c>
      <c r="G49" s="52">
        <f t="shared" si="10"/>
        <v>6.5519429024583662</v>
      </c>
    </row>
    <row r="50" spans="1:7" x14ac:dyDescent="0.25">
      <c r="A50" s="17"/>
      <c r="B50" s="10"/>
      <c r="C50" s="10"/>
      <c r="D50" s="10"/>
      <c r="E50" s="10"/>
      <c r="F50" s="10"/>
      <c r="G50" s="17"/>
    </row>
    <row r="51" spans="1:7" x14ac:dyDescent="0.25">
      <c r="A51" s="17" t="s">
        <v>21</v>
      </c>
      <c r="B51" s="17"/>
      <c r="C51" s="17"/>
      <c r="D51" s="17"/>
      <c r="E51" s="17"/>
      <c r="F51" s="17"/>
      <c r="G51" s="17"/>
    </row>
    <row r="52" spans="1:7" x14ac:dyDescent="0.25">
      <c r="A52" s="17" t="s">
        <v>22</v>
      </c>
      <c r="B52" s="52">
        <f t="shared" ref="B52:G52" si="11">B14/B16*100</f>
        <v>31.110781110781112</v>
      </c>
      <c r="C52" s="52">
        <f t="shared" si="11"/>
        <v>10.289587184226741</v>
      </c>
      <c r="D52" s="52">
        <f t="shared" si="11"/>
        <v>14.629629629629628</v>
      </c>
      <c r="E52" s="52">
        <f t="shared" si="11"/>
        <v>10.905730129390019</v>
      </c>
      <c r="F52" s="52">
        <f t="shared" si="11"/>
        <v>46.009840393615747</v>
      </c>
      <c r="G52" s="52">
        <f t="shared" si="11"/>
        <v>2.0979020979020979</v>
      </c>
    </row>
    <row r="53" spans="1:7" x14ac:dyDescent="0.25">
      <c r="A53" s="17" t="s">
        <v>23</v>
      </c>
      <c r="B53" s="52">
        <f t="shared" ref="B53:G53" si="12">B21/B22*100</f>
        <v>12.011763786535093</v>
      </c>
      <c r="C53" s="52">
        <f t="shared" si="12"/>
        <v>5.1447935921133707</v>
      </c>
      <c r="D53" s="52">
        <f t="shared" si="12"/>
        <v>9.3981481481481488</v>
      </c>
      <c r="E53" s="52">
        <f t="shared" si="12"/>
        <v>5.4579093432007397</v>
      </c>
      <c r="F53" s="52">
        <f t="shared" si="12"/>
        <v>14.133565342613705</v>
      </c>
      <c r="G53" s="52">
        <f t="shared" si="12"/>
        <v>0.69939659901261653</v>
      </c>
    </row>
    <row r="54" spans="1:7" x14ac:dyDescent="0.25">
      <c r="A54" s="17" t="s">
        <v>24</v>
      </c>
      <c r="B54" s="52">
        <f>(B52+B53)/2</f>
        <v>21.561272448658102</v>
      </c>
      <c r="C54" s="52">
        <f t="shared" ref="C54:G54" si="13">(C52+C53)/2</f>
        <v>7.7171903881700565</v>
      </c>
      <c r="D54" s="52">
        <f t="shared" si="13"/>
        <v>12.013888888888889</v>
      </c>
      <c r="E54" s="52">
        <f t="shared" si="13"/>
        <v>8.1818197362953793</v>
      </c>
      <c r="F54" s="52">
        <f t="shared" si="13"/>
        <v>30.071702868114727</v>
      </c>
      <c r="G54" s="52">
        <f t="shared" si="13"/>
        <v>1.3986493484573572</v>
      </c>
    </row>
    <row r="55" spans="1:7" x14ac:dyDescent="0.25">
      <c r="A55" s="17"/>
      <c r="B55" s="17"/>
      <c r="C55" s="17"/>
      <c r="D55" s="17"/>
      <c r="E55" s="17"/>
      <c r="F55" s="17"/>
      <c r="G55" s="17"/>
    </row>
    <row r="56" spans="1:7" x14ac:dyDescent="0.25">
      <c r="A56" s="17" t="s">
        <v>25</v>
      </c>
      <c r="B56" s="52">
        <f t="shared" ref="B56" si="14">B23/B21*100</f>
        <v>100</v>
      </c>
      <c r="C56" s="52"/>
      <c r="D56" s="52"/>
      <c r="E56" s="52"/>
      <c r="F56" s="52"/>
      <c r="G56" s="52"/>
    </row>
    <row r="57" spans="1:7" x14ac:dyDescent="0.25">
      <c r="A57" s="17"/>
      <c r="B57" s="17"/>
      <c r="C57" s="17"/>
      <c r="D57" s="17"/>
      <c r="E57" s="17"/>
      <c r="F57" s="17"/>
      <c r="G57" s="17"/>
    </row>
    <row r="58" spans="1:7" x14ac:dyDescent="0.25">
      <c r="A58" s="17" t="s">
        <v>26</v>
      </c>
      <c r="B58" s="17"/>
      <c r="C58" s="17"/>
      <c r="D58" s="17"/>
      <c r="E58" s="17"/>
      <c r="F58" s="17"/>
      <c r="G58" s="17"/>
    </row>
    <row r="59" spans="1:7" x14ac:dyDescent="0.25">
      <c r="A59" s="17" t="s">
        <v>27</v>
      </c>
      <c r="B59" s="52">
        <f t="shared" ref="B59:G59" si="15">((B14/B10)-1)*100</f>
        <v>-30.926475436861189</v>
      </c>
      <c r="C59" s="52">
        <f t="shared" si="15"/>
        <v>-82.658359293873303</v>
      </c>
      <c r="D59" s="52">
        <f t="shared" si="15"/>
        <v>36.206896551724135</v>
      </c>
      <c r="E59" s="52">
        <f t="shared" si="15"/>
        <v>-64.88095238095238</v>
      </c>
      <c r="F59" s="52">
        <f t="shared" si="15"/>
        <v>-20.241314749323902</v>
      </c>
      <c r="G59" s="52">
        <f t="shared" si="15"/>
        <v>-27.142857142857146</v>
      </c>
    </row>
    <row r="60" spans="1:7" x14ac:dyDescent="0.25">
      <c r="A60" s="17" t="s">
        <v>28</v>
      </c>
      <c r="B60" s="52">
        <f>((B36/B35)-1)*100</f>
        <v>-23.386099575320596</v>
      </c>
      <c r="C60" s="52">
        <f t="shared" ref="C60:G60" si="16">((C36/C35)-1)*100</f>
        <v>-84.591798695246979</v>
      </c>
      <c r="D60" s="52">
        <f t="shared" si="16"/>
        <v>64.729508196721326</v>
      </c>
      <c r="E60" s="52">
        <f t="shared" si="16"/>
        <v>-65.232142857142847</v>
      </c>
      <c r="F60" s="52">
        <f t="shared" si="16"/>
        <v>-15.860835157433906</v>
      </c>
      <c r="G60" s="52">
        <f t="shared" si="16"/>
        <v>-27.87142857142857</v>
      </c>
    </row>
    <row r="61" spans="1:7" x14ac:dyDescent="0.25">
      <c r="A61" s="17" t="s">
        <v>29</v>
      </c>
      <c r="B61" s="52">
        <f>((B38/B37)-1)*100</f>
        <v>10.916448681648049</v>
      </c>
      <c r="C61" s="52">
        <f t="shared" ref="C61:G61" si="17">((C38/C37)-1)*100</f>
        <v>-11.149114631873259</v>
      </c>
      <c r="D61" s="52">
        <f t="shared" si="17"/>
        <v>20.940651587466274</v>
      </c>
      <c r="E61" s="52">
        <f t="shared" si="17"/>
        <v>-1.0000000000000009</v>
      </c>
      <c r="F61" s="52">
        <f t="shared" si="17"/>
        <v>5.4921662488824241</v>
      </c>
      <c r="G61" s="52">
        <f t="shared" si="17"/>
        <v>-1.0000000000000009</v>
      </c>
    </row>
    <row r="62" spans="1:7" x14ac:dyDescent="0.25">
      <c r="A62" s="17"/>
      <c r="B62" s="10"/>
      <c r="C62" s="10"/>
      <c r="D62" s="10"/>
      <c r="E62" s="10"/>
      <c r="F62" s="10"/>
      <c r="G62" s="17"/>
    </row>
    <row r="63" spans="1:7" x14ac:dyDescent="0.25">
      <c r="A63" s="17" t="s">
        <v>30</v>
      </c>
      <c r="B63" s="17"/>
      <c r="C63" s="17"/>
      <c r="D63" s="17"/>
      <c r="E63" s="17"/>
      <c r="F63" s="17"/>
      <c r="G63" s="17"/>
    </row>
    <row r="64" spans="1:7" x14ac:dyDescent="0.25">
      <c r="A64" s="17" t="s">
        <v>51</v>
      </c>
      <c r="B64" s="15">
        <f>B20/(B13)</f>
        <v>192839.50617283949</v>
      </c>
      <c r="C64" s="15">
        <f t="shared" ref="C64:G64" si="18">C20/(C13)</f>
        <v>185000</v>
      </c>
      <c r="D64" s="15">
        <f t="shared" si="18"/>
        <v>185000</v>
      </c>
      <c r="E64" s="15">
        <f t="shared" si="18"/>
        <v>185000</v>
      </c>
      <c r="F64" s="15">
        <f>F20/(F13)</f>
        <v>200000</v>
      </c>
      <c r="G64" s="15">
        <f t="shared" si="18"/>
        <v>185000</v>
      </c>
    </row>
    <row r="65" spans="1:8" x14ac:dyDescent="0.25">
      <c r="A65" s="17" t="s">
        <v>52</v>
      </c>
      <c r="B65" s="15">
        <f>B21/(B15)</f>
        <v>197591.91421340083</v>
      </c>
      <c r="C65" s="15">
        <f t="shared" ref="C65:G65" si="19">C21/(C15)</f>
        <v>185000</v>
      </c>
      <c r="D65" s="15">
        <f t="shared" si="19"/>
        <v>160491.452991453</v>
      </c>
      <c r="E65" s="15">
        <f t="shared" si="19"/>
        <v>185000</v>
      </c>
      <c r="F65" s="15">
        <f t="shared" si="19"/>
        <v>198692.53479544495</v>
      </c>
      <c r="G65" s="15">
        <f t="shared" si="19"/>
        <v>185000</v>
      </c>
    </row>
    <row r="66" spans="1:8" hidden="1" x14ac:dyDescent="0.25">
      <c r="A66" s="17" t="s">
        <v>37</v>
      </c>
      <c r="B66" s="15">
        <f>B21/B15</f>
        <v>197591.91421340083</v>
      </c>
      <c r="C66" s="15">
        <f t="shared" ref="C66:G66" si="20">C21/C15</f>
        <v>185000</v>
      </c>
      <c r="D66" s="15">
        <f t="shared" si="20"/>
        <v>160491.452991453</v>
      </c>
      <c r="E66" s="15">
        <f t="shared" si="20"/>
        <v>185000</v>
      </c>
      <c r="F66" s="15">
        <f t="shared" ref="F66" si="21">F21/F15</f>
        <v>198692.53479544495</v>
      </c>
      <c r="G66" s="15">
        <f t="shared" si="20"/>
        <v>185000</v>
      </c>
    </row>
    <row r="67" spans="1:8" x14ac:dyDescent="0.25">
      <c r="A67" s="17" t="s">
        <v>31</v>
      </c>
      <c r="B67" s="53">
        <f>(B65/B64)*B49</f>
        <v>142.06991561494752</v>
      </c>
      <c r="C67" s="53">
        <f t="shared" ref="C67:G67" si="22">(C65/C64)*C49</f>
        <v>27.833333333333336</v>
      </c>
      <c r="D67" s="53">
        <f t="shared" si="22"/>
        <v>31.809116809116809</v>
      </c>
      <c r="E67" s="53">
        <f t="shared" si="22"/>
        <v>24.583333333333332</v>
      </c>
      <c r="F67" s="53">
        <f t="shared" si="22"/>
        <v>234.86846014532119</v>
      </c>
      <c r="G67" s="53">
        <f t="shared" si="22"/>
        <v>6.5519429024583662</v>
      </c>
    </row>
    <row r="68" spans="1:8" x14ac:dyDescent="0.25">
      <c r="A68" s="17" t="s">
        <v>45</v>
      </c>
      <c r="B68" s="15">
        <f>(B20/B13)*3</f>
        <v>578518.51851851842</v>
      </c>
      <c r="C68" s="15">
        <f t="shared" ref="C68:G68" si="23">(C20/C13)*3</f>
        <v>555000</v>
      </c>
      <c r="D68" s="15">
        <f t="shared" si="23"/>
        <v>555000</v>
      </c>
      <c r="E68" s="15">
        <f t="shared" si="23"/>
        <v>555000</v>
      </c>
      <c r="F68" s="15">
        <f t="shared" si="23"/>
        <v>600000</v>
      </c>
      <c r="G68" s="15">
        <f t="shared" si="23"/>
        <v>555000</v>
      </c>
    </row>
    <row r="69" spans="1:8" x14ac:dyDescent="0.25">
      <c r="A69" s="17" t="s">
        <v>46</v>
      </c>
      <c r="B69" s="15">
        <f>(B21/B15)*3</f>
        <v>592775.74264020252</v>
      </c>
      <c r="C69" s="15">
        <f t="shared" ref="C69:G69" si="24">(C21/C15)*3</f>
        <v>555000</v>
      </c>
      <c r="D69" s="15">
        <f t="shared" si="24"/>
        <v>481474.358974359</v>
      </c>
      <c r="E69" s="15">
        <f t="shared" si="24"/>
        <v>555000</v>
      </c>
      <c r="F69" s="15">
        <f t="shared" si="24"/>
        <v>596077.60438633489</v>
      </c>
      <c r="G69" s="15">
        <f t="shared" si="24"/>
        <v>555000</v>
      </c>
    </row>
    <row r="70" spans="1:8" x14ac:dyDescent="0.25">
      <c r="A70" s="17"/>
      <c r="B70" s="10"/>
      <c r="C70" s="10"/>
      <c r="D70" s="10"/>
      <c r="E70" s="10"/>
      <c r="F70" s="10"/>
      <c r="G70" s="17"/>
    </row>
    <row r="71" spans="1:8" x14ac:dyDescent="0.25">
      <c r="A71" s="17" t="s">
        <v>32</v>
      </c>
      <c r="B71" s="10"/>
      <c r="C71" s="10"/>
      <c r="D71" s="10"/>
      <c r="E71" s="10"/>
      <c r="F71" s="10"/>
      <c r="G71" s="17"/>
    </row>
    <row r="72" spans="1:8" x14ac:dyDescent="0.25">
      <c r="A72" s="17" t="s">
        <v>33</v>
      </c>
      <c r="B72" s="22">
        <f>(B27/B26)*100</f>
        <v>495.94163465642345</v>
      </c>
      <c r="C72" s="22"/>
      <c r="D72" s="22"/>
      <c r="E72" s="22"/>
      <c r="F72" s="22"/>
      <c r="G72" s="22"/>
      <c r="H72" s="7"/>
    </row>
    <row r="73" spans="1:8" x14ac:dyDescent="0.25">
      <c r="A73" s="17" t="s">
        <v>34</v>
      </c>
      <c r="B73" s="22">
        <f>(B21/B27)*100</f>
        <v>31.913374993142156</v>
      </c>
      <c r="C73" s="22"/>
      <c r="D73" s="22"/>
      <c r="E73" s="22"/>
      <c r="F73" s="22"/>
      <c r="G73" s="22"/>
      <c r="H73" s="7"/>
    </row>
    <row r="74" spans="1:8" ht="15.75" thickBot="1" x14ac:dyDescent="0.3">
      <c r="A74" s="54"/>
      <c r="B74" s="54"/>
      <c r="C74" s="54"/>
      <c r="D74" s="54"/>
      <c r="E74" s="54"/>
      <c r="F74" s="54"/>
      <c r="G74" s="54"/>
    </row>
    <row r="75" spans="1:8" ht="15.75" thickTop="1" x14ac:dyDescent="0.25"/>
    <row r="76" spans="1:8" x14ac:dyDescent="0.25">
      <c r="A76" s="13" t="s">
        <v>35</v>
      </c>
    </row>
    <row r="77" spans="1:8" x14ac:dyDescent="0.25">
      <c r="A77" t="s">
        <v>88</v>
      </c>
    </row>
    <row r="78" spans="1:8" x14ac:dyDescent="0.25">
      <c r="A78" t="s">
        <v>89</v>
      </c>
      <c r="B78" s="12"/>
      <c r="C78" s="12"/>
      <c r="D78" s="12"/>
    </row>
    <row r="80" spans="1:8" x14ac:dyDescent="0.25">
      <c r="A80" t="s">
        <v>38</v>
      </c>
    </row>
    <row r="81" spans="1:1" x14ac:dyDescent="0.25">
      <c r="A81" s="25" t="s">
        <v>41</v>
      </c>
    </row>
    <row r="83" spans="1:1" x14ac:dyDescent="0.25">
      <c r="A83" s="47" t="s">
        <v>130</v>
      </c>
    </row>
    <row r="162" spans="5:8" x14ac:dyDescent="0.25">
      <c r="E162" s="31"/>
      <c r="F162" s="31"/>
      <c r="G162" s="31"/>
      <c r="H162" s="31"/>
    </row>
    <row r="163" spans="5:8" x14ac:dyDescent="0.25">
      <c r="E163" s="31"/>
      <c r="F163" s="31"/>
      <c r="G163" s="31"/>
      <c r="H163" s="31"/>
    </row>
  </sheetData>
  <mergeCells count="2">
    <mergeCell ref="A2:G2"/>
    <mergeCell ref="C4:G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"/>
  <sheetViews>
    <sheetView zoomScale="80" zoomScaleNormal="80" workbookViewId="0">
      <pane ySplit="5" topLeftCell="A6" activePane="bottomLeft" state="frozen"/>
      <selection pane="bottomLeft" activeCell="C12" sqref="C12"/>
    </sheetView>
  </sheetViews>
  <sheetFormatPr baseColWidth="10" defaultColWidth="11.42578125" defaultRowHeight="15" x14ac:dyDescent="0.25"/>
  <cols>
    <col min="1" max="1" width="55.140625" customWidth="1"/>
    <col min="2" max="2" width="19.28515625" customWidth="1"/>
    <col min="3" max="3" width="18.28515625" customWidth="1"/>
    <col min="4" max="4" width="14.5703125" bestFit="1" customWidth="1"/>
    <col min="5" max="5" width="17" customWidth="1"/>
    <col min="6" max="6" width="20.42578125" customWidth="1"/>
    <col min="7" max="7" width="19.28515625" customWidth="1"/>
    <col min="9" max="9" width="15.140625" bestFit="1" customWidth="1"/>
    <col min="10" max="11" width="14.140625" bestFit="1" customWidth="1"/>
    <col min="12" max="12" width="16.85546875" bestFit="1" customWidth="1"/>
  </cols>
  <sheetData>
    <row r="2" spans="1:7" ht="15.75" x14ac:dyDescent="0.25">
      <c r="A2" s="56" t="s">
        <v>90</v>
      </c>
      <c r="B2" s="56"/>
      <c r="C2" s="56"/>
      <c r="D2" s="56"/>
      <c r="E2" s="56"/>
      <c r="F2" s="56"/>
      <c r="G2" s="56"/>
    </row>
    <row r="4" spans="1:7" x14ac:dyDescent="0.25">
      <c r="A4" s="58" t="s">
        <v>0</v>
      </c>
      <c r="B4" s="60" t="s">
        <v>1</v>
      </c>
      <c r="C4" s="57" t="s">
        <v>2</v>
      </c>
      <c r="D4" s="57"/>
      <c r="E4" s="57"/>
      <c r="F4" s="57"/>
      <c r="G4" s="57"/>
    </row>
    <row r="5" spans="1:7" ht="15.75" thickBot="1" x14ac:dyDescent="0.3">
      <c r="A5" s="59"/>
      <c r="B5" s="61"/>
      <c r="C5" s="1" t="s">
        <v>3</v>
      </c>
      <c r="D5" s="1" t="s">
        <v>4</v>
      </c>
      <c r="E5" s="1" t="s">
        <v>5</v>
      </c>
      <c r="F5" s="1" t="s">
        <v>42</v>
      </c>
      <c r="G5" s="1" t="s">
        <v>79</v>
      </c>
    </row>
    <row r="6" spans="1:7" ht="15.75" thickTop="1" x14ac:dyDescent="0.25"/>
    <row r="7" spans="1:7" x14ac:dyDescent="0.25">
      <c r="A7" s="2" t="s">
        <v>6</v>
      </c>
    </row>
    <row r="9" spans="1:7" x14ac:dyDescent="0.25">
      <c r="A9" t="s">
        <v>7</v>
      </c>
    </row>
    <row r="10" spans="1:7" x14ac:dyDescent="0.25">
      <c r="A10" s="3" t="s">
        <v>59</v>
      </c>
      <c r="B10" s="15">
        <f>SUM(C10:G10)</f>
        <v>6453</v>
      </c>
      <c r="C10" s="15">
        <v>3631</v>
      </c>
      <c r="D10" s="15">
        <v>476</v>
      </c>
      <c r="E10" s="27">
        <v>439</v>
      </c>
      <c r="F10" s="15">
        <v>1119</v>
      </c>
      <c r="G10" s="15">
        <v>788</v>
      </c>
    </row>
    <row r="11" spans="1:7" x14ac:dyDescent="0.25">
      <c r="A11" s="18" t="s">
        <v>36</v>
      </c>
      <c r="B11" s="15">
        <f t="shared" ref="B11:B16" si="0">SUM(C11:G11)</f>
        <v>27255</v>
      </c>
      <c r="C11" s="15">
        <v>8955</v>
      </c>
      <c r="D11" s="15">
        <v>821</v>
      </c>
      <c r="E11" s="27">
        <v>1192</v>
      </c>
      <c r="F11" s="15">
        <v>14747</v>
      </c>
      <c r="G11" s="15">
        <v>1540</v>
      </c>
    </row>
    <row r="12" spans="1:7" x14ac:dyDescent="0.25">
      <c r="A12" s="41" t="s">
        <v>91</v>
      </c>
      <c r="B12" s="15">
        <f t="shared" si="0"/>
        <v>7571</v>
      </c>
      <c r="C12" s="15">
        <v>750</v>
      </c>
      <c r="D12" s="15">
        <v>250</v>
      </c>
      <c r="E12" s="15">
        <v>250</v>
      </c>
      <c r="F12" s="15">
        <v>5320</v>
      </c>
      <c r="G12" s="15">
        <v>1001</v>
      </c>
    </row>
    <row r="13" spans="1:7" x14ac:dyDescent="0.25">
      <c r="A13" s="30" t="s">
        <v>36</v>
      </c>
      <c r="B13" s="15">
        <f t="shared" si="0"/>
        <v>22053</v>
      </c>
      <c r="C13" s="15">
        <v>1500</v>
      </c>
      <c r="D13" s="15">
        <v>550</v>
      </c>
      <c r="E13" s="15">
        <v>550</v>
      </c>
      <c r="F13" s="15">
        <v>16450</v>
      </c>
      <c r="G13" s="15">
        <v>3003</v>
      </c>
    </row>
    <row r="14" spans="1:7" x14ac:dyDescent="0.25">
      <c r="A14" s="3" t="s">
        <v>92</v>
      </c>
      <c r="B14" s="15">
        <f t="shared" si="0"/>
        <v>3181</v>
      </c>
      <c r="C14" s="15">
        <v>428</v>
      </c>
      <c r="D14" s="15">
        <v>23</v>
      </c>
      <c r="E14" s="27">
        <v>136</v>
      </c>
      <c r="F14" s="15">
        <v>1718</v>
      </c>
      <c r="G14" s="15">
        <v>876</v>
      </c>
    </row>
    <row r="15" spans="1:7" x14ac:dyDescent="0.25">
      <c r="A15" s="18" t="s">
        <v>36</v>
      </c>
      <c r="B15" s="15">
        <f t="shared" si="0"/>
        <v>14132</v>
      </c>
      <c r="C15" s="15">
        <v>926</v>
      </c>
      <c r="D15" s="15">
        <v>156</v>
      </c>
      <c r="E15" s="27">
        <v>238</v>
      </c>
      <c r="F15" s="15">
        <v>11164</v>
      </c>
      <c r="G15" s="15">
        <v>1648</v>
      </c>
    </row>
    <row r="16" spans="1:7" x14ac:dyDescent="0.25">
      <c r="A16" s="41" t="s">
        <v>83</v>
      </c>
      <c r="B16" s="15">
        <f t="shared" si="0"/>
        <v>13468</v>
      </c>
      <c r="C16" s="15">
        <v>1623</v>
      </c>
      <c r="D16" s="15">
        <v>540</v>
      </c>
      <c r="E16" s="15">
        <v>541</v>
      </c>
      <c r="F16" s="15">
        <v>8333</v>
      </c>
      <c r="G16" s="15">
        <v>2431</v>
      </c>
    </row>
    <row r="17" spans="1:12" x14ac:dyDescent="0.25">
      <c r="B17" s="15"/>
    </row>
    <row r="18" spans="1:12" x14ac:dyDescent="0.25">
      <c r="A18" s="5" t="s">
        <v>8</v>
      </c>
      <c r="B18" s="15"/>
    </row>
    <row r="19" spans="1:12" x14ac:dyDescent="0.25">
      <c r="A19" s="3" t="s">
        <v>93</v>
      </c>
      <c r="B19" s="15">
        <f>SUM(C19:G19)</f>
        <v>5159136250</v>
      </c>
      <c r="C19" s="15">
        <v>1647240000</v>
      </c>
      <c r="D19" s="15">
        <v>144623750</v>
      </c>
      <c r="E19" s="15">
        <v>205997500</v>
      </c>
      <c r="F19" s="15">
        <v>2877300000</v>
      </c>
      <c r="G19" s="15">
        <v>283975000</v>
      </c>
    </row>
    <row r="20" spans="1:12" x14ac:dyDescent="0.25">
      <c r="A20" s="41" t="s">
        <v>91</v>
      </c>
      <c r="B20" s="15">
        <f>SUM(C20:G20)</f>
        <v>4326555000</v>
      </c>
      <c r="C20" s="15">
        <v>277500000</v>
      </c>
      <c r="D20" s="15">
        <v>101750000</v>
      </c>
      <c r="E20" s="15">
        <v>101750000</v>
      </c>
      <c r="F20" s="15">
        <v>3290000000</v>
      </c>
      <c r="G20" s="15">
        <v>555555000</v>
      </c>
    </row>
    <row r="21" spans="1:12" x14ac:dyDescent="0.25">
      <c r="A21" s="41" t="s">
        <v>92</v>
      </c>
      <c r="B21" s="15">
        <f>SUM(C21:G21)</f>
        <v>2729098750</v>
      </c>
      <c r="C21" s="37">
        <v>162060000</v>
      </c>
      <c r="D21" s="37">
        <v>24928750</v>
      </c>
      <c r="E21" s="37">
        <v>36630000</v>
      </c>
      <c r="F21" s="37">
        <v>2200600000</v>
      </c>
      <c r="G21" s="15">
        <v>304880000</v>
      </c>
      <c r="I21" s="36"/>
      <c r="J21" s="36"/>
      <c r="K21" s="36"/>
      <c r="L21" s="36"/>
    </row>
    <row r="22" spans="1:12" x14ac:dyDescent="0.25">
      <c r="A22" s="41" t="s">
        <v>83</v>
      </c>
      <c r="B22" s="15">
        <f>SUM(C22:G22)</f>
        <v>12348915000</v>
      </c>
      <c r="C22" s="15">
        <v>600510000</v>
      </c>
      <c r="D22" s="15">
        <v>199800000</v>
      </c>
      <c r="E22" s="15">
        <v>199985000</v>
      </c>
      <c r="F22" s="15">
        <v>9999600000</v>
      </c>
      <c r="G22" s="15">
        <v>1349020000</v>
      </c>
    </row>
    <row r="23" spans="1:12" x14ac:dyDescent="0.25">
      <c r="A23" s="41" t="s">
        <v>94</v>
      </c>
      <c r="B23" s="15">
        <f>SUM(C23:G23)</f>
        <v>2729098750</v>
      </c>
      <c r="C23" s="15">
        <f>C21</f>
        <v>162060000</v>
      </c>
      <c r="D23" s="15">
        <f t="shared" ref="D23:G23" si="1">D21</f>
        <v>24928750</v>
      </c>
      <c r="E23" s="15">
        <f t="shared" si="1"/>
        <v>36630000</v>
      </c>
      <c r="F23" s="15">
        <f t="shared" si="1"/>
        <v>2200600000</v>
      </c>
      <c r="G23" s="15">
        <f t="shared" si="1"/>
        <v>304880000</v>
      </c>
    </row>
    <row r="24" spans="1:12" x14ac:dyDescent="0.25">
      <c r="B24" s="15"/>
      <c r="C24" s="4"/>
      <c r="D24" s="4"/>
      <c r="E24" s="4"/>
      <c r="F24" s="4"/>
    </row>
    <row r="25" spans="1:12" x14ac:dyDescent="0.25">
      <c r="A25" t="s">
        <v>9</v>
      </c>
      <c r="B25" s="17"/>
    </row>
    <row r="26" spans="1:12" x14ac:dyDescent="0.25">
      <c r="A26" s="6" t="s">
        <v>91</v>
      </c>
      <c r="B26" s="15">
        <f>B20</f>
        <v>4326555000</v>
      </c>
      <c r="C26" s="15"/>
      <c r="D26" s="15"/>
      <c r="E26" s="15"/>
      <c r="F26" s="15"/>
      <c r="G26" s="15"/>
      <c r="H26" s="7"/>
    </row>
    <row r="27" spans="1:12" x14ac:dyDescent="0.25">
      <c r="A27" s="6" t="s">
        <v>92</v>
      </c>
      <c r="B27" s="15">
        <v>3263607900</v>
      </c>
      <c r="C27" s="26"/>
      <c r="D27" s="26"/>
      <c r="E27" s="26"/>
      <c r="F27" s="26"/>
      <c r="G27" s="26"/>
      <c r="H27" s="7"/>
    </row>
    <row r="29" spans="1:12" x14ac:dyDescent="0.25">
      <c r="A29" t="s">
        <v>10</v>
      </c>
    </row>
    <row r="30" spans="1:12" x14ac:dyDescent="0.25">
      <c r="A30" t="s">
        <v>60</v>
      </c>
      <c r="B30" s="19">
        <v>0.99</v>
      </c>
      <c r="C30" s="19">
        <v>0.99</v>
      </c>
      <c r="D30" s="19">
        <v>0.99</v>
      </c>
      <c r="E30" s="19">
        <v>0.99</v>
      </c>
      <c r="F30" s="19">
        <v>0.99</v>
      </c>
      <c r="G30" s="19">
        <v>0.99</v>
      </c>
      <c r="H30" s="6"/>
    </row>
    <row r="31" spans="1:12" x14ac:dyDescent="0.25">
      <c r="A31" t="s">
        <v>95</v>
      </c>
      <c r="B31" s="19">
        <v>1.01</v>
      </c>
      <c r="C31" s="19">
        <v>1.01</v>
      </c>
      <c r="D31" s="19">
        <v>1.01</v>
      </c>
      <c r="E31" s="19">
        <v>1.01</v>
      </c>
      <c r="F31" s="19">
        <v>1.01</v>
      </c>
      <c r="G31" s="19">
        <v>1.01</v>
      </c>
      <c r="H31" s="6"/>
    </row>
    <row r="32" spans="1:12" x14ac:dyDescent="0.25">
      <c r="A32" t="s">
        <v>11</v>
      </c>
      <c r="B32" s="4">
        <f>+C32+F32</f>
        <v>111310</v>
      </c>
      <c r="C32" s="4">
        <v>82444</v>
      </c>
      <c r="D32" s="4">
        <v>82444</v>
      </c>
      <c r="E32" s="4">
        <v>82444</v>
      </c>
      <c r="F32" s="4">
        <v>28866</v>
      </c>
      <c r="G32" s="4">
        <v>82444</v>
      </c>
    </row>
    <row r="34" spans="1:7" x14ac:dyDescent="0.25">
      <c r="A34" t="s">
        <v>12</v>
      </c>
    </row>
    <row r="35" spans="1:7" x14ac:dyDescent="0.25">
      <c r="A35" t="s">
        <v>61</v>
      </c>
      <c r="B35" s="6">
        <f>B19/B30</f>
        <v>5211248737.3737373</v>
      </c>
      <c r="C35" s="6">
        <f t="shared" ref="C35:G35" si="2">C19/C30</f>
        <v>1663878787.878788</v>
      </c>
      <c r="D35" s="6">
        <f t="shared" si="2"/>
        <v>146084595.95959595</v>
      </c>
      <c r="E35" s="6">
        <f t="shared" si="2"/>
        <v>208078282.82828283</v>
      </c>
      <c r="F35" s="6">
        <f t="shared" si="2"/>
        <v>2906363636.3636365</v>
      </c>
      <c r="G35" s="6">
        <f t="shared" si="2"/>
        <v>286843434.34343433</v>
      </c>
    </row>
    <row r="36" spans="1:7" x14ac:dyDescent="0.25">
      <c r="A36" t="s">
        <v>96</v>
      </c>
      <c r="B36" s="6">
        <f>B21/B31</f>
        <v>2702077970.2970295</v>
      </c>
      <c r="C36" s="6">
        <f t="shared" ref="C36:G36" si="3">C21/C31</f>
        <v>160455445.54455444</v>
      </c>
      <c r="D36" s="6">
        <f t="shared" si="3"/>
        <v>24681930.693069305</v>
      </c>
      <c r="E36" s="6">
        <f t="shared" si="3"/>
        <v>36267326.732673265</v>
      </c>
      <c r="F36" s="6">
        <f t="shared" si="3"/>
        <v>2178811881.1881189</v>
      </c>
      <c r="G36" s="6">
        <f t="shared" si="3"/>
        <v>301861386.13861388</v>
      </c>
    </row>
    <row r="37" spans="1:7" x14ac:dyDescent="0.25">
      <c r="A37" t="s">
        <v>62</v>
      </c>
      <c r="B37" s="6">
        <f>B35/B10</f>
        <v>807569.92675867619</v>
      </c>
      <c r="C37" s="6">
        <f t="shared" ref="C37:G37" si="4">C35/C10</f>
        <v>458242.57446400111</v>
      </c>
      <c r="D37" s="6">
        <f t="shared" si="4"/>
        <v>306900.41167982342</v>
      </c>
      <c r="E37" s="6">
        <f t="shared" si="4"/>
        <v>473982.42102114542</v>
      </c>
      <c r="F37" s="6">
        <f t="shared" si="4"/>
        <v>2597286.5383053054</v>
      </c>
      <c r="G37" s="6">
        <f t="shared" si="4"/>
        <v>364014.51058811462</v>
      </c>
    </row>
    <row r="38" spans="1:7" x14ac:dyDescent="0.25">
      <c r="A38" t="s">
        <v>97</v>
      </c>
      <c r="B38" s="6">
        <f t="shared" ref="B38:G38" si="5">B36/B14</f>
        <v>849442.93313330074</v>
      </c>
      <c r="C38" s="6">
        <f t="shared" si="5"/>
        <v>374895.90080503374</v>
      </c>
      <c r="D38" s="6">
        <f t="shared" si="5"/>
        <v>1073127.421437796</v>
      </c>
      <c r="E38" s="6">
        <f t="shared" si="5"/>
        <v>266671.52009318577</v>
      </c>
      <c r="F38" s="6">
        <f t="shared" si="5"/>
        <v>1268225.7748475664</v>
      </c>
      <c r="G38" s="6">
        <f t="shared" si="5"/>
        <v>344590.62344590627</v>
      </c>
    </row>
    <row r="40" spans="1:7" x14ac:dyDescent="0.25">
      <c r="A40" s="2" t="s">
        <v>13</v>
      </c>
    </row>
    <row r="42" spans="1:7" x14ac:dyDescent="0.25">
      <c r="A42" t="s">
        <v>14</v>
      </c>
    </row>
    <row r="43" spans="1:7" x14ac:dyDescent="0.25">
      <c r="A43" t="s">
        <v>15</v>
      </c>
      <c r="B43" s="6">
        <f t="shared" ref="B43:G43" si="6">B12/B32*100</f>
        <v>6.801724912406792</v>
      </c>
      <c r="C43" s="6">
        <f t="shared" si="6"/>
        <v>0.90970840813158016</v>
      </c>
      <c r="D43" s="6">
        <f t="shared" si="6"/>
        <v>0.30323613604386007</v>
      </c>
      <c r="E43" s="6">
        <f t="shared" si="6"/>
        <v>0.30323613604386007</v>
      </c>
      <c r="F43" s="6">
        <f t="shared" si="6"/>
        <v>18.429986835723689</v>
      </c>
      <c r="G43" s="6">
        <f t="shared" si="6"/>
        <v>1.2141574887196158</v>
      </c>
    </row>
    <row r="44" spans="1:7" x14ac:dyDescent="0.25">
      <c r="A44" t="s">
        <v>16</v>
      </c>
      <c r="B44" s="6">
        <f t="shared" ref="B44:G44" si="7">B14/B32*100</f>
        <v>2.8577845656275267</v>
      </c>
      <c r="C44" s="6">
        <f t="shared" si="7"/>
        <v>0.51914026490708842</v>
      </c>
      <c r="D44" s="6">
        <f t="shared" si="7"/>
        <v>2.7897724516035123E-2</v>
      </c>
      <c r="E44" s="6">
        <f t="shared" si="7"/>
        <v>0.16496045800785988</v>
      </c>
      <c r="F44" s="6">
        <f t="shared" si="7"/>
        <v>5.9516386059724242</v>
      </c>
      <c r="G44" s="6">
        <f t="shared" si="7"/>
        <v>1.0625394206976857</v>
      </c>
    </row>
    <row r="46" spans="1:7" x14ac:dyDescent="0.25">
      <c r="A46" t="s">
        <v>17</v>
      </c>
    </row>
    <row r="47" spans="1:7" x14ac:dyDescent="0.25">
      <c r="A47" t="s">
        <v>18</v>
      </c>
      <c r="B47" s="6">
        <f t="shared" ref="B47:G47" si="8">B14/B12*100</f>
        <v>42.015585787874784</v>
      </c>
      <c r="C47" s="6">
        <f t="shared" si="8"/>
        <v>57.066666666666663</v>
      </c>
      <c r="D47" s="6">
        <f t="shared" si="8"/>
        <v>9.1999999999999993</v>
      </c>
      <c r="E47" s="6">
        <f t="shared" si="8"/>
        <v>54.400000000000006</v>
      </c>
      <c r="F47" s="6">
        <f t="shared" si="8"/>
        <v>32.29323308270677</v>
      </c>
      <c r="G47" s="6">
        <f t="shared" si="8"/>
        <v>87.51248751248751</v>
      </c>
    </row>
    <row r="48" spans="1:7" x14ac:dyDescent="0.25">
      <c r="A48" t="s">
        <v>19</v>
      </c>
      <c r="B48" s="6">
        <f t="shared" ref="B48:G48" si="9">B21/B20*100</f>
        <v>63.077870268608628</v>
      </c>
      <c r="C48" s="6">
        <f t="shared" si="9"/>
        <v>58.4</v>
      </c>
      <c r="D48" s="6">
        <f t="shared" si="9"/>
        <v>24.5</v>
      </c>
      <c r="E48" s="6">
        <f t="shared" si="9"/>
        <v>36</v>
      </c>
      <c r="F48" s="6">
        <f t="shared" si="9"/>
        <v>66.887537993920972</v>
      </c>
      <c r="G48" s="6">
        <f t="shared" si="9"/>
        <v>54.878454878454875</v>
      </c>
    </row>
    <row r="49" spans="1:7" x14ac:dyDescent="0.25">
      <c r="A49" t="s">
        <v>20</v>
      </c>
      <c r="B49" s="6">
        <f t="shared" ref="B49:G49" si="10">AVERAGE(B47:B48)</f>
        <v>52.546728028241702</v>
      </c>
      <c r="C49" s="6">
        <f t="shared" si="10"/>
        <v>57.733333333333334</v>
      </c>
      <c r="D49" s="6">
        <f t="shared" si="10"/>
        <v>16.850000000000001</v>
      </c>
      <c r="E49" s="6">
        <f t="shared" si="10"/>
        <v>45.2</v>
      </c>
      <c r="F49" s="6">
        <f t="shared" si="10"/>
        <v>49.590385538313868</v>
      </c>
      <c r="G49" s="6">
        <f t="shared" si="10"/>
        <v>71.195471195471185</v>
      </c>
    </row>
    <row r="50" spans="1:7" x14ac:dyDescent="0.25">
      <c r="B50" s="9"/>
      <c r="C50" s="9"/>
      <c r="D50" s="9"/>
      <c r="E50" s="9"/>
      <c r="F50" s="9"/>
    </row>
    <row r="51" spans="1:7" x14ac:dyDescent="0.25">
      <c r="A51" t="s">
        <v>21</v>
      </c>
    </row>
    <row r="52" spans="1:7" x14ac:dyDescent="0.25">
      <c r="A52" t="s">
        <v>22</v>
      </c>
      <c r="B52" s="6">
        <f t="shared" ref="B52:G52" si="11">B14/B16*100</f>
        <v>23.618948618948618</v>
      </c>
      <c r="C52" s="6">
        <f t="shared" si="11"/>
        <v>26.370918052988294</v>
      </c>
      <c r="D52" s="6">
        <f t="shared" si="11"/>
        <v>4.2592592592592595</v>
      </c>
      <c r="E52" s="6">
        <f t="shared" si="11"/>
        <v>25.138632162661739</v>
      </c>
      <c r="F52" s="6">
        <f t="shared" si="11"/>
        <v>20.616824672986919</v>
      </c>
      <c r="G52" s="6">
        <f t="shared" si="11"/>
        <v>36.034553681612508</v>
      </c>
    </row>
    <row r="53" spans="1:7" x14ac:dyDescent="0.25">
      <c r="A53" t="s">
        <v>23</v>
      </c>
      <c r="B53" s="6">
        <f t="shared" ref="B53:G53" si="12">B21/B22*100</f>
        <v>22.099907157835325</v>
      </c>
      <c r="C53" s="6">
        <f t="shared" si="12"/>
        <v>26.98706099815157</v>
      </c>
      <c r="D53" s="6">
        <f t="shared" si="12"/>
        <v>12.476851851851851</v>
      </c>
      <c r="E53" s="6">
        <f t="shared" si="12"/>
        <v>18.316373728029603</v>
      </c>
      <c r="F53" s="6">
        <f t="shared" si="12"/>
        <v>22.006880275211007</v>
      </c>
      <c r="G53" s="6">
        <f t="shared" si="12"/>
        <v>22.600109709270434</v>
      </c>
    </row>
    <row r="54" spans="1:7" x14ac:dyDescent="0.25">
      <c r="A54" t="s">
        <v>24</v>
      </c>
      <c r="B54" s="6">
        <f t="shared" ref="B54:G54" si="13">(B52+B53)/2</f>
        <v>22.85942788839197</v>
      </c>
      <c r="C54" s="6">
        <f t="shared" si="13"/>
        <v>26.678989525569932</v>
      </c>
      <c r="D54" s="6">
        <f t="shared" si="13"/>
        <v>8.3680555555555554</v>
      </c>
      <c r="E54" s="6">
        <f t="shared" si="13"/>
        <v>21.72750294534567</v>
      </c>
      <c r="F54" s="6">
        <f t="shared" si="13"/>
        <v>21.311852474098963</v>
      </c>
      <c r="G54" s="6">
        <f t="shared" si="13"/>
        <v>29.317331695441471</v>
      </c>
    </row>
    <row r="56" spans="1:7" x14ac:dyDescent="0.25">
      <c r="A56" t="s">
        <v>25</v>
      </c>
      <c r="B56" s="6">
        <f t="shared" ref="B56" si="14">B23/B21*100</f>
        <v>100</v>
      </c>
      <c r="C56" s="6"/>
      <c r="D56" s="6"/>
      <c r="E56" s="6"/>
      <c r="F56" s="6"/>
      <c r="G56" s="6"/>
    </row>
    <row r="58" spans="1:7" x14ac:dyDescent="0.25">
      <c r="A58" t="s">
        <v>26</v>
      </c>
    </row>
    <row r="59" spans="1:7" x14ac:dyDescent="0.25">
      <c r="A59" t="s">
        <v>27</v>
      </c>
      <c r="B59" s="6">
        <f>((B14/B10)-1)*100</f>
        <v>-50.705098403843174</v>
      </c>
      <c r="C59" s="6">
        <f t="shared" ref="C59:G59" si="15">((C14/C10)-1)*100</f>
        <v>-88.212613605067475</v>
      </c>
      <c r="D59" s="6">
        <f t="shared" si="15"/>
        <v>-95.168067226890756</v>
      </c>
      <c r="E59" s="6">
        <f t="shared" si="15"/>
        <v>-69.020501138952156</v>
      </c>
      <c r="F59" s="6">
        <f t="shared" si="15"/>
        <v>53.529937444146555</v>
      </c>
      <c r="G59" s="6">
        <f t="shared" si="15"/>
        <v>11.16751269035532</v>
      </c>
    </row>
    <row r="60" spans="1:7" x14ac:dyDescent="0.25">
      <c r="A60" t="s">
        <v>28</v>
      </c>
      <c r="B60" s="6">
        <f>((B36/B35)-1)*100</f>
        <v>-48.149126889330375</v>
      </c>
      <c r="C60" s="6">
        <f t="shared" ref="C60:G60" si="16">((C36/C35)-1)*100</f>
        <v>-90.356542392783751</v>
      </c>
      <c r="D60" s="6">
        <f t="shared" si="16"/>
        <v>-83.104357765485531</v>
      </c>
      <c r="E60" s="6">
        <f t="shared" si="16"/>
        <v>-82.570345045281357</v>
      </c>
      <c r="F60" s="6">
        <f t="shared" si="16"/>
        <v>-25.033060077981517</v>
      </c>
      <c r="G60" s="6">
        <f t="shared" si="16"/>
        <v>5.235591963105124</v>
      </c>
    </row>
    <row r="61" spans="1:7" x14ac:dyDescent="0.25">
      <c r="A61" t="s">
        <v>29</v>
      </c>
      <c r="B61" s="6">
        <f>((B38/B37)-1)*100</f>
        <v>5.1850626165203195</v>
      </c>
      <c r="C61" s="6">
        <f t="shared" ref="C61:G61" si="17">((C38/C37)-1)*100</f>
        <v>-18.188330439714516</v>
      </c>
      <c r="D61" s="6">
        <f t="shared" si="17"/>
        <v>249.66633494038635</v>
      </c>
      <c r="E61" s="6">
        <f t="shared" si="17"/>
        <v>-43.738099079989098</v>
      </c>
      <c r="F61" s="6">
        <f t="shared" si="17"/>
        <v>-51.17112585987271</v>
      </c>
      <c r="G61" s="6">
        <f t="shared" si="17"/>
        <v>-5.3360200149237036</v>
      </c>
    </row>
    <row r="62" spans="1:7" x14ac:dyDescent="0.25">
      <c r="B62" s="10"/>
      <c r="C62" s="10"/>
      <c r="D62" s="10"/>
      <c r="E62" s="10"/>
      <c r="F62" s="10"/>
    </row>
    <row r="63" spans="1:7" x14ac:dyDescent="0.25">
      <c r="A63" t="s">
        <v>30</v>
      </c>
    </row>
    <row r="64" spans="1:7" x14ac:dyDescent="0.25">
      <c r="A64" t="s">
        <v>51</v>
      </c>
      <c r="B64" s="4">
        <f>B20/(B13)</f>
        <v>196188.95388382534</v>
      </c>
      <c r="C64" s="4">
        <f t="shared" ref="C64:G64" si="18">C20/(C13)</f>
        <v>185000</v>
      </c>
      <c r="D64" s="4">
        <f>D20/(D13)</f>
        <v>185000</v>
      </c>
      <c r="E64" s="4">
        <f t="shared" si="18"/>
        <v>185000</v>
      </c>
      <c r="F64" s="4">
        <f t="shared" si="18"/>
        <v>200000</v>
      </c>
      <c r="G64" s="4">
        <f t="shared" si="18"/>
        <v>185000</v>
      </c>
    </row>
    <row r="65" spans="1:8" x14ac:dyDescent="0.25">
      <c r="A65" t="s">
        <v>52</v>
      </c>
      <c r="B65" s="4">
        <f>B21/(B15)</f>
        <v>193114.82804981602</v>
      </c>
      <c r="C65" s="4">
        <f t="shared" ref="C65:G65" si="19">C21/(C15)</f>
        <v>175010.79913606911</v>
      </c>
      <c r="D65" s="4">
        <f t="shared" si="19"/>
        <v>159799.6794871795</v>
      </c>
      <c r="E65" s="4">
        <f t="shared" si="19"/>
        <v>153907.56302521008</v>
      </c>
      <c r="F65" s="4">
        <f t="shared" si="19"/>
        <v>197115.72912934431</v>
      </c>
      <c r="G65" s="4">
        <f t="shared" si="19"/>
        <v>185000</v>
      </c>
    </row>
    <row r="66" spans="1:8" hidden="1" x14ac:dyDescent="0.25">
      <c r="A66" s="23" t="s">
        <v>37</v>
      </c>
      <c r="B66" s="24">
        <f>B21/B15</f>
        <v>193114.82804981602</v>
      </c>
      <c r="C66" s="24">
        <f t="shared" ref="C66:G66" si="20">C21/C15</f>
        <v>175010.79913606911</v>
      </c>
      <c r="D66" s="24">
        <f t="shared" si="20"/>
        <v>159799.6794871795</v>
      </c>
      <c r="E66" s="24">
        <f t="shared" si="20"/>
        <v>153907.56302521008</v>
      </c>
      <c r="F66" s="24">
        <f t="shared" si="20"/>
        <v>197115.72912934431</v>
      </c>
      <c r="G66" s="24">
        <f t="shared" si="20"/>
        <v>185000</v>
      </c>
    </row>
    <row r="67" spans="1:8" x14ac:dyDescent="0.25">
      <c r="A67" t="s">
        <v>31</v>
      </c>
      <c r="B67" s="19">
        <f>(B65/B64)*B49</f>
        <v>51.723362334473165</v>
      </c>
      <c r="C67" s="19">
        <f t="shared" ref="C67:G67" si="21">(C65/C64)*C49</f>
        <v>54.615982721382288</v>
      </c>
      <c r="D67" s="19">
        <f t="shared" si="21"/>
        <v>14.554727564102565</v>
      </c>
      <c r="E67" s="19">
        <f t="shared" si="21"/>
        <v>37.603361344537817</v>
      </c>
      <c r="F67" s="19">
        <f t="shared" si="21"/>
        <v>48.87522501595015</v>
      </c>
      <c r="G67" s="19">
        <f t="shared" si="21"/>
        <v>71.195471195471185</v>
      </c>
    </row>
    <row r="68" spans="1:8" x14ac:dyDescent="0.25">
      <c r="A68" t="s">
        <v>45</v>
      </c>
      <c r="B68" s="4">
        <f>(B20/B13)*3</f>
        <v>588566.86165147601</v>
      </c>
      <c r="C68" s="4">
        <f t="shared" ref="C68:G68" si="22">(C20/C13)*3</f>
        <v>555000</v>
      </c>
      <c r="D68" s="4">
        <f t="shared" si="22"/>
        <v>555000</v>
      </c>
      <c r="E68" s="4">
        <f t="shared" si="22"/>
        <v>555000</v>
      </c>
      <c r="F68" s="4">
        <f t="shared" si="22"/>
        <v>600000</v>
      </c>
      <c r="G68" s="4">
        <f t="shared" si="22"/>
        <v>555000</v>
      </c>
    </row>
    <row r="69" spans="1:8" x14ac:dyDescent="0.25">
      <c r="A69" t="s">
        <v>46</v>
      </c>
      <c r="B69" s="4">
        <f>(B21/B15)*3</f>
        <v>579344.48414944811</v>
      </c>
      <c r="C69" s="4">
        <f t="shared" ref="C69:G69" si="23">(C21/C15)*3</f>
        <v>525032.3974082073</v>
      </c>
      <c r="D69" s="4">
        <f t="shared" si="23"/>
        <v>479399.0384615385</v>
      </c>
      <c r="E69" s="4">
        <f t="shared" si="23"/>
        <v>461722.68907563027</v>
      </c>
      <c r="F69" s="4">
        <f t="shared" si="23"/>
        <v>591347.18738803291</v>
      </c>
      <c r="G69" s="4">
        <f t="shared" si="23"/>
        <v>555000</v>
      </c>
    </row>
    <row r="70" spans="1:8" x14ac:dyDescent="0.25">
      <c r="B70" s="9"/>
      <c r="C70" s="9"/>
      <c r="D70" s="9"/>
      <c r="E70" s="9"/>
      <c r="F70" s="9"/>
    </row>
    <row r="71" spans="1:8" x14ac:dyDescent="0.25">
      <c r="A71" t="s">
        <v>32</v>
      </c>
      <c r="B71" s="9"/>
      <c r="C71" s="9"/>
      <c r="D71" s="9"/>
      <c r="E71" s="9"/>
      <c r="F71" s="9"/>
    </row>
    <row r="72" spans="1:8" x14ac:dyDescent="0.25">
      <c r="A72" t="s">
        <v>33</v>
      </c>
      <c r="B72" s="8">
        <f>(B27/B26)*100</f>
        <v>75.432021550633237</v>
      </c>
      <c r="C72" s="8"/>
      <c r="D72" s="8"/>
      <c r="E72" s="8"/>
      <c r="F72" s="8"/>
      <c r="G72" s="8"/>
      <c r="H72" s="7"/>
    </row>
    <row r="73" spans="1:8" x14ac:dyDescent="0.25">
      <c r="A73" t="s">
        <v>34</v>
      </c>
      <c r="B73" s="8">
        <f>(B21/B27)*100</f>
        <v>83.622139473311123</v>
      </c>
      <c r="C73" s="8"/>
      <c r="D73" s="8"/>
      <c r="E73" s="8"/>
      <c r="F73" s="8"/>
      <c r="G73" s="8"/>
      <c r="H73" s="7"/>
    </row>
    <row r="74" spans="1:8" ht="15.75" thickBot="1" x14ac:dyDescent="0.3">
      <c r="A74" s="11"/>
      <c r="B74" s="11"/>
      <c r="C74" s="11"/>
      <c r="D74" s="11"/>
      <c r="E74" s="11"/>
      <c r="F74" s="11"/>
      <c r="G74" s="11"/>
    </row>
    <row r="75" spans="1:8" ht="15.75" thickTop="1" x14ac:dyDescent="0.25"/>
    <row r="76" spans="1:8" x14ac:dyDescent="0.25">
      <c r="A76" s="13" t="s">
        <v>35</v>
      </c>
    </row>
    <row r="77" spans="1:8" x14ac:dyDescent="0.25">
      <c r="A77" t="s">
        <v>88</v>
      </c>
    </row>
    <row r="78" spans="1:8" x14ac:dyDescent="0.25">
      <c r="A78" t="s">
        <v>89</v>
      </c>
      <c r="B78" s="12"/>
      <c r="C78" s="12"/>
      <c r="D78" s="12"/>
    </row>
    <row r="80" spans="1:8" x14ac:dyDescent="0.25">
      <c r="A80" t="s">
        <v>38</v>
      </c>
    </row>
    <row r="81" spans="1:1" x14ac:dyDescent="0.25">
      <c r="A81" s="25" t="s">
        <v>41</v>
      </c>
    </row>
    <row r="82" spans="1:1" x14ac:dyDescent="0.25">
      <c r="A82" s="25"/>
    </row>
    <row r="83" spans="1:1" x14ac:dyDescent="0.25">
      <c r="A83" s="47" t="s">
        <v>131</v>
      </c>
    </row>
  </sheetData>
  <mergeCells count="4">
    <mergeCell ref="A4:A5"/>
    <mergeCell ref="B4:B5"/>
    <mergeCell ref="C4:G4"/>
    <mergeCell ref="A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"/>
  <sheetViews>
    <sheetView zoomScale="80" zoomScaleNormal="80" workbookViewId="0">
      <selection activeCell="C32" sqref="C32:G32"/>
    </sheetView>
  </sheetViews>
  <sheetFormatPr baseColWidth="10" defaultColWidth="11.42578125" defaultRowHeight="15" x14ac:dyDescent="0.25"/>
  <cols>
    <col min="1" max="1" width="45.28515625" customWidth="1"/>
    <col min="2" max="2" width="18" customWidth="1"/>
    <col min="3" max="3" width="17.42578125" customWidth="1"/>
    <col min="4" max="4" width="17" customWidth="1"/>
    <col min="5" max="6" width="18" customWidth="1"/>
    <col min="7" max="7" width="15" customWidth="1"/>
    <col min="9" max="9" width="15.140625" bestFit="1" customWidth="1"/>
    <col min="10" max="10" width="13.140625" bestFit="1" customWidth="1"/>
    <col min="11" max="11" width="14.140625" bestFit="1" customWidth="1"/>
    <col min="12" max="12" width="16.85546875" bestFit="1" customWidth="1"/>
  </cols>
  <sheetData>
    <row r="2" spans="1:8" ht="15.75" x14ac:dyDescent="0.25">
      <c r="A2" s="56" t="s">
        <v>98</v>
      </c>
      <c r="B2" s="56"/>
      <c r="C2" s="56"/>
      <c r="D2" s="56"/>
      <c r="E2" s="56"/>
      <c r="F2" s="56"/>
      <c r="G2" s="56"/>
    </row>
    <row r="4" spans="1:8" x14ac:dyDescent="0.25">
      <c r="A4" s="58" t="s">
        <v>0</v>
      </c>
      <c r="B4" s="60" t="s">
        <v>1</v>
      </c>
      <c r="C4" s="57" t="s">
        <v>2</v>
      </c>
      <c r="D4" s="57"/>
      <c r="E4" s="57"/>
      <c r="F4" s="57"/>
      <c r="G4" s="57"/>
    </row>
    <row r="5" spans="1:8" ht="15.75" thickBot="1" x14ac:dyDescent="0.3">
      <c r="A5" s="59"/>
      <c r="B5" s="61"/>
      <c r="C5" s="1" t="s">
        <v>3</v>
      </c>
      <c r="D5" s="1" t="s">
        <v>4</v>
      </c>
      <c r="E5" s="1" t="s">
        <v>5</v>
      </c>
      <c r="F5" s="1" t="s">
        <v>42</v>
      </c>
      <c r="G5" s="1" t="s">
        <v>79</v>
      </c>
    </row>
    <row r="6" spans="1:8" ht="15.75" thickTop="1" x14ac:dyDescent="0.25"/>
    <row r="7" spans="1:8" x14ac:dyDescent="0.25">
      <c r="A7" s="2" t="s">
        <v>6</v>
      </c>
    </row>
    <row r="9" spans="1:8" x14ac:dyDescent="0.25">
      <c r="A9" t="s">
        <v>7</v>
      </c>
    </row>
    <row r="10" spans="1:8" x14ac:dyDescent="0.25">
      <c r="A10" s="3" t="s">
        <v>63</v>
      </c>
      <c r="B10" s="15">
        <f>SUM(C10:G10)</f>
        <v>2395</v>
      </c>
      <c r="C10" s="15">
        <v>461</v>
      </c>
      <c r="D10" s="15">
        <v>127</v>
      </c>
      <c r="E10" s="15">
        <v>29</v>
      </c>
      <c r="F10" s="15">
        <v>753</v>
      </c>
      <c r="G10" s="15">
        <v>1025</v>
      </c>
    </row>
    <row r="11" spans="1:8" x14ac:dyDescent="0.25">
      <c r="A11" s="18" t="s">
        <v>36</v>
      </c>
      <c r="B11" s="15">
        <f t="shared" ref="B11:B23" si="0">SUM(C11:G11)</f>
        <v>18760</v>
      </c>
      <c r="C11" s="15">
        <v>2004</v>
      </c>
      <c r="D11" s="44">
        <v>710</v>
      </c>
      <c r="E11" s="15">
        <v>172</v>
      </c>
      <c r="F11" s="15">
        <v>12862</v>
      </c>
      <c r="G11" s="15">
        <v>3012</v>
      </c>
    </row>
    <row r="12" spans="1:8" x14ac:dyDescent="0.25">
      <c r="A12" s="41" t="s">
        <v>99</v>
      </c>
      <c r="B12" s="15">
        <f t="shared" si="0"/>
        <v>2375</v>
      </c>
      <c r="C12" s="15">
        <v>373</v>
      </c>
      <c r="D12" s="44">
        <v>90</v>
      </c>
      <c r="E12" s="15">
        <v>90</v>
      </c>
      <c r="F12" s="15">
        <v>1043</v>
      </c>
      <c r="G12" s="15">
        <v>779</v>
      </c>
      <c r="H12" s="7"/>
    </row>
    <row r="13" spans="1:8" x14ac:dyDescent="0.25">
      <c r="A13" s="30" t="s">
        <v>36</v>
      </c>
      <c r="B13" s="15">
        <f t="shared" si="0"/>
        <v>26567</v>
      </c>
      <c r="C13" s="15">
        <v>929</v>
      </c>
      <c r="D13" s="44">
        <v>230</v>
      </c>
      <c r="E13" s="15">
        <v>230</v>
      </c>
      <c r="F13" s="15">
        <v>22459</v>
      </c>
      <c r="G13" s="15">
        <v>2719</v>
      </c>
      <c r="H13" s="7"/>
    </row>
    <row r="14" spans="1:8" x14ac:dyDescent="0.25">
      <c r="A14" s="41" t="s">
        <v>100</v>
      </c>
      <c r="B14" s="15">
        <f t="shared" si="0"/>
        <v>2112</v>
      </c>
      <c r="C14" s="15">
        <v>205</v>
      </c>
      <c r="D14" s="44">
        <v>42</v>
      </c>
      <c r="E14" s="15">
        <v>69</v>
      </c>
      <c r="F14" s="15">
        <v>1157</v>
      </c>
      <c r="G14" s="15">
        <v>639</v>
      </c>
    </row>
    <row r="15" spans="1:8" x14ac:dyDescent="0.25">
      <c r="A15" s="30" t="s">
        <v>36</v>
      </c>
      <c r="B15" s="15">
        <f t="shared" si="0"/>
        <v>14380</v>
      </c>
      <c r="C15" s="15">
        <v>571</v>
      </c>
      <c r="D15" s="44">
        <v>133</v>
      </c>
      <c r="E15" s="15">
        <v>168</v>
      </c>
      <c r="F15" s="15">
        <v>10956</v>
      </c>
      <c r="G15" s="15">
        <v>2552</v>
      </c>
    </row>
    <row r="16" spans="1:8" x14ac:dyDescent="0.25">
      <c r="A16" s="41" t="s">
        <v>83</v>
      </c>
      <c r="B16" s="15">
        <f t="shared" si="0"/>
        <v>13468</v>
      </c>
      <c r="C16" s="15">
        <v>1623</v>
      </c>
      <c r="D16" s="44">
        <v>540</v>
      </c>
      <c r="E16" s="15">
        <v>541</v>
      </c>
      <c r="F16" s="15">
        <v>8333</v>
      </c>
      <c r="G16" s="15">
        <v>2431</v>
      </c>
      <c r="H16" s="7"/>
    </row>
    <row r="17" spans="1:12" x14ac:dyDescent="0.25">
      <c r="B17" s="15"/>
      <c r="D17" s="45"/>
    </row>
    <row r="18" spans="1:12" x14ac:dyDescent="0.25">
      <c r="A18" s="5" t="s">
        <v>8</v>
      </c>
      <c r="B18" s="15"/>
      <c r="D18" s="45"/>
    </row>
    <row r="19" spans="1:12" x14ac:dyDescent="0.25">
      <c r="A19" s="3" t="s">
        <v>101</v>
      </c>
      <c r="B19" s="15">
        <f t="shared" si="0"/>
        <v>3582536250</v>
      </c>
      <c r="C19" s="15">
        <v>367271250</v>
      </c>
      <c r="D19" s="44">
        <v>128528750</v>
      </c>
      <c r="E19" s="21">
        <v>26778750</v>
      </c>
      <c r="F19" s="21">
        <v>2503200000</v>
      </c>
      <c r="G19" s="20">
        <v>556757500</v>
      </c>
    </row>
    <row r="20" spans="1:12" x14ac:dyDescent="0.25">
      <c r="A20" s="41" t="s">
        <v>99</v>
      </c>
      <c r="B20" s="15">
        <f t="shared" si="0"/>
        <v>5251780000</v>
      </c>
      <c r="C20" s="42">
        <v>171865000</v>
      </c>
      <c r="D20" s="44">
        <v>42550000</v>
      </c>
      <c r="E20" s="15">
        <v>42550000</v>
      </c>
      <c r="F20" s="20">
        <v>4491800000</v>
      </c>
      <c r="G20" s="20">
        <v>503015000</v>
      </c>
      <c r="H20" s="7"/>
    </row>
    <row r="21" spans="1:12" x14ac:dyDescent="0.25">
      <c r="A21" s="41" t="s">
        <v>100</v>
      </c>
      <c r="B21" s="15">
        <f t="shared" si="0"/>
        <v>2774500000</v>
      </c>
      <c r="C21" s="15">
        <v>105172500</v>
      </c>
      <c r="D21" s="44">
        <v>19980000</v>
      </c>
      <c r="E21" s="21">
        <v>28027500</v>
      </c>
      <c r="F21" s="21">
        <v>2149200000</v>
      </c>
      <c r="G21" s="20">
        <v>472120000</v>
      </c>
      <c r="I21" s="36"/>
      <c r="J21" s="36"/>
      <c r="K21" s="36"/>
      <c r="L21" s="36"/>
    </row>
    <row r="22" spans="1:12" x14ac:dyDescent="0.25">
      <c r="A22" s="41" t="s">
        <v>83</v>
      </c>
      <c r="B22" s="15">
        <f t="shared" si="0"/>
        <v>12348915000</v>
      </c>
      <c r="C22" s="15">
        <v>600510000</v>
      </c>
      <c r="D22" s="44">
        <v>199800000</v>
      </c>
      <c r="E22" s="15">
        <v>199985000</v>
      </c>
      <c r="F22" s="15">
        <v>9999600000</v>
      </c>
      <c r="G22" s="15">
        <v>1349020000</v>
      </c>
      <c r="H22" s="7"/>
    </row>
    <row r="23" spans="1:12" x14ac:dyDescent="0.25">
      <c r="A23" s="3" t="s">
        <v>102</v>
      </c>
      <c r="B23" s="15">
        <f t="shared" si="0"/>
        <v>2774500000</v>
      </c>
      <c r="C23" s="15">
        <f>C21</f>
        <v>105172500</v>
      </c>
      <c r="D23" s="15">
        <f t="shared" ref="D23:G23" si="1">D21</f>
        <v>19980000</v>
      </c>
      <c r="E23" s="15">
        <f t="shared" si="1"/>
        <v>28027500</v>
      </c>
      <c r="F23" s="15">
        <f t="shared" si="1"/>
        <v>2149200000</v>
      </c>
      <c r="G23" s="15">
        <f t="shared" si="1"/>
        <v>472120000</v>
      </c>
    </row>
    <row r="24" spans="1:12" x14ac:dyDescent="0.25">
      <c r="B24" s="15"/>
      <c r="C24" s="4"/>
      <c r="D24" s="4"/>
      <c r="E24" s="4"/>
      <c r="F24" s="4"/>
      <c r="G24" s="14"/>
    </row>
    <row r="25" spans="1:12" x14ac:dyDescent="0.25">
      <c r="A25" t="s">
        <v>9</v>
      </c>
      <c r="B25" s="15"/>
      <c r="C25" s="15"/>
      <c r="D25" s="15"/>
      <c r="E25" s="15"/>
      <c r="F25" s="15"/>
      <c r="G25" s="16"/>
    </row>
    <row r="26" spans="1:12" x14ac:dyDescent="0.25">
      <c r="A26" s="6" t="s">
        <v>99</v>
      </c>
      <c r="B26" s="15">
        <f>B20</f>
        <v>5251780000</v>
      </c>
      <c r="C26" s="15"/>
      <c r="D26" s="15"/>
      <c r="E26" s="15"/>
      <c r="F26" s="15"/>
      <c r="G26" s="15"/>
      <c r="H26" s="7"/>
    </row>
    <row r="27" spans="1:12" x14ac:dyDescent="0.25">
      <c r="A27" s="6" t="s">
        <v>100</v>
      </c>
      <c r="B27" s="15">
        <v>0</v>
      </c>
      <c r="C27" s="15"/>
      <c r="D27" s="15"/>
      <c r="E27" s="15"/>
      <c r="F27" s="15"/>
      <c r="G27" s="16"/>
      <c r="H27" s="7"/>
    </row>
    <row r="28" spans="1:12" x14ac:dyDescent="0.25">
      <c r="B28" s="17"/>
      <c r="C28" s="17"/>
      <c r="D28" s="17"/>
      <c r="E28" s="17"/>
      <c r="F28" s="17"/>
      <c r="G28" s="17"/>
    </row>
    <row r="29" spans="1:12" x14ac:dyDescent="0.25">
      <c r="A29" t="s">
        <v>10</v>
      </c>
      <c r="B29" s="17"/>
      <c r="C29" s="17"/>
      <c r="D29" s="17"/>
      <c r="E29" s="17"/>
      <c r="F29" s="17"/>
      <c r="G29" s="17"/>
    </row>
    <row r="30" spans="1:12" x14ac:dyDescent="0.25">
      <c r="A30" t="s">
        <v>64</v>
      </c>
      <c r="B30" s="19">
        <v>0.99</v>
      </c>
      <c r="C30" s="19">
        <v>0.99</v>
      </c>
      <c r="D30" s="19">
        <v>0.99</v>
      </c>
      <c r="E30" s="19">
        <v>0.99</v>
      </c>
      <c r="F30" s="19">
        <v>0.99</v>
      </c>
      <c r="G30" s="19">
        <v>0.99</v>
      </c>
    </row>
    <row r="31" spans="1:12" x14ac:dyDescent="0.25">
      <c r="A31" t="s">
        <v>103</v>
      </c>
      <c r="B31">
        <v>1.01</v>
      </c>
      <c r="C31">
        <v>1.01</v>
      </c>
      <c r="D31">
        <v>1.01</v>
      </c>
      <c r="E31">
        <v>1.01</v>
      </c>
      <c r="F31">
        <v>1.01</v>
      </c>
      <c r="G31">
        <v>1.01</v>
      </c>
    </row>
    <row r="32" spans="1:12" x14ac:dyDescent="0.25">
      <c r="A32" t="s">
        <v>11</v>
      </c>
      <c r="B32" s="4">
        <f>+C32+F32</f>
        <v>111310</v>
      </c>
      <c r="C32" s="4">
        <v>82444</v>
      </c>
      <c r="D32" s="4">
        <v>82444</v>
      </c>
      <c r="E32" s="4">
        <v>82444</v>
      </c>
      <c r="F32" s="4">
        <v>28866</v>
      </c>
      <c r="G32" s="4">
        <v>82444</v>
      </c>
    </row>
    <row r="33" spans="1:7" x14ac:dyDescent="0.25">
      <c r="B33" s="17"/>
      <c r="C33" s="17"/>
      <c r="D33" s="17"/>
      <c r="E33" s="17"/>
      <c r="F33" s="17"/>
      <c r="G33" s="17"/>
    </row>
    <row r="34" spans="1:7" x14ac:dyDescent="0.25">
      <c r="A34" t="s">
        <v>12</v>
      </c>
      <c r="B34" s="17"/>
      <c r="C34" s="17"/>
      <c r="D34" s="17"/>
      <c r="E34" s="17"/>
      <c r="F34" s="17"/>
      <c r="G34" s="17"/>
    </row>
    <row r="35" spans="1:7" x14ac:dyDescent="0.25">
      <c r="A35" t="s">
        <v>65</v>
      </c>
      <c r="B35" s="15">
        <f>B19/B30</f>
        <v>3618723484.848485</v>
      </c>
      <c r="C35" s="15">
        <f t="shared" ref="C35:G35" si="2">C19/C30</f>
        <v>370981060.60606062</v>
      </c>
      <c r="D35" s="15">
        <f t="shared" si="2"/>
        <v>129827020.2020202</v>
      </c>
      <c r="E35" s="15">
        <f t="shared" si="2"/>
        <v>27049242.424242426</v>
      </c>
      <c r="F35" s="15">
        <f t="shared" si="2"/>
        <v>2528484848.4848485</v>
      </c>
      <c r="G35" s="15">
        <f t="shared" si="2"/>
        <v>562381313.13131309</v>
      </c>
    </row>
    <row r="36" spans="1:7" x14ac:dyDescent="0.25">
      <c r="A36" t="s">
        <v>104</v>
      </c>
      <c r="B36" s="15">
        <f>B21/B31</f>
        <v>2747029702.9702969</v>
      </c>
      <c r="C36" s="15">
        <f t="shared" ref="C36:G36" si="3">C21/C31</f>
        <v>104131188.11881188</v>
      </c>
      <c r="D36" s="15">
        <f t="shared" si="3"/>
        <v>19782178.217821781</v>
      </c>
      <c r="E36" s="15">
        <f t="shared" si="3"/>
        <v>27750000</v>
      </c>
      <c r="F36" s="15">
        <f t="shared" si="3"/>
        <v>2127920792.0792079</v>
      </c>
      <c r="G36" s="15">
        <f t="shared" si="3"/>
        <v>467445544.55445546</v>
      </c>
    </row>
    <row r="37" spans="1:7" x14ac:dyDescent="0.25">
      <c r="A37" t="s">
        <v>66</v>
      </c>
      <c r="B37" s="15">
        <f>B35/B10</f>
        <v>1510949.2629847536</v>
      </c>
      <c r="C37" s="15">
        <f t="shared" ref="C37:G37" si="4">C35/C10</f>
        <v>804731.15098928555</v>
      </c>
      <c r="D37" s="15">
        <f t="shared" si="4"/>
        <v>1022260.0015907102</v>
      </c>
      <c r="E37" s="15">
        <f t="shared" si="4"/>
        <v>932732.49738766986</v>
      </c>
      <c r="F37" s="15">
        <f t="shared" si="4"/>
        <v>3357881.6048935573</v>
      </c>
      <c r="G37" s="15">
        <f t="shared" si="4"/>
        <v>548664.69573786645</v>
      </c>
    </row>
    <row r="38" spans="1:7" x14ac:dyDescent="0.25">
      <c r="A38" t="s">
        <v>105</v>
      </c>
      <c r="B38" s="15">
        <f>B36/B14</f>
        <v>1300676.9426942694</v>
      </c>
      <c r="C38" s="15">
        <f t="shared" ref="C38:G38" si="5">C36/C14</f>
        <v>507957.01521371648</v>
      </c>
      <c r="D38" s="15">
        <f t="shared" si="5"/>
        <v>471004.24328147096</v>
      </c>
      <c r="E38" s="15">
        <f t="shared" si="5"/>
        <v>402173.91304347827</v>
      </c>
      <c r="F38" s="15">
        <f t="shared" si="5"/>
        <v>1839170.9525317268</v>
      </c>
      <c r="G38" s="15">
        <f t="shared" si="5"/>
        <v>731526.67379413999</v>
      </c>
    </row>
    <row r="40" spans="1:7" x14ac:dyDescent="0.25">
      <c r="A40" s="2" t="s">
        <v>13</v>
      </c>
    </row>
    <row r="42" spans="1:7" x14ac:dyDescent="0.25">
      <c r="A42" t="s">
        <v>14</v>
      </c>
    </row>
    <row r="43" spans="1:7" x14ac:dyDescent="0.25">
      <c r="A43" t="s">
        <v>15</v>
      </c>
      <c r="B43" s="9">
        <f>B12/B32*100</f>
        <v>2.1336807115263676</v>
      </c>
      <c r="C43" s="9">
        <f t="shared" ref="C43:G43" si="6">C12/C32*100</f>
        <v>0.45242831497743924</v>
      </c>
      <c r="D43" s="9">
        <f t="shared" si="6"/>
        <v>0.10916500897578962</v>
      </c>
      <c r="E43" s="9">
        <f t="shared" si="6"/>
        <v>0.10916500897578962</v>
      </c>
      <c r="F43" s="9">
        <f t="shared" si="6"/>
        <v>3.6132474191089865</v>
      </c>
      <c r="G43" s="9">
        <f t="shared" si="6"/>
        <v>0.94488379991266802</v>
      </c>
    </row>
    <row r="44" spans="1:7" x14ac:dyDescent="0.25">
      <c r="A44" t="s">
        <v>16</v>
      </c>
      <c r="B44" s="9">
        <f>B14/B32*100</f>
        <v>1.8974036474710267</v>
      </c>
      <c r="C44" s="9">
        <f t="shared" ref="C44:G44" si="7">C14/C32*100</f>
        <v>0.24865363155596529</v>
      </c>
      <c r="D44" s="9">
        <f t="shared" si="7"/>
        <v>5.0943670855368495E-2</v>
      </c>
      <c r="E44" s="9">
        <f t="shared" si="7"/>
        <v>8.369317354810539E-2</v>
      </c>
      <c r="F44" s="9">
        <f t="shared" si="7"/>
        <v>4.0081757084459229</v>
      </c>
      <c r="G44" s="9">
        <f t="shared" si="7"/>
        <v>0.77507156372810637</v>
      </c>
    </row>
    <row r="46" spans="1:7" x14ac:dyDescent="0.25">
      <c r="A46" t="s">
        <v>17</v>
      </c>
    </row>
    <row r="47" spans="1:7" x14ac:dyDescent="0.25">
      <c r="A47" t="s">
        <v>18</v>
      </c>
      <c r="B47" s="9">
        <f>B14/B12*100</f>
        <v>88.926315789473691</v>
      </c>
      <c r="C47" s="9">
        <f t="shared" ref="C47:G47" si="8">C14/C12*100</f>
        <v>54.959785522788209</v>
      </c>
      <c r="D47" s="9">
        <f t="shared" si="8"/>
        <v>46.666666666666664</v>
      </c>
      <c r="E47" s="9">
        <f t="shared" si="8"/>
        <v>76.666666666666671</v>
      </c>
      <c r="F47" s="9">
        <f t="shared" si="8"/>
        <v>110.93000958772772</v>
      </c>
      <c r="G47" s="9">
        <f t="shared" si="8"/>
        <v>82.028241335044925</v>
      </c>
    </row>
    <row r="48" spans="1:7" x14ac:dyDescent="0.25">
      <c r="A48" t="s">
        <v>19</v>
      </c>
      <c r="B48" s="9">
        <f>B21/B20*100</f>
        <v>52.829707261157168</v>
      </c>
      <c r="C48" s="9">
        <f t="shared" ref="C48:G48" si="9">C21/C20*100</f>
        <v>61.194833153928954</v>
      </c>
      <c r="D48" s="9">
        <f t="shared" si="9"/>
        <v>46.956521739130437</v>
      </c>
      <c r="E48" s="9">
        <f t="shared" si="9"/>
        <v>65.869565217391298</v>
      </c>
      <c r="F48" s="9">
        <f t="shared" si="9"/>
        <v>47.847188209626431</v>
      </c>
      <c r="G48" s="9">
        <f t="shared" si="9"/>
        <v>93.858036042662746</v>
      </c>
    </row>
    <row r="49" spans="1:7" x14ac:dyDescent="0.25">
      <c r="A49" t="s">
        <v>20</v>
      </c>
      <c r="B49" s="10">
        <f>AVERAGE(B47:B48)</f>
        <v>70.878011525315429</v>
      </c>
      <c r="C49" s="10">
        <f t="shared" ref="C49:G49" si="10">AVERAGE(C47:C48)</f>
        <v>58.077309338358582</v>
      </c>
      <c r="D49" s="10">
        <f t="shared" si="10"/>
        <v>46.811594202898547</v>
      </c>
      <c r="E49" s="10">
        <f t="shared" si="10"/>
        <v>71.268115942028984</v>
      </c>
      <c r="F49" s="10">
        <f t="shared" si="10"/>
        <v>79.388598898677074</v>
      </c>
      <c r="G49" s="10">
        <f t="shared" si="10"/>
        <v>87.943138688853836</v>
      </c>
    </row>
    <row r="50" spans="1:7" x14ac:dyDescent="0.25">
      <c r="B50" s="10"/>
      <c r="C50" s="10"/>
      <c r="D50" s="10"/>
      <c r="E50" s="10"/>
      <c r="F50" s="10"/>
    </row>
    <row r="51" spans="1:7" x14ac:dyDescent="0.25">
      <c r="A51" t="s">
        <v>21</v>
      </c>
      <c r="B51" s="17"/>
      <c r="C51" s="17"/>
      <c r="D51" s="17"/>
      <c r="E51" s="17"/>
      <c r="F51" s="17"/>
    </row>
    <row r="52" spans="1:7" x14ac:dyDescent="0.25">
      <c r="A52" t="s">
        <v>22</v>
      </c>
      <c r="B52" s="10">
        <f>B14/B16*100</f>
        <v>15.681615681615682</v>
      </c>
      <c r="C52" s="10">
        <f t="shared" ref="C52:G52" si="11">C14/C16*100</f>
        <v>12.630930375847196</v>
      </c>
      <c r="D52" s="10">
        <f t="shared" si="11"/>
        <v>7.7777777777777777</v>
      </c>
      <c r="E52" s="10">
        <f t="shared" si="11"/>
        <v>12.754158964879853</v>
      </c>
      <c r="F52" s="10">
        <f t="shared" si="11"/>
        <v>13.884555382215288</v>
      </c>
      <c r="G52" s="10">
        <f t="shared" si="11"/>
        <v>26.285479226655696</v>
      </c>
    </row>
    <row r="53" spans="1:7" x14ac:dyDescent="0.25">
      <c r="A53" t="s">
        <v>23</v>
      </c>
      <c r="B53" s="10">
        <f>B21/B22*100</f>
        <v>22.467560915270692</v>
      </c>
      <c r="C53" s="10">
        <f t="shared" ref="C53:G53" si="12">C21/C22*100</f>
        <v>17.513863216266174</v>
      </c>
      <c r="D53" s="10">
        <f t="shared" si="12"/>
        <v>10</v>
      </c>
      <c r="E53" s="10">
        <f t="shared" si="12"/>
        <v>14.014801110083255</v>
      </c>
      <c r="F53" s="10">
        <f t="shared" si="12"/>
        <v>21.492859714388576</v>
      </c>
      <c r="G53" s="10">
        <f t="shared" si="12"/>
        <v>34.997257268239167</v>
      </c>
    </row>
    <row r="54" spans="1:7" x14ac:dyDescent="0.25">
      <c r="A54" t="s">
        <v>24</v>
      </c>
      <c r="B54" s="10">
        <f>(B52+B53)/2</f>
        <v>19.074588298443189</v>
      </c>
      <c r="C54" s="10">
        <f t="shared" ref="C54:G54" si="13">(C52+C53)/2</f>
        <v>15.072396796056685</v>
      </c>
      <c r="D54" s="10">
        <f t="shared" si="13"/>
        <v>8.8888888888888893</v>
      </c>
      <c r="E54" s="10">
        <f t="shared" si="13"/>
        <v>13.384480037481554</v>
      </c>
      <c r="F54" s="10">
        <f t="shared" si="13"/>
        <v>17.688707548301931</v>
      </c>
      <c r="G54" s="10">
        <f t="shared" si="13"/>
        <v>30.641368247447431</v>
      </c>
    </row>
    <row r="55" spans="1:7" x14ac:dyDescent="0.25">
      <c r="B55" s="17"/>
      <c r="C55" s="17"/>
      <c r="D55" s="17"/>
      <c r="E55" s="17"/>
      <c r="F55" s="17"/>
    </row>
    <row r="56" spans="1:7" x14ac:dyDescent="0.25">
      <c r="A56" t="s">
        <v>25</v>
      </c>
      <c r="B56" s="10">
        <f>B23/B21*100</f>
        <v>100</v>
      </c>
      <c r="C56" s="10"/>
      <c r="D56" s="10"/>
      <c r="E56" s="10"/>
      <c r="F56" s="10"/>
      <c r="G56" s="10"/>
    </row>
    <row r="57" spans="1:7" x14ac:dyDescent="0.25">
      <c r="B57" s="17"/>
      <c r="C57" s="17"/>
      <c r="D57" s="17"/>
      <c r="E57" s="17"/>
      <c r="F57" s="17"/>
    </row>
    <row r="58" spans="1:7" x14ac:dyDescent="0.25">
      <c r="A58" t="s">
        <v>26</v>
      </c>
      <c r="B58" s="17"/>
      <c r="C58" s="17"/>
      <c r="D58" s="17"/>
      <c r="E58" s="17"/>
      <c r="F58" s="17"/>
    </row>
    <row r="59" spans="1:7" x14ac:dyDescent="0.25">
      <c r="A59" t="s">
        <v>27</v>
      </c>
      <c r="B59" s="10">
        <f>((B14/B10)-1)*100</f>
        <v>-11.816283924843429</v>
      </c>
      <c r="C59" s="10">
        <f t="shared" ref="C59:G59" si="14">((C14/C10)-1)*100</f>
        <v>-55.531453362255967</v>
      </c>
      <c r="D59" s="10">
        <f t="shared" si="14"/>
        <v>-66.929133858267704</v>
      </c>
      <c r="E59" s="10">
        <f t="shared" si="14"/>
        <v>137.93103448275863</v>
      </c>
      <c r="F59" s="10">
        <f t="shared" si="14"/>
        <v>53.652058432934922</v>
      </c>
      <c r="G59" s="10">
        <f t="shared" si="14"/>
        <v>-37.658536585365852</v>
      </c>
    </row>
    <row r="60" spans="1:7" x14ac:dyDescent="0.25">
      <c r="A60" t="s">
        <v>28</v>
      </c>
      <c r="B60" s="10">
        <f>((B36/B35)-1)*100</f>
        <v>-24.088432993787745</v>
      </c>
      <c r="C60" s="10">
        <f t="shared" ref="C60:G60" si="15">((C36/C35)-1)*100</f>
        <v>-71.93086138987907</v>
      </c>
      <c r="D60" s="10">
        <f t="shared" si="15"/>
        <v>-84.762664823517255</v>
      </c>
      <c r="E60" s="10">
        <f t="shared" si="15"/>
        <v>2.5906735751295207</v>
      </c>
      <c r="F60" s="10">
        <f t="shared" si="15"/>
        <v>-15.842058798401414</v>
      </c>
      <c r="G60" s="10">
        <f t="shared" si="15"/>
        <v>-16.881031847992901</v>
      </c>
    </row>
    <row r="61" spans="1:7" x14ac:dyDescent="0.25">
      <c r="A61" t="s">
        <v>29</v>
      </c>
      <c r="B61" s="10">
        <f>((B38/B37)-1)*100</f>
        <v>-13.916570558769713</v>
      </c>
      <c r="C61" s="10">
        <f t="shared" ref="C61:G61" si="16">((C38/C37)-1)*100</f>
        <v>-36.878668784069525</v>
      </c>
      <c r="D61" s="10">
        <f t="shared" si="16"/>
        <v>-53.92520077587362</v>
      </c>
      <c r="E61" s="10">
        <f t="shared" si="16"/>
        <v>-56.882180671322381</v>
      </c>
      <c r="F61" s="10">
        <f t="shared" si="16"/>
        <v>-45.228237057213718</v>
      </c>
      <c r="G61" s="10">
        <f t="shared" si="16"/>
        <v>33.32854828764831</v>
      </c>
    </row>
    <row r="62" spans="1:7" x14ac:dyDescent="0.25">
      <c r="B62" s="10"/>
      <c r="C62" s="10"/>
      <c r="D62" s="10"/>
      <c r="E62" s="10"/>
      <c r="F62" s="10"/>
    </row>
    <row r="63" spans="1:7" x14ac:dyDescent="0.25">
      <c r="A63" t="s">
        <v>30</v>
      </c>
      <c r="B63" s="17"/>
      <c r="C63" s="17"/>
      <c r="D63" s="17"/>
      <c r="E63" s="17"/>
      <c r="F63" s="17"/>
    </row>
    <row r="64" spans="1:7" x14ac:dyDescent="0.25">
      <c r="A64" t="s">
        <v>51</v>
      </c>
      <c r="B64" s="15">
        <f>B20/(B13)</f>
        <v>197680.58117213083</v>
      </c>
      <c r="C64" s="15">
        <f t="shared" ref="C64:G64" si="17">C20/(C13)</f>
        <v>185000</v>
      </c>
      <c r="D64" s="15">
        <f t="shared" si="17"/>
        <v>185000</v>
      </c>
      <c r="E64" s="15">
        <f t="shared" si="17"/>
        <v>185000</v>
      </c>
      <c r="F64" s="15">
        <f t="shared" si="17"/>
        <v>200000</v>
      </c>
      <c r="G64" s="15">
        <f t="shared" si="17"/>
        <v>185000</v>
      </c>
    </row>
    <row r="65" spans="1:8" x14ac:dyDescent="0.25">
      <c r="A65" t="s">
        <v>52</v>
      </c>
      <c r="B65" s="15">
        <f>B21/(B15)</f>
        <v>192941.58553546591</v>
      </c>
      <c r="C65" s="15">
        <f t="shared" ref="C65:G65" si="18">C21/(C15)</f>
        <v>184190.01751313484</v>
      </c>
      <c r="D65" s="15">
        <f t="shared" si="18"/>
        <v>150225.56390977444</v>
      </c>
      <c r="E65" s="15">
        <f t="shared" si="18"/>
        <v>166830.35714285713</v>
      </c>
      <c r="F65" s="15">
        <f t="shared" si="18"/>
        <v>196166.48411829135</v>
      </c>
      <c r="G65" s="15">
        <f t="shared" si="18"/>
        <v>185000</v>
      </c>
    </row>
    <row r="66" spans="1:8" hidden="1" x14ac:dyDescent="0.25">
      <c r="A66" s="23" t="s">
        <v>37</v>
      </c>
      <c r="B66" s="24">
        <f>B21/B15</f>
        <v>192941.58553546591</v>
      </c>
      <c r="C66" s="24">
        <f t="shared" ref="C66:G66" si="19">C21/C15</f>
        <v>184190.01751313484</v>
      </c>
      <c r="D66" s="24">
        <f t="shared" si="19"/>
        <v>150225.56390977444</v>
      </c>
      <c r="E66" s="24">
        <f t="shared" si="19"/>
        <v>166830.35714285713</v>
      </c>
      <c r="F66" s="24">
        <f t="shared" si="19"/>
        <v>196166.48411829135</v>
      </c>
      <c r="G66" s="24">
        <f t="shared" si="19"/>
        <v>185000</v>
      </c>
    </row>
    <row r="67" spans="1:8" x14ac:dyDescent="0.25">
      <c r="A67" t="s">
        <v>31</v>
      </c>
      <c r="B67" s="10">
        <f>(B65/B64)*B49</f>
        <v>69.178853290539308</v>
      </c>
      <c r="C67" s="10">
        <f t="shared" ref="C67:G67" si="20">(C65/C64)*C49</f>
        <v>57.823030400800086</v>
      </c>
      <c r="D67" s="10">
        <f t="shared" si="20"/>
        <v>38.012422360248451</v>
      </c>
      <c r="E67" s="10">
        <f t="shared" si="20"/>
        <v>64.268568840579704</v>
      </c>
      <c r="F67" s="10">
        <f t="shared" si="20"/>
        <v>77.866911625153691</v>
      </c>
      <c r="G67" s="10">
        <f t="shared" si="20"/>
        <v>87.943138688853836</v>
      </c>
    </row>
    <row r="68" spans="1:8" x14ac:dyDescent="0.25">
      <c r="A68" t="s">
        <v>45</v>
      </c>
      <c r="B68" s="10">
        <f>(B20/B13)*3</f>
        <v>593041.74351639254</v>
      </c>
      <c r="C68" s="10">
        <f t="shared" ref="C68:G68" si="21">(C20/C13)*3</f>
        <v>555000</v>
      </c>
      <c r="D68" s="10">
        <f t="shared" si="21"/>
        <v>555000</v>
      </c>
      <c r="E68" s="10">
        <f t="shared" si="21"/>
        <v>555000</v>
      </c>
      <c r="F68" s="10">
        <f t="shared" si="21"/>
        <v>600000</v>
      </c>
      <c r="G68" s="10">
        <f t="shared" si="21"/>
        <v>555000</v>
      </c>
    </row>
    <row r="69" spans="1:8" x14ac:dyDescent="0.25">
      <c r="A69" t="s">
        <v>46</v>
      </c>
      <c r="B69" s="10">
        <f>(B21/B15)*3</f>
        <v>578824.75660639768</v>
      </c>
      <c r="C69" s="10">
        <f t="shared" ref="C69:G69" si="22">(C21/C15)*3</f>
        <v>552570.05253940448</v>
      </c>
      <c r="D69" s="10">
        <f t="shared" si="22"/>
        <v>450676.69172932336</v>
      </c>
      <c r="E69" s="10">
        <f t="shared" si="22"/>
        <v>500491.07142857136</v>
      </c>
      <c r="F69" s="10">
        <f t="shared" si="22"/>
        <v>588499.452354874</v>
      </c>
      <c r="G69" s="10">
        <f t="shared" si="22"/>
        <v>555000</v>
      </c>
    </row>
    <row r="70" spans="1:8" x14ac:dyDescent="0.25">
      <c r="B70" s="10"/>
      <c r="C70" s="10"/>
      <c r="D70" s="10"/>
      <c r="E70" s="10"/>
      <c r="F70" s="10"/>
    </row>
    <row r="71" spans="1:8" x14ac:dyDescent="0.25">
      <c r="A71" t="s">
        <v>32</v>
      </c>
      <c r="B71" s="10"/>
      <c r="C71" s="10"/>
      <c r="D71" s="10"/>
      <c r="E71" s="10"/>
      <c r="F71" s="10"/>
    </row>
    <row r="72" spans="1:8" x14ac:dyDescent="0.25">
      <c r="A72" t="s">
        <v>33</v>
      </c>
      <c r="B72" s="10">
        <f>(B27/B26)*100</f>
        <v>0</v>
      </c>
      <c r="C72" s="10"/>
      <c r="D72" s="10"/>
      <c r="E72" s="10"/>
      <c r="F72" s="10"/>
      <c r="H72" s="7"/>
    </row>
    <row r="73" spans="1:8" x14ac:dyDescent="0.25">
      <c r="A73" t="s">
        <v>34</v>
      </c>
      <c r="B73" s="10" t="e">
        <f>(B21/B27)*100</f>
        <v>#DIV/0!</v>
      </c>
      <c r="C73" s="10"/>
      <c r="D73" s="10"/>
      <c r="E73" s="10"/>
      <c r="F73" s="10"/>
      <c r="H73" s="7"/>
    </row>
    <row r="74" spans="1:8" ht="15.75" thickBot="1" x14ac:dyDescent="0.3">
      <c r="A74" s="11"/>
      <c r="B74" s="11"/>
      <c r="C74" s="11"/>
      <c r="D74" s="11"/>
      <c r="E74" s="11"/>
      <c r="F74" s="11"/>
      <c r="G74" s="11"/>
    </row>
    <row r="75" spans="1:8" ht="15.75" thickTop="1" x14ac:dyDescent="0.25"/>
    <row r="76" spans="1:8" x14ac:dyDescent="0.25">
      <c r="A76" s="13" t="s">
        <v>35</v>
      </c>
    </row>
    <row r="77" spans="1:8" x14ac:dyDescent="0.25">
      <c r="A77" t="s">
        <v>88</v>
      </c>
    </row>
    <row r="78" spans="1:8" x14ac:dyDescent="0.25">
      <c r="A78" t="s">
        <v>89</v>
      </c>
      <c r="B78" s="12"/>
      <c r="C78" s="12"/>
      <c r="D78" s="12"/>
    </row>
    <row r="80" spans="1:8" x14ac:dyDescent="0.25">
      <c r="A80" t="s">
        <v>38</v>
      </c>
    </row>
    <row r="81" spans="1:1" x14ac:dyDescent="0.25">
      <c r="A81" s="25" t="s">
        <v>41</v>
      </c>
    </row>
    <row r="82" spans="1:1" x14ac:dyDescent="0.25">
      <c r="A82" s="25"/>
    </row>
    <row r="83" spans="1:1" x14ac:dyDescent="0.25">
      <c r="A83" s="47" t="s">
        <v>132</v>
      </c>
    </row>
  </sheetData>
  <mergeCells count="4">
    <mergeCell ref="A4:A5"/>
    <mergeCell ref="B4:B5"/>
    <mergeCell ref="C4:G4"/>
    <mergeCell ref="A2:G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"/>
  <sheetViews>
    <sheetView topLeftCell="A16" zoomScale="80" zoomScaleNormal="80" workbookViewId="0">
      <selection activeCell="J74" sqref="J74"/>
    </sheetView>
  </sheetViews>
  <sheetFormatPr baseColWidth="10" defaultColWidth="11.42578125" defaultRowHeight="15" x14ac:dyDescent="0.25"/>
  <cols>
    <col min="1" max="1" width="45.28515625" customWidth="1"/>
    <col min="2" max="2" width="18" customWidth="1"/>
    <col min="3" max="3" width="17.42578125" customWidth="1"/>
    <col min="4" max="4" width="17" customWidth="1"/>
    <col min="5" max="6" width="18" customWidth="1"/>
    <col min="7" max="7" width="15" customWidth="1"/>
    <col min="9" max="9" width="15.140625" bestFit="1" customWidth="1"/>
    <col min="10" max="10" width="11.5703125" bestFit="1" customWidth="1"/>
    <col min="11" max="11" width="14.140625" bestFit="1" customWidth="1"/>
    <col min="12" max="12" width="16.85546875" bestFit="1" customWidth="1"/>
  </cols>
  <sheetData>
    <row r="2" spans="1:8" ht="15.75" x14ac:dyDescent="0.25">
      <c r="A2" s="56" t="s">
        <v>106</v>
      </c>
      <c r="B2" s="56"/>
      <c r="C2" s="56"/>
      <c r="D2" s="56"/>
      <c r="E2" s="56"/>
      <c r="F2" s="56"/>
      <c r="G2" s="56"/>
    </row>
    <row r="4" spans="1:8" x14ac:dyDescent="0.25">
      <c r="A4" s="58" t="s">
        <v>0</v>
      </c>
      <c r="B4" s="60" t="s">
        <v>1</v>
      </c>
      <c r="C4" s="57" t="s">
        <v>2</v>
      </c>
      <c r="D4" s="57"/>
      <c r="E4" s="57"/>
      <c r="F4" s="57"/>
      <c r="G4" s="57"/>
    </row>
    <row r="5" spans="1:8" ht="15.75" thickBot="1" x14ac:dyDescent="0.3">
      <c r="A5" s="59"/>
      <c r="B5" s="61"/>
      <c r="C5" s="1" t="s">
        <v>3</v>
      </c>
      <c r="D5" s="1" t="s">
        <v>4</v>
      </c>
      <c r="E5" s="1" t="s">
        <v>5</v>
      </c>
      <c r="F5" s="1" t="s">
        <v>42</v>
      </c>
      <c r="G5" s="1" t="s">
        <v>79</v>
      </c>
    </row>
    <row r="6" spans="1:8" ht="15.75" thickTop="1" x14ac:dyDescent="0.25"/>
    <row r="7" spans="1:8" x14ac:dyDescent="0.25">
      <c r="A7" s="2" t="s">
        <v>6</v>
      </c>
    </row>
    <row r="9" spans="1:8" x14ac:dyDescent="0.25">
      <c r="A9" t="s">
        <v>7</v>
      </c>
    </row>
    <row r="10" spans="1:8" x14ac:dyDescent="0.25">
      <c r="A10" s="3" t="s">
        <v>67</v>
      </c>
      <c r="B10" s="15">
        <f>SUM(C10:G10)</f>
        <v>2751</v>
      </c>
      <c r="C10" s="15">
        <v>438</v>
      </c>
      <c r="D10" s="15">
        <v>96</v>
      </c>
      <c r="E10" s="15">
        <v>115</v>
      </c>
      <c r="F10" s="15">
        <v>1265</v>
      </c>
      <c r="G10" s="15">
        <v>837</v>
      </c>
    </row>
    <row r="11" spans="1:8" x14ac:dyDescent="0.25">
      <c r="A11" s="18" t="s">
        <v>36</v>
      </c>
      <c r="B11" s="15">
        <f t="shared" ref="B11:B23" si="0">SUM(C11:G11)</f>
        <v>17382</v>
      </c>
      <c r="C11" s="15">
        <v>1114</v>
      </c>
      <c r="D11" s="15">
        <v>339</v>
      </c>
      <c r="E11" s="15">
        <v>258</v>
      </c>
      <c r="F11" s="15">
        <v>12242</v>
      </c>
      <c r="G11" s="15">
        <v>3429</v>
      </c>
    </row>
    <row r="12" spans="1:8" x14ac:dyDescent="0.25">
      <c r="A12" s="41" t="s">
        <v>107</v>
      </c>
      <c r="B12" s="15">
        <f t="shared" si="0"/>
        <v>2</v>
      </c>
      <c r="C12" s="15">
        <v>0</v>
      </c>
      <c r="D12" s="15">
        <v>0</v>
      </c>
      <c r="E12" s="15">
        <v>1</v>
      </c>
      <c r="F12" s="15">
        <v>0</v>
      </c>
      <c r="G12" s="15">
        <v>1</v>
      </c>
      <c r="H12" s="15"/>
    </row>
    <row r="13" spans="1:8" x14ac:dyDescent="0.25">
      <c r="A13" s="30" t="s">
        <v>36</v>
      </c>
      <c r="B13" s="15">
        <f t="shared" si="0"/>
        <v>9217</v>
      </c>
      <c r="C13" s="15">
        <v>67</v>
      </c>
      <c r="D13" s="15">
        <v>0</v>
      </c>
      <c r="E13" s="15">
        <v>1</v>
      </c>
      <c r="F13" s="15">
        <v>8549</v>
      </c>
      <c r="G13" s="15">
        <v>600</v>
      </c>
      <c r="H13" s="15"/>
    </row>
    <row r="14" spans="1:8" x14ac:dyDescent="0.25">
      <c r="A14" s="41" t="s">
        <v>108</v>
      </c>
      <c r="B14" s="15">
        <f t="shared" si="0"/>
        <v>2999</v>
      </c>
      <c r="C14" s="15">
        <v>1491</v>
      </c>
      <c r="D14" s="15">
        <v>0</v>
      </c>
      <c r="E14" s="15">
        <v>132</v>
      </c>
      <c r="F14" s="15">
        <v>1084</v>
      </c>
      <c r="G14" s="15">
        <v>292</v>
      </c>
    </row>
    <row r="15" spans="1:8" x14ac:dyDescent="0.25">
      <c r="A15" s="30" t="s">
        <v>36</v>
      </c>
      <c r="B15" s="15">
        <f t="shared" si="0"/>
        <v>15925</v>
      </c>
      <c r="C15" s="15">
        <v>3228</v>
      </c>
      <c r="D15" s="15">
        <v>22</v>
      </c>
      <c r="E15" s="15">
        <v>285</v>
      </c>
      <c r="F15" s="15">
        <v>10475</v>
      </c>
      <c r="G15" s="15">
        <v>1915</v>
      </c>
    </row>
    <row r="16" spans="1:8" x14ac:dyDescent="0.25">
      <c r="A16" s="41" t="s">
        <v>83</v>
      </c>
      <c r="B16" s="15">
        <f t="shared" si="0"/>
        <v>13468</v>
      </c>
      <c r="C16" s="15">
        <v>1623</v>
      </c>
      <c r="D16" s="44">
        <v>540</v>
      </c>
      <c r="E16" s="15">
        <v>541</v>
      </c>
      <c r="F16" s="15">
        <v>8333</v>
      </c>
      <c r="G16" s="15">
        <v>2431</v>
      </c>
      <c r="H16" s="7"/>
    </row>
    <row r="17" spans="1:12" x14ac:dyDescent="0.25">
      <c r="B17" s="15"/>
    </row>
    <row r="18" spans="1:12" x14ac:dyDescent="0.25">
      <c r="A18" s="5" t="s">
        <v>8</v>
      </c>
      <c r="B18" s="15"/>
    </row>
    <row r="19" spans="1:12" x14ac:dyDescent="0.25">
      <c r="A19" s="3" t="s">
        <v>67</v>
      </c>
      <c r="B19" s="15">
        <f t="shared" si="0"/>
        <v>3353100000</v>
      </c>
      <c r="C19" s="15">
        <v>206090000</v>
      </c>
      <c r="D19" s="21">
        <v>56610000</v>
      </c>
      <c r="E19" s="21">
        <v>47730000</v>
      </c>
      <c r="F19" s="21">
        <v>2408305000</v>
      </c>
      <c r="G19" s="20">
        <v>634365000</v>
      </c>
    </row>
    <row r="20" spans="1:12" x14ac:dyDescent="0.25">
      <c r="A20" s="41" t="s">
        <v>107</v>
      </c>
      <c r="B20" s="15">
        <f t="shared" si="0"/>
        <v>1833380000</v>
      </c>
      <c r="C20" s="42">
        <v>12395000</v>
      </c>
      <c r="D20" s="15">
        <v>0</v>
      </c>
      <c r="E20" s="21">
        <v>185000</v>
      </c>
      <c r="F20" s="20">
        <v>1709800000</v>
      </c>
      <c r="G20" s="20">
        <v>111000000</v>
      </c>
      <c r="H20" s="7"/>
    </row>
    <row r="21" spans="1:12" x14ac:dyDescent="0.25">
      <c r="A21" s="41" t="s">
        <v>108</v>
      </c>
      <c r="B21" s="15">
        <f t="shared" si="0"/>
        <v>3079422500</v>
      </c>
      <c r="C21" s="37">
        <v>595455000</v>
      </c>
      <c r="D21" s="37">
        <v>2960000</v>
      </c>
      <c r="E21" s="46">
        <v>48932500</v>
      </c>
      <c r="F21" s="37">
        <v>2077800000</v>
      </c>
      <c r="G21" s="20">
        <v>354275000</v>
      </c>
      <c r="I21" s="36"/>
      <c r="J21" s="36"/>
      <c r="K21" s="36"/>
      <c r="L21" s="36"/>
    </row>
    <row r="22" spans="1:12" x14ac:dyDescent="0.25">
      <c r="A22" s="41" t="s">
        <v>83</v>
      </c>
      <c r="B22" s="15">
        <f t="shared" si="0"/>
        <v>12348915000</v>
      </c>
      <c r="C22" s="15">
        <v>600510000</v>
      </c>
      <c r="D22" s="44">
        <v>199800000</v>
      </c>
      <c r="E22" s="21">
        <v>199985000</v>
      </c>
      <c r="F22" s="15">
        <v>9999600000</v>
      </c>
      <c r="G22" s="15">
        <v>1349020000</v>
      </c>
      <c r="H22" s="7"/>
    </row>
    <row r="23" spans="1:12" x14ac:dyDescent="0.25">
      <c r="A23" s="41" t="s">
        <v>109</v>
      </c>
      <c r="B23" s="15">
        <f t="shared" si="0"/>
        <v>3079422500</v>
      </c>
      <c r="C23" s="15">
        <f>C21</f>
        <v>595455000</v>
      </c>
      <c r="D23" s="15">
        <f t="shared" ref="D23:F23" si="1">D21</f>
        <v>2960000</v>
      </c>
      <c r="E23" s="15">
        <f t="shared" si="1"/>
        <v>48932500</v>
      </c>
      <c r="F23" s="15">
        <f t="shared" si="1"/>
        <v>2077800000</v>
      </c>
      <c r="G23" s="15">
        <f>G21</f>
        <v>354275000</v>
      </c>
    </row>
    <row r="24" spans="1:12" x14ac:dyDescent="0.25">
      <c r="B24" s="15"/>
      <c r="C24" s="4"/>
      <c r="D24" s="4"/>
      <c r="E24" s="4"/>
      <c r="F24" s="4"/>
      <c r="G24" s="14"/>
    </row>
    <row r="25" spans="1:12" x14ac:dyDescent="0.25">
      <c r="A25" t="s">
        <v>9</v>
      </c>
      <c r="B25" s="15"/>
      <c r="C25" s="15"/>
      <c r="D25" s="15"/>
      <c r="E25" s="15"/>
      <c r="F25" s="15"/>
      <c r="G25" s="16"/>
    </row>
    <row r="26" spans="1:12" x14ac:dyDescent="0.25">
      <c r="A26" s="6" t="s">
        <v>107</v>
      </c>
      <c r="B26" s="15">
        <f>B20</f>
        <v>1833380000</v>
      </c>
      <c r="C26" s="15"/>
      <c r="D26" s="15"/>
      <c r="E26" s="15"/>
      <c r="F26" s="15"/>
      <c r="G26" s="15"/>
      <c r="H26" s="7"/>
    </row>
    <row r="27" spans="1:12" x14ac:dyDescent="0.25">
      <c r="A27" s="6" t="s">
        <v>108</v>
      </c>
      <c r="B27" s="15">
        <v>0</v>
      </c>
      <c r="C27" s="15"/>
      <c r="D27" s="15"/>
      <c r="E27" s="15"/>
      <c r="F27" s="15"/>
      <c r="G27" s="16"/>
      <c r="H27" s="7"/>
    </row>
    <row r="28" spans="1:12" x14ac:dyDescent="0.25">
      <c r="B28" s="17"/>
      <c r="C28" s="17"/>
      <c r="D28" s="17"/>
      <c r="E28" s="17"/>
      <c r="F28" s="17"/>
      <c r="G28" s="17"/>
    </row>
    <row r="29" spans="1:12" x14ac:dyDescent="0.25">
      <c r="A29" t="s">
        <v>10</v>
      </c>
      <c r="B29" s="17"/>
      <c r="C29" s="17"/>
      <c r="D29" s="17"/>
      <c r="E29" s="17"/>
      <c r="F29" s="17"/>
      <c r="G29" s="17"/>
    </row>
    <row r="30" spans="1:12" x14ac:dyDescent="0.25">
      <c r="A30" t="s">
        <v>68</v>
      </c>
      <c r="B30" s="14">
        <v>0.99</v>
      </c>
      <c r="C30" s="14">
        <v>0.99</v>
      </c>
      <c r="D30" s="14">
        <v>0.99</v>
      </c>
      <c r="E30" s="14">
        <v>0.99</v>
      </c>
      <c r="F30" s="14">
        <v>0.99</v>
      </c>
      <c r="G30" s="14">
        <v>0.99</v>
      </c>
    </row>
    <row r="31" spans="1:12" x14ac:dyDescent="0.25">
      <c r="A31" t="s">
        <v>110</v>
      </c>
      <c r="B31" s="14">
        <v>1.02</v>
      </c>
      <c r="C31" s="14">
        <v>1.02</v>
      </c>
      <c r="D31" s="14">
        <v>1.02</v>
      </c>
      <c r="E31" s="14">
        <v>1.02</v>
      </c>
      <c r="F31" s="14">
        <v>1.02</v>
      </c>
      <c r="G31" s="14">
        <v>1.02</v>
      </c>
    </row>
    <row r="32" spans="1:12" x14ac:dyDescent="0.25">
      <c r="A32" t="s">
        <v>11</v>
      </c>
      <c r="B32" s="4">
        <f>+C32+F32</f>
        <v>111310</v>
      </c>
      <c r="C32" s="4">
        <v>82444</v>
      </c>
      <c r="D32" s="4">
        <v>82444</v>
      </c>
      <c r="E32" s="4">
        <v>82444</v>
      </c>
      <c r="F32" s="4">
        <v>28866</v>
      </c>
      <c r="G32" s="4">
        <v>82444</v>
      </c>
    </row>
    <row r="33" spans="1:7" x14ac:dyDescent="0.25">
      <c r="B33" s="17"/>
      <c r="C33" s="17"/>
      <c r="D33" s="17"/>
      <c r="E33" s="17"/>
      <c r="F33" s="17"/>
      <c r="G33" s="17"/>
    </row>
    <row r="34" spans="1:7" x14ac:dyDescent="0.25">
      <c r="A34" t="s">
        <v>12</v>
      </c>
      <c r="B34" s="17"/>
      <c r="C34" s="17"/>
      <c r="D34" s="17"/>
      <c r="E34" s="17"/>
      <c r="F34" s="17"/>
      <c r="G34" s="17"/>
    </row>
    <row r="35" spans="1:7" x14ac:dyDescent="0.25">
      <c r="A35" t="s">
        <v>69</v>
      </c>
      <c r="B35" s="15">
        <f>B19/B30</f>
        <v>3386969696.969697</v>
      </c>
      <c r="C35" s="15">
        <f t="shared" ref="C35:G35" si="2">C19/C30</f>
        <v>208171717.17171717</v>
      </c>
      <c r="D35" s="15">
        <f t="shared" si="2"/>
        <v>57181818.18181818</v>
      </c>
      <c r="E35" s="15">
        <f t="shared" si="2"/>
        <v>48212121.212121211</v>
      </c>
      <c r="F35" s="15">
        <f t="shared" si="2"/>
        <v>2432631313.1313133</v>
      </c>
      <c r="G35" s="15">
        <f t="shared" si="2"/>
        <v>640772727.27272725</v>
      </c>
    </row>
    <row r="36" spans="1:7" x14ac:dyDescent="0.25">
      <c r="A36" t="s">
        <v>111</v>
      </c>
      <c r="B36" s="15">
        <f>B21/B31</f>
        <v>3019041666.6666665</v>
      </c>
      <c r="C36" s="15">
        <f t="shared" ref="C36:G36" si="3">C21/C31</f>
        <v>583779411.7647059</v>
      </c>
      <c r="D36" s="15">
        <f t="shared" si="3"/>
        <v>2901960.7843137253</v>
      </c>
      <c r="E36" s="15">
        <f t="shared" si="3"/>
        <v>47973039.215686277</v>
      </c>
      <c r="F36" s="15">
        <f t="shared" si="3"/>
        <v>2037058823.5294118</v>
      </c>
      <c r="G36" s="15">
        <f t="shared" si="3"/>
        <v>347328431.372549</v>
      </c>
    </row>
    <row r="37" spans="1:7" x14ac:dyDescent="0.25">
      <c r="A37" t="s">
        <v>70</v>
      </c>
      <c r="B37" s="15">
        <f>B35/B10</f>
        <v>1231177.6433913838</v>
      </c>
      <c r="C37" s="15">
        <f t="shared" ref="C37:G37" si="4">C35/C10</f>
        <v>475277.89308611228</v>
      </c>
      <c r="D37" s="15">
        <f t="shared" si="4"/>
        <v>595643.93939393933</v>
      </c>
      <c r="E37" s="15">
        <f t="shared" si="4"/>
        <v>419235.83662714099</v>
      </c>
      <c r="F37" s="15">
        <f t="shared" si="4"/>
        <v>1923028.7060326587</v>
      </c>
      <c r="G37" s="15">
        <f t="shared" si="4"/>
        <v>765558.81394591066</v>
      </c>
    </row>
    <row r="38" spans="1:7" x14ac:dyDescent="0.25">
      <c r="A38" t="s">
        <v>112</v>
      </c>
      <c r="B38" s="15">
        <f>B36/B14</f>
        <v>1006682.7831499388</v>
      </c>
      <c r="C38" s="15">
        <f t="shared" ref="C38:G38" si="5">C36/C14</f>
        <v>391535.48743441037</v>
      </c>
      <c r="D38" s="15" t="e">
        <f t="shared" si="5"/>
        <v>#DIV/0!</v>
      </c>
      <c r="E38" s="15">
        <f t="shared" si="5"/>
        <v>363432.11527035059</v>
      </c>
      <c r="F38" s="15">
        <f t="shared" si="5"/>
        <v>1879205.5567614499</v>
      </c>
      <c r="G38" s="15">
        <f t="shared" si="5"/>
        <v>1189480.9293580444</v>
      </c>
    </row>
    <row r="40" spans="1:7" x14ac:dyDescent="0.25">
      <c r="A40" s="2" t="s">
        <v>13</v>
      </c>
    </row>
    <row r="42" spans="1:7" x14ac:dyDescent="0.25">
      <c r="A42" t="s">
        <v>14</v>
      </c>
    </row>
    <row r="43" spans="1:7" x14ac:dyDescent="0.25">
      <c r="A43" t="s">
        <v>15</v>
      </c>
      <c r="B43" s="9">
        <f>B12/B32*100</f>
        <v>1.7967837570748359E-3</v>
      </c>
      <c r="C43" s="9">
        <f t="shared" ref="C43:G43" si="6">C12/C32*100</f>
        <v>0</v>
      </c>
      <c r="D43" s="9">
        <f t="shared" si="6"/>
        <v>0</v>
      </c>
      <c r="E43" s="9">
        <f t="shared" si="6"/>
        <v>1.2129445441754403E-3</v>
      </c>
      <c r="F43" s="9">
        <f t="shared" si="6"/>
        <v>0</v>
      </c>
      <c r="G43" s="9">
        <f t="shared" si="6"/>
        <v>1.2129445441754403E-3</v>
      </c>
    </row>
    <row r="44" spans="1:7" x14ac:dyDescent="0.25">
      <c r="A44" t="s">
        <v>16</v>
      </c>
      <c r="B44" s="9">
        <f>B14/B32*100</f>
        <v>2.6942772437337168</v>
      </c>
      <c r="C44" s="9">
        <f t="shared" ref="C44:G44" si="7">C14/C32*100</f>
        <v>1.8085003153655816</v>
      </c>
      <c r="D44" s="9">
        <f t="shared" si="7"/>
        <v>0</v>
      </c>
      <c r="E44" s="9">
        <f t="shared" si="7"/>
        <v>0.16010867983115812</v>
      </c>
      <c r="F44" s="9">
        <f t="shared" si="7"/>
        <v>3.7552830319406914</v>
      </c>
      <c r="G44" s="9">
        <f t="shared" si="7"/>
        <v>0.35417980689922857</v>
      </c>
    </row>
    <row r="46" spans="1:7" x14ac:dyDescent="0.25">
      <c r="A46" t="s">
        <v>17</v>
      </c>
    </row>
    <row r="47" spans="1:7" x14ac:dyDescent="0.25">
      <c r="A47" t="s">
        <v>18</v>
      </c>
      <c r="B47" s="9">
        <f>B14/B12*100</f>
        <v>149950</v>
      </c>
      <c r="C47" s="9" t="e">
        <f t="shared" ref="C47:G47" si="8">C14/C12*100</f>
        <v>#DIV/0!</v>
      </c>
      <c r="D47" s="9" t="e">
        <f t="shared" si="8"/>
        <v>#DIV/0!</v>
      </c>
      <c r="E47" s="9">
        <f t="shared" si="8"/>
        <v>13200</v>
      </c>
      <c r="F47" s="9" t="e">
        <f t="shared" si="8"/>
        <v>#DIV/0!</v>
      </c>
      <c r="G47" s="9">
        <f t="shared" si="8"/>
        <v>29200</v>
      </c>
    </row>
    <row r="48" spans="1:7" x14ac:dyDescent="0.25">
      <c r="A48" t="s">
        <v>19</v>
      </c>
      <c r="B48" s="9">
        <f>B21/B20*100</f>
        <v>167.96422454701153</v>
      </c>
      <c r="C48" s="9">
        <f t="shared" ref="C48:G48" si="9">C21/C20*100</f>
        <v>4803.9935457845904</v>
      </c>
      <c r="D48" s="9" t="e">
        <f t="shared" si="9"/>
        <v>#DIV/0!</v>
      </c>
      <c r="E48" s="9">
        <f t="shared" si="9"/>
        <v>26450</v>
      </c>
      <c r="F48" s="9">
        <f t="shared" si="9"/>
        <v>121.52298514446133</v>
      </c>
      <c r="G48" s="9">
        <f t="shared" si="9"/>
        <v>319.16666666666669</v>
      </c>
    </row>
    <row r="49" spans="1:7" x14ac:dyDescent="0.25">
      <c r="A49" t="s">
        <v>20</v>
      </c>
      <c r="B49" s="10">
        <f>AVERAGE(B47:B48)</f>
        <v>75058.982112273501</v>
      </c>
      <c r="C49" s="10" t="e">
        <f t="shared" ref="C49:G49" si="10">AVERAGE(C47:C48)</f>
        <v>#DIV/0!</v>
      </c>
      <c r="D49" s="10" t="e">
        <f t="shared" si="10"/>
        <v>#DIV/0!</v>
      </c>
      <c r="E49" s="10">
        <f t="shared" si="10"/>
        <v>19825</v>
      </c>
      <c r="F49" s="10" t="e">
        <f t="shared" si="10"/>
        <v>#DIV/0!</v>
      </c>
      <c r="G49" s="10">
        <f t="shared" si="10"/>
        <v>14759.583333333334</v>
      </c>
    </row>
    <row r="50" spans="1:7" x14ac:dyDescent="0.25">
      <c r="B50" s="10"/>
      <c r="C50" s="10"/>
      <c r="D50" s="10"/>
      <c r="E50" s="10"/>
      <c r="F50" s="10"/>
    </row>
    <row r="51" spans="1:7" x14ac:dyDescent="0.25">
      <c r="A51" t="s">
        <v>21</v>
      </c>
      <c r="B51" s="17"/>
      <c r="C51" s="17"/>
      <c r="D51" s="17"/>
      <c r="E51" s="17"/>
      <c r="F51" s="17"/>
    </row>
    <row r="52" spans="1:7" x14ac:dyDescent="0.25">
      <c r="A52" t="s">
        <v>22</v>
      </c>
      <c r="B52" s="10">
        <f>B14/B16*100</f>
        <v>22.267597267597267</v>
      </c>
      <c r="C52" s="10">
        <f t="shared" ref="C52:G52" si="11">C14/C16*100</f>
        <v>91.866913123844725</v>
      </c>
      <c r="D52" s="10">
        <f t="shared" si="11"/>
        <v>0</v>
      </c>
      <c r="E52" s="10">
        <f t="shared" si="11"/>
        <v>24.399260628465804</v>
      </c>
      <c r="F52" s="10">
        <f t="shared" si="11"/>
        <v>13.008520340813631</v>
      </c>
      <c r="G52" s="10">
        <f t="shared" si="11"/>
        <v>12.011517893870835</v>
      </c>
    </row>
    <row r="53" spans="1:7" x14ac:dyDescent="0.25">
      <c r="A53" t="s">
        <v>23</v>
      </c>
      <c r="B53" s="10">
        <f>B21/B22*100</f>
        <v>24.936785944352195</v>
      </c>
      <c r="C53" s="10">
        <f t="shared" ref="C53:G53" si="12">C21/C22*100</f>
        <v>99.158215516810714</v>
      </c>
      <c r="D53" s="10">
        <f t="shared" si="12"/>
        <v>1.4814814814814816</v>
      </c>
      <c r="E53" s="10">
        <f t="shared" si="12"/>
        <v>24.468085106382979</v>
      </c>
      <c r="F53" s="10">
        <f t="shared" si="12"/>
        <v>20.778831153246131</v>
      </c>
      <c r="G53" s="10">
        <f t="shared" si="12"/>
        <v>26.26165660998354</v>
      </c>
    </row>
    <row r="54" spans="1:7" x14ac:dyDescent="0.25">
      <c r="A54" t="s">
        <v>24</v>
      </c>
      <c r="B54" s="10">
        <f>(B52+B53)/2</f>
        <v>23.602191605974731</v>
      </c>
      <c r="C54" s="10">
        <f t="shared" ref="C54:G54" si="13">(C52+C53)/2</f>
        <v>95.512564320327726</v>
      </c>
      <c r="D54" s="10">
        <f t="shared" si="13"/>
        <v>0.74074074074074081</v>
      </c>
      <c r="E54" s="10">
        <f t="shared" si="13"/>
        <v>24.433672867424391</v>
      </c>
      <c r="F54" s="10">
        <f t="shared" si="13"/>
        <v>16.893675747029882</v>
      </c>
      <c r="G54" s="10">
        <f t="shared" si="13"/>
        <v>19.136587251927189</v>
      </c>
    </row>
    <row r="55" spans="1:7" x14ac:dyDescent="0.25">
      <c r="B55" s="17"/>
      <c r="C55" s="17"/>
      <c r="D55" s="17"/>
      <c r="E55" s="17"/>
      <c r="F55" s="17"/>
    </row>
    <row r="56" spans="1:7" x14ac:dyDescent="0.25">
      <c r="A56" t="s">
        <v>25</v>
      </c>
      <c r="B56" s="10">
        <f>B23/B21*100</f>
        <v>100</v>
      </c>
      <c r="C56" s="10"/>
      <c r="D56" s="10"/>
      <c r="E56" s="10"/>
      <c r="F56" s="10"/>
      <c r="G56" s="10"/>
    </row>
    <row r="57" spans="1:7" x14ac:dyDescent="0.25">
      <c r="B57" s="17"/>
      <c r="C57" s="17"/>
      <c r="D57" s="17"/>
      <c r="E57" s="17"/>
      <c r="F57" s="17"/>
    </row>
    <row r="58" spans="1:7" x14ac:dyDescent="0.25">
      <c r="A58" t="s">
        <v>26</v>
      </c>
      <c r="B58" s="17"/>
      <c r="C58" s="17"/>
      <c r="D58" s="17"/>
      <c r="E58" s="17"/>
      <c r="F58" s="17"/>
    </row>
    <row r="59" spans="1:7" x14ac:dyDescent="0.25">
      <c r="A59" t="s">
        <v>27</v>
      </c>
      <c r="B59" s="10">
        <f>((B14/B10)-1)*100</f>
        <v>9.014903671392215</v>
      </c>
      <c r="C59" s="10">
        <f t="shared" ref="C59:G59" si="14">((C14/C10)-1)*100</f>
        <v>240.41095890410961</v>
      </c>
      <c r="D59" s="10">
        <f t="shared" si="14"/>
        <v>-100</v>
      </c>
      <c r="E59" s="10">
        <f t="shared" si="14"/>
        <v>14.782608695652177</v>
      </c>
      <c r="F59" s="10">
        <f t="shared" si="14"/>
        <v>-14.308300395256913</v>
      </c>
      <c r="G59" s="10">
        <f t="shared" si="14"/>
        <v>-65.113500597371569</v>
      </c>
    </row>
    <row r="60" spans="1:7" x14ac:dyDescent="0.25">
      <c r="A60" t="s">
        <v>28</v>
      </c>
      <c r="B60" s="10">
        <f>((B36/B35)-1)*100</f>
        <v>-10.86304464525365</v>
      </c>
      <c r="C60" s="10">
        <f t="shared" ref="C60:F60" si="15">((C36/C35)-1)*100</f>
        <v>180.43166463538202</v>
      </c>
      <c r="D60" s="10">
        <f t="shared" si="15"/>
        <v>-94.925028835063443</v>
      </c>
      <c r="E60" s="10">
        <f t="shared" si="15"/>
        <v>-0.495896032831733</v>
      </c>
      <c r="F60" s="10">
        <f t="shared" si="15"/>
        <v>-16.261095031812101</v>
      </c>
      <c r="G60" s="10">
        <f t="shared" ref="G60" si="16">((G36/G35)-1)*100</f>
        <v>-45.795378518861618</v>
      </c>
    </row>
    <row r="61" spans="1:7" x14ac:dyDescent="0.25">
      <c r="A61" t="s">
        <v>29</v>
      </c>
      <c r="B61" s="10">
        <f>((B38/B37)-1)*100</f>
        <v>-18.234156658583789</v>
      </c>
      <c r="C61" s="10">
        <f t="shared" ref="C61:G61" si="17">((C38/C37)-1)*100</f>
        <v>-17.619671958217765</v>
      </c>
      <c r="D61" s="10" t="e">
        <f t="shared" si="17"/>
        <v>#DIV/0!</v>
      </c>
      <c r="E61" s="10">
        <f t="shared" si="17"/>
        <v>-13.310818513451883</v>
      </c>
      <c r="F61" s="10">
        <f t="shared" si="17"/>
        <v>-2.2788608996700321</v>
      </c>
      <c r="G61" s="10">
        <f t="shared" si="17"/>
        <v>55.374206094906931</v>
      </c>
    </row>
    <row r="62" spans="1:7" x14ac:dyDescent="0.25">
      <c r="B62" s="10"/>
      <c r="C62" s="10"/>
      <c r="D62" s="10"/>
      <c r="E62" s="10"/>
      <c r="F62" s="10"/>
    </row>
    <row r="63" spans="1:7" x14ac:dyDescent="0.25">
      <c r="A63" t="s">
        <v>30</v>
      </c>
      <c r="B63" s="17"/>
      <c r="C63" s="17"/>
      <c r="D63" s="17"/>
      <c r="E63" s="17"/>
      <c r="F63" s="17"/>
    </row>
    <row r="64" spans="1:7" x14ac:dyDescent="0.25">
      <c r="A64" t="s">
        <v>51</v>
      </c>
      <c r="B64" s="15">
        <f>B20/(B13)</f>
        <v>198912.87837691224</v>
      </c>
      <c r="C64" s="15">
        <f t="shared" ref="C64:G64" si="18">C20/(C13)</f>
        <v>185000</v>
      </c>
      <c r="D64" s="15" t="e">
        <f t="shared" si="18"/>
        <v>#DIV/0!</v>
      </c>
      <c r="E64" s="15">
        <f t="shared" si="18"/>
        <v>185000</v>
      </c>
      <c r="F64" s="15">
        <f t="shared" si="18"/>
        <v>200000</v>
      </c>
      <c r="G64" s="15">
        <f t="shared" si="18"/>
        <v>185000</v>
      </c>
    </row>
    <row r="65" spans="1:8" x14ac:dyDescent="0.25">
      <c r="A65" t="s">
        <v>52</v>
      </c>
      <c r="B65" s="15">
        <f>B21/(B15)</f>
        <v>193370.32967032967</v>
      </c>
      <c r="C65" s="15">
        <f t="shared" ref="C65:G65" si="19">C21/(C15)</f>
        <v>184465.61338289964</v>
      </c>
      <c r="D65" s="15">
        <f t="shared" si="19"/>
        <v>134545.45454545456</v>
      </c>
      <c r="E65" s="15">
        <f t="shared" si="19"/>
        <v>171692.98245614034</v>
      </c>
      <c r="F65" s="15">
        <f t="shared" si="19"/>
        <v>198357.9952267303</v>
      </c>
      <c r="G65" s="15">
        <f t="shared" si="19"/>
        <v>185000</v>
      </c>
    </row>
    <row r="66" spans="1:8" hidden="1" x14ac:dyDescent="0.25">
      <c r="A66" s="23" t="s">
        <v>37</v>
      </c>
      <c r="B66" s="24">
        <f>B21/B15</f>
        <v>193370.32967032967</v>
      </c>
      <c r="C66" s="24">
        <f t="shared" ref="C66:G66" si="20">C21/C15</f>
        <v>184465.61338289964</v>
      </c>
      <c r="D66" s="24">
        <f t="shared" si="20"/>
        <v>134545.45454545456</v>
      </c>
      <c r="E66" s="24">
        <f t="shared" si="20"/>
        <v>171692.98245614034</v>
      </c>
      <c r="F66" s="24">
        <f t="shared" si="20"/>
        <v>198357.9952267303</v>
      </c>
      <c r="G66" s="24">
        <f t="shared" si="20"/>
        <v>185000</v>
      </c>
    </row>
    <row r="67" spans="1:8" x14ac:dyDescent="0.25">
      <c r="A67" t="s">
        <v>31</v>
      </c>
      <c r="B67" s="10">
        <f>(B65/B64)*B49</f>
        <v>72967.523441430225</v>
      </c>
      <c r="C67" s="10" t="e">
        <f t="shared" ref="C67:G67" si="21">(C65/C64)*C49</f>
        <v>#DIV/0!</v>
      </c>
      <c r="D67" s="10" t="e">
        <f t="shared" si="21"/>
        <v>#DIV/0!</v>
      </c>
      <c r="E67" s="10">
        <f t="shared" si="21"/>
        <v>18398.991228070172</v>
      </c>
      <c r="F67" s="10" t="e">
        <f t="shared" si="21"/>
        <v>#DIV/0!</v>
      </c>
      <c r="G67" s="10">
        <f t="shared" si="21"/>
        <v>14759.583333333334</v>
      </c>
    </row>
    <row r="68" spans="1:8" x14ac:dyDescent="0.25">
      <c r="A68" t="s">
        <v>45</v>
      </c>
      <c r="B68" s="10">
        <f>(B20/B13)*3</f>
        <v>596738.63513073674</v>
      </c>
      <c r="C68" s="10">
        <f t="shared" ref="C68:G68" si="22">(C20/C13)*3</f>
        <v>555000</v>
      </c>
      <c r="D68" s="10" t="e">
        <f t="shared" si="22"/>
        <v>#DIV/0!</v>
      </c>
      <c r="E68" s="10">
        <f t="shared" si="22"/>
        <v>555000</v>
      </c>
      <c r="F68" s="10">
        <f t="shared" si="22"/>
        <v>600000</v>
      </c>
      <c r="G68" s="10">
        <f t="shared" si="22"/>
        <v>555000</v>
      </c>
    </row>
    <row r="69" spans="1:8" x14ac:dyDescent="0.25">
      <c r="A69" t="s">
        <v>46</v>
      </c>
      <c r="B69" s="10">
        <f>(B21/B15)*3</f>
        <v>580110.98901098897</v>
      </c>
      <c r="C69" s="10">
        <f t="shared" ref="C69:G69" si="23">(C21/C15)*3</f>
        <v>553396.84014869889</v>
      </c>
      <c r="D69" s="10">
        <f t="shared" si="23"/>
        <v>403636.36363636365</v>
      </c>
      <c r="E69" s="10">
        <f t="shared" si="23"/>
        <v>515078.94736842101</v>
      </c>
      <c r="F69" s="10">
        <f t="shared" si="23"/>
        <v>595073.98568019085</v>
      </c>
      <c r="G69" s="10">
        <f t="shared" si="23"/>
        <v>555000</v>
      </c>
    </row>
    <row r="70" spans="1:8" x14ac:dyDescent="0.25">
      <c r="B70" s="10"/>
      <c r="C70" s="10"/>
      <c r="D70" s="10"/>
      <c r="E70" s="10"/>
      <c r="F70" s="10"/>
    </row>
    <row r="71" spans="1:8" x14ac:dyDescent="0.25">
      <c r="A71" t="s">
        <v>32</v>
      </c>
      <c r="B71" s="10"/>
      <c r="C71" s="10"/>
      <c r="D71" s="10"/>
      <c r="E71" s="10"/>
      <c r="F71" s="10"/>
    </row>
    <row r="72" spans="1:8" x14ac:dyDescent="0.25">
      <c r="A72" t="s">
        <v>33</v>
      </c>
      <c r="B72" s="10">
        <f>(B27/B26)*100</f>
        <v>0</v>
      </c>
      <c r="C72" s="10"/>
      <c r="D72" s="10"/>
      <c r="E72" s="10"/>
      <c r="F72" s="10"/>
      <c r="H72" s="7"/>
    </row>
    <row r="73" spans="1:8" x14ac:dyDescent="0.25">
      <c r="A73" t="s">
        <v>34</v>
      </c>
      <c r="B73" s="10" t="e">
        <f>(B21/B27)*100</f>
        <v>#DIV/0!</v>
      </c>
      <c r="C73" s="10"/>
      <c r="D73" s="10"/>
      <c r="E73" s="10"/>
      <c r="F73" s="10"/>
      <c r="H73" s="7"/>
    </row>
    <row r="74" spans="1:8" ht="15.75" thickBot="1" x14ac:dyDescent="0.3">
      <c r="A74" s="11"/>
      <c r="B74" s="11"/>
      <c r="C74" s="11"/>
      <c r="D74" s="11"/>
      <c r="E74" s="11"/>
      <c r="F74" s="11"/>
      <c r="G74" s="11"/>
    </row>
    <row r="75" spans="1:8" ht="15.75" thickTop="1" x14ac:dyDescent="0.25"/>
    <row r="76" spans="1:8" x14ac:dyDescent="0.25">
      <c r="A76" s="13" t="s">
        <v>35</v>
      </c>
    </row>
    <row r="77" spans="1:8" x14ac:dyDescent="0.25">
      <c r="A77" t="s">
        <v>88</v>
      </c>
    </row>
    <row r="78" spans="1:8" x14ac:dyDescent="0.25">
      <c r="A78" t="s">
        <v>89</v>
      </c>
      <c r="B78" s="12"/>
      <c r="C78" s="12"/>
      <c r="D78" s="12"/>
    </row>
    <row r="80" spans="1:8" x14ac:dyDescent="0.25">
      <c r="A80" t="s">
        <v>38</v>
      </c>
    </row>
    <row r="81" spans="1:1" x14ac:dyDescent="0.25">
      <c r="A81" s="25" t="s">
        <v>41</v>
      </c>
    </row>
    <row r="82" spans="1:1" x14ac:dyDescent="0.25">
      <c r="A82" s="25"/>
    </row>
    <row r="83" spans="1:1" x14ac:dyDescent="0.25">
      <c r="A83" s="25" t="s">
        <v>133</v>
      </c>
    </row>
  </sheetData>
  <mergeCells count="4">
    <mergeCell ref="A4:A5"/>
    <mergeCell ref="B4:B5"/>
    <mergeCell ref="C4:G4"/>
    <mergeCell ref="A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6"/>
  <sheetViews>
    <sheetView topLeftCell="A20" zoomScale="80" zoomScaleNormal="80" workbookViewId="0">
      <selection activeCell="C32" sqref="C32:G32"/>
    </sheetView>
  </sheetViews>
  <sheetFormatPr baseColWidth="10" defaultColWidth="11.42578125" defaultRowHeight="15" x14ac:dyDescent="0.25"/>
  <cols>
    <col min="1" max="1" width="45.28515625" customWidth="1"/>
    <col min="2" max="2" width="18" customWidth="1"/>
    <col min="3" max="3" width="17.42578125" customWidth="1"/>
    <col min="4" max="4" width="17" customWidth="1"/>
    <col min="5" max="5" width="18" customWidth="1"/>
    <col min="6" max="6" width="15" customWidth="1"/>
    <col min="7" max="7" width="17.85546875" customWidth="1"/>
  </cols>
  <sheetData>
    <row r="2" spans="1:7" ht="15.75" x14ac:dyDescent="0.25">
      <c r="A2" s="56" t="s">
        <v>113</v>
      </c>
      <c r="B2" s="56"/>
      <c r="C2" s="56"/>
      <c r="D2" s="56"/>
      <c r="E2" s="56"/>
      <c r="F2" s="56"/>
    </row>
    <row r="4" spans="1:7" x14ac:dyDescent="0.25">
      <c r="A4" s="58" t="s">
        <v>0</v>
      </c>
      <c r="B4" s="60" t="s">
        <v>1</v>
      </c>
      <c r="C4" s="57" t="s">
        <v>2</v>
      </c>
      <c r="D4" s="57"/>
      <c r="E4" s="57"/>
      <c r="F4" s="57"/>
      <c r="G4" s="28"/>
    </row>
    <row r="5" spans="1:7" ht="15.75" thickBot="1" x14ac:dyDescent="0.3">
      <c r="A5" s="59"/>
      <c r="B5" s="61"/>
      <c r="C5" s="1" t="s">
        <v>3</v>
      </c>
      <c r="D5" s="1" t="s">
        <v>4</v>
      </c>
      <c r="E5" s="1" t="s">
        <v>5</v>
      </c>
      <c r="F5" s="1" t="s">
        <v>42</v>
      </c>
      <c r="G5" s="1" t="s">
        <v>79</v>
      </c>
    </row>
    <row r="6" spans="1:7" ht="15.75" thickTop="1" x14ac:dyDescent="0.25"/>
    <row r="7" spans="1:7" x14ac:dyDescent="0.25">
      <c r="A7" s="2" t="s">
        <v>6</v>
      </c>
    </row>
    <row r="9" spans="1:7" x14ac:dyDescent="0.25">
      <c r="A9" t="s">
        <v>7</v>
      </c>
    </row>
    <row r="10" spans="1:7" x14ac:dyDescent="0.25">
      <c r="A10" s="3" t="s">
        <v>71</v>
      </c>
      <c r="B10" s="4">
        <f>SUM(C10:G10)</f>
        <v>12519</v>
      </c>
      <c r="C10" s="4">
        <f>+'I trimestre'!C10+'II Trimestre'!C10</f>
        <v>4594</v>
      </c>
      <c r="D10" s="4">
        <f>+'I trimestre'!D10+'II Trimestre'!D10</f>
        <v>534</v>
      </c>
      <c r="E10" s="4">
        <f>+'I trimestre'!E10+'II Trimestre'!E10</f>
        <v>607</v>
      </c>
      <c r="F10" s="4">
        <f>+'I trimestre'!F10+'II Trimestre'!F10</f>
        <v>5926</v>
      </c>
      <c r="G10" s="4">
        <f>+'I trimestre'!G10+'II Trimestre'!G10</f>
        <v>858</v>
      </c>
    </row>
    <row r="11" spans="1:7" x14ac:dyDescent="0.25">
      <c r="A11" s="18" t="s">
        <v>36</v>
      </c>
      <c r="B11" s="4">
        <f t="shared" ref="B11:B23" si="0">SUM(C11:G11)</f>
        <v>37142</v>
      </c>
      <c r="C11" s="4">
        <f>+'I trimestre'!C11+'II Trimestre'!C11</f>
        <v>10028</v>
      </c>
      <c r="D11" s="4">
        <f>+'I trimestre'!D11+'II Trimestre'!D11</f>
        <v>900</v>
      </c>
      <c r="E11" s="4">
        <f>+'I trimestre'!E11+'II Trimestre'!E11</f>
        <v>1360</v>
      </c>
      <c r="F11" s="4">
        <f>+'I trimestre'!F11+'II Trimestre'!F11</f>
        <v>23244</v>
      </c>
      <c r="G11" s="4">
        <f>+'I trimestre'!G11+'II Trimestre'!G11</f>
        <v>1610</v>
      </c>
    </row>
    <row r="12" spans="1:7" x14ac:dyDescent="0.25">
      <c r="A12" s="41" t="s">
        <v>114</v>
      </c>
      <c r="B12" s="15">
        <f t="shared" si="0"/>
        <v>11091</v>
      </c>
      <c r="C12" s="15">
        <f>+'I trimestre'!C12+'II Trimestre'!C12</f>
        <v>1250</v>
      </c>
      <c r="D12" s="15">
        <f>+'I trimestre'!D12+'II Trimestre'!D12</f>
        <v>450</v>
      </c>
      <c r="E12" s="15">
        <f>+'I trimestre'!E12+'II Trimestre'!E12</f>
        <v>450</v>
      </c>
      <c r="F12" s="15">
        <f>+'I trimestre'!F12+'II Trimestre'!F12</f>
        <v>7290</v>
      </c>
      <c r="G12" s="15">
        <f>+'I trimestre'!G12+'II Trimestre'!G12</f>
        <v>1651</v>
      </c>
    </row>
    <row r="13" spans="1:7" x14ac:dyDescent="0.25">
      <c r="A13" s="30" t="s">
        <v>36</v>
      </c>
      <c r="B13" s="15">
        <f t="shared" si="0"/>
        <v>26913</v>
      </c>
      <c r="C13" s="15">
        <f>+'I trimestre'!C13+'II Trimestre'!C13</f>
        <v>2250</v>
      </c>
      <c r="D13" s="15">
        <f>+'I trimestre'!D13+'II Trimestre'!D13</f>
        <v>850</v>
      </c>
      <c r="E13" s="15">
        <f>+'I trimestre'!E13+'II Trimestre'!E13</f>
        <v>850</v>
      </c>
      <c r="F13" s="15">
        <f>+'I trimestre'!F13+'II Trimestre'!F13</f>
        <v>18990</v>
      </c>
      <c r="G13" s="15">
        <f>+'I trimestre'!G13+'II Trimestre'!G13</f>
        <v>3973</v>
      </c>
    </row>
    <row r="14" spans="1:7" x14ac:dyDescent="0.25">
      <c r="A14" s="41" t="s">
        <v>115</v>
      </c>
      <c r="B14" s="15">
        <f t="shared" si="0"/>
        <v>7371</v>
      </c>
      <c r="C14" s="15">
        <f>+'I trimestre'!C14+'II Trimestre'!C14</f>
        <v>595</v>
      </c>
      <c r="D14" s="15">
        <f>+'I trimestre'!D14+'II Trimestre'!D14</f>
        <v>102</v>
      </c>
      <c r="E14" s="15">
        <f>+'I trimestre'!E14+'II Trimestre'!E14</f>
        <v>195</v>
      </c>
      <c r="F14" s="15">
        <f>+'I trimestre'!F14+'II Trimestre'!F14</f>
        <v>5552</v>
      </c>
      <c r="G14" s="15">
        <f>+'I trimestre'!G14+'II Trimestre'!G14</f>
        <v>927</v>
      </c>
    </row>
    <row r="15" spans="1:7" x14ac:dyDescent="0.25">
      <c r="A15" s="30" t="s">
        <v>36</v>
      </c>
      <c r="B15" s="15">
        <f t="shared" si="0"/>
        <v>21639</v>
      </c>
      <c r="C15" s="15">
        <f>+'I trimestre'!C15+'II Trimestre'!C15</f>
        <v>1093</v>
      </c>
      <c r="D15" s="15">
        <f>+'I trimestre'!D15+'II Trimestre'!D15</f>
        <v>273</v>
      </c>
      <c r="E15" s="15">
        <f>+'I trimestre'!E15+'II Trimestre'!E15</f>
        <v>297</v>
      </c>
      <c r="F15" s="15">
        <f>+'I trimestre'!F15+'II Trimestre'!F15</f>
        <v>18277</v>
      </c>
      <c r="G15" s="15">
        <f>+'I trimestre'!G15+'II Trimestre'!G15</f>
        <v>1699</v>
      </c>
    </row>
    <row r="16" spans="1:7" x14ac:dyDescent="0.25">
      <c r="A16" s="41" t="s">
        <v>83</v>
      </c>
      <c r="B16" s="15">
        <f t="shared" si="0"/>
        <v>13468</v>
      </c>
      <c r="C16" s="15">
        <f>+'II Trimestre'!C16</f>
        <v>1623</v>
      </c>
      <c r="D16" s="15">
        <f>+'II Trimestre'!D16</f>
        <v>540</v>
      </c>
      <c r="E16" s="15">
        <f>+'II Trimestre'!E16</f>
        <v>541</v>
      </c>
      <c r="F16" s="15">
        <f>+'II Trimestre'!F16</f>
        <v>8333</v>
      </c>
      <c r="G16" s="15">
        <f>+'II Trimestre'!G16</f>
        <v>2431</v>
      </c>
    </row>
    <row r="17" spans="1:10" x14ac:dyDescent="0.25">
      <c r="A17" s="17"/>
      <c r="B17" s="15"/>
      <c r="C17" s="17"/>
      <c r="D17" s="17"/>
      <c r="E17" s="17"/>
      <c r="F17" s="17"/>
      <c r="G17" s="17"/>
    </row>
    <row r="18" spans="1:10" x14ac:dyDescent="0.25">
      <c r="A18" s="43" t="s">
        <v>8</v>
      </c>
      <c r="B18" s="15"/>
      <c r="C18" s="17"/>
      <c r="D18" s="17"/>
      <c r="E18" s="17"/>
      <c r="F18" s="17"/>
      <c r="G18" s="17"/>
    </row>
    <row r="19" spans="1:10" x14ac:dyDescent="0.25">
      <c r="A19" s="41" t="s">
        <v>116</v>
      </c>
      <c r="B19" s="15">
        <f t="shared" si="0"/>
        <v>7075876250</v>
      </c>
      <c r="C19" s="15">
        <f>+'I trimestre'!C19+'II Trimestre'!C19</f>
        <v>1845745000</v>
      </c>
      <c r="D19" s="15">
        <f>+'I trimestre'!D19+'II Trimestre'!D19</f>
        <v>155908750</v>
      </c>
      <c r="E19" s="15">
        <f>+'I trimestre'!E19+'II Trimestre'!E19</f>
        <v>237077500</v>
      </c>
      <c r="F19" s="15">
        <f>+'I trimestre'!F19+'II Trimestre'!F19</f>
        <v>4540220000</v>
      </c>
      <c r="G19" s="15">
        <f>+'I trimestre'!G19+'II Trimestre'!G19</f>
        <v>296925000</v>
      </c>
    </row>
    <row r="20" spans="1:10" x14ac:dyDescent="0.25">
      <c r="A20" s="41" t="s">
        <v>114</v>
      </c>
      <c r="B20" s="15">
        <f t="shared" si="0"/>
        <v>5263755000</v>
      </c>
      <c r="C20" s="15">
        <f>+'I trimestre'!C20+'II Trimestre'!C20</f>
        <v>416250000</v>
      </c>
      <c r="D20" s="15">
        <f>+'I trimestre'!D20+'II Trimestre'!D20</f>
        <v>157250000</v>
      </c>
      <c r="E20" s="15">
        <f>+'I trimestre'!E20+'II Trimestre'!E20</f>
        <v>157250000</v>
      </c>
      <c r="F20" s="15">
        <f>+'I trimestre'!F20+'II Trimestre'!F20</f>
        <v>3798000000</v>
      </c>
      <c r="G20" s="15">
        <f>+'I trimestre'!G20+'II Trimestre'!G20</f>
        <v>735005000</v>
      </c>
    </row>
    <row r="21" spans="1:10" x14ac:dyDescent="0.25">
      <c r="A21" s="41" t="s">
        <v>115</v>
      </c>
      <c r="B21" s="15">
        <f t="shared" si="0"/>
        <v>4212421250</v>
      </c>
      <c r="C21" s="15">
        <f>+'I trimestre'!C21+'II Trimestre'!C21</f>
        <v>192955000</v>
      </c>
      <c r="D21" s="15">
        <f>+'I trimestre'!D21+'II Trimestre'!D21</f>
        <v>43706250</v>
      </c>
      <c r="E21" s="15">
        <f>+'I trimestre'!E21+'II Trimestre'!E21</f>
        <v>47545000</v>
      </c>
      <c r="F21" s="15">
        <f>+'I trimestre'!F21+'II Trimestre'!F21</f>
        <v>3613900000</v>
      </c>
      <c r="G21" s="15">
        <f>+'I trimestre'!G21+'II Trimestre'!G21</f>
        <v>314315000</v>
      </c>
    </row>
    <row r="22" spans="1:10" x14ac:dyDescent="0.25">
      <c r="A22" s="41" t="s">
        <v>83</v>
      </c>
      <c r="B22" s="15">
        <f t="shared" si="0"/>
        <v>12348915000</v>
      </c>
      <c r="C22" s="15">
        <f>+'II Trimestre'!C22</f>
        <v>600510000</v>
      </c>
      <c r="D22" s="15">
        <f>+'II Trimestre'!D22</f>
        <v>199800000</v>
      </c>
      <c r="E22" s="15">
        <f>+'II Trimestre'!E22</f>
        <v>199985000</v>
      </c>
      <c r="F22" s="15">
        <f>+'II Trimestre'!F22</f>
        <v>9999600000</v>
      </c>
      <c r="G22" s="15">
        <f>+'II Trimestre'!G22</f>
        <v>1349020000</v>
      </c>
    </row>
    <row r="23" spans="1:10" x14ac:dyDescent="0.25">
      <c r="A23" s="41" t="s">
        <v>117</v>
      </c>
      <c r="B23" s="15">
        <f t="shared" si="0"/>
        <v>4212421250</v>
      </c>
      <c r="C23" s="15">
        <f>+C21</f>
        <v>192955000</v>
      </c>
      <c r="D23" s="15">
        <f t="shared" ref="D23:F23" si="1">+D21</f>
        <v>43706250</v>
      </c>
      <c r="E23" s="15">
        <f t="shared" si="1"/>
        <v>47545000</v>
      </c>
      <c r="F23" s="15">
        <f t="shared" si="1"/>
        <v>3613900000</v>
      </c>
      <c r="G23" s="15">
        <f>+G21</f>
        <v>314315000</v>
      </c>
      <c r="H23" s="4"/>
    </row>
    <row r="24" spans="1:10" x14ac:dyDescent="0.25">
      <c r="B24" s="4"/>
      <c r="C24" s="4"/>
      <c r="D24" s="4"/>
      <c r="E24" s="4"/>
      <c r="F24" s="14"/>
    </row>
    <row r="25" spans="1:10" x14ac:dyDescent="0.25">
      <c r="A25" t="s">
        <v>9</v>
      </c>
      <c r="B25" s="15"/>
      <c r="C25" s="15"/>
      <c r="D25" s="15"/>
      <c r="E25" s="15"/>
      <c r="F25" s="16"/>
    </row>
    <row r="26" spans="1:10" x14ac:dyDescent="0.25">
      <c r="A26" s="6" t="s">
        <v>114</v>
      </c>
      <c r="B26" s="15">
        <f>B20</f>
        <v>5263755000</v>
      </c>
      <c r="C26" s="15"/>
      <c r="D26" s="15"/>
      <c r="E26" s="15"/>
      <c r="F26" s="15"/>
      <c r="G26" s="7"/>
      <c r="J26" t="s">
        <v>54</v>
      </c>
    </row>
    <row r="27" spans="1:10" x14ac:dyDescent="0.25">
      <c r="A27" s="6" t="s">
        <v>115</v>
      </c>
      <c r="B27" s="15">
        <f>+'I trimestre'!B27+'II Trimestre'!B27</f>
        <v>7911572900</v>
      </c>
      <c r="C27" s="15"/>
      <c r="D27" s="15"/>
      <c r="E27" s="15"/>
      <c r="F27" s="16"/>
      <c r="G27" s="7"/>
    </row>
    <row r="28" spans="1:10" x14ac:dyDescent="0.25">
      <c r="B28" s="17"/>
      <c r="C28" s="17"/>
      <c r="D28" s="17"/>
      <c r="E28" s="17"/>
      <c r="F28" s="17"/>
    </row>
    <row r="29" spans="1:10" x14ac:dyDescent="0.25">
      <c r="A29" t="s">
        <v>10</v>
      </c>
      <c r="B29" s="17"/>
      <c r="C29" s="17"/>
      <c r="D29" s="17"/>
      <c r="E29" s="17"/>
      <c r="F29" s="17"/>
    </row>
    <row r="30" spans="1:10" x14ac:dyDescent="0.25">
      <c r="A30" t="s">
        <v>72</v>
      </c>
      <c r="B30" s="14">
        <v>0.99</v>
      </c>
      <c r="C30" s="14">
        <v>0.99</v>
      </c>
      <c r="D30" s="14">
        <v>0.99</v>
      </c>
      <c r="E30" s="14">
        <v>0.99</v>
      </c>
      <c r="F30" s="14">
        <v>0.99</v>
      </c>
      <c r="G30" s="14">
        <v>0.99</v>
      </c>
    </row>
    <row r="31" spans="1:10" x14ac:dyDescent="0.25">
      <c r="A31" t="s">
        <v>118</v>
      </c>
      <c r="B31" s="14">
        <v>1.01</v>
      </c>
      <c r="C31" s="14">
        <v>1.01</v>
      </c>
      <c r="D31" s="14">
        <v>1.01</v>
      </c>
      <c r="E31" s="14">
        <v>1.01</v>
      </c>
      <c r="F31" s="14">
        <v>1.01</v>
      </c>
      <c r="G31" s="14">
        <v>1.01</v>
      </c>
    </row>
    <row r="32" spans="1:10" x14ac:dyDescent="0.25">
      <c r="A32" t="s">
        <v>11</v>
      </c>
      <c r="B32" s="4">
        <f>+C32+F32</f>
        <v>111310</v>
      </c>
      <c r="C32" s="4">
        <v>82444</v>
      </c>
      <c r="D32" s="4">
        <v>82444</v>
      </c>
      <c r="E32" s="4">
        <v>82444</v>
      </c>
      <c r="F32" s="4">
        <v>28866</v>
      </c>
      <c r="G32" s="4">
        <v>82444</v>
      </c>
    </row>
    <row r="33" spans="1:7" x14ac:dyDescent="0.25">
      <c r="B33" s="17"/>
      <c r="C33" s="17"/>
      <c r="D33" s="17"/>
      <c r="E33" s="17"/>
      <c r="F33" s="17"/>
    </row>
    <row r="34" spans="1:7" x14ac:dyDescent="0.25">
      <c r="A34" t="s">
        <v>12</v>
      </c>
      <c r="B34" s="17"/>
      <c r="C34" s="17"/>
      <c r="D34" s="17"/>
      <c r="E34" s="17"/>
      <c r="F34" s="17"/>
    </row>
    <row r="35" spans="1:7" x14ac:dyDescent="0.25">
      <c r="A35" t="s">
        <v>73</v>
      </c>
      <c r="B35" s="15">
        <f>B19/B30</f>
        <v>7147349747.4747477</v>
      </c>
      <c r="C35" s="15">
        <f t="shared" ref="C35:G35" si="2">C19/C30</f>
        <v>1864388888.8888888</v>
      </c>
      <c r="D35" s="15">
        <f t="shared" si="2"/>
        <v>157483585.85858586</v>
      </c>
      <c r="E35" s="15">
        <f t="shared" si="2"/>
        <v>239472222.22222224</v>
      </c>
      <c r="F35" s="15">
        <f t="shared" si="2"/>
        <v>4586080808.0808077</v>
      </c>
      <c r="G35" s="15">
        <f t="shared" si="2"/>
        <v>299924242.42424244</v>
      </c>
    </row>
    <row r="36" spans="1:7" x14ac:dyDescent="0.25">
      <c r="A36" t="s">
        <v>119</v>
      </c>
      <c r="B36" s="15">
        <f>B21/B31</f>
        <v>4170714108.9108911</v>
      </c>
      <c r="C36" s="15">
        <f t="shared" ref="C36:G36" si="3">C21/C31</f>
        <v>191044554.45544553</v>
      </c>
      <c r="D36" s="15">
        <f t="shared" si="3"/>
        <v>43273514.851485148</v>
      </c>
      <c r="E36" s="15">
        <f t="shared" si="3"/>
        <v>47074257.425742574</v>
      </c>
      <c r="F36" s="15">
        <f t="shared" si="3"/>
        <v>3578118811.8811879</v>
      </c>
      <c r="G36" s="15">
        <f t="shared" si="3"/>
        <v>311202970.29702967</v>
      </c>
    </row>
    <row r="37" spans="1:7" x14ac:dyDescent="0.25">
      <c r="A37" t="s">
        <v>74</v>
      </c>
      <c r="B37" s="15">
        <f>B35/B10</f>
        <v>570920.18112267333</v>
      </c>
      <c r="C37" s="15">
        <f t="shared" ref="C37:G37" si="4">C35/C10</f>
        <v>405831.27751173027</v>
      </c>
      <c r="D37" s="15">
        <f t="shared" si="4"/>
        <v>294913.08213218325</v>
      </c>
      <c r="E37" s="15">
        <f t="shared" si="4"/>
        <v>394517.66428702179</v>
      </c>
      <c r="F37" s="15">
        <f t="shared" si="4"/>
        <v>773891.46272035234</v>
      </c>
      <c r="G37" s="15">
        <f t="shared" si="4"/>
        <v>349562.05410750868</v>
      </c>
    </row>
    <row r="38" spans="1:7" x14ac:dyDescent="0.25">
      <c r="A38" t="s">
        <v>120</v>
      </c>
      <c r="B38" s="15">
        <f>B36/B14</f>
        <v>565827.44660302415</v>
      </c>
      <c r="C38" s="15">
        <f t="shared" ref="C38:G38" si="5">C36/C14</f>
        <v>321083.28479906812</v>
      </c>
      <c r="D38" s="15">
        <f t="shared" si="5"/>
        <v>424250.14560279559</v>
      </c>
      <c r="E38" s="15">
        <f t="shared" si="5"/>
        <v>241406.4483371414</v>
      </c>
      <c r="F38" s="15">
        <f t="shared" si="5"/>
        <v>644473.84940223128</v>
      </c>
      <c r="G38" s="15">
        <f t="shared" si="5"/>
        <v>335709.78457069007</v>
      </c>
    </row>
    <row r="40" spans="1:7" x14ac:dyDescent="0.25">
      <c r="A40" s="2" t="s">
        <v>13</v>
      </c>
    </row>
    <row r="42" spans="1:7" x14ac:dyDescent="0.25">
      <c r="A42" t="s">
        <v>14</v>
      </c>
    </row>
    <row r="43" spans="1:7" x14ac:dyDescent="0.25">
      <c r="A43" t="s">
        <v>15</v>
      </c>
      <c r="B43" s="9">
        <f>B12/B32*100</f>
        <v>9.9640643248585032</v>
      </c>
      <c r="C43" s="9">
        <f t="shared" ref="C43:G43" si="6">C12/C32*100</f>
        <v>1.5161806802193003</v>
      </c>
      <c r="D43" s="9">
        <f t="shared" si="6"/>
        <v>0.54582504487894812</v>
      </c>
      <c r="E43" s="9">
        <f t="shared" si="6"/>
        <v>0.54582504487894812</v>
      </c>
      <c r="F43" s="9">
        <f t="shared" si="6"/>
        <v>25.254624818125134</v>
      </c>
      <c r="G43" s="9">
        <f t="shared" si="6"/>
        <v>2.002571442433652</v>
      </c>
    </row>
    <row r="44" spans="1:7" x14ac:dyDescent="0.25">
      <c r="A44" t="s">
        <v>16</v>
      </c>
      <c r="B44" s="9">
        <f>B14/B32*100</f>
        <v>6.6220465366993082</v>
      </c>
      <c r="C44" s="9">
        <f t="shared" ref="C44:G44" si="7">C14/C32*100</f>
        <v>0.72170200378438698</v>
      </c>
      <c r="D44" s="9">
        <f t="shared" si="7"/>
        <v>0.12372034350589491</v>
      </c>
      <c r="E44" s="9">
        <f t="shared" si="7"/>
        <v>0.23652418611421086</v>
      </c>
      <c r="F44" s="9">
        <f t="shared" si="7"/>
        <v>19.233700547356751</v>
      </c>
      <c r="G44" s="9">
        <f t="shared" si="7"/>
        <v>1.1243995924506331</v>
      </c>
    </row>
    <row r="46" spans="1:7" x14ac:dyDescent="0.25">
      <c r="A46" t="s">
        <v>17</v>
      </c>
    </row>
    <row r="47" spans="1:7" x14ac:dyDescent="0.25">
      <c r="A47" t="s">
        <v>18</v>
      </c>
      <c r="B47" s="9">
        <f>B14/B12*100</f>
        <v>66.459291317284283</v>
      </c>
      <c r="C47" s="9">
        <f t="shared" ref="C47:G47" si="8">C14/C12*100</f>
        <v>47.599999999999994</v>
      </c>
      <c r="D47" s="9">
        <f t="shared" si="8"/>
        <v>22.666666666666664</v>
      </c>
      <c r="E47" s="9">
        <f t="shared" si="8"/>
        <v>43.333333333333336</v>
      </c>
      <c r="F47" s="9">
        <f t="shared" si="8"/>
        <v>76.159122085048011</v>
      </c>
      <c r="G47" s="9">
        <f t="shared" si="8"/>
        <v>56.147789218655362</v>
      </c>
    </row>
    <row r="48" spans="1:7" x14ac:dyDescent="0.25">
      <c r="A48" t="s">
        <v>19</v>
      </c>
      <c r="B48" s="9">
        <f>B21/B20*100</f>
        <v>80.026924695393305</v>
      </c>
      <c r="C48" s="9">
        <f t="shared" ref="C48:G48" si="9">C21/C20*100</f>
        <v>46.355555555555554</v>
      </c>
      <c r="D48" s="9">
        <f t="shared" si="9"/>
        <v>27.794117647058826</v>
      </c>
      <c r="E48" s="9">
        <f t="shared" si="9"/>
        <v>30.235294117647062</v>
      </c>
      <c r="F48" s="9">
        <f t="shared" si="9"/>
        <v>95.152711953659818</v>
      </c>
      <c r="G48" s="9">
        <f t="shared" si="9"/>
        <v>42.763654669015857</v>
      </c>
    </row>
    <row r="49" spans="1:7" x14ac:dyDescent="0.25">
      <c r="A49" t="s">
        <v>20</v>
      </c>
      <c r="B49" s="10">
        <f>AVERAGE(B47:B48)</f>
        <v>73.243108006338787</v>
      </c>
      <c r="C49" s="10">
        <f t="shared" ref="C49:G49" si="10">AVERAGE(C47:C48)</f>
        <v>46.977777777777774</v>
      </c>
      <c r="D49" s="10">
        <f t="shared" si="10"/>
        <v>25.230392156862745</v>
      </c>
      <c r="E49" s="10">
        <f t="shared" si="10"/>
        <v>36.7843137254902</v>
      </c>
      <c r="F49" s="10">
        <f t="shared" si="10"/>
        <v>85.655917019353922</v>
      </c>
      <c r="G49" s="10">
        <f t="shared" si="10"/>
        <v>49.455721943835613</v>
      </c>
    </row>
    <row r="50" spans="1:7" x14ac:dyDescent="0.25">
      <c r="B50" s="10"/>
      <c r="C50" s="10"/>
      <c r="D50" s="10"/>
      <c r="E50" s="10"/>
    </row>
    <row r="51" spans="1:7" x14ac:dyDescent="0.25">
      <c r="A51" t="s">
        <v>21</v>
      </c>
      <c r="B51" s="17"/>
      <c r="C51" s="17"/>
      <c r="D51" s="17"/>
      <c r="E51" s="17"/>
    </row>
    <row r="52" spans="1:7" x14ac:dyDescent="0.25">
      <c r="A52" t="s">
        <v>22</v>
      </c>
      <c r="B52" s="10">
        <f>B14/B16*100</f>
        <v>54.729729729729726</v>
      </c>
      <c r="C52" s="10">
        <f t="shared" ref="C52:G52" si="11">C14/C16*100</f>
        <v>36.660505237215034</v>
      </c>
      <c r="D52" s="10">
        <f t="shared" si="11"/>
        <v>18.888888888888889</v>
      </c>
      <c r="E52" s="10">
        <f t="shared" si="11"/>
        <v>36.044362292051758</v>
      </c>
      <c r="F52" s="10">
        <f t="shared" si="11"/>
        <v>66.626665066602669</v>
      </c>
      <c r="G52" s="10">
        <f t="shared" si="11"/>
        <v>38.132455779514601</v>
      </c>
    </row>
    <row r="53" spans="1:7" x14ac:dyDescent="0.25">
      <c r="A53" t="s">
        <v>23</v>
      </c>
      <c r="B53" s="10">
        <f>B21/B22*100</f>
        <v>34.111670944370417</v>
      </c>
      <c r="C53" s="10">
        <f t="shared" ref="C53:G53" si="12">C21/C22*100</f>
        <v>32.131854590264943</v>
      </c>
      <c r="D53" s="10">
        <f t="shared" si="12"/>
        <v>21.875</v>
      </c>
      <c r="E53" s="10">
        <f t="shared" si="12"/>
        <v>23.774283071230343</v>
      </c>
      <c r="F53" s="10">
        <f t="shared" si="12"/>
        <v>36.14044561782471</v>
      </c>
      <c r="G53" s="10">
        <f t="shared" si="12"/>
        <v>23.29950630828305</v>
      </c>
    </row>
    <row r="54" spans="1:7" x14ac:dyDescent="0.25">
      <c r="A54" t="s">
        <v>24</v>
      </c>
      <c r="B54" s="10">
        <f>(B52+B53)/2</f>
        <v>44.420700337050071</v>
      </c>
      <c r="C54" s="10">
        <f t="shared" ref="C54:G54" si="13">(C52+C53)/2</f>
        <v>34.396179913739985</v>
      </c>
      <c r="D54" s="10">
        <f t="shared" si="13"/>
        <v>20.381944444444443</v>
      </c>
      <c r="E54" s="10">
        <f t="shared" si="13"/>
        <v>29.909322681641051</v>
      </c>
      <c r="F54" s="10">
        <f t="shared" si="13"/>
        <v>51.38355534221369</v>
      </c>
      <c r="G54" s="10">
        <f t="shared" si="13"/>
        <v>30.715981043898825</v>
      </c>
    </row>
    <row r="55" spans="1:7" x14ac:dyDescent="0.25">
      <c r="B55" s="17"/>
      <c r="C55" s="17"/>
      <c r="D55" s="17"/>
      <c r="E55" s="17"/>
    </row>
    <row r="56" spans="1:7" x14ac:dyDescent="0.25">
      <c r="A56" t="s">
        <v>25</v>
      </c>
      <c r="B56" s="10">
        <f>B23/B21*100</f>
        <v>100</v>
      </c>
      <c r="C56" s="10"/>
      <c r="D56" s="10"/>
      <c r="E56" s="10"/>
      <c r="F56" s="10"/>
    </row>
    <row r="57" spans="1:7" x14ac:dyDescent="0.25">
      <c r="B57" s="17"/>
      <c r="C57" s="17"/>
      <c r="D57" s="17"/>
      <c r="E57" s="17"/>
    </row>
    <row r="58" spans="1:7" x14ac:dyDescent="0.25">
      <c r="A58" t="s">
        <v>26</v>
      </c>
      <c r="B58" s="17"/>
      <c r="C58" s="17"/>
      <c r="D58" s="17"/>
      <c r="E58" s="17"/>
    </row>
    <row r="59" spans="1:7" x14ac:dyDescent="0.25">
      <c r="A59" t="s">
        <v>27</v>
      </c>
      <c r="B59" s="10">
        <f>((B14/B10)-1)*100</f>
        <v>-41.121495327102807</v>
      </c>
      <c r="C59" s="10">
        <f t="shared" ref="C59:G59" si="14">((C14/C10)-1)*100</f>
        <v>-87.048323900740101</v>
      </c>
      <c r="D59" s="10">
        <f t="shared" si="14"/>
        <v>-80.898876404494374</v>
      </c>
      <c r="E59" s="10">
        <f t="shared" si="14"/>
        <v>-67.874794069192745</v>
      </c>
      <c r="F59" s="10">
        <f t="shared" si="14"/>
        <v>-6.3111711103611245</v>
      </c>
      <c r="G59" s="10">
        <f t="shared" si="14"/>
        <v>8.0419580419580416</v>
      </c>
    </row>
    <row r="60" spans="1:7" x14ac:dyDescent="0.25">
      <c r="A60" t="s">
        <v>28</v>
      </c>
      <c r="B60" s="10">
        <f>((B36/B35)-1)*100</f>
        <v>-41.646704635036805</v>
      </c>
      <c r="C60" s="10">
        <f t="shared" ref="C60:G60" si="15">((C36/C35)-1)*100</f>
        <v>-89.752966476360967</v>
      </c>
      <c r="D60" s="10">
        <f t="shared" si="15"/>
        <v>-72.521888795227781</v>
      </c>
      <c r="E60" s="10">
        <f t="shared" si="15"/>
        <v>-80.342497769090215</v>
      </c>
      <c r="F60" s="10">
        <f t="shared" si="15"/>
        <v>-21.978722974605279</v>
      </c>
      <c r="G60" s="10">
        <f t="shared" si="15"/>
        <v>3.7605255852688035</v>
      </c>
    </row>
    <row r="61" spans="1:7" x14ac:dyDescent="0.25">
      <c r="A61" t="s">
        <v>29</v>
      </c>
      <c r="B61" s="10">
        <f>((B38/B37)-1)*100</f>
        <v>-0.89202215791963635</v>
      </c>
      <c r="C61" s="10">
        <f t="shared" ref="C61:G61" si="16">((C38/C37)-1)*100</f>
        <v>-20.882568054457696</v>
      </c>
      <c r="D61" s="10">
        <f t="shared" si="16"/>
        <v>43.8559939543957</v>
      </c>
      <c r="E61" s="10">
        <f t="shared" si="16"/>
        <v>-38.809723824809026</v>
      </c>
      <c r="F61" s="10">
        <f t="shared" si="16"/>
        <v>-16.722966921381644</v>
      </c>
      <c r="G61" s="10">
        <f t="shared" si="16"/>
        <v>-3.9627497819194946</v>
      </c>
    </row>
    <row r="62" spans="1:7" x14ac:dyDescent="0.25">
      <c r="B62" s="10"/>
      <c r="C62" s="10"/>
      <c r="D62" s="10"/>
      <c r="E62" s="10"/>
    </row>
    <row r="63" spans="1:7" x14ac:dyDescent="0.25">
      <c r="A63" t="s">
        <v>30</v>
      </c>
      <c r="B63" s="17"/>
      <c r="C63" s="17"/>
      <c r="D63" s="17"/>
      <c r="E63" s="17"/>
    </row>
    <row r="64" spans="1:7" x14ac:dyDescent="0.25">
      <c r="A64" t="s">
        <v>51</v>
      </c>
      <c r="B64" s="37">
        <f>B20/(B13)</f>
        <v>195584.1043361944</v>
      </c>
      <c r="C64" s="37">
        <f t="shared" ref="C64:G64" si="17">C20/(C13)</f>
        <v>185000</v>
      </c>
      <c r="D64" s="37">
        <f t="shared" si="17"/>
        <v>185000</v>
      </c>
      <c r="E64" s="37">
        <f t="shared" si="17"/>
        <v>185000</v>
      </c>
      <c r="F64" s="37">
        <f t="shared" si="17"/>
        <v>200000</v>
      </c>
      <c r="G64" s="37">
        <f t="shared" si="17"/>
        <v>185000</v>
      </c>
    </row>
    <row r="65" spans="1:8" x14ac:dyDescent="0.25">
      <c r="A65" t="s">
        <v>52</v>
      </c>
      <c r="B65" s="37">
        <f>B21/(B15)</f>
        <v>194668.01839271685</v>
      </c>
      <c r="C65" s="37">
        <f t="shared" ref="C65:G65" si="18">C21/(C15)</f>
        <v>176537.05397987191</v>
      </c>
      <c r="D65" s="37">
        <f t="shared" si="18"/>
        <v>160096.15384615384</v>
      </c>
      <c r="E65" s="37">
        <f t="shared" si="18"/>
        <v>160084.17508417508</v>
      </c>
      <c r="F65" s="37">
        <f t="shared" si="18"/>
        <v>197729.38666083055</v>
      </c>
      <c r="G65" s="37">
        <f t="shared" si="18"/>
        <v>185000</v>
      </c>
      <c r="H65" s="55"/>
    </row>
    <row r="66" spans="1:8" hidden="1" x14ac:dyDescent="0.25">
      <c r="A66" s="23" t="s">
        <v>37</v>
      </c>
      <c r="B66" s="24">
        <f>B21/B15</f>
        <v>194668.01839271685</v>
      </c>
      <c r="C66" s="24">
        <f t="shared" ref="C66:G66" si="19">C21/C15</f>
        <v>176537.05397987191</v>
      </c>
      <c r="D66" s="24">
        <f t="shared" si="19"/>
        <v>160096.15384615384</v>
      </c>
      <c r="E66" s="24">
        <f t="shared" si="19"/>
        <v>160084.17508417508</v>
      </c>
      <c r="F66" s="24">
        <f t="shared" si="19"/>
        <v>197729.38666083055</v>
      </c>
      <c r="G66" s="24">
        <f t="shared" si="19"/>
        <v>185000</v>
      </c>
    </row>
    <row r="67" spans="1:8" x14ac:dyDescent="0.25">
      <c r="A67" t="s">
        <v>31</v>
      </c>
      <c r="B67" s="10">
        <f>(B65/B64)*B49</f>
        <v>72.900048523417411</v>
      </c>
      <c r="C67" s="10">
        <f t="shared" ref="C67:G67" si="20">(C65/C64)*C49</f>
        <v>44.828748602216116</v>
      </c>
      <c r="D67" s="10">
        <f t="shared" si="20"/>
        <v>21.833993212669686</v>
      </c>
      <c r="E67" s="10">
        <f t="shared" si="20"/>
        <v>31.830197398824851</v>
      </c>
      <c r="F67" s="10">
        <f t="shared" si="20"/>
        <v>84.683459680539244</v>
      </c>
      <c r="G67" s="10">
        <f t="shared" si="20"/>
        <v>49.455721943835613</v>
      </c>
    </row>
    <row r="68" spans="1:8" x14ac:dyDescent="0.25">
      <c r="A68" t="s">
        <v>47</v>
      </c>
      <c r="B68" s="37">
        <f>(B20/B13)*6</f>
        <v>1173504.6260171663</v>
      </c>
      <c r="C68" s="37">
        <f t="shared" ref="C68:G68" si="21">(C20/C13)*6</f>
        <v>1110000</v>
      </c>
      <c r="D68" s="37">
        <f t="shared" si="21"/>
        <v>1110000</v>
      </c>
      <c r="E68" s="37">
        <f t="shared" si="21"/>
        <v>1110000</v>
      </c>
      <c r="F68" s="37">
        <f t="shared" si="21"/>
        <v>1200000</v>
      </c>
      <c r="G68" s="37">
        <f t="shared" si="21"/>
        <v>1110000</v>
      </c>
    </row>
    <row r="69" spans="1:8" x14ac:dyDescent="0.25">
      <c r="A69" t="s">
        <v>48</v>
      </c>
      <c r="B69" s="37">
        <f>(B21/B15)*6</f>
        <v>1168008.1103563011</v>
      </c>
      <c r="C69" s="37">
        <f t="shared" ref="C69:G69" si="22">(C21/C15)*6</f>
        <v>1059222.3238792315</v>
      </c>
      <c r="D69" s="37">
        <f t="shared" si="22"/>
        <v>960576.92307692301</v>
      </c>
      <c r="E69" s="37">
        <f t="shared" si="22"/>
        <v>960505.05050505046</v>
      </c>
      <c r="F69" s="37">
        <f t="shared" si="22"/>
        <v>1186376.3199649833</v>
      </c>
      <c r="G69" s="37">
        <f t="shared" si="22"/>
        <v>1110000</v>
      </c>
    </row>
    <row r="70" spans="1:8" x14ac:dyDescent="0.25">
      <c r="B70" s="10"/>
      <c r="C70" s="10"/>
      <c r="D70" s="10"/>
      <c r="E70" s="10"/>
    </row>
    <row r="71" spans="1:8" x14ac:dyDescent="0.25">
      <c r="A71" t="s">
        <v>32</v>
      </c>
      <c r="B71" s="10"/>
      <c r="C71" s="10"/>
      <c r="D71" s="10"/>
      <c r="E71" s="10"/>
    </row>
    <row r="72" spans="1:8" x14ac:dyDescent="0.25">
      <c r="A72" t="s">
        <v>33</v>
      </c>
      <c r="B72" s="10">
        <f>(B27/B26)*100</f>
        <v>150.30283324356853</v>
      </c>
      <c r="C72" s="10"/>
      <c r="D72" s="10"/>
      <c r="E72" s="10"/>
      <c r="G72" s="7"/>
    </row>
    <row r="73" spans="1:8" x14ac:dyDescent="0.25">
      <c r="A73" t="s">
        <v>34</v>
      </c>
      <c r="B73" s="10">
        <f>(B21/B27)*100</f>
        <v>53.243789866361467</v>
      </c>
      <c r="C73" s="10"/>
      <c r="D73" s="10"/>
      <c r="E73" s="10"/>
      <c r="G73" s="7"/>
    </row>
    <row r="74" spans="1:8" ht="15.75" thickBot="1" x14ac:dyDescent="0.3">
      <c r="A74" s="11"/>
      <c r="B74" s="11"/>
      <c r="C74" s="11"/>
      <c r="D74" s="11"/>
      <c r="E74" s="11"/>
      <c r="F74" s="11"/>
      <c r="G74" s="11"/>
    </row>
    <row r="75" spans="1:8" ht="15.75" thickTop="1" x14ac:dyDescent="0.25"/>
    <row r="76" spans="1:8" x14ac:dyDescent="0.25">
      <c r="A76" s="13" t="s">
        <v>35</v>
      </c>
    </row>
    <row r="77" spans="1:8" x14ac:dyDescent="0.25">
      <c r="A77" t="s">
        <v>88</v>
      </c>
    </row>
    <row r="78" spans="1:8" x14ac:dyDescent="0.25">
      <c r="A78" t="s">
        <v>89</v>
      </c>
      <c r="B78" s="12"/>
      <c r="C78" s="12"/>
      <c r="D78" s="12"/>
    </row>
    <row r="79" spans="1:8" x14ac:dyDescent="0.25">
      <c r="A79" t="s">
        <v>40</v>
      </c>
    </row>
    <row r="81" spans="1:1" x14ac:dyDescent="0.25">
      <c r="A81" t="s">
        <v>38</v>
      </c>
    </row>
    <row r="82" spans="1:1" x14ac:dyDescent="0.25">
      <c r="A82" s="25"/>
    </row>
    <row r="83" spans="1:1" x14ac:dyDescent="0.25">
      <c r="A83" s="25" t="s">
        <v>39</v>
      </c>
    </row>
    <row r="84" spans="1:1" x14ac:dyDescent="0.25">
      <c r="A84" s="25" t="s">
        <v>41</v>
      </c>
    </row>
    <row r="85" spans="1:1" x14ac:dyDescent="0.25">
      <c r="A85" s="25"/>
    </row>
    <row r="86" spans="1:1" x14ac:dyDescent="0.25">
      <c r="A86" s="47" t="s">
        <v>131</v>
      </c>
    </row>
  </sheetData>
  <mergeCells count="4">
    <mergeCell ref="A2:F2"/>
    <mergeCell ref="A4:A5"/>
    <mergeCell ref="B4:B5"/>
    <mergeCell ref="C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3"/>
  <sheetViews>
    <sheetView topLeftCell="A11" zoomScale="80" zoomScaleNormal="80" workbookViewId="0">
      <selection activeCell="C32" sqref="C32:G32"/>
    </sheetView>
  </sheetViews>
  <sheetFormatPr baseColWidth="10" defaultColWidth="11.42578125" defaultRowHeight="15" x14ac:dyDescent="0.25"/>
  <cols>
    <col min="1" max="1" width="45.28515625" customWidth="1"/>
    <col min="2" max="2" width="18" customWidth="1"/>
    <col min="3" max="3" width="17.42578125" customWidth="1"/>
    <col min="4" max="4" width="17" customWidth="1"/>
    <col min="5" max="5" width="18" customWidth="1"/>
    <col min="6" max="6" width="15" customWidth="1"/>
    <col min="7" max="7" width="15.5703125" customWidth="1"/>
  </cols>
  <sheetData>
    <row r="2" spans="1:7" ht="15.75" x14ac:dyDescent="0.25">
      <c r="A2" s="56" t="s">
        <v>121</v>
      </c>
      <c r="B2" s="56"/>
      <c r="C2" s="56"/>
      <c r="D2" s="56"/>
      <c r="E2" s="56"/>
      <c r="F2" s="56"/>
    </row>
    <row r="4" spans="1:7" x14ac:dyDescent="0.25">
      <c r="A4" s="58" t="s">
        <v>0</v>
      </c>
      <c r="B4" s="60" t="s">
        <v>1</v>
      </c>
      <c r="C4" s="57" t="s">
        <v>2</v>
      </c>
      <c r="D4" s="57"/>
      <c r="E4" s="57"/>
      <c r="F4" s="57"/>
      <c r="G4" s="29"/>
    </row>
    <row r="5" spans="1:7" ht="15.75" thickBot="1" x14ac:dyDescent="0.3">
      <c r="A5" s="59"/>
      <c r="B5" s="61"/>
      <c r="C5" s="1" t="s">
        <v>3</v>
      </c>
      <c r="D5" s="1" t="s">
        <v>4</v>
      </c>
      <c r="E5" s="1" t="s">
        <v>5</v>
      </c>
      <c r="F5" s="1" t="s">
        <v>42</v>
      </c>
      <c r="G5" s="39" t="s">
        <v>79</v>
      </c>
    </row>
    <row r="6" spans="1:7" ht="15.75" thickTop="1" x14ac:dyDescent="0.25"/>
    <row r="7" spans="1:7" x14ac:dyDescent="0.25">
      <c r="A7" s="2" t="s">
        <v>6</v>
      </c>
    </row>
    <row r="9" spans="1:7" x14ac:dyDescent="0.25">
      <c r="A9" t="s">
        <v>7</v>
      </c>
    </row>
    <row r="10" spans="1:7" x14ac:dyDescent="0.25">
      <c r="A10" s="3" t="s">
        <v>63</v>
      </c>
      <c r="B10" s="4">
        <f>SUM(C10:G10)</f>
        <v>14914</v>
      </c>
      <c r="C10" s="4">
        <f>+'I trimestre'!C10+'II Trimestre'!C10+'III Trimestre'!C10</f>
        <v>5055</v>
      </c>
      <c r="D10" s="4">
        <f>+'I trimestre'!D10+'II Trimestre'!D10+'III Trimestre'!D10</f>
        <v>661</v>
      </c>
      <c r="E10" s="4">
        <f>+'I trimestre'!E10+'II Trimestre'!E10+'III Trimestre'!E10</f>
        <v>636</v>
      </c>
      <c r="F10" s="4">
        <f>+'I trimestre'!F10+'II Trimestre'!F10+'III Trimestre'!F10</f>
        <v>6679</v>
      </c>
      <c r="G10" s="4">
        <f>+'I trimestre'!G10+'II Trimestre'!G10+'III Trimestre'!G10</f>
        <v>1883</v>
      </c>
    </row>
    <row r="11" spans="1:7" x14ac:dyDescent="0.25">
      <c r="A11" s="18" t="s">
        <v>36</v>
      </c>
      <c r="B11" s="4">
        <f t="shared" ref="B11:B23" si="0">SUM(C11:G11)</f>
        <v>55902</v>
      </c>
      <c r="C11" s="4">
        <f>+'I trimestre'!C11+'II Trimestre'!C11+'III Trimestre'!C11</f>
        <v>12032</v>
      </c>
      <c r="D11" s="4">
        <f>+'I trimestre'!D11+'II Trimestre'!D11+'III Trimestre'!D11</f>
        <v>1610</v>
      </c>
      <c r="E11" s="4">
        <f>+'I trimestre'!E11+'II Trimestre'!E11+'III Trimestre'!E11</f>
        <v>1532</v>
      </c>
      <c r="F11" s="4">
        <f>+'I trimestre'!F11+'II Trimestre'!F11+'III Trimestre'!F11</f>
        <v>36106</v>
      </c>
      <c r="G11" s="4">
        <f>+'I trimestre'!G11+'II Trimestre'!G11+'III Trimestre'!G11</f>
        <v>4622</v>
      </c>
    </row>
    <row r="12" spans="1:7" x14ac:dyDescent="0.25">
      <c r="A12" s="41" t="s">
        <v>99</v>
      </c>
      <c r="B12" s="15">
        <f t="shared" si="0"/>
        <v>13466</v>
      </c>
      <c r="C12" s="15">
        <f>+'I trimestre'!C12+'II Trimestre'!C12+'III Trimestre'!C12</f>
        <v>1623</v>
      </c>
      <c r="D12" s="15">
        <f>+'I trimestre'!D12+'II Trimestre'!D12+'III Trimestre'!D12</f>
        <v>540</v>
      </c>
      <c r="E12" s="15">
        <f>+'I trimestre'!E12+'II Trimestre'!E12+'III Trimestre'!E12</f>
        <v>540</v>
      </c>
      <c r="F12" s="15">
        <f>+'I trimestre'!F12+'II Trimestre'!F12+'III Trimestre'!F12</f>
        <v>8333</v>
      </c>
      <c r="G12" s="15">
        <f>+'I trimestre'!G12+'II Trimestre'!G12+'III Trimestre'!G12</f>
        <v>2430</v>
      </c>
    </row>
    <row r="13" spans="1:7" x14ac:dyDescent="0.25">
      <c r="A13" s="30" t="s">
        <v>36</v>
      </c>
      <c r="B13" s="15">
        <f t="shared" si="0"/>
        <v>53480</v>
      </c>
      <c r="C13" s="15">
        <f>+'I trimestre'!C13+'II Trimestre'!C13+'III Trimestre'!C13</f>
        <v>3179</v>
      </c>
      <c r="D13" s="15">
        <f>+'I trimestre'!D13+'II Trimestre'!D13+'III Trimestre'!D13</f>
        <v>1080</v>
      </c>
      <c r="E13" s="15">
        <f>+'I trimestre'!E13+'II Trimestre'!E13+'III Trimestre'!E13</f>
        <v>1080</v>
      </c>
      <c r="F13" s="15">
        <f>+'I trimestre'!F13+'II Trimestre'!F13+'III Trimestre'!F13</f>
        <v>41449</v>
      </c>
      <c r="G13" s="15">
        <f>+'I trimestre'!G13+'II Trimestre'!G13+'III Trimestre'!G13</f>
        <v>6692</v>
      </c>
    </row>
    <row r="14" spans="1:7" x14ac:dyDescent="0.25">
      <c r="A14" s="41" t="s">
        <v>100</v>
      </c>
      <c r="B14" s="15">
        <f t="shared" si="0"/>
        <v>9483</v>
      </c>
      <c r="C14" s="15">
        <f>+'I trimestre'!C14+'II Trimestre'!C14+'III Trimestre'!C14</f>
        <v>800</v>
      </c>
      <c r="D14" s="15">
        <f>+'I trimestre'!D14+'II Trimestre'!D14+'III Trimestre'!D14</f>
        <v>144</v>
      </c>
      <c r="E14" s="15">
        <f>+'I trimestre'!E14+'II Trimestre'!E14+'III Trimestre'!E14</f>
        <v>264</v>
      </c>
      <c r="F14" s="15">
        <f>+'I trimestre'!F14+'II Trimestre'!F14+'III Trimestre'!F14</f>
        <v>6709</v>
      </c>
      <c r="G14" s="15">
        <f>+'I trimestre'!G14+'II Trimestre'!G14+'III Trimestre'!G14</f>
        <v>1566</v>
      </c>
    </row>
    <row r="15" spans="1:7" x14ac:dyDescent="0.25">
      <c r="A15" s="30" t="s">
        <v>36</v>
      </c>
      <c r="B15" s="15">
        <f t="shared" si="0"/>
        <v>36019</v>
      </c>
      <c r="C15" s="15">
        <f>+'I trimestre'!C15+'II Trimestre'!C15+'III Trimestre'!C15</f>
        <v>1664</v>
      </c>
      <c r="D15" s="15">
        <f>+'I trimestre'!D15+'II Trimestre'!D15+'III Trimestre'!D15</f>
        <v>406</v>
      </c>
      <c r="E15" s="15">
        <f>+'I trimestre'!E15+'II Trimestre'!E15+'III Trimestre'!E15</f>
        <v>465</v>
      </c>
      <c r="F15" s="15">
        <f>+'I trimestre'!F15+'II Trimestre'!F15+'III Trimestre'!F15</f>
        <v>29233</v>
      </c>
      <c r="G15" s="15">
        <f>+'I trimestre'!G15+'II Trimestre'!G15+'III Trimestre'!G15</f>
        <v>4251</v>
      </c>
    </row>
    <row r="16" spans="1:7" x14ac:dyDescent="0.25">
      <c r="A16" s="41" t="s">
        <v>83</v>
      </c>
      <c r="B16" s="15">
        <f t="shared" si="0"/>
        <v>13468</v>
      </c>
      <c r="C16" s="15">
        <f>+'III Trimestre'!C16</f>
        <v>1623</v>
      </c>
      <c r="D16" s="15">
        <f>+'III Trimestre'!D16</f>
        <v>540</v>
      </c>
      <c r="E16" s="15">
        <f>+'III Trimestre'!E16</f>
        <v>541</v>
      </c>
      <c r="F16" s="15">
        <f>+'III Trimestre'!F16</f>
        <v>8333</v>
      </c>
      <c r="G16" s="15">
        <f>+'III Trimestre'!G16</f>
        <v>2431</v>
      </c>
    </row>
    <row r="17" spans="1:7" x14ac:dyDescent="0.25">
      <c r="A17" s="17"/>
      <c r="B17" s="15"/>
      <c r="C17" s="17"/>
      <c r="D17" s="17"/>
      <c r="E17" s="17"/>
      <c r="F17" s="17"/>
      <c r="G17" s="17"/>
    </row>
    <row r="18" spans="1:7" x14ac:dyDescent="0.25">
      <c r="A18" s="43" t="s">
        <v>8</v>
      </c>
      <c r="B18" s="15"/>
      <c r="C18" s="17"/>
      <c r="D18" s="17"/>
      <c r="E18" s="17"/>
      <c r="F18" s="17"/>
      <c r="G18" s="17"/>
    </row>
    <row r="19" spans="1:7" x14ac:dyDescent="0.25">
      <c r="A19" s="41" t="s">
        <v>101</v>
      </c>
      <c r="B19" s="15">
        <f t="shared" si="0"/>
        <v>10658412500</v>
      </c>
      <c r="C19" s="15">
        <f>+'I trimestre'!C19+'II Trimestre'!C19+'III Trimestre'!C19</f>
        <v>2213016250</v>
      </c>
      <c r="D19" s="15">
        <f>+'I trimestre'!D19+'II Trimestre'!D19+'III Trimestre'!D19</f>
        <v>284437500</v>
      </c>
      <c r="E19" s="15">
        <f>+'I trimestre'!E19+'II Trimestre'!E19+'III Trimestre'!E19</f>
        <v>263856250</v>
      </c>
      <c r="F19" s="15">
        <f>+'I trimestre'!F19+'II Trimestre'!F19+'III Trimestre'!F19</f>
        <v>7043420000</v>
      </c>
      <c r="G19" s="15">
        <f>+'I trimestre'!G19+'II Trimestre'!G19+'III Trimestre'!G19</f>
        <v>853682500</v>
      </c>
    </row>
    <row r="20" spans="1:7" x14ac:dyDescent="0.25">
      <c r="A20" s="41" t="s">
        <v>99</v>
      </c>
      <c r="B20" s="15">
        <f t="shared" si="0"/>
        <v>10515535000</v>
      </c>
      <c r="C20" s="15">
        <f>+'I trimestre'!C20+'II Trimestre'!C20+'III Trimestre'!C20</f>
        <v>588115000</v>
      </c>
      <c r="D20" s="15">
        <f>+'I trimestre'!D20+'II Trimestre'!D20+'III Trimestre'!D20</f>
        <v>199800000</v>
      </c>
      <c r="E20" s="15">
        <f>+'I trimestre'!E20+'II Trimestre'!E20+'III Trimestre'!E20</f>
        <v>199800000</v>
      </c>
      <c r="F20" s="15">
        <f>+'I trimestre'!F20+'II Trimestre'!F20+'III Trimestre'!F20</f>
        <v>8289800000</v>
      </c>
      <c r="G20" s="15">
        <f>+'I trimestre'!G20+'II Trimestre'!G20+'III Trimestre'!G20</f>
        <v>1238020000</v>
      </c>
    </row>
    <row r="21" spans="1:7" x14ac:dyDescent="0.25">
      <c r="A21" s="41" t="s">
        <v>100</v>
      </c>
      <c r="B21" s="15">
        <f t="shared" si="0"/>
        <v>6986921250</v>
      </c>
      <c r="C21" s="15">
        <f>+'I trimestre'!C21+'II Trimestre'!C21+'III Trimestre'!C21</f>
        <v>298127500</v>
      </c>
      <c r="D21" s="15">
        <f>+'I trimestre'!D21+'II Trimestre'!D21+'III Trimestre'!D21</f>
        <v>63686250</v>
      </c>
      <c r="E21" s="15">
        <f>+'I trimestre'!E21+'II Trimestre'!E21+'III Trimestre'!E21</f>
        <v>75572500</v>
      </c>
      <c r="F21" s="15">
        <f>+'I trimestre'!F21+'II Trimestre'!F21+'III Trimestre'!F21</f>
        <v>5763100000</v>
      </c>
      <c r="G21" s="15">
        <f>+'I trimestre'!G21+'II Trimestre'!G21+'III Trimestre'!G21</f>
        <v>786435000</v>
      </c>
    </row>
    <row r="22" spans="1:7" x14ac:dyDescent="0.25">
      <c r="A22" s="41" t="s">
        <v>83</v>
      </c>
      <c r="B22" s="15">
        <f t="shared" si="0"/>
        <v>12348915000</v>
      </c>
      <c r="C22" s="15">
        <f>+'III Trimestre'!C22</f>
        <v>600510000</v>
      </c>
      <c r="D22" s="15">
        <f>+'III Trimestre'!D22</f>
        <v>199800000</v>
      </c>
      <c r="E22" s="15">
        <f>+'III Trimestre'!E22</f>
        <v>199985000</v>
      </c>
      <c r="F22" s="15">
        <f>+'III Trimestre'!F22</f>
        <v>9999600000</v>
      </c>
      <c r="G22" s="15">
        <f>+'III Trimestre'!G22</f>
        <v>1349020000</v>
      </c>
    </row>
    <row r="23" spans="1:7" x14ac:dyDescent="0.25">
      <c r="A23" s="41" t="s">
        <v>102</v>
      </c>
      <c r="B23" s="15">
        <f t="shared" si="0"/>
        <v>6986921250</v>
      </c>
      <c r="C23" s="15">
        <f>C21</f>
        <v>298127500</v>
      </c>
      <c r="D23" s="15">
        <f t="shared" ref="D23:G23" si="1">D21</f>
        <v>63686250</v>
      </c>
      <c r="E23" s="15">
        <f t="shared" si="1"/>
        <v>75572500</v>
      </c>
      <c r="F23" s="15">
        <f t="shared" si="1"/>
        <v>5763100000</v>
      </c>
      <c r="G23" s="15">
        <f t="shared" si="1"/>
        <v>786435000</v>
      </c>
    </row>
    <row r="24" spans="1:7" x14ac:dyDescent="0.25">
      <c r="B24" s="4"/>
      <c r="C24" s="4"/>
      <c r="D24" s="4"/>
      <c r="E24" s="4"/>
      <c r="F24" s="4"/>
      <c r="G24" s="4"/>
    </row>
    <row r="25" spans="1:7" x14ac:dyDescent="0.25">
      <c r="A25" t="s">
        <v>9</v>
      </c>
      <c r="B25" s="15"/>
      <c r="C25" s="15"/>
      <c r="D25" s="15"/>
      <c r="E25" s="15"/>
      <c r="F25" s="16"/>
    </row>
    <row r="26" spans="1:7" x14ac:dyDescent="0.25">
      <c r="A26" s="6" t="s">
        <v>99</v>
      </c>
      <c r="B26" s="15">
        <f>B20</f>
        <v>10515535000</v>
      </c>
      <c r="C26" s="15"/>
      <c r="D26" s="15"/>
      <c r="E26" s="15"/>
      <c r="F26" s="15"/>
      <c r="G26" s="7"/>
    </row>
    <row r="27" spans="1:7" x14ac:dyDescent="0.25">
      <c r="A27" s="6" t="s">
        <v>100</v>
      </c>
      <c r="B27" s="15">
        <f>+'I trimestre'!B27+'II Trimestre'!B27+'III Trimestre'!B27</f>
        <v>7911572900</v>
      </c>
      <c r="C27" s="15"/>
      <c r="D27" s="15"/>
      <c r="E27" s="15"/>
      <c r="F27" s="16"/>
      <c r="G27" s="7"/>
    </row>
    <row r="28" spans="1:7" x14ac:dyDescent="0.25">
      <c r="B28" s="17"/>
      <c r="C28" s="17"/>
      <c r="D28" s="17"/>
      <c r="E28" s="17"/>
      <c r="F28" s="17"/>
    </row>
    <row r="29" spans="1:7" x14ac:dyDescent="0.25">
      <c r="A29" t="s">
        <v>10</v>
      </c>
      <c r="B29" s="17"/>
      <c r="C29" s="17"/>
      <c r="D29" s="17"/>
      <c r="E29" s="17"/>
      <c r="F29" s="17"/>
    </row>
    <row r="30" spans="1:7" x14ac:dyDescent="0.25">
      <c r="A30" t="s">
        <v>64</v>
      </c>
      <c r="B30" s="14">
        <v>0.99</v>
      </c>
      <c r="C30" s="14">
        <v>0.99</v>
      </c>
      <c r="D30" s="14">
        <v>0.99</v>
      </c>
      <c r="E30" s="14">
        <v>0.99</v>
      </c>
      <c r="F30" s="14">
        <v>0.99</v>
      </c>
      <c r="G30" s="14">
        <v>0.99</v>
      </c>
    </row>
    <row r="31" spans="1:7" x14ac:dyDescent="0.25">
      <c r="A31" t="s">
        <v>103</v>
      </c>
      <c r="B31" s="14">
        <v>1.01</v>
      </c>
      <c r="C31" s="14">
        <v>1.01</v>
      </c>
      <c r="D31" s="14">
        <v>1.01</v>
      </c>
      <c r="E31" s="14">
        <v>1.01</v>
      </c>
      <c r="F31" s="14">
        <v>1.01</v>
      </c>
      <c r="G31" s="14">
        <v>1.01</v>
      </c>
    </row>
    <row r="32" spans="1:7" x14ac:dyDescent="0.25">
      <c r="A32" t="s">
        <v>11</v>
      </c>
      <c r="B32" s="4">
        <f>+C32+F32</f>
        <v>111310</v>
      </c>
      <c r="C32" s="4">
        <v>82444</v>
      </c>
      <c r="D32" s="4">
        <v>82444</v>
      </c>
      <c r="E32" s="4">
        <v>82444</v>
      </c>
      <c r="F32" s="4">
        <v>28866</v>
      </c>
      <c r="G32" s="4">
        <v>82444</v>
      </c>
    </row>
    <row r="33" spans="1:7" x14ac:dyDescent="0.25">
      <c r="B33" s="17"/>
      <c r="C33" s="17"/>
      <c r="D33" s="17"/>
      <c r="E33" s="17"/>
      <c r="F33" s="17"/>
    </row>
    <row r="34" spans="1:7" x14ac:dyDescent="0.25">
      <c r="A34" t="s">
        <v>12</v>
      </c>
      <c r="B34" s="17"/>
      <c r="C34" s="17"/>
      <c r="D34" s="17"/>
      <c r="E34" s="17"/>
      <c r="F34" s="17"/>
    </row>
    <row r="35" spans="1:7" x14ac:dyDescent="0.25">
      <c r="A35" t="s">
        <v>65</v>
      </c>
      <c r="B35" s="15">
        <f>B19/B30</f>
        <v>10766073232.323233</v>
      </c>
      <c r="C35" s="15">
        <f t="shared" ref="C35:G35" si="2">C19/C30</f>
        <v>2235369949.4949493</v>
      </c>
      <c r="D35" s="15">
        <f t="shared" si="2"/>
        <v>287310606.06060606</v>
      </c>
      <c r="E35" s="15">
        <f t="shared" si="2"/>
        <v>266521464.64646465</v>
      </c>
      <c r="F35" s="15">
        <f t="shared" si="2"/>
        <v>7114565656.5656567</v>
      </c>
      <c r="G35" s="15">
        <f t="shared" si="2"/>
        <v>862305555.55555558</v>
      </c>
    </row>
    <row r="36" spans="1:7" x14ac:dyDescent="0.25">
      <c r="A36" t="s">
        <v>104</v>
      </c>
      <c r="B36" s="15">
        <f>B21/B31</f>
        <v>6917743811.8811884</v>
      </c>
      <c r="C36" s="15">
        <f t="shared" ref="C36:G36" si="3">C21/C31</f>
        <v>295175742.57425743</v>
      </c>
      <c r="D36" s="15">
        <f t="shared" si="3"/>
        <v>63055693.069306932</v>
      </c>
      <c r="E36" s="15">
        <f t="shared" si="3"/>
        <v>74824257.425742567</v>
      </c>
      <c r="F36" s="15">
        <f t="shared" si="3"/>
        <v>5706039603.9603958</v>
      </c>
      <c r="G36" s="15">
        <f t="shared" si="3"/>
        <v>778648514.85148513</v>
      </c>
    </row>
    <row r="37" spans="1:7" x14ac:dyDescent="0.25">
      <c r="A37" t="s">
        <v>66</v>
      </c>
      <c r="B37" s="15">
        <f>B35/B10</f>
        <v>721876.97682199499</v>
      </c>
      <c r="C37" s="15">
        <f t="shared" ref="C37:G37" si="4">C35/C10</f>
        <v>442209.68338179018</v>
      </c>
      <c r="D37" s="15">
        <f t="shared" si="4"/>
        <v>434660.52354100766</v>
      </c>
      <c r="E37" s="15">
        <f t="shared" si="4"/>
        <v>419058.90667683119</v>
      </c>
      <c r="F37" s="15">
        <f t="shared" si="4"/>
        <v>1065214.2022107586</v>
      </c>
      <c r="G37" s="15">
        <f t="shared" si="4"/>
        <v>457942.40868590312</v>
      </c>
    </row>
    <row r="38" spans="1:7" x14ac:dyDescent="0.25">
      <c r="A38" t="s">
        <v>105</v>
      </c>
      <c r="B38" s="15">
        <f>B36/B14</f>
        <v>729488.96044302313</v>
      </c>
      <c r="C38" s="15">
        <f t="shared" ref="C38:G38" si="5">C36/C14</f>
        <v>368969.67821782181</v>
      </c>
      <c r="D38" s="15">
        <f t="shared" si="5"/>
        <v>437886.75742574257</v>
      </c>
      <c r="E38" s="15">
        <f t="shared" si="5"/>
        <v>283425.21752175217</v>
      </c>
      <c r="F38" s="15">
        <f t="shared" si="5"/>
        <v>850505.2323685193</v>
      </c>
      <c r="G38" s="15">
        <f t="shared" si="5"/>
        <v>497221.27385152306</v>
      </c>
    </row>
    <row r="40" spans="1:7" x14ac:dyDescent="0.25">
      <c r="A40" s="2" t="s">
        <v>13</v>
      </c>
    </row>
    <row r="42" spans="1:7" x14ac:dyDescent="0.25">
      <c r="A42" t="s">
        <v>14</v>
      </c>
    </row>
    <row r="43" spans="1:7" x14ac:dyDescent="0.25">
      <c r="A43" t="s">
        <v>15</v>
      </c>
      <c r="B43" s="9">
        <f>B12/B32*100</f>
        <v>12.097745036384872</v>
      </c>
      <c r="C43" s="9">
        <f t="shared" ref="C43:G43" si="6">C12/C32*100</f>
        <v>1.9686089951967398</v>
      </c>
      <c r="D43" s="9">
        <f t="shared" si="6"/>
        <v>0.65499005385473774</v>
      </c>
      <c r="E43" s="9">
        <f t="shared" si="6"/>
        <v>0.65499005385473774</v>
      </c>
      <c r="F43" s="9">
        <f t="shared" si="6"/>
        <v>28.867872237234117</v>
      </c>
      <c r="G43" s="9">
        <f t="shared" si="6"/>
        <v>2.9474552423463201</v>
      </c>
    </row>
    <row r="44" spans="1:7" x14ac:dyDescent="0.25">
      <c r="A44" t="s">
        <v>16</v>
      </c>
      <c r="B44" s="9">
        <f>B14/B32*100</f>
        <v>8.5194501841703349</v>
      </c>
      <c r="C44" s="9">
        <f t="shared" ref="C44:G44" si="7">C14/C32*100</f>
        <v>0.97035563534035219</v>
      </c>
      <c r="D44" s="9">
        <f t="shared" si="7"/>
        <v>0.17466401436126339</v>
      </c>
      <c r="E44" s="9">
        <f t="shared" si="7"/>
        <v>0.32021735966231624</v>
      </c>
      <c r="F44" s="9">
        <f t="shared" si="7"/>
        <v>23.241876255802673</v>
      </c>
      <c r="G44" s="9">
        <f t="shared" si="7"/>
        <v>1.8994711561787396</v>
      </c>
    </row>
    <row r="46" spans="1:7" x14ac:dyDescent="0.25">
      <c r="A46" t="s">
        <v>17</v>
      </c>
    </row>
    <row r="47" spans="1:7" x14ac:dyDescent="0.25">
      <c r="A47" t="s">
        <v>18</v>
      </c>
      <c r="B47" s="9">
        <f>B14/B12*100</f>
        <v>70.421803059557405</v>
      </c>
      <c r="C47" s="9">
        <f t="shared" ref="C47:G47" si="8">C14/C12*100</f>
        <v>49.291435613062227</v>
      </c>
      <c r="D47" s="9">
        <f t="shared" si="8"/>
        <v>26.666666666666668</v>
      </c>
      <c r="E47" s="9">
        <f t="shared" si="8"/>
        <v>48.888888888888886</v>
      </c>
      <c r="F47" s="9">
        <f t="shared" si="8"/>
        <v>80.511220448817951</v>
      </c>
      <c r="G47" s="9">
        <f t="shared" si="8"/>
        <v>64.444444444444443</v>
      </c>
    </row>
    <row r="48" spans="1:7" x14ac:dyDescent="0.25">
      <c r="A48" t="s">
        <v>19</v>
      </c>
      <c r="B48" s="9">
        <f>B21/B20*100</f>
        <v>66.443801955868153</v>
      </c>
      <c r="C48" s="9">
        <f t="shared" ref="C48:G48" si="9">C21/C20*100</f>
        <v>50.692041522491351</v>
      </c>
      <c r="D48" s="9">
        <f t="shared" si="9"/>
        <v>31.874999999999996</v>
      </c>
      <c r="E48" s="9">
        <f t="shared" si="9"/>
        <v>37.824074074074076</v>
      </c>
      <c r="F48" s="9">
        <f t="shared" si="9"/>
        <v>69.520374436053942</v>
      </c>
      <c r="G48" s="9">
        <f t="shared" si="9"/>
        <v>63.523610280932452</v>
      </c>
    </row>
    <row r="49" spans="1:7" x14ac:dyDescent="0.25">
      <c r="A49" t="s">
        <v>20</v>
      </c>
      <c r="B49" s="10">
        <f>AVERAGE(B47:B48)</f>
        <v>68.432802507712779</v>
      </c>
      <c r="C49" s="10">
        <f t="shared" ref="C49:G49" si="10">AVERAGE(C47:C48)</f>
        <v>49.991738567776792</v>
      </c>
      <c r="D49" s="10">
        <f t="shared" si="10"/>
        <v>29.270833333333332</v>
      </c>
      <c r="E49" s="10">
        <f t="shared" si="10"/>
        <v>43.356481481481481</v>
      </c>
      <c r="F49" s="10">
        <f t="shared" si="10"/>
        <v>75.01579744243594</v>
      </c>
      <c r="G49" s="10">
        <f t="shared" si="10"/>
        <v>63.984027362688451</v>
      </c>
    </row>
    <row r="50" spans="1:7" x14ac:dyDescent="0.25">
      <c r="B50" s="10"/>
      <c r="C50" s="10"/>
      <c r="D50" s="10"/>
      <c r="E50" s="10"/>
    </row>
    <row r="51" spans="1:7" x14ac:dyDescent="0.25">
      <c r="A51" t="s">
        <v>21</v>
      </c>
      <c r="B51" s="17"/>
      <c r="C51" s="17"/>
      <c r="D51" s="17"/>
      <c r="E51" s="17"/>
    </row>
    <row r="52" spans="1:7" x14ac:dyDescent="0.25">
      <c r="A52" t="s">
        <v>22</v>
      </c>
      <c r="B52" s="10">
        <f>B14/B16*100</f>
        <v>70.411345411345422</v>
      </c>
      <c r="C52" s="10">
        <f t="shared" ref="C52:G52" si="11">C14/C16*100</f>
        <v>49.291435613062227</v>
      </c>
      <c r="D52" s="10">
        <f t="shared" si="11"/>
        <v>26.666666666666668</v>
      </c>
      <c r="E52" s="10">
        <f t="shared" si="11"/>
        <v>48.798521256931608</v>
      </c>
      <c r="F52" s="10">
        <f t="shared" si="11"/>
        <v>80.511220448817951</v>
      </c>
      <c r="G52" s="10">
        <f t="shared" si="11"/>
        <v>64.417935006170296</v>
      </c>
    </row>
    <row r="53" spans="1:7" x14ac:dyDescent="0.25">
      <c r="A53" t="s">
        <v>23</v>
      </c>
      <c r="B53" s="10">
        <f>B21/B22*100</f>
        <v>56.579231859641112</v>
      </c>
      <c r="C53" s="10">
        <f t="shared" ref="C53:G53" si="12">C21/C22*100</f>
        <v>49.645717806531117</v>
      </c>
      <c r="D53" s="10">
        <f t="shared" si="12"/>
        <v>31.874999999999996</v>
      </c>
      <c r="E53" s="10">
        <f t="shared" si="12"/>
        <v>37.789084181313598</v>
      </c>
      <c r="F53" s="10">
        <f t="shared" si="12"/>
        <v>57.63330533221329</v>
      </c>
      <c r="G53" s="10">
        <f t="shared" si="12"/>
        <v>58.296763576522217</v>
      </c>
    </row>
    <row r="54" spans="1:7" x14ac:dyDescent="0.25">
      <c r="A54" t="s">
        <v>24</v>
      </c>
      <c r="B54" s="10">
        <f>(B52+B53)/2</f>
        <v>63.495288635493267</v>
      </c>
      <c r="C54" s="10">
        <f t="shared" ref="C54:G54" si="13">(C52+C53)/2</f>
        <v>49.468576709796672</v>
      </c>
      <c r="D54" s="10">
        <f t="shared" si="13"/>
        <v>29.270833333333332</v>
      </c>
      <c r="E54" s="10">
        <f t="shared" si="13"/>
        <v>43.293802719122603</v>
      </c>
      <c r="F54" s="10">
        <f t="shared" si="13"/>
        <v>69.072262890515617</v>
      </c>
      <c r="G54" s="10">
        <f t="shared" si="13"/>
        <v>61.357349291346253</v>
      </c>
    </row>
    <row r="55" spans="1:7" x14ac:dyDescent="0.25">
      <c r="B55" s="17"/>
      <c r="C55" s="17"/>
      <c r="D55" s="17"/>
      <c r="E55" s="17"/>
    </row>
    <row r="56" spans="1:7" x14ac:dyDescent="0.25">
      <c r="A56" t="s">
        <v>25</v>
      </c>
      <c r="B56" s="10">
        <f>B23/B21*100</f>
        <v>100</v>
      </c>
      <c r="C56" s="10"/>
      <c r="D56" s="10"/>
      <c r="E56" s="10"/>
      <c r="F56" s="10"/>
    </row>
    <row r="57" spans="1:7" x14ac:dyDescent="0.25">
      <c r="B57" s="17"/>
      <c r="C57" s="17"/>
      <c r="D57" s="17"/>
      <c r="E57" s="17"/>
    </row>
    <row r="58" spans="1:7" x14ac:dyDescent="0.25">
      <c r="A58" t="s">
        <v>26</v>
      </c>
      <c r="B58" s="17"/>
      <c r="C58" s="17"/>
      <c r="D58" s="17"/>
      <c r="E58" s="17"/>
    </row>
    <row r="59" spans="1:7" x14ac:dyDescent="0.25">
      <c r="A59" t="s">
        <v>27</v>
      </c>
      <c r="B59" s="10">
        <f>((B14/B10)-1)*100</f>
        <v>-36.415448571811723</v>
      </c>
      <c r="C59" s="10">
        <f t="shared" ref="C59:G59" si="14">((C14/C10)-1)*100</f>
        <v>-84.174085064292782</v>
      </c>
      <c r="D59" s="10">
        <f t="shared" si="14"/>
        <v>-78.214826021180031</v>
      </c>
      <c r="E59" s="10">
        <f t="shared" si="14"/>
        <v>-58.490566037735846</v>
      </c>
      <c r="F59" s="10">
        <f t="shared" si="14"/>
        <v>0.44916903728102753</v>
      </c>
      <c r="G59" s="10">
        <f t="shared" si="14"/>
        <v>-16.8348380244291</v>
      </c>
    </row>
    <row r="60" spans="1:7" x14ac:dyDescent="0.25">
      <c r="A60" t="s">
        <v>28</v>
      </c>
      <c r="B60" s="10">
        <f>((B36/B35)-1)*100</f>
        <v>-35.744967894962066</v>
      </c>
      <c r="C60" s="10">
        <f t="shared" ref="C60:G60" si="15">((C36/C35)-1)*100</f>
        <v>-86.795217380418478</v>
      </c>
      <c r="D60" s="10">
        <f t="shared" si="15"/>
        <v>-78.05312726394591</v>
      </c>
      <c r="E60" s="10">
        <f t="shared" si="15"/>
        <v>-71.925616750982726</v>
      </c>
      <c r="F60" s="10">
        <f t="shared" si="15"/>
        <v>-19.797779943254955</v>
      </c>
      <c r="G60" s="10">
        <f t="shared" si="15"/>
        <v>-9.7015541840238857</v>
      </c>
    </row>
    <row r="61" spans="1:7" x14ac:dyDescent="0.25">
      <c r="A61" t="s">
        <v>29</v>
      </c>
      <c r="B61" s="10">
        <f>((B38/B37)-1)*100</f>
        <v>1.0544710339065455</v>
      </c>
      <c r="C61" s="10">
        <f t="shared" ref="C61:G61" si="16">((C38/C37)-1)*100</f>
        <v>-16.562279822519223</v>
      </c>
      <c r="D61" s="10">
        <f t="shared" si="16"/>
        <v>0.74224221202607854</v>
      </c>
      <c r="E61" s="10">
        <f t="shared" si="16"/>
        <v>-32.366258536458382</v>
      </c>
      <c r="F61" s="10">
        <f t="shared" si="16"/>
        <v>-20.156412616038132</v>
      </c>
      <c r="G61" s="10">
        <f t="shared" si="16"/>
        <v>8.5772499817899259</v>
      </c>
    </row>
    <row r="62" spans="1:7" x14ac:dyDescent="0.25">
      <c r="B62" s="10"/>
      <c r="C62" s="10"/>
      <c r="D62" s="10"/>
      <c r="E62" s="10"/>
    </row>
    <row r="63" spans="1:7" x14ac:dyDescent="0.25">
      <c r="A63" t="s">
        <v>30</v>
      </c>
      <c r="B63" s="17"/>
      <c r="C63" s="17"/>
      <c r="D63" s="17"/>
      <c r="E63" s="17"/>
    </row>
    <row r="64" spans="1:7" x14ac:dyDescent="0.25">
      <c r="A64" t="s">
        <v>51</v>
      </c>
      <c r="B64" s="15">
        <f>B20/(B13)</f>
        <v>196625.56095736724</v>
      </c>
      <c r="C64" s="15">
        <f t="shared" ref="C64:G64" si="17">C20/(C13)</f>
        <v>185000</v>
      </c>
      <c r="D64" s="15">
        <f t="shared" si="17"/>
        <v>185000</v>
      </c>
      <c r="E64" s="15">
        <f t="shared" si="17"/>
        <v>185000</v>
      </c>
      <c r="F64" s="15">
        <f>F20/(F13)</f>
        <v>200000</v>
      </c>
      <c r="G64" s="15">
        <f t="shared" si="17"/>
        <v>185000</v>
      </c>
    </row>
    <row r="65" spans="1:7" x14ac:dyDescent="0.25">
      <c r="A65" t="s">
        <v>52</v>
      </c>
      <c r="B65" s="15">
        <f>B21/(B15)</f>
        <v>193978.76815014298</v>
      </c>
      <c r="C65" s="15">
        <f t="shared" ref="C65:G65" si="18">C21/(C15)</f>
        <v>179163.16105769231</v>
      </c>
      <c r="D65" s="15">
        <f t="shared" si="18"/>
        <v>156862.68472906403</v>
      </c>
      <c r="E65" s="15">
        <f t="shared" si="18"/>
        <v>162521.50537634408</v>
      </c>
      <c r="F65" s="15">
        <f t="shared" si="18"/>
        <v>197143.63903807342</v>
      </c>
      <c r="G65" s="15">
        <f t="shared" si="18"/>
        <v>185000</v>
      </c>
    </row>
    <row r="66" spans="1:7" hidden="1" x14ac:dyDescent="0.25">
      <c r="A66" s="23" t="s">
        <v>37</v>
      </c>
      <c r="B66" s="24">
        <f>B21/B15</f>
        <v>193978.76815014298</v>
      </c>
      <c r="C66" s="24">
        <f t="shared" ref="C66:G66" si="19">C21/C15</f>
        <v>179163.16105769231</v>
      </c>
      <c r="D66" s="24">
        <f t="shared" si="19"/>
        <v>156862.68472906403</v>
      </c>
      <c r="E66" s="24">
        <f t="shared" si="19"/>
        <v>162521.50537634408</v>
      </c>
      <c r="F66" s="24">
        <f t="shared" si="19"/>
        <v>197143.63903807342</v>
      </c>
      <c r="G66" s="24">
        <f t="shared" si="19"/>
        <v>185000</v>
      </c>
    </row>
    <row r="67" spans="1:7" x14ac:dyDescent="0.25">
      <c r="A67" t="s">
        <v>31</v>
      </c>
      <c r="B67" s="10">
        <f>(B65/B64)*B49</f>
        <v>67.511622938923722</v>
      </c>
      <c r="C67" s="10">
        <f t="shared" ref="C67:G67" si="20">(C65/C64)*C49</f>
        <v>48.41447518147374</v>
      </c>
      <c r="D67" s="10">
        <f t="shared" si="20"/>
        <v>24.818927032019701</v>
      </c>
      <c r="E67" s="10">
        <f t="shared" si="20"/>
        <v>38.088435882118674</v>
      </c>
      <c r="F67" s="10">
        <f t="shared" si="20"/>
        <v>73.94443646572411</v>
      </c>
      <c r="G67" s="10">
        <f t="shared" si="20"/>
        <v>63.984027362688451</v>
      </c>
    </row>
    <row r="68" spans="1:7" x14ac:dyDescent="0.25">
      <c r="A68" t="s">
        <v>43</v>
      </c>
      <c r="B68" s="10">
        <f>(B20/B13)*9</f>
        <v>1769630.0486163052</v>
      </c>
      <c r="C68" s="10">
        <f t="shared" ref="C68:G68" si="21">(C20/C13)*9</f>
        <v>1665000</v>
      </c>
      <c r="D68" s="10">
        <f t="shared" si="21"/>
        <v>1665000</v>
      </c>
      <c r="E68" s="10">
        <f t="shared" si="21"/>
        <v>1665000</v>
      </c>
      <c r="F68" s="10">
        <f t="shared" si="21"/>
        <v>1800000</v>
      </c>
      <c r="G68" s="10">
        <f t="shared" si="21"/>
        <v>1665000</v>
      </c>
    </row>
    <row r="69" spans="1:7" x14ac:dyDescent="0.25">
      <c r="A69" t="s">
        <v>44</v>
      </c>
      <c r="B69" s="10">
        <f>(B21/B15)*9</f>
        <v>1745808.9133512867</v>
      </c>
      <c r="C69" s="10">
        <f t="shared" ref="C69:G69" si="22">(C21/C15)*9</f>
        <v>1612468.4495192308</v>
      </c>
      <c r="D69" s="10">
        <f t="shared" si="22"/>
        <v>1411764.1625615763</v>
      </c>
      <c r="E69" s="10">
        <f t="shared" si="22"/>
        <v>1462693.5483870967</v>
      </c>
      <c r="F69" s="10">
        <f t="shared" si="22"/>
        <v>1774292.7513426607</v>
      </c>
      <c r="G69" s="10">
        <f t="shared" si="22"/>
        <v>1665000</v>
      </c>
    </row>
    <row r="70" spans="1:7" x14ac:dyDescent="0.25">
      <c r="B70" s="10"/>
      <c r="C70" s="10"/>
      <c r="D70" s="10"/>
      <c r="E70" s="10"/>
    </row>
    <row r="71" spans="1:7" x14ac:dyDescent="0.25">
      <c r="A71" t="s">
        <v>32</v>
      </c>
      <c r="B71" s="10"/>
      <c r="C71" s="10"/>
      <c r="D71" s="10"/>
      <c r="E71" s="10"/>
    </row>
    <row r="72" spans="1:7" x14ac:dyDescent="0.25">
      <c r="A72" t="s">
        <v>33</v>
      </c>
      <c r="B72" s="10">
        <f>(B27/B26)*100</f>
        <v>75.236998402839234</v>
      </c>
      <c r="C72" s="10"/>
      <c r="D72" s="10"/>
      <c r="E72" s="10"/>
      <c r="G72" s="7"/>
    </row>
    <row r="73" spans="1:7" x14ac:dyDescent="0.25">
      <c r="A73" t="s">
        <v>34</v>
      </c>
      <c r="B73" s="10">
        <f>(B21/B27)*100</f>
        <v>88.312669785296421</v>
      </c>
      <c r="C73" s="10"/>
      <c r="D73" s="10"/>
      <c r="E73" s="10"/>
      <c r="G73" s="7"/>
    </row>
    <row r="74" spans="1:7" ht="15.75" thickBot="1" x14ac:dyDescent="0.3">
      <c r="A74" s="11"/>
      <c r="B74" s="11"/>
      <c r="C74" s="11"/>
      <c r="D74" s="11"/>
      <c r="E74" s="11"/>
      <c r="F74" s="11"/>
    </row>
    <row r="75" spans="1:7" ht="15.75" thickTop="1" x14ac:dyDescent="0.25"/>
    <row r="76" spans="1:7" x14ac:dyDescent="0.25">
      <c r="A76" s="13" t="s">
        <v>35</v>
      </c>
    </row>
    <row r="77" spans="1:7" x14ac:dyDescent="0.25">
      <c r="A77" t="s">
        <v>88</v>
      </c>
    </row>
    <row r="78" spans="1:7" x14ac:dyDescent="0.25">
      <c r="A78" t="s">
        <v>89</v>
      </c>
      <c r="B78" s="12"/>
      <c r="C78" s="12"/>
      <c r="D78" s="12"/>
    </row>
    <row r="80" spans="1:7" x14ac:dyDescent="0.25">
      <c r="A80" t="s">
        <v>38</v>
      </c>
    </row>
    <row r="81" spans="1:1" x14ac:dyDescent="0.25">
      <c r="A81" s="25" t="s">
        <v>41</v>
      </c>
    </row>
    <row r="82" spans="1:1" x14ac:dyDescent="0.25">
      <c r="A82" s="25"/>
    </row>
    <row r="83" spans="1:1" x14ac:dyDescent="0.25">
      <c r="A83" s="47" t="s">
        <v>132</v>
      </c>
    </row>
  </sheetData>
  <mergeCells count="4">
    <mergeCell ref="A2:F2"/>
    <mergeCell ref="A4:A5"/>
    <mergeCell ref="B4:B5"/>
    <mergeCell ref="C4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3"/>
  <sheetViews>
    <sheetView tabSelected="1" zoomScale="80" zoomScaleNormal="80" workbookViewId="0">
      <selection activeCell="F32" sqref="F32"/>
    </sheetView>
  </sheetViews>
  <sheetFormatPr baseColWidth="10" defaultColWidth="11.42578125" defaultRowHeight="15" x14ac:dyDescent="0.25"/>
  <cols>
    <col min="1" max="1" width="48.42578125" customWidth="1"/>
    <col min="2" max="2" width="18" customWidth="1"/>
    <col min="3" max="3" width="17.42578125" customWidth="1"/>
    <col min="4" max="4" width="17" customWidth="1"/>
    <col min="5" max="5" width="18" customWidth="1"/>
    <col min="6" max="6" width="15" customWidth="1"/>
    <col min="7" max="7" width="19.28515625" customWidth="1"/>
  </cols>
  <sheetData>
    <row r="2" spans="1:8" ht="15.75" x14ac:dyDescent="0.25">
      <c r="A2" s="56" t="s">
        <v>122</v>
      </c>
      <c r="B2" s="56"/>
      <c r="C2" s="56"/>
      <c r="D2" s="56"/>
      <c r="E2" s="56"/>
      <c r="F2" s="56"/>
    </row>
    <row r="4" spans="1:8" x14ac:dyDescent="0.25">
      <c r="A4" s="58" t="s">
        <v>0</v>
      </c>
      <c r="B4" s="60" t="s">
        <v>1</v>
      </c>
      <c r="C4" s="57" t="s">
        <v>2</v>
      </c>
      <c r="D4" s="57"/>
      <c r="E4" s="57"/>
      <c r="F4" s="57"/>
      <c r="G4" s="29"/>
      <c r="H4" s="32"/>
    </row>
    <row r="5" spans="1:8" ht="15.75" thickBot="1" x14ac:dyDescent="0.3">
      <c r="A5" s="59"/>
      <c r="B5" s="61"/>
      <c r="C5" s="1" t="s">
        <v>3</v>
      </c>
      <c r="D5" s="1" t="s">
        <v>4</v>
      </c>
      <c r="E5" s="1" t="s">
        <v>5</v>
      </c>
      <c r="F5" s="1" t="s">
        <v>53</v>
      </c>
      <c r="G5" s="39" t="s">
        <v>79</v>
      </c>
      <c r="H5" s="33"/>
    </row>
    <row r="6" spans="1:8" ht="15.75" thickTop="1" x14ac:dyDescent="0.25"/>
    <row r="7" spans="1:8" x14ac:dyDescent="0.25">
      <c r="A7" s="2" t="s">
        <v>6</v>
      </c>
    </row>
    <row r="9" spans="1:8" x14ac:dyDescent="0.25">
      <c r="A9" t="s">
        <v>7</v>
      </c>
    </row>
    <row r="10" spans="1:8" x14ac:dyDescent="0.25">
      <c r="A10" s="3" t="s">
        <v>75</v>
      </c>
      <c r="B10" s="4">
        <f>SUM(C10:G10)</f>
        <v>17665</v>
      </c>
      <c r="C10" s="4">
        <f>+'I trimestre'!C10+'II Trimestre'!C10+'III Trimestre'!C10+'IV Trimestre'!C10</f>
        <v>5493</v>
      </c>
      <c r="D10" s="4">
        <f>+'I trimestre'!D10+'II Trimestre'!D10+'III Trimestre'!D10+'IV Trimestre'!D10</f>
        <v>757</v>
      </c>
      <c r="E10" s="15">
        <f>+'I trimestre'!E10+'II Trimestre'!E10+'III Trimestre'!E10+'IV Trimestre'!E10</f>
        <v>751</v>
      </c>
      <c r="F10" s="15">
        <f>+'I trimestre'!F10+'II Trimestre'!F10+'III Trimestre'!F10+'IV Trimestre'!F10</f>
        <v>7944</v>
      </c>
      <c r="G10" s="15">
        <f>+'I trimestre'!G10+'II Trimestre'!G10+'III Trimestre'!G10+'IV Trimestre'!G10</f>
        <v>2720</v>
      </c>
      <c r="H10" s="4"/>
    </row>
    <row r="11" spans="1:8" x14ac:dyDescent="0.25">
      <c r="A11" s="30" t="s">
        <v>36</v>
      </c>
      <c r="B11" s="4">
        <f t="shared" ref="B11:B16" si="0">SUM(C11:G11)</f>
        <v>73284</v>
      </c>
      <c r="C11" s="4">
        <f>+'I trimestre'!C11+'II Trimestre'!C11+'III Trimestre'!C11+'IV Trimestre'!C11</f>
        <v>13146</v>
      </c>
      <c r="D11" s="4">
        <f>+'I trimestre'!D11+'II Trimestre'!D11+'III Trimestre'!D11+'IV Trimestre'!D11</f>
        <v>1949</v>
      </c>
      <c r="E11" s="15">
        <f>+'I trimestre'!E11+'II Trimestre'!E11+'III Trimestre'!E11+'IV Trimestre'!E11</f>
        <v>1790</v>
      </c>
      <c r="F11" s="15">
        <f>+'I trimestre'!F11+'II Trimestre'!F11+'III Trimestre'!F11+'IV Trimestre'!F11</f>
        <v>48348</v>
      </c>
      <c r="G11" s="15">
        <f>+'I trimestre'!G11+'II Trimestre'!G11+'III Trimestre'!G11+'IV Trimestre'!G11</f>
        <v>8051</v>
      </c>
      <c r="H11" s="4"/>
    </row>
    <row r="12" spans="1:8" x14ac:dyDescent="0.25">
      <c r="A12" s="41" t="s">
        <v>123</v>
      </c>
      <c r="B12" s="15">
        <f t="shared" si="0"/>
        <v>13468</v>
      </c>
      <c r="C12" s="21">
        <f>+'I trimestre'!C12+'II Trimestre'!C12+'III Trimestre'!C12+'IV Trimestre'!C12</f>
        <v>1623</v>
      </c>
      <c r="D12" s="21">
        <f>+'I trimestre'!D12+'II Trimestre'!D12+'III Trimestre'!D12+'IV Trimestre'!D12</f>
        <v>540</v>
      </c>
      <c r="E12" s="21">
        <f>+'I trimestre'!E12+'II Trimestre'!E12+'III Trimestre'!E12+'IV Trimestre'!E12</f>
        <v>541</v>
      </c>
      <c r="F12" s="21">
        <f>+'I trimestre'!F12+'II Trimestre'!F12+'III Trimestre'!F12+'IV Trimestre'!F12</f>
        <v>8333</v>
      </c>
      <c r="G12" s="21">
        <f>+'I trimestre'!G12+'II Trimestre'!G12+'III Trimestre'!G12+'IV Trimestre'!G12</f>
        <v>2431</v>
      </c>
      <c r="H12" s="34"/>
    </row>
    <row r="13" spans="1:8" x14ac:dyDescent="0.25">
      <c r="A13" s="30" t="s">
        <v>36</v>
      </c>
      <c r="B13" s="15">
        <f t="shared" si="0"/>
        <v>62697</v>
      </c>
      <c r="C13" s="21">
        <f>+'I trimestre'!C13+'II Trimestre'!C13+'III Trimestre'!C13+'IV Trimestre'!C13</f>
        <v>3246</v>
      </c>
      <c r="D13" s="21">
        <f>+'I trimestre'!D13+'II Trimestre'!D13+'III Trimestre'!D13+'IV Trimestre'!D13</f>
        <v>1080</v>
      </c>
      <c r="E13" s="21">
        <f>+'I trimestre'!E13+'II Trimestre'!E13+'III Trimestre'!E13+'IV Trimestre'!E13</f>
        <v>1081</v>
      </c>
      <c r="F13" s="21">
        <f>+'I trimestre'!F13+'II Trimestre'!F13+'III Trimestre'!F13+'IV Trimestre'!F13</f>
        <v>49998</v>
      </c>
      <c r="G13" s="21">
        <f>+'I trimestre'!G13+'II Trimestre'!G13+'III Trimestre'!G13+'IV Trimestre'!G13</f>
        <v>7292</v>
      </c>
      <c r="H13" s="34"/>
    </row>
    <row r="14" spans="1:8" x14ac:dyDescent="0.25">
      <c r="A14" s="41" t="s">
        <v>124</v>
      </c>
      <c r="B14" s="15">
        <f t="shared" si="0"/>
        <v>12482</v>
      </c>
      <c r="C14" s="15">
        <f>+'I trimestre'!C14+'II Trimestre'!C14+'III Trimestre'!C14+'IV Trimestre'!C14</f>
        <v>2291</v>
      </c>
      <c r="D14" s="15">
        <f>+'I trimestre'!D14+'II Trimestre'!D14+'III Trimestre'!D14+'IV Trimestre'!D14</f>
        <v>144</v>
      </c>
      <c r="E14" s="15">
        <f>+'I trimestre'!E14+'II Trimestre'!E14+'III Trimestre'!E14+'IV Trimestre'!E14</f>
        <v>396</v>
      </c>
      <c r="F14" s="15">
        <f>+'I trimestre'!F14+'II Trimestre'!F14+'III Trimestre'!F14+'IV Trimestre'!F14</f>
        <v>7793</v>
      </c>
      <c r="G14" s="15">
        <f>+'I trimestre'!G14+'II Trimestre'!G14+'III Trimestre'!G14+'IV Trimestre'!G14</f>
        <v>1858</v>
      </c>
      <c r="H14" s="4"/>
    </row>
    <row r="15" spans="1:8" x14ac:dyDescent="0.25">
      <c r="A15" s="30" t="s">
        <v>36</v>
      </c>
      <c r="B15" s="15">
        <f t="shared" si="0"/>
        <v>51944</v>
      </c>
      <c r="C15" s="15">
        <f>+'I trimestre'!C15+'II Trimestre'!C15+'III Trimestre'!C15+'IV Trimestre'!C15</f>
        <v>4892</v>
      </c>
      <c r="D15" s="15">
        <f>+'I trimestre'!D15+'II Trimestre'!D15+'III Trimestre'!D15+'IV Trimestre'!D15</f>
        <v>428</v>
      </c>
      <c r="E15" s="15">
        <f>+'I trimestre'!E15+'II Trimestre'!E15+'III Trimestre'!E15+'IV Trimestre'!E15</f>
        <v>750</v>
      </c>
      <c r="F15" s="15">
        <f>+'I trimestre'!F15+'II Trimestre'!F15+'III Trimestre'!F15+'IV Trimestre'!F15</f>
        <v>39708</v>
      </c>
      <c r="G15" s="15">
        <f>+'I trimestre'!G15+'II Trimestre'!G15+'III Trimestre'!G15+'IV Trimestre'!G15</f>
        <v>6166</v>
      </c>
      <c r="H15" s="4"/>
    </row>
    <row r="16" spans="1:8" x14ac:dyDescent="0.25">
      <c r="A16" s="41" t="s">
        <v>83</v>
      </c>
      <c r="B16" s="15">
        <f t="shared" si="0"/>
        <v>13468</v>
      </c>
      <c r="C16" s="15">
        <f>+'IV Trimestre'!C16</f>
        <v>1623</v>
      </c>
      <c r="D16" s="15">
        <f>+'IV Trimestre'!D16</f>
        <v>540</v>
      </c>
      <c r="E16" s="15">
        <f>+'IV Trimestre'!E16</f>
        <v>541</v>
      </c>
      <c r="F16" s="15">
        <f>+'IV Trimestre'!F16</f>
        <v>8333</v>
      </c>
      <c r="G16" s="15">
        <f>+'IV Trimestre'!G16</f>
        <v>2431</v>
      </c>
      <c r="H16" s="4"/>
    </row>
    <row r="17" spans="1:9" x14ac:dyDescent="0.25">
      <c r="A17" s="17"/>
      <c r="B17" s="17"/>
      <c r="C17" s="17"/>
      <c r="D17" s="17"/>
      <c r="E17" s="17"/>
      <c r="F17" s="17"/>
      <c r="G17" s="17"/>
    </row>
    <row r="18" spans="1:9" x14ac:dyDescent="0.25">
      <c r="A18" s="43" t="s">
        <v>8</v>
      </c>
      <c r="B18" s="17"/>
      <c r="C18" s="17"/>
      <c r="D18" s="17"/>
      <c r="E18" s="17"/>
      <c r="F18" s="17"/>
      <c r="G18" s="17"/>
    </row>
    <row r="19" spans="1:9" x14ac:dyDescent="0.25">
      <c r="A19" s="41" t="s">
        <v>125</v>
      </c>
      <c r="B19" s="15">
        <f>SUM(C19:G19)</f>
        <v>14011512500</v>
      </c>
      <c r="C19" s="15">
        <f>+'I trimestre'!C19+'II Trimestre'!C19+'III Trimestre'!C19+'IV Trimestre'!C19</f>
        <v>2419106250</v>
      </c>
      <c r="D19" s="15">
        <f>+'I trimestre'!D19+'II Trimestre'!D19+'III Trimestre'!D19+'IV Trimestre'!D19</f>
        <v>341047500</v>
      </c>
      <c r="E19" s="15">
        <f>+'I trimestre'!E19+'II Trimestre'!E19+'III Trimestre'!E19+'IV Trimestre'!E19</f>
        <v>311586250</v>
      </c>
      <c r="F19" s="15">
        <f>+'I trimestre'!F19+'II Trimestre'!F19+'III Trimestre'!F19+'IV Trimestre'!F19</f>
        <v>9451725000</v>
      </c>
      <c r="G19" s="15">
        <f>+'I trimestre'!G19+'II Trimestre'!G19+'III Trimestre'!G19+'IV Trimestre'!G19</f>
        <v>1488047500</v>
      </c>
      <c r="H19" s="15"/>
    </row>
    <row r="20" spans="1:9" s="17" customFormat="1" x14ac:dyDescent="0.25">
      <c r="A20" s="41" t="s">
        <v>123</v>
      </c>
      <c r="B20" s="15">
        <f t="shared" ref="B20:B23" si="1">SUM(C20:G20)</f>
        <v>12348915000</v>
      </c>
      <c r="C20" s="15">
        <f>+'I trimestre'!C20+'II Trimestre'!C20+'III Trimestre'!C20+'IV Trimestre'!C20</f>
        <v>600510000</v>
      </c>
      <c r="D20" s="15">
        <f>+'I trimestre'!D20+'II Trimestre'!D20+'III Trimestre'!D20+'IV Trimestre'!D20</f>
        <v>199800000</v>
      </c>
      <c r="E20" s="15">
        <f>+'I trimestre'!E20+'II Trimestre'!E20+'III Trimestre'!E20+'IV Trimestre'!E20</f>
        <v>199985000</v>
      </c>
      <c r="F20" s="15">
        <f>+'I trimestre'!F20+'II Trimestre'!F20+'III Trimestre'!F20+'IV Trimestre'!F20</f>
        <v>9999600000</v>
      </c>
      <c r="G20" s="15">
        <f>+'I trimestre'!G20+'II Trimestre'!G20+'III Trimestre'!G20+'IV Trimestre'!G20</f>
        <v>1349020000</v>
      </c>
      <c r="H20" s="15"/>
      <c r="I20" s="15"/>
    </row>
    <row r="21" spans="1:9" x14ac:dyDescent="0.25">
      <c r="A21" s="41" t="s">
        <v>124</v>
      </c>
      <c r="B21" s="15">
        <f t="shared" si="1"/>
        <v>10066343750</v>
      </c>
      <c r="C21" s="15">
        <f>+'I trimestre'!C21+'II Trimestre'!C21+'III Trimestre'!C21+'IV Trimestre'!C21</f>
        <v>893582500</v>
      </c>
      <c r="D21" s="15">
        <f>+'I trimestre'!D21+'II Trimestre'!D21+'III Trimestre'!D21+'IV Trimestre'!D21</f>
        <v>66646250</v>
      </c>
      <c r="E21" s="15">
        <f>+'I trimestre'!E21+'II Trimestre'!E21+'III Trimestre'!E21+'IV Trimestre'!E21</f>
        <v>124505000</v>
      </c>
      <c r="F21" s="15">
        <f>+'I trimestre'!F21+'II Trimestre'!F21+'III Trimestre'!F21+'IV Trimestre'!F21</f>
        <v>7840900000</v>
      </c>
      <c r="G21" s="15">
        <f>+'I trimestre'!G21+'II Trimestre'!G21+'III Trimestre'!G21+'IV Trimestre'!G21</f>
        <v>1140710000</v>
      </c>
      <c r="H21" s="15"/>
    </row>
    <row r="22" spans="1:9" s="17" customFormat="1" x14ac:dyDescent="0.25">
      <c r="A22" s="41" t="s">
        <v>83</v>
      </c>
      <c r="B22" s="15">
        <f t="shared" si="1"/>
        <v>12348915000</v>
      </c>
      <c r="C22" s="15">
        <f>+'IV Trimestre'!C22</f>
        <v>600510000</v>
      </c>
      <c r="D22" s="15">
        <f>+'IV Trimestre'!D22</f>
        <v>199800000</v>
      </c>
      <c r="E22" s="15">
        <f>+'IV Trimestre'!E22</f>
        <v>199985000</v>
      </c>
      <c r="F22" s="15">
        <f>+'IV Trimestre'!F22</f>
        <v>9999600000</v>
      </c>
      <c r="G22" s="15">
        <f>+'IV Trimestre'!G22</f>
        <v>1349020000</v>
      </c>
      <c r="H22" s="15"/>
    </row>
    <row r="23" spans="1:9" x14ac:dyDescent="0.25">
      <c r="A23" s="41" t="s">
        <v>126</v>
      </c>
      <c r="B23" s="15">
        <f t="shared" si="1"/>
        <v>10066343750</v>
      </c>
      <c r="C23" s="15">
        <f>+C21</f>
        <v>893582500</v>
      </c>
      <c r="D23" s="15">
        <f t="shared" ref="D23:G23" si="2">+D21</f>
        <v>66646250</v>
      </c>
      <c r="E23" s="15">
        <f t="shared" si="2"/>
        <v>124505000</v>
      </c>
      <c r="F23" s="15">
        <f t="shared" si="2"/>
        <v>7840900000</v>
      </c>
      <c r="G23" s="15">
        <f t="shared" si="2"/>
        <v>1140710000</v>
      </c>
      <c r="H23" s="4"/>
    </row>
    <row r="24" spans="1:9" x14ac:dyDescent="0.25">
      <c r="B24" s="4"/>
      <c r="C24" s="4"/>
      <c r="D24" s="4"/>
      <c r="E24" s="4"/>
      <c r="F24" s="14"/>
    </row>
    <row r="25" spans="1:9" x14ac:dyDescent="0.25">
      <c r="A25" t="s">
        <v>9</v>
      </c>
      <c r="B25" s="15"/>
      <c r="C25" s="15"/>
      <c r="D25" s="15"/>
      <c r="E25" s="15"/>
      <c r="F25" s="16"/>
    </row>
    <row r="26" spans="1:9" x14ac:dyDescent="0.25">
      <c r="A26" s="6" t="s">
        <v>123</v>
      </c>
      <c r="B26" s="15">
        <f>B20</f>
        <v>12348915000</v>
      </c>
      <c r="C26" s="15"/>
      <c r="D26" s="15"/>
      <c r="E26" s="15"/>
      <c r="F26" s="15"/>
      <c r="G26" s="7"/>
      <c r="H26" s="7"/>
    </row>
    <row r="27" spans="1:9" x14ac:dyDescent="0.25">
      <c r="A27" s="6" t="s">
        <v>124</v>
      </c>
      <c r="B27" s="15">
        <f>+'I trimestre'!B27+'II Trimestre'!B27+'III Trimestre'!B27+'IV Trimestre'!B27</f>
        <v>7911572900</v>
      </c>
      <c r="C27" s="15"/>
      <c r="D27" s="15"/>
      <c r="E27" s="15"/>
      <c r="F27" s="16"/>
      <c r="G27" s="7"/>
      <c r="H27" s="7"/>
    </row>
    <row r="28" spans="1:9" x14ac:dyDescent="0.25">
      <c r="B28" s="17"/>
      <c r="C28" s="17"/>
      <c r="D28" s="17"/>
      <c r="E28" s="17"/>
      <c r="F28" s="17"/>
    </row>
    <row r="29" spans="1:9" x14ac:dyDescent="0.25">
      <c r="A29" t="s">
        <v>10</v>
      </c>
      <c r="B29" s="17"/>
      <c r="C29" s="17"/>
      <c r="D29" s="17"/>
      <c r="E29" s="17"/>
      <c r="F29" s="17"/>
    </row>
    <row r="30" spans="1:9" x14ac:dyDescent="0.25">
      <c r="A30" t="s">
        <v>76</v>
      </c>
      <c r="B30" s="38">
        <v>0.99</v>
      </c>
      <c r="C30" s="38">
        <v>0.99</v>
      </c>
      <c r="D30" s="38">
        <v>0.99</v>
      </c>
      <c r="E30" s="38">
        <v>0.99</v>
      </c>
      <c r="F30" s="38">
        <v>0.99</v>
      </c>
      <c r="G30" s="38">
        <v>0.99</v>
      </c>
    </row>
    <row r="31" spans="1:9" x14ac:dyDescent="0.25">
      <c r="A31" t="s">
        <v>127</v>
      </c>
      <c r="B31" s="38">
        <v>1.01</v>
      </c>
      <c r="C31" s="38">
        <v>1.01</v>
      </c>
      <c r="D31" s="38">
        <v>1.01</v>
      </c>
      <c r="E31" s="38">
        <v>1.01</v>
      </c>
      <c r="F31" s="38">
        <v>1.01</v>
      </c>
      <c r="G31" s="38">
        <v>1.01</v>
      </c>
    </row>
    <row r="32" spans="1:9" x14ac:dyDescent="0.25">
      <c r="A32" t="s">
        <v>11</v>
      </c>
      <c r="B32" s="4">
        <f>+C32+F32</f>
        <v>111310</v>
      </c>
      <c r="C32" s="4">
        <v>82444</v>
      </c>
      <c r="D32" s="4">
        <v>82444</v>
      </c>
      <c r="E32" s="4">
        <v>82444</v>
      </c>
      <c r="F32" s="4">
        <v>28866</v>
      </c>
      <c r="G32" s="4">
        <v>82444</v>
      </c>
    </row>
    <row r="33" spans="1:7" x14ac:dyDescent="0.25">
      <c r="B33" s="17"/>
      <c r="C33" s="17"/>
      <c r="D33" s="17"/>
      <c r="E33" s="17"/>
      <c r="F33" s="17"/>
    </row>
    <row r="34" spans="1:7" x14ac:dyDescent="0.25">
      <c r="A34" t="s">
        <v>12</v>
      </c>
      <c r="B34" s="17"/>
      <c r="C34" s="17"/>
      <c r="D34" s="17"/>
      <c r="E34" s="17"/>
      <c r="F34" s="17"/>
    </row>
    <row r="35" spans="1:7" x14ac:dyDescent="0.25">
      <c r="A35" t="s">
        <v>77</v>
      </c>
      <c r="B35" s="15">
        <f>B19/B30</f>
        <v>14153042929.292929</v>
      </c>
      <c r="C35" s="15">
        <f t="shared" ref="C35:G35" si="3">C19/C30</f>
        <v>2443541666.6666665</v>
      </c>
      <c r="D35" s="15">
        <f t="shared" si="3"/>
        <v>344492424.24242425</v>
      </c>
      <c r="E35" s="15">
        <f t="shared" si="3"/>
        <v>314733585.85858583</v>
      </c>
      <c r="F35" s="15">
        <f t="shared" si="3"/>
        <v>9547196969.69697</v>
      </c>
      <c r="G35" s="15">
        <f t="shared" si="3"/>
        <v>1503078282.8282828</v>
      </c>
    </row>
    <row r="36" spans="1:7" x14ac:dyDescent="0.25">
      <c r="A36" t="s">
        <v>128</v>
      </c>
      <c r="B36" s="15">
        <f>B21/B31</f>
        <v>9966676980.198019</v>
      </c>
      <c r="C36" s="15">
        <f t="shared" ref="C36:G36" si="4">C21/C31</f>
        <v>884735148.51485145</v>
      </c>
      <c r="D36" s="15">
        <f t="shared" si="4"/>
        <v>65986386.138613857</v>
      </c>
      <c r="E36" s="15">
        <f t="shared" si="4"/>
        <v>123272277.22772276</v>
      </c>
      <c r="F36" s="15">
        <f t="shared" si="4"/>
        <v>7763267326.7326736</v>
      </c>
      <c r="G36" s="15">
        <f t="shared" si="4"/>
        <v>1129415841.5841584</v>
      </c>
    </row>
    <row r="37" spans="1:7" x14ac:dyDescent="0.25">
      <c r="A37" t="s">
        <v>78</v>
      </c>
      <c r="B37" s="15">
        <f>B35/B10</f>
        <v>801191.22158465488</v>
      </c>
      <c r="C37" s="15">
        <f t="shared" ref="C37:G37" si="5">C35/C10</f>
        <v>444846.47126646031</v>
      </c>
      <c r="D37" s="15">
        <f t="shared" si="5"/>
        <v>455075.8576518154</v>
      </c>
      <c r="E37" s="15">
        <f t="shared" si="5"/>
        <v>419085.99981169886</v>
      </c>
      <c r="F37" s="15">
        <f t="shared" si="5"/>
        <v>1201812.3073636668</v>
      </c>
      <c r="G37" s="15">
        <f t="shared" si="5"/>
        <v>552602.30986333929</v>
      </c>
    </row>
    <row r="38" spans="1:7" x14ac:dyDescent="0.25">
      <c r="A38" t="s">
        <v>129</v>
      </c>
      <c r="B38" s="15">
        <f>B36/B14</f>
        <v>798483.97534033156</v>
      </c>
      <c r="C38" s="15">
        <f t="shared" ref="C38:G38" si="6">C36/C14</f>
        <v>386178.58948705869</v>
      </c>
      <c r="D38" s="15">
        <f t="shared" si="6"/>
        <v>458238.7926292629</v>
      </c>
      <c r="E38" s="15">
        <f t="shared" si="6"/>
        <v>311293.62936293625</v>
      </c>
      <c r="F38" s="15">
        <f t="shared" si="6"/>
        <v>996184.69482005306</v>
      </c>
      <c r="G38" s="15">
        <f t="shared" si="6"/>
        <v>607866.43788167834</v>
      </c>
    </row>
    <row r="40" spans="1:7" x14ac:dyDescent="0.25">
      <c r="A40" s="2" t="s">
        <v>13</v>
      </c>
    </row>
    <row r="42" spans="1:7" x14ac:dyDescent="0.25">
      <c r="A42" t="s">
        <v>14</v>
      </c>
    </row>
    <row r="43" spans="1:7" x14ac:dyDescent="0.25">
      <c r="A43" t="s">
        <v>15</v>
      </c>
      <c r="B43" s="9">
        <f>B12/B32*100</f>
        <v>12.099541820141946</v>
      </c>
      <c r="C43" s="9">
        <f t="shared" ref="C43:G43" si="7">C12/C32*100</f>
        <v>1.9686089951967398</v>
      </c>
      <c r="D43" s="9">
        <f t="shared" si="7"/>
        <v>0.65499005385473774</v>
      </c>
      <c r="E43" s="9">
        <f t="shared" si="7"/>
        <v>0.65620299839891316</v>
      </c>
      <c r="F43" s="9">
        <f t="shared" si="7"/>
        <v>28.867872237234117</v>
      </c>
      <c r="G43" s="9">
        <f t="shared" si="7"/>
        <v>2.9486681868904951</v>
      </c>
    </row>
    <row r="44" spans="1:7" x14ac:dyDescent="0.25">
      <c r="A44" t="s">
        <v>16</v>
      </c>
      <c r="B44" s="9">
        <f>B14/B32*100</f>
        <v>11.213727427904052</v>
      </c>
      <c r="C44" s="9">
        <f t="shared" ref="C44:G44" si="8">C14/C32*100</f>
        <v>2.7788559507059336</v>
      </c>
      <c r="D44" s="9">
        <f t="shared" si="8"/>
        <v>0.17466401436126339</v>
      </c>
      <c r="E44" s="9">
        <f t="shared" si="8"/>
        <v>0.48032603949347441</v>
      </c>
      <c r="F44" s="9">
        <f t="shared" si="8"/>
        <v>26.997159287743365</v>
      </c>
      <c r="G44" s="9">
        <f t="shared" si="8"/>
        <v>2.253650963077968</v>
      </c>
    </row>
    <row r="46" spans="1:7" x14ac:dyDescent="0.25">
      <c r="A46" t="s">
        <v>17</v>
      </c>
    </row>
    <row r="47" spans="1:7" x14ac:dyDescent="0.25">
      <c r="A47" t="s">
        <v>18</v>
      </c>
      <c r="B47" s="9">
        <f>B14/B12*100</f>
        <v>92.678942678942676</v>
      </c>
      <c r="C47" s="9">
        <f t="shared" ref="C47:G47" si="9">C14/C12*100</f>
        <v>141.15834873690696</v>
      </c>
      <c r="D47" s="9">
        <f t="shared" si="9"/>
        <v>26.666666666666668</v>
      </c>
      <c r="E47" s="9">
        <f t="shared" si="9"/>
        <v>73.197781885397418</v>
      </c>
      <c r="F47" s="9">
        <f t="shared" si="9"/>
        <v>93.519740789631584</v>
      </c>
      <c r="G47" s="9">
        <f t="shared" si="9"/>
        <v>76.429452900041142</v>
      </c>
    </row>
    <row r="48" spans="1:7" x14ac:dyDescent="0.25">
      <c r="A48" t="s">
        <v>19</v>
      </c>
      <c r="B48" s="9">
        <f>B21/B20*100</f>
        <v>81.516017803993307</v>
      </c>
      <c r="C48" s="9">
        <f t="shared" ref="C48:G48" si="10">C21/C20*100</f>
        <v>148.80393332334182</v>
      </c>
      <c r="D48" s="9">
        <f t="shared" si="10"/>
        <v>33.356481481481481</v>
      </c>
      <c r="E48" s="9">
        <f t="shared" si="10"/>
        <v>62.257169287696577</v>
      </c>
      <c r="F48" s="9">
        <f t="shared" si="10"/>
        <v>78.412136485459413</v>
      </c>
      <c r="G48" s="9">
        <f t="shared" si="10"/>
        <v>84.558420186505757</v>
      </c>
    </row>
    <row r="49" spans="1:7" x14ac:dyDescent="0.25">
      <c r="A49" t="s">
        <v>20</v>
      </c>
      <c r="B49" s="10">
        <f>AVERAGE(B47:B48)</f>
        <v>87.097480241467991</v>
      </c>
      <c r="C49" s="10">
        <f t="shared" ref="C49:G49" si="11">AVERAGE(C47:C48)</f>
        <v>144.98114103012438</v>
      </c>
      <c r="D49" s="10">
        <f t="shared" si="11"/>
        <v>30.011574074074076</v>
      </c>
      <c r="E49" s="10">
        <f t="shared" si="11"/>
        <v>67.727475586547001</v>
      </c>
      <c r="F49" s="10">
        <f t="shared" si="11"/>
        <v>85.965938637545491</v>
      </c>
      <c r="G49" s="10">
        <f t="shared" si="11"/>
        <v>80.493936543273449</v>
      </c>
    </row>
    <row r="50" spans="1:7" x14ac:dyDescent="0.25">
      <c r="B50" s="10"/>
      <c r="C50" s="10"/>
      <c r="D50" s="10"/>
      <c r="E50" s="10"/>
    </row>
    <row r="51" spans="1:7" x14ac:dyDescent="0.25">
      <c r="A51" t="s">
        <v>21</v>
      </c>
      <c r="B51" s="17"/>
      <c r="C51" s="17"/>
      <c r="D51" s="17"/>
      <c r="E51" s="17"/>
    </row>
    <row r="52" spans="1:7" x14ac:dyDescent="0.25">
      <c r="A52" t="s">
        <v>22</v>
      </c>
      <c r="B52" s="10">
        <f>B14/B16*100</f>
        <v>92.678942678942676</v>
      </c>
      <c r="C52" s="10">
        <f t="shared" ref="C52:G52" si="12">C14/C16*100</f>
        <v>141.15834873690696</v>
      </c>
      <c r="D52" s="10">
        <f t="shared" si="12"/>
        <v>26.666666666666668</v>
      </c>
      <c r="E52" s="10">
        <f t="shared" si="12"/>
        <v>73.197781885397418</v>
      </c>
      <c r="F52" s="10">
        <f t="shared" si="12"/>
        <v>93.519740789631584</v>
      </c>
      <c r="G52" s="10">
        <f t="shared" si="12"/>
        <v>76.429452900041142</v>
      </c>
    </row>
    <row r="53" spans="1:7" x14ac:dyDescent="0.25">
      <c r="A53" t="s">
        <v>23</v>
      </c>
      <c r="B53" s="10">
        <f>B21/B22*100</f>
        <v>81.516017803993307</v>
      </c>
      <c r="C53" s="10">
        <f t="shared" ref="C53:G53" si="13">C21/C22*100</f>
        <v>148.80393332334182</v>
      </c>
      <c r="D53" s="10">
        <f t="shared" si="13"/>
        <v>33.356481481481481</v>
      </c>
      <c r="E53" s="10">
        <f t="shared" si="13"/>
        <v>62.257169287696577</v>
      </c>
      <c r="F53" s="10">
        <f t="shared" si="13"/>
        <v>78.412136485459413</v>
      </c>
      <c r="G53" s="10">
        <f t="shared" si="13"/>
        <v>84.558420186505757</v>
      </c>
    </row>
    <row r="54" spans="1:7" x14ac:dyDescent="0.25">
      <c r="A54" t="s">
        <v>24</v>
      </c>
      <c r="B54" s="10">
        <f>(B52+B53)/2</f>
        <v>87.097480241467991</v>
      </c>
      <c r="C54" s="10">
        <f t="shared" ref="C54:G54" si="14">(C52+C53)/2</f>
        <v>144.98114103012438</v>
      </c>
      <c r="D54" s="10">
        <f t="shared" si="14"/>
        <v>30.011574074074076</v>
      </c>
      <c r="E54" s="10">
        <f t="shared" si="14"/>
        <v>67.727475586547001</v>
      </c>
      <c r="F54" s="10">
        <f t="shared" si="14"/>
        <v>85.965938637545491</v>
      </c>
      <c r="G54" s="10">
        <f t="shared" si="14"/>
        <v>80.493936543273449</v>
      </c>
    </row>
    <row r="55" spans="1:7" x14ac:dyDescent="0.25">
      <c r="B55" s="17"/>
      <c r="C55" s="17"/>
      <c r="D55" s="17"/>
      <c r="E55" s="17"/>
    </row>
    <row r="56" spans="1:7" x14ac:dyDescent="0.25">
      <c r="A56" t="s">
        <v>25</v>
      </c>
      <c r="B56" s="10">
        <f>B23/B21*100</f>
        <v>100</v>
      </c>
      <c r="C56" s="10"/>
      <c r="D56" s="10"/>
      <c r="E56" s="10"/>
      <c r="F56" s="10"/>
    </row>
    <row r="57" spans="1:7" x14ac:dyDescent="0.25">
      <c r="B57" s="17"/>
      <c r="C57" s="17"/>
      <c r="D57" s="17"/>
      <c r="E57" s="17"/>
    </row>
    <row r="58" spans="1:7" x14ac:dyDescent="0.25">
      <c r="A58" t="s">
        <v>26</v>
      </c>
      <c r="B58" s="17"/>
      <c r="C58" s="17"/>
      <c r="D58" s="17"/>
      <c r="E58" s="17"/>
    </row>
    <row r="59" spans="1:7" x14ac:dyDescent="0.25">
      <c r="A59" t="s">
        <v>27</v>
      </c>
      <c r="B59" s="10">
        <f>((B14/B10)-1)*100</f>
        <v>-29.340503821115206</v>
      </c>
      <c r="C59" s="10">
        <f t="shared" ref="C59:G59" si="15">((C14/C10)-1)*100</f>
        <v>-58.292372109958123</v>
      </c>
      <c r="D59" s="10">
        <f t="shared" si="15"/>
        <v>-80.977542932628793</v>
      </c>
      <c r="E59" s="10">
        <f t="shared" si="15"/>
        <v>-47.270306258322236</v>
      </c>
      <c r="F59" s="10">
        <f t="shared" si="15"/>
        <v>-1.9008056394763329</v>
      </c>
      <c r="G59" s="10">
        <f t="shared" si="15"/>
        <v>-31.691176470588232</v>
      </c>
    </row>
    <row r="60" spans="1:7" x14ac:dyDescent="0.25">
      <c r="A60" t="s">
        <v>28</v>
      </c>
      <c r="B60" s="10">
        <f>((B36/B35)-1)*100</f>
        <v>-29.579264120158054</v>
      </c>
      <c r="C60" s="10">
        <f t="shared" ref="C60:G60" si="16">((C36/C35)-1)*100</f>
        <v>-63.792917445039755</v>
      </c>
      <c r="D60" s="10">
        <f t="shared" si="16"/>
        <v>-80.845330261260457</v>
      </c>
      <c r="E60" s="10">
        <f t="shared" si="16"/>
        <v>-60.832817733309618</v>
      </c>
      <c r="F60" s="10">
        <f t="shared" si="16"/>
        <v>-18.685375913229095</v>
      </c>
      <c r="G60" s="10">
        <f t="shared" si="16"/>
        <v>-24.859812393870705</v>
      </c>
    </row>
    <row r="61" spans="1:7" x14ac:dyDescent="0.25">
      <c r="A61" t="s">
        <v>29</v>
      </c>
      <c r="B61" s="10">
        <f>((B38/B37)-1)*100</f>
        <v>-0.33790263440089952</v>
      </c>
      <c r="C61" s="10">
        <f t="shared" ref="C61:G61" si="17">((C38/C37)-1)*100</f>
        <v>-13.188343747535303</v>
      </c>
      <c r="D61" s="10">
        <f t="shared" si="17"/>
        <v>0.69503466823490623</v>
      </c>
      <c r="E61" s="10">
        <f t="shared" si="17"/>
        <v>-25.720823529584671</v>
      </c>
      <c r="F61" s="10">
        <f t="shared" si="17"/>
        <v>-17.109794206941096</v>
      </c>
      <c r="G61" s="10">
        <f t="shared" si="17"/>
        <v>10.000705214570328</v>
      </c>
    </row>
    <row r="62" spans="1:7" x14ac:dyDescent="0.25">
      <c r="B62" s="10"/>
      <c r="C62" s="10"/>
      <c r="D62" s="10"/>
      <c r="E62" s="10"/>
    </row>
    <row r="63" spans="1:7" x14ac:dyDescent="0.25">
      <c r="A63" t="s">
        <v>30</v>
      </c>
      <c r="B63" s="17"/>
      <c r="C63" s="17"/>
      <c r="D63" s="17"/>
      <c r="E63" s="17"/>
    </row>
    <row r="64" spans="1:7" x14ac:dyDescent="0.25">
      <c r="A64" s="40" t="s">
        <v>51</v>
      </c>
      <c r="B64" s="21">
        <f>B20/(B13)</f>
        <v>196961.81635484952</v>
      </c>
      <c r="C64" s="21">
        <f t="shared" ref="C64:G64" si="18">C20/(C13)</f>
        <v>185000</v>
      </c>
      <c r="D64" s="21">
        <f t="shared" si="18"/>
        <v>185000</v>
      </c>
      <c r="E64" s="21">
        <f t="shared" si="18"/>
        <v>185000</v>
      </c>
      <c r="F64" s="21">
        <f t="shared" si="18"/>
        <v>200000</v>
      </c>
      <c r="G64" s="21">
        <f t="shared" si="18"/>
        <v>185000</v>
      </c>
    </row>
    <row r="65" spans="1:8" x14ac:dyDescent="0.25">
      <c r="A65" s="40" t="s">
        <v>52</v>
      </c>
      <c r="B65" s="21">
        <f>B21/(B15)</f>
        <v>193792.23298167257</v>
      </c>
      <c r="C65" s="21">
        <f t="shared" ref="C65:G65" si="19">C21/(C15)</f>
        <v>182661.99918233851</v>
      </c>
      <c r="D65" s="21">
        <f t="shared" si="19"/>
        <v>155715.53738317758</v>
      </c>
      <c r="E65" s="21">
        <f t="shared" si="19"/>
        <v>166006.66666666666</v>
      </c>
      <c r="F65" s="21">
        <f t="shared" si="19"/>
        <v>197463.98710587286</v>
      </c>
      <c r="G65" s="21">
        <f t="shared" si="19"/>
        <v>185000</v>
      </c>
    </row>
    <row r="66" spans="1:8" hidden="1" x14ac:dyDescent="0.25">
      <c r="A66" s="40" t="s">
        <v>37</v>
      </c>
      <c r="B66" s="21">
        <f>B21/B15</f>
        <v>193792.23298167257</v>
      </c>
      <c r="C66" s="21">
        <f t="shared" ref="C66:G66" si="20">C21/C15</f>
        <v>182661.99918233851</v>
      </c>
      <c r="D66" s="21">
        <f t="shared" si="20"/>
        <v>155715.53738317758</v>
      </c>
      <c r="E66" s="21">
        <f t="shared" si="20"/>
        <v>166006.66666666666</v>
      </c>
      <c r="F66" s="21">
        <f t="shared" si="20"/>
        <v>197463.98710587286</v>
      </c>
      <c r="G66" s="21">
        <f t="shared" si="20"/>
        <v>185000</v>
      </c>
    </row>
    <row r="67" spans="1:8" x14ac:dyDescent="0.25">
      <c r="A67" t="s">
        <v>31</v>
      </c>
      <c r="B67" s="10">
        <f>(B65/B64)*B49</f>
        <v>85.695874943913225</v>
      </c>
      <c r="C67" s="10">
        <f t="shared" ref="C67:G67" si="21">(C65/C64)*C49</f>
        <v>143.14889223945451</v>
      </c>
      <c r="D67" s="10">
        <f t="shared" si="21"/>
        <v>25.260910187348568</v>
      </c>
      <c r="E67" s="10">
        <f t="shared" si="21"/>
        <v>60.774121426328172</v>
      </c>
      <c r="F67" s="10">
        <f t="shared" si="21"/>
        <v>84.875884993342694</v>
      </c>
      <c r="G67" s="10">
        <f t="shared" si="21"/>
        <v>80.493936543273449</v>
      </c>
    </row>
    <row r="68" spans="1:8" x14ac:dyDescent="0.25">
      <c r="A68" t="s">
        <v>49</v>
      </c>
      <c r="B68" s="35">
        <f>(B20/B13)*12</f>
        <v>2363541.7962581944</v>
      </c>
      <c r="C68" s="35">
        <f t="shared" ref="C68:G68" si="22">(C20/C13)*12</f>
        <v>2220000</v>
      </c>
      <c r="D68" s="35">
        <f t="shared" si="22"/>
        <v>2220000</v>
      </c>
      <c r="E68" s="35">
        <f t="shared" si="22"/>
        <v>2220000</v>
      </c>
      <c r="F68" s="35">
        <f t="shared" si="22"/>
        <v>2400000</v>
      </c>
      <c r="G68" s="35">
        <f t="shared" si="22"/>
        <v>2220000</v>
      </c>
    </row>
    <row r="69" spans="1:8" x14ac:dyDescent="0.25">
      <c r="A69" t="s">
        <v>50</v>
      </c>
      <c r="B69" s="35">
        <f>(B21/B15)*12</f>
        <v>2325506.7957800711</v>
      </c>
      <c r="C69" s="35">
        <f t="shared" ref="C69:G69" si="23">(C21/C15)*12</f>
        <v>2191943.9901880622</v>
      </c>
      <c r="D69" s="35">
        <f t="shared" si="23"/>
        <v>1868586.4485981311</v>
      </c>
      <c r="E69" s="35">
        <f t="shared" si="23"/>
        <v>1992080</v>
      </c>
      <c r="F69" s="35">
        <f t="shared" si="23"/>
        <v>2369567.8452704744</v>
      </c>
      <c r="G69" s="35">
        <f t="shared" si="23"/>
        <v>2220000</v>
      </c>
    </row>
    <row r="70" spans="1:8" x14ac:dyDescent="0.25">
      <c r="B70" s="10"/>
      <c r="C70" s="10"/>
      <c r="D70" s="10"/>
      <c r="E70" s="10"/>
    </row>
    <row r="71" spans="1:8" x14ac:dyDescent="0.25">
      <c r="A71" t="s">
        <v>32</v>
      </c>
      <c r="B71" s="10"/>
      <c r="C71" s="10"/>
      <c r="D71" s="10"/>
      <c r="E71" s="10"/>
    </row>
    <row r="72" spans="1:8" x14ac:dyDescent="0.25">
      <c r="A72" t="s">
        <v>33</v>
      </c>
      <c r="B72" s="10">
        <f>(B27/B26)*100</f>
        <v>64.066947582034544</v>
      </c>
      <c r="C72" s="10"/>
      <c r="D72" s="10"/>
      <c r="E72" s="10"/>
      <c r="G72" s="7"/>
      <c r="H72" s="7"/>
    </row>
    <row r="73" spans="1:8" x14ac:dyDescent="0.25">
      <c r="A73" t="s">
        <v>34</v>
      </c>
      <c r="B73" s="10">
        <f>(B21/B27)*100</f>
        <v>127.23568217389489</v>
      </c>
      <c r="C73" s="10"/>
      <c r="D73" s="10"/>
      <c r="E73" s="10"/>
      <c r="G73" s="7"/>
      <c r="H73" s="7"/>
    </row>
    <row r="74" spans="1:8" ht="15.75" thickBot="1" x14ac:dyDescent="0.3">
      <c r="A74" s="11"/>
      <c r="B74" s="11"/>
      <c r="C74" s="11"/>
      <c r="D74" s="11"/>
      <c r="E74" s="11"/>
      <c r="F74" s="11"/>
      <c r="G74" s="11"/>
    </row>
    <row r="75" spans="1:8" ht="15.75" thickTop="1" x14ac:dyDescent="0.25"/>
    <row r="76" spans="1:8" x14ac:dyDescent="0.25">
      <c r="A76" s="13" t="s">
        <v>35</v>
      </c>
    </row>
    <row r="77" spans="1:8" x14ac:dyDescent="0.25">
      <c r="A77" t="s">
        <v>88</v>
      </c>
    </row>
    <row r="78" spans="1:8" x14ac:dyDescent="0.25">
      <c r="A78" t="s">
        <v>89</v>
      </c>
      <c r="B78" s="12"/>
      <c r="C78" s="12"/>
      <c r="D78" s="12"/>
    </row>
    <row r="80" spans="1:8" x14ac:dyDescent="0.25">
      <c r="A80" t="s">
        <v>38</v>
      </c>
    </row>
    <row r="81" spans="1:1" x14ac:dyDescent="0.25">
      <c r="A81" s="25" t="s">
        <v>41</v>
      </c>
    </row>
    <row r="82" spans="1:1" x14ac:dyDescent="0.25">
      <c r="A82" s="25"/>
    </row>
    <row r="83" spans="1:1" x14ac:dyDescent="0.25">
      <c r="A83" s="25" t="s">
        <v>133</v>
      </c>
    </row>
  </sheetData>
  <mergeCells count="4">
    <mergeCell ref="A2:F2"/>
    <mergeCell ref="A4:A5"/>
    <mergeCell ref="B4:B5"/>
    <mergeCell ref="C4:F4"/>
  </mergeCells>
  <pageMargins left="0.7" right="0.7" top="0.75" bottom="0.75" header="0.3" footer="0.3"/>
  <pageSetup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III Trimestre</vt:lpstr>
      <vt:lpstr>IV Trimestre</vt:lpstr>
      <vt:lpstr>I Semestre</vt:lpstr>
      <vt:lpstr>III T Acumulado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catherine.mata</dc:creator>
  <cp:lastModifiedBy>Horacio Rodriguez</cp:lastModifiedBy>
  <cp:lastPrinted>2016-01-26T20:25:52Z</cp:lastPrinted>
  <dcterms:created xsi:type="dcterms:W3CDTF">2012-04-23T17:10:47Z</dcterms:created>
  <dcterms:modified xsi:type="dcterms:W3CDTF">2018-03-02T18:34:45Z</dcterms:modified>
</cp:coreProperties>
</file>