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8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activeTab="1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25725"/>
</workbook>
</file>

<file path=xl/calcChain.xml><?xml version="1.0" encoding="utf-8"?>
<calcChain xmlns="http://schemas.openxmlformats.org/spreadsheetml/2006/main">
  <c r="C64" i="4"/>
  <c r="C63"/>
  <c r="C46"/>
  <c r="C47"/>
  <c r="C48"/>
  <c r="C66"/>
  <c r="D64"/>
  <c r="D63"/>
  <c r="D46"/>
  <c r="D47"/>
  <c r="D48"/>
  <c r="D66"/>
  <c r="E64"/>
  <c r="E63"/>
  <c r="E46"/>
  <c r="E47"/>
  <c r="E48"/>
  <c r="E66"/>
  <c r="F64"/>
  <c r="F63"/>
  <c r="F46"/>
  <c r="F47"/>
  <c r="F48"/>
  <c r="F66"/>
  <c r="G64"/>
  <c r="G63"/>
  <c r="G46"/>
  <c r="G47"/>
  <c r="G48"/>
  <c r="G66"/>
  <c r="B20"/>
  <c r="B13"/>
  <c r="B64"/>
  <c r="B19"/>
  <c r="B12"/>
  <c r="B63"/>
  <c r="B46"/>
  <c r="B47"/>
  <c r="B48"/>
  <c r="B66"/>
  <c r="C64" i="5"/>
  <c r="C63"/>
  <c r="C46"/>
  <c r="C47"/>
  <c r="C48"/>
  <c r="C66" s="1"/>
  <c r="D64"/>
  <c r="D63"/>
  <c r="D46"/>
  <c r="D47"/>
  <c r="E64"/>
  <c r="E63"/>
  <c r="E46"/>
  <c r="E47"/>
  <c r="F64"/>
  <c r="F63"/>
  <c r="F46"/>
  <c r="F47"/>
  <c r="G64"/>
  <c r="G63"/>
  <c r="G46"/>
  <c r="G47"/>
  <c r="B20"/>
  <c r="B13"/>
  <c r="B19"/>
  <c r="B25" s="1"/>
  <c r="B71" s="1"/>
  <c r="B12"/>
  <c r="B47"/>
  <c r="C64" i="6"/>
  <c r="C63"/>
  <c r="C46"/>
  <c r="C47"/>
  <c r="C48"/>
  <c r="C66"/>
  <c r="D64"/>
  <c r="D63"/>
  <c r="D46"/>
  <c r="D47"/>
  <c r="D48"/>
  <c r="D66"/>
  <c r="E64"/>
  <c r="E63"/>
  <c r="E46"/>
  <c r="E47"/>
  <c r="E48"/>
  <c r="E66"/>
  <c r="F64"/>
  <c r="F63"/>
  <c r="F46"/>
  <c r="F48"/>
  <c r="F66"/>
  <c r="G64"/>
  <c r="G63"/>
  <c r="G46"/>
  <c r="G47"/>
  <c r="G48"/>
  <c r="G66"/>
  <c r="B20"/>
  <c r="B13"/>
  <c r="B64"/>
  <c r="B19"/>
  <c r="B12"/>
  <c r="B63"/>
  <c r="B46"/>
  <c r="B47"/>
  <c r="B48"/>
  <c r="B66"/>
  <c r="C64" i="7"/>
  <c r="C63"/>
  <c r="C46"/>
  <c r="C47"/>
  <c r="C48"/>
  <c r="C66"/>
  <c r="D64"/>
  <c r="D63"/>
  <c r="D46"/>
  <c r="D47"/>
  <c r="D48"/>
  <c r="D66"/>
  <c r="E64"/>
  <c r="E63"/>
  <c r="E46"/>
  <c r="E47"/>
  <c r="E48"/>
  <c r="E66"/>
  <c r="F64"/>
  <c r="F63"/>
  <c r="F46"/>
  <c r="F47"/>
  <c r="F48"/>
  <c r="F66"/>
  <c r="G64"/>
  <c r="G63"/>
  <c r="G46"/>
  <c r="G48"/>
  <c r="G66"/>
  <c r="B20"/>
  <c r="B13"/>
  <c r="B64"/>
  <c r="B19"/>
  <c r="B12"/>
  <c r="B63"/>
  <c r="B46"/>
  <c r="B47"/>
  <c r="B48"/>
  <c r="B66"/>
  <c r="C20" i="1"/>
  <c r="C13"/>
  <c r="C19"/>
  <c r="C47" s="1"/>
  <c r="C12"/>
  <c r="C46"/>
  <c r="D20"/>
  <c r="D13"/>
  <c r="D19"/>
  <c r="D47" s="1"/>
  <c r="D12"/>
  <c r="D46"/>
  <c r="E20"/>
  <c r="E13"/>
  <c r="E19"/>
  <c r="E47" s="1"/>
  <c r="E12"/>
  <c r="E46"/>
  <c r="F20"/>
  <c r="F13"/>
  <c r="F19"/>
  <c r="F47" s="1"/>
  <c r="F12"/>
  <c r="F46"/>
  <c r="G20"/>
  <c r="B20" s="1"/>
  <c r="G13"/>
  <c r="G19"/>
  <c r="G47" s="1"/>
  <c r="G12"/>
  <c r="G46"/>
  <c r="B13"/>
  <c r="B19"/>
  <c r="B25" s="1"/>
  <c r="B12"/>
  <c r="C20" i="2"/>
  <c r="C13"/>
  <c r="C19"/>
  <c r="C47" s="1"/>
  <c r="C12"/>
  <c r="C46"/>
  <c r="D20"/>
  <c r="D13"/>
  <c r="D19"/>
  <c r="D47" s="1"/>
  <c r="D12"/>
  <c r="D46"/>
  <c r="E20"/>
  <c r="E13"/>
  <c r="E64"/>
  <c r="E19"/>
  <c r="E12"/>
  <c r="E46"/>
  <c r="F20"/>
  <c r="F13"/>
  <c r="F64"/>
  <c r="F19"/>
  <c r="F47" s="1"/>
  <c r="F12"/>
  <c r="F46"/>
  <c r="G20"/>
  <c r="G13"/>
  <c r="G64"/>
  <c r="G19"/>
  <c r="G12"/>
  <c r="G46"/>
  <c r="B20"/>
  <c r="B13"/>
  <c r="B19"/>
  <c r="B67" s="1"/>
  <c r="B12"/>
  <c r="B47"/>
  <c r="C20" i="3"/>
  <c r="C13"/>
  <c r="C19"/>
  <c r="C47" s="1"/>
  <c r="C12"/>
  <c r="C46"/>
  <c r="D20"/>
  <c r="D13"/>
  <c r="D19"/>
  <c r="D47" s="1"/>
  <c r="D12"/>
  <c r="D46"/>
  <c r="E20"/>
  <c r="E13"/>
  <c r="E19"/>
  <c r="E47" s="1"/>
  <c r="E12"/>
  <c r="E46"/>
  <c r="F20"/>
  <c r="F13"/>
  <c r="F19"/>
  <c r="F47" s="1"/>
  <c r="F12"/>
  <c r="F46"/>
  <c r="G20"/>
  <c r="G13"/>
  <c r="G64" s="1"/>
  <c r="G19"/>
  <c r="G47" s="1"/>
  <c r="G12"/>
  <c r="G46"/>
  <c r="B20"/>
  <c r="B13"/>
  <c r="B19"/>
  <c r="B12"/>
  <c r="B47"/>
  <c r="G21" i="2"/>
  <c r="G15"/>
  <c r="G42"/>
  <c r="G42" i="1"/>
  <c r="C68" i="7"/>
  <c r="D68"/>
  <c r="E68"/>
  <c r="F68"/>
  <c r="G68"/>
  <c r="C67"/>
  <c r="D67"/>
  <c r="E67"/>
  <c r="F67"/>
  <c r="G67"/>
  <c r="C65"/>
  <c r="D65"/>
  <c r="E65"/>
  <c r="F65"/>
  <c r="G65"/>
  <c r="C58"/>
  <c r="D58"/>
  <c r="E58"/>
  <c r="F58"/>
  <c r="G58"/>
  <c r="C52"/>
  <c r="D52"/>
  <c r="E52"/>
  <c r="F52"/>
  <c r="G52"/>
  <c r="C51"/>
  <c r="D51"/>
  <c r="E51"/>
  <c r="F51"/>
  <c r="G51"/>
  <c r="G47"/>
  <c r="C43"/>
  <c r="D43"/>
  <c r="E43"/>
  <c r="F43"/>
  <c r="G43"/>
  <c r="C42"/>
  <c r="D42"/>
  <c r="E42"/>
  <c r="F42"/>
  <c r="G42"/>
  <c r="C35"/>
  <c r="C37"/>
  <c r="D35"/>
  <c r="E35"/>
  <c r="F35"/>
  <c r="F37"/>
  <c r="G35"/>
  <c r="G37"/>
  <c r="C34"/>
  <c r="C36"/>
  <c r="D34"/>
  <c r="D36"/>
  <c r="E34"/>
  <c r="E36"/>
  <c r="F34"/>
  <c r="F36"/>
  <c r="G34"/>
  <c r="G36"/>
  <c r="G22"/>
  <c r="D53"/>
  <c r="G53"/>
  <c r="C53"/>
  <c r="C59"/>
  <c r="C60"/>
  <c r="F59"/>
  <c r="E59"/>
  <c r="D59"/>
  <c r="F60"/>
  <c r="E53"/>
  <c r="G60"/>
  <c r="E37"/>
  <c r="E60"/>
  <c r="D37"/>
  <c r="D60"/>
  <c r="F53"/>
  <c r="C68" i="6"/>
  <c r="D68"/>
  <c r="E68"/>
  <c r="F68"/>
  <c r="G68"/>
  <c r="C67"/>
  <c r="D67"/>
  <c r="E67"/>
  <c r="F67"/>
  <c r="G67"/>
  <c r="C65"/>
  <c r="D65"/>
  <c r="E65"/>
  <c r="F65"/>
  <c r="G65"/>
  <c r="C58"/>
  <c r="D58"/>
  <c r="E58"/>
  <c r="F58"/>
  <c r="G58"/>
  <c r="C52"/>
  <c r="D52"/>
  <c r="E52"/>
  <c r="F52"/>
  <c r="G52"/>
  <c r="C51"/>
  <c r="D51"/>
  <c r="E51"/>
  <c r="F51"/>
  <c r="G51"/>
  <c r="F47"/>
  <c r="C43"/>
  <c r="D43"/>
  <c r="E43"/>
  <c r="F43"/>
  <c r="G43"/>
  <c r="C42"/>
  <c r="D42"/>
  <c r="E42"/>
  <c r="F42"/>
  <c r="G42"/>
  <c r="D34"/>
  <c r="D36"/>
  <c r="C35"/>
  <c r="C37"/>
  <c r="D35"/>
  <c r="E35"/>
  <c r="E37"/>
  <c r="F35"/>
  <c r="F37"/>
  <c r="G35"/>
  <c r="G37"/>
  <c r="C34"/>
  <c r="C36"/>
  <c r="E34"/>
  <c r="E59"/>
  <c r="F34"/>
  <c r="F36"/>
  <c r="G34"/>
  <c r="G36"/>
  <c r="F53"/>
  <c r="D59"/>
  <c r="C59"/>
  <c r="G60"/>
  <c r="C60"/>
  <c r="E36"/>
  <c r="E60"/>
  <c r="G59"/>
  <c r="F60"/>
  <c r="F59"/>
  <c r="D37"/>
  <c r="D60"/>
  <c r="E53"/>
  <c r="C53"/>
  <c r="G53"/>
  <c r="D53"/>
  <c r="C68" i="5"/>
  <c r="D68"/>
  <c r="E68"/>
  <c r="F68"/>
  <c r="G68"/>
  <c r="C67"/>
  <c r="D67"/>
  <c r="E67"/>
  <c r="F67"/>
  <c r="G67"/>
  <c r="C65"/>
  <c r="D65"/>
  <c r="E65"/>
  <c r="F65"/>
  <c r="G65"/>
  <c r="C58"/>
  <c r="D58"/>
  <c r="E58"/>
  <c r="F58"/>
  <c r="G58"/>
  <c r="C52"/>
  <c r="D52"/>
  <c r="E52"/>
  <c r="F52"/>
  <c r="G52"/>
  <c r="C51"/>
  <c r="D51"/>
  <c r="D53" s="1"/>
  <c r="E51"/>
  <c r="F51"/>
  <c r="G51"/>
  <c r="C43"/>
  <c r="D43"/>
  <c r="E43"/>
  <c r="F43"/>
  <c r="G43"/>
  <c r="C42"/>
  <c r="D42"/>
  <c r="E42"/>
  <c r="F42"/>
  <c r="G42"/>
  <c r="C35"/>
  <c r="D35"/>
  <c r="D37" s="1"/>
  <c r="E35"/>
  <c r="E37" s="1"/>
  <c r="F35"/>
  <c r="G35"/>
  <c r="C34"/>
  <c r="C36" s="1"/>
  <c r="D34"/>
  <c r="D36" s="1"/>
  <c r="E34"/>
  <c r="E36" s="1"/>
  <c r="F34"/>
  <c r="F36" s="1"/>
  <c r="G34"/>
  <c r="G36" s="1"/>
  <c r="F53"/>
  <c r="C59"/>
  <c r="D59"/>
  <c r="G53"/>
  <c r="C53"/>
  <c r="E59"/>
  <c r="G37"/>
  <c r="C37"/>
  <c r="E53"/>
  <c r="F37"/>
  <c r="C68" i="4"/>
  <c r="D68"/>
  <c r="E68"/>
  <c r="F68"/>
  <c r="G68"/>
  <c r="C67"/>
  <c r="D67"/>
  <c r="E67"/>
  <c r="F67"/>
  <c r="G67"/>
  <c r="C58"/>
  <c r="D58"/>
  <c r="E58"/>
  <c r="F58"/>
  <c r="G58"/>
  <c r="C52"/>
  <c r="D52"/>
  <c r="E52"/>
  <c r="F52"/>
  <c r="G52"/>
  <c r="C51"/>
  <c r="D51"/>
  <c r="E51"/>
  <c r="F51"/>
  <c r="G51"/>
  <c r="C43"/>
  <c r="D43"/>
  <c r="E43"/>
  <c r="F43"/>
  <c r="G43"/>
  <c r="C42"/>
  <c r="D42"/>
  <c r="E42"/>
  <c r="F42"/>
  <c r="G42"/>
  <c r="C35"/>
  <c r="C37"/>
  <c r="D35"/>
  <c r="D37"/>
  <c r="E35"/>
  <c r="E37"/>
  <c r="F35"/>
  <c r="G35"/>
  <c r="G37"/>
  <c r="C34"/>
  <c r="D34"/>
  <c r="D36"/>
  <c r="E34"/>
  <c r="E36"/>
  <c r="F34"/>
  <c r="F36"/>
  <c r="G34"/>
  <c r="E53"/>
  <c r="G59"/>
  <c r="C59"/>
  <c r="D53"/>
  <c r="F59"/>
  <c r="G53"/>
  <c r="F53"/>
  <c r="D60"/>
  <c r="C53"/>
  <c r="G36"/>
  <c r="G60"/>
  <c r="C36"/>
  <c r="C60"/>
  <c r="E60"/>
  <c r="E59"/>
  <c r="D59"/>
  <c r="F37"/>
  <c r="F60"/>
  <c r="B26" i="3"/>
  <c r="B72" s="1"/>
  <c r="B10" i="5"/>
  <c r="B36" s="1"/>
  <c r="B10" i="4"/>
  <c r="D42" i="3"/>
  <c r="E42"/>
  <c r="F42"/>
  <c r="G42"/>
  <c r="C42"/>
  <c r="B31"/>
  <c r="D22" i="7"/>
  <c r="E22"/>
  <c r="F22"/>
  <c r="C22"/>
  <c r="F21" i="2"/>
  <c r="E21"/>
  <c r="D21"/>
  <c r="C21"/>
  <c r="C15" i="3"/>
  <c r="B21" i="4"/>
  <c r="B35"/>
  <c r="B18"/>
  <c r="B34"/>
  <c r="B36"/>
  <c r="F18" i="3"/>
  <c r="F34" s="1"/>
  <c r="F10"/>
  <c r="F58" s="1"/>
  <c r="G10"/>
  <c r="F11"/>
  <c r="G11"/>
  <c r="F18" i="2"/>
  <c r="F34" s="1"/>
  <c r="G18"/>
  <c r="G34" s="1"/>
  <c r="F10"/>
  <c r="G10"/>
  <c r="F11"/>
  <c r="G11"/>
  <c r="F18" i="1"/>
  <c r="F34" s="1"/>
  <c r="F11"/>
  <c r="G11"/>
  <c r="F10"/>
  <c r="F58" s="1"/>
  <c r="G10"/>
  <c r="F42" i="2"/>
  <c r="E11"/>
  <c r="E42"/>
  <c r="E14"/>
  <c r="D11"/>
  <c r="B11" s="1"/>
  <c r="D42"/>
  <c r="D14"/>
  <c r="C11"/>
  <c r="C42"/>
  <c r="C14"/>
  <c r="F42" i="1"/>
  <c r="E11"/>
  <c r="E42"/>
  <c r="E14"/>
  <c r="D11"/>
  <c r="D42"/>
  <c r="D14"/>
  <c r="C11"/>
  <c r="C42"/>
  <c r="C14"/>
  <c r="D22" i="6"/>
  <c r="E22"/>
  <c r="F22"/>
  <c r="G22"/>
  <c r="C22"/>
  <c r="D22" i="5"/>
  <c r="E22"/>
  <c r="F22"/>
  <c r="G22"/>
  <c r="C22"/>
  <c r="D22" i="4"/>
  <c r="E22"/>
  <c r="F22"/>
  <c r="G22"/>
  <c r="C22"/>
  <c r="D43" i="1"/>
  <c r="E43"/>
  <c r="C43"/>
  <c r="C43" i="2"/>
  <c r="D43"/>
  <c r="E43"/>
  <c r="B11" i="1"/>
  <c r="B22" i="4"/>
  <c r="B31" i="5"/>
  <c r="B31" i="6"/>
  <c r="B31" i="7"/>
  <c r="B31" i="1"/>
  <c r="B31" i="2"/>
  <c r="B31" i="4"/>
  <c r="G15" i="3"/>
  <c r="F15"/>
  <c r="E15"/>
  <c r="D15"/>
  <c r="F15" i="2"/>
  <c r="E15"/>
  <c r="E51"/>
  <c r="D15"/>
  <c r="D51"/>
  <c r="C15"/>
  <c r="C51"/>
  <c r="B15" i="3"/>
  <c r="B15" i="2"/>
  <c r="D18" i="3"/>
  <c r="D34"/>
  <c r="E18"/>
  <c r="E34"/>
  <c r="G18"/>
  <c r="G34"/>
  <c r="G36" s="1"/>
  <c r="C18"/>
  <c r="C34" s="1"/>
  <c r="D21"/>
  <c r="E21"/>
  <c r="F21"/>
  <c r="G21"/>
  <c r="C21"/>
  <c r="B21" i="2"/>
  <c r="D18"/>
  <c r="D34" s="1"/>
  <c r="E18"/>
  <c r="E34" s="1"/>
  <c r="C18"/>
  <c r="C34" s="1"/>
  <c r="D21" i="1"/>
  <c r="E21"/>
  <c r="F21"/>
  <c r="G21"/>
  <c r="C21"/>
  <c r="D18"/>
  <c r="D34"/>
  <c r="D36" s="1"/>
  <c r="E18"/>
  <c r="E34"/>
  <c r="G18"/>
  <c r="G34"/>
  <c r="G36" s="1"/>
  <c r="C18"/>
  <c r="C34" s="1"/>
  <c r="D15"/>
  <c r="D51" s="1"/>
  <c r="E15"/>
  <c r="E51" s="1"/>
  <c r="F15"/>
  <c r="G15"/>
  <c r="C15"/>
  <c r="C51" s="1"/>
  <c r="D11" i="3"/>
  <c r="E11"/>
  <c r="D14"/>
  <c r="E14"/>
  <c r="F14"/>
  <c r="G14"/>
  <c r="C11"/>
  <c r="C14"/>
  <c r="D10"/>
  <c r="D58" s="1"/>
  <c r="E10"/>
  <c r="C10"/>
  <c r="C58" s="1"/>
  <c r="D10" i="2"/>
  <c r="D58"/>
  <c r="E10"/>
  <c r="E58"/>
  <c r="F14"/>
  <c r="G14"/>
  <c r="C10"/>
  <c r="C58"/>
  <c r="D10" i="1"/>
  <c r="D58"/>
  <c r="E10"/>
  <c r="E58"/>
  <c r="F14"/>
  <c r="G14"/>
  <c r="C10"/>
  <c r="C58"/>
  <c r="G51"/>
  <c r="G43"/>
  <c r="G58"/>
  <c r="F51" i="2"/>
  <c r="F43"/>
  <c r="F58"/>
  <c r="D51" i="3"/>
  <c r="D43"/>
  <c r="G65" i="1"/>
  <c r="G35"/>
  <c r="G52"/>
  <c r="G68"/>
  <c r="C65"/>
  <c r="C35"/>
  <c r="C52"/>
  <c r="C68"/>
  <c r="D67"/>
  <c r="F65" i="2"/>
  <c r="F35"/>
  <c r="F52"/>
  <c r="F68"/>
  <c r="G67"/>
  <c r="E68" i="3"/>
  <c r="E65"/>
  <c r="E35"/>
  <c r="E52"/>
  <c r="F67"/>
  <c r="E36"/>
  <c r="G58" i="2"/>
  <c r="G51"/>
  <c r="G43"/>
  <c r="C51" i="3"/>
  <c r="C43"/>
  <c r="E58"/>
  <c r="E51"/>
  <c r="E43"/>
  <c r="D52" i="1"/>
  <c r="D68"/>
  <c r="D65"/>
  <c r="D35"/>
  <c r="E67"/>
  <c r="G52" i="2"/>
  <c r="G68"/>
  <c r="G65"/>
  <c r="G35"/>
  <c r="C52"/>
  <c r="C53" s="1"/>
  <c r="C68"/>
  <c r="C65"/>
  <c r="C35"/>
  <c r="D67"/>
  <c r="F68" i="3"/>
  <c r="F65"/>
  <c r="F35"/>
  <c r="F52"/>
  <c r="G67"/>
  <c r="C67"/>
  <c r="F51"/>
  <c r="F43"/>
  <c r="E68" i="1"/>
  <c r="E65"/>
  <c r="E35"/>
  <c r="E52"/>
  <c r="F67"/>
  <c r="D68" i="2"/>
  <c r="D65"/>
  <c r="D35"/>
  <c r="D52"/>
  <c r="D53"/>
  <c r="E67"/>
  <c r="G65" i="3"/>
  <c r="G35"/>
  <c r="G52"/>
  <c r="G68"/>
  <c r="C65"/>
  <c r="C35"/>
  <c r="C52"/>
  <c r="C68"/>
  <c r="D67"/>
  <c r="E36" i="1"/>
  <c r="F51"/>
  <c r="F43"/>
  <c r="G51" i="3"/>
  <c r="G43"/>
  <c r="G58"/>
  <c r="F68" i="1"/>
  <c r="F65"/>
  <c r="F35"/>
  <c r="F52"/>
  <c r="G67"/>
  <c r="C67"/>
  <c r="E68" i="2"/>
  <c r="E65"/>
  <c r="E35"/>
  <c r="E52"/>
  <c r="E53"/>
  <c r="F67"/>
  <c r="D52" i="3"/>
  <c r="D68"/>
  <c r="D65"/>
  <c r="D35"/>
  <c r="E67"/>
  <c r="B10" i="2"/>
  <c r="F22" i="1"/>
  <c r="E22" i="3"/>
  <c r="F22"/>
  <c r="G22"/>
  <c r="F22" i="2"/>
  <c r="G22" i="1"/>
  <c r="G22" i="2"/>
  <c r="D22" i="3"/>
  <c r="B14" i="1"/>
  <c r="B15"/>
  <c r="B21" i="3"/>
  <c r="B11"/>
  <c r="B18" i="1"/>
  <c r="B34" s="1"/>
  <c r="C22" i="3"/>
  <c r="B14" i="2"/>
  <c r="B14" i="3"/>
  <c r="B21" i="1"/>
  <c r="B18" i="3"/>
  <c r="B34" s="1"/>
  <c r="C22" i="2"/>
  <c r="D22"/>
  <c r="E22"/>
  <c r="C22" i="1"/>
  <c r="D22"/>
  <c r="E22"/>
  <c r="G53" i="3"/>
  <c r="C37" i="2"/>
  <c r="G37" i="3"/>
  <c r="F37"/>
  <c r="G37" i="2"/>
  <c r="D37" i="1"/>
  <c r="D59"/>
  <c r="E37" i="3"/>
  <c r="E60"/>
  <c r="F53"/>
  <c r="E53"/>
  <c r="F53" i="2"/>
  <c r="G53" i="1"/>
  <c r="C37" i="3"/>
  <c r="E37" i="2"/>
  <c r="G37" i="1"/>
  <c r="D53" i="3"/>
  <c r="F53" i="1"/>
  <c r="G53" i="2"/>
  <c r="D37" i="3"/>
  <c r="D59"/>
  <c r="F37" i="1"/>
  <c r="D37" i="2"/>
  <c r="E37" i="1"/>
  <c r="E60" s="1"/>
  <c r="F37" i="2"/>
  <c r="C37" i="1"/>
  <c r="C53" i="3"/>
  <c r="B35" i="2"/>
  <c r="B35" i="3"/>
  <c r="B67"/>
  <c r="B22"/>
  <c r="B22" i="1"/>
  <c r="B22" i="2"/>
  <c r="B67" i="1"/>
  <c r="B68" i="2"/>
  <c r="B68" i="3"/>
  <c r="F65" i="4"/>
  <c r="B11" i="7"/>
  <c r="B14"/>
  <c r="B15"/>
  <c r="B18"/>
  <c r="B34"/>
  <c r="B35"/>
  <c r="B21"/>
  <c r="B22"/>
  <c r="B10"/>
  <c r="B18" i="6"/>
  <c r="B34"/>
  <c r="B35"/>
  <c r="B21"/>
  <c r="B22"/>
  <c r="B11"/>
  <c r="B14"/>
  <c r="B15"/>
  <c r="B10"/>
  <c r="B11" i="5"/>
  <c r="B15"/>
  <c r="B18"/>
  <c r="B35"/>
  <c r="B21"/>
  <c r="B22"/>
  <c r="B25" i="4"/>
  <c r="B11"/>
  <c r="B14"/>
  <c r="B15"/>
  <c r="B34" i="5"/>
  <c r="B36" i="6"/>
  <c r="B59" i="7"/>
  <c r="B59" i="6"/>
  <c r="B36" i="7"/>
  <c r="B67" i="5"/>
  <c r="B25" i="6"/>
  <c r="B67"/>
  <c r="B68"/>
  <c r="B67" i="4"/>
  <c r="B68" i="7"/>
  <c r="B67"/>
  <c r="B68" i="4"/>
  <c r="B59" i="5"/>
  <c r="B72"/>
  <c r="B72" i="4"/>
  <c r="B26" i="2"/>
  <c r="B26" i="1"/>
  <c r="C65" i="4"/>
  <c r="D65"/>
  <c r="E65"/>
  <c r="G65"/>
  <c r="B25" i="7"/>
  <c r="B71"/>
  <c r="B42"/>
  <c r="B42" i="6"/>
  <c r="B42" i="5"/>
  <c r="B71" i="4"/>
  <c r="B58"/>
  <c r="B59"/>
  <c r="B72" i="6"/>
  <c r="B65"/>
  <c r="B72" i="7"/>
  <c r="B65"/>
  <c r="B65" i="4"/>
  <c r="B42" i="2"/>
  <c r="B42" i="4"/>
  <c r="B42" i="1"/>
  <c r="B43" i="2"/>
  <c r="B71" i="6"/>
  <c r="B55"/>
  <c r="B25" i="2"/>
  <c r="B71" s="1"/>
  <c r="B25" i="3"/>
  <c r="B37" i="4"/>
  <c r="B60"/>
  <c r="B55"/>
  <c r="B52"/>
  <c r="B55" i="7"/>
  <c r="B42" i="3"/>
  <c r="G59" i="7"/>
  <c r="B52" i="3"/>
  <c r="B51"/>
  <c r="B58" i="2"/>
  <c r="B43" i="1"/>
  <c r="B51"/>
  <c r="B43" i="7"/>
  <c r="B51"/>
  <c r="B58"/>
  <c r="B52"/>
  <c r="B43" i="6"/>
  <c r="B51"/>
  <c r="B58"/>
  <c r="B52"/>
  <c r="B52" i="5"/>
  <c r="B55"/>
  <c r="B43" i="4"/>
  <c r="B51"/>
  <c r="B53"/>
  <c r="B52" i="2"/>
  <c r="B65" i="3"/>
  <c r="B72" i="2"/>
  <c r="B65"/>
  <c r="B51"/>
  <c r="B43" i="3"/>
  <c r="B55"/>
  <c r="B53" i="7"/>
  <c r="B55" i="2"/>
  <c r="B37" i="3"/>
  <c r="B53"/>
  <c r="B37" i="2"/>
  <c r="B37" i="7"/>
  <c r="B60"/>
  <c r="B53" i="6"/>
  <c r="B37"/>
  <c r="B60"/>
  <c r="B53" i="2"/>
  <c r="B58" i="5"/>
  <c r="B68"/>
  <c r="B43"/>
  <c r="B51"/>
  <c r="B53" s="1"/>
  <c r="B37"/>
  <c r="B14"/>
  <c r="B65" s="1"/>
  <c r="B47" i="1" l="1"/>
  <c r="B35"/>
  <c r="B37" s="1"/>
  <c r="B68"/>
  <c r="B52"/>
  <c r="B53" s="1"/>
  <c r="B72"/>
  <c r="B65"/>
  <c r="B55"/>
  <c r="G47" i="2"/>
  <c r="G64" i="1"/>
  <c r="F64"/>
  <c r="F59" i="2"/>
  <c r="F64" i="3"/>
  <c r="E59"/>
  <c r="E64"/>
  <c r="E59" i="1"/>
  <c r="E47" i="2"/>
  <c r="E64" i="1"/>
  <c r="D64" i="2"/>
  <c r="B64" i="1"/>
  <c r="D64"/>
  <c r="B64" i="5"/>
  <c r="D60"/>
  <c r="D64" i="3"/>
  <c r="B59"/>
  <c r="C64"/>
  <c r="B59" i="1"/>
  <c r="B64" i="3"/>
  <c r="B64" i="2"/>
  <c r="C64"/>
  <c r="C64" i="1"/>
  <c r="G60"/>
  <c r="G60" i="5"/>
  <c r="G48" i="2"/>
  <c r="G48" i="5"/>
  <c r="G66" s="1"/>
  <c r="G60" i="3"/>
  <c r="G48"/>
  <c r="G48" i="1"/>
  <c r="F48"/>
  <c r="F48" i="5"/>
  <c r="F66" s="1"/>
  <c r="F48" i="3"/>
  <c r="F48" i="2"/>
  <c r="E60" i="5"/>
  <c r="E48" i="2"/>
  <c r="E48" i="5"/>
  <c r="E66" s="1"/>
  <c r="E48" i="3"/>
  <c r="E48" i="1"/>
  <c r="D60"/>
  <c r="D48" i="3"/>
  <c r="D48" i="2"/>
  <c r="D48" i="1"/>
  <c r="D48" i="5"/>
  <c r="D66" s="1"/>
  <c r="C48" i="3"/>
  <c r="C48" i="2"/>
  <c r="C48" i="1"/>
  <c r="C60" i="5"/>
  <c r="E53" i="1"/>
  <c r="C53"/>
  <c r="D53"/>
  <c r="F63" i="3"/>
  <c r="F66" s="1"/>
  <c r="F63" i="2"/>
  <c r="F63" i="1"/>
  <c r="F66" s="1"/>
  <c r="G63" i="3"/>
  <c r="G66" s="1"/>
  <c r="G63" i="2"/>
  <c r="G66" s="1"/>
  <c r="G63" i="1"/>
  <c r="G66" s="1"/>
  <c r="D63" i="3"/>
  <c r="D66" s="1"/>
  <c r="D63" i="2"/>
  <c r="D66" s="1"/>
  <c r="D63" i="1"/>
  <c r="D66" s="1"/>
  <c r="E63" i="3"/>
  <c r="E66" s="1"/>
  <c r="E63" i="2"/>
  <c r="E66" s="1"/>
  <c r="E63" i="1"/>
  <c r="E66" s="1"/>
  <c r="B71"/>
  <c r="C67" i="2"/>
  <c r="B63" i="3"/>
  <c r="C63"/>
  <c r="C66" s="1"/>
  <c r="B63" i="2"/>
  <c r="C63"/>
  <c r="C66" s="1"/>
  <c r="B63" i="1"/>
  <c r="C63"/>
  <c r="C66" s="1"/>
  <c r="B63" i="5"/>
  <c r="B46" i="3"/>
  <c r="B48" s="1"/>
  <c r="B46" i="2"/>
  <c r="B48" s="1"/>
  <c r="B66" s="1"/>
  <c r="B46" i="1"/>
  <c r="B48" s="1"/>
  <c r="B46" i="5"/>
  <c r="B48" s="1"/>
  <c r="B66" s="1"/>
  <c r="E36" i="2"/>
  <c r="E60" s="1"/>
  <c r="E59"/>
  <c r="C36" i="3"/>
  <c r="C60" s="1"/>
  <c r="C59"/>
  <c r="G36" i="2"/>
  <c r="G60" s="1"/>
  <c r="G59"/>
  <c r="F36" i="3"/>
  <c r="F60" s="1"/>
  <c r="F59"/>
  <c r="C36" i="1"/>
  <c r="C60" s="1"/>
  <c r="C59"/>
  <c r="C36" i="2"/>
  <c r="C60" s="1"/>
  <c r="C59"/>
  <c r="D36"/>
  <c r="D60" s="1"/>
  <c r="D59"/>
  <c r="F36" i="1"/>
  <c r="F60" s="1"/>
  <c r="F59"/>
  <c r="F36" i="2"/>
  <c r="F60" s="1"/>
  <c r="F60" i="5"/>
  <c r="G59" i="1"/>
  <c r="G59" i="3"/>
  <c r="B18" i="2"/>
  <c r="B34" s="1"/>
  <c r="F59" i="5"/>
  <c r="G59"/>
  <c r="B60"/>
  <c r="B10" i="3"/>
  <c r="B10" i="1"/>
  <c r="D36" i="3"/>
  <c r="D60" s="1"/>
  <c r="B71"/>
  <c r="F66" i="2" l="1"/>
  <c r="B66" i="1"/>
  <c r="B66" i="3"/>
  <c r="B36" i="2"/>
  <c r="B60" s="1"/>
  <c r="B59"/>
  <c r="B36" i="1"/>
  <c r="B60" s="1"/>
  <c r="B58"/>
  <c r="B36" i="3"/>
  <c r="B60" s="1"/>
  <c r="B58"/>
</calcChain>
</file>

<file path=xl/sharedStrings.xml><?xml version="1.0" encoding="utf-8"?>
<sst xmlns="http://schemas.openxmlformats.org/spreadsheetml/2006/main" count="479" uniqueCount="134">
  <si>
    <t>Indicador</t>
  </si>
  <si>
    <t>Total programa</t>
  </si>
  <si>
    <t>Productos</t>
  </si>
  <si>
    <t>Obra comunal</t>
  </si>
  <si>
    <t>Apoyo Capac.</t>
  </si>
  <si>
    <t>Ideas produc.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</si>
  <si>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</si>
  <si>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</si>
  <si>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</si>
  <si>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</si>
  <si>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</si>
  <si>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</si>
  <si>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</si>
  <si>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</si>
  <si>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</si>
  <si>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</si>
  <si>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</si>
  <si>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</si>
  <si>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</si>
  <si>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</si>
  <si>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</si>
  <si>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</si>
  <si>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</si>
  <si>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</si>
  <si>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</si>
  <si>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</si>
  <si>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</si>
  <si>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</si>
  <si>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</si>
  <si>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</si>
  <si>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</si>
  <si>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</si>
  <si>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</si>
  <si>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</si>
  <si>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</si>
  <si>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</si>
  <si>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Subsidios</t>
  </si>
  <si>
    <t xml:space="preserve">Gasto efectivo por subsidio (GEB) </t>
  </si>
  <si>
    <t>Notas: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</si>
  <si>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</si>
  <si>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</si>
  <si>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</si>
  <si>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Empleate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</si>
  <si>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</si>
  <si>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</si>
  <si>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</si>
  <si>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</si>
  <si>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</si>
  <si>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</si>
  <si>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</si>
  <si>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</si>
  <si>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</si>
  <si>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</si>
  <si>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</si>
  <si>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</si>
  <si>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</si>
  <si>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</si>
  <si>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</si>
  <si>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</si>
  <si>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</si>
  <si>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</si>
  <si>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</si>
  <si>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</si>
  <si>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</si>
  <si>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</si>
  <si>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</si>
  <si>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</si>
  <si>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</si>
  <si>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</si>
  <si>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</si>
  <si>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</si>
  <si>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</si>
  <si>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</si>
  <si>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</si>
  <si>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</si>
  <si>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 2016</t>
  </si>
  <si>
    <t>IPC ( 2016)</t>
  </si>
  <si>
    <t>Gasto efectivo real  2016</t>
  </si>
  <si>
    <t>Gasto efectivo real por beneficiario  2016</t>
  </si>
  <si>
    <t>Apoyo a Indígenas</t>
  </si>
  <si>
    <t>Indicadores aplicados a PRONAE.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</si>
  <si>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</si>
  <si>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</si>
  <si>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</si>
  <si>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</si>
  <si>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</si>
  <si>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</si>
  <si>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</si>
  <si>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2016 y 2017, PRONAE</t>
  </si>
  <si>
    <t>Metas y modificaciones 2017, DESAF</t>
  </si>
  <si>
    <t xml:space="preserve">Fecha de actualización: </t>
  </si>
  <si>
    <t>Indicadores aplicados a PRONAE. Segundo trimestre 2017</t>
  </si>
  <si>
    <t>Programados 2T 2017</t>
  </si>
  <si>
    <t>Efectivos 2T 2017</t>
  </si>
  <si>
    <t>Efectivos2T 2016</t>
  </si>
  <si>
    <t>En transferencias 2T 2017</t>
  </si>
  <si>
    <t>IPC (2T 2017)</t>
  </si>
  <si>
    <t>Gasto efectivo real 2T 2017</t>
  </si>
  <si>
    <t>Gasto efectivo real por beneficiario 2T 2017</t>
  </si>
  <si>
    <t>Indicadores aplicados a PRONAE. Tercer trimestre 2017</t>
  </si>
  <si>
    <t>Programados 3T 2017</t>
  </si>
  <si>
    <t>Efectivos 3T 2017</t>
  </si>
  <si>
    <t>Efectivos3T 2016</t>
  </si>
  <si>
    <t>En transferencias 3T 2017</t>
  </si>
  <si>
    <t>IPC (3T 2017)</t>
  </si>
  <si>
    <t>Gasto efectivo real 3T 2017</t>
  </si>
  <si>
    <t>Gasto efectivo real por beneficiario 3T 2017</t>
  </si>
  <si>
    <t>Indicadores aplicados a PRONAE.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</si>
  <si>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</si>
  <si>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</si>
  <si>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</si>
  <si>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</si>
  <si>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</si>
  <si>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</si>
  <si>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Fecha de actualización:</t>
  </si>
  <si>
    <t>Indicadores aplicados a PRONAE. Primer Semestre 2017</t>
  </si>
  <si>
    <t>Programados 1S 2017</t>
  </si>
  <si>
    <t>Efectivos 1S 2017</t>
  </si>
  <si>
    <t>Efectivos1S 2016</t>
  </si>
  <si>
    <t>En transferencias 1S 2017</t>
  </si>
  <si>
    <t>IPC (1S 2017)</t>
  </si>
  <si>
    <t>Gasto efectivo real 1S 2017</t>
  </si>
  <si>
    <t>Gasto efectivo real por beneficiario 1S 2017</t>
  </si>
  <si>
    <t>Indicadores aplicados a PRONAE. Tercer trimestre ACUMULADO 2017</t>
  </si>
  <si>
    <t>Indicadores aplicados a PRONAE. Año 2017</t>
  </si>
  <si>
    <t>Programados  2017</t>
  </si>
  <si>
    <t>Efectivos  2017</t>
  </si>
  <si>
    <t>Efectivos 2016</t>
  </si>
  <si>
    <t>En transferencias  2017</t>
  </si>
  <si>
    <t>IPC ( 2017)</t>
  </si>
  <si>
    <t>Gasto efectivo real  2017</t>
  </si>
  <si>
    <t>Gasto efectivo real por beneficiario  2017</t>
  </si>
  <si>
    <t>Fecha de actualización: 05/05/2017</t>
  </si>
  <si>
    <t>Fecha de actualización: 13/09/2017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</si>
</sst>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____"/>
    <numFmt numFmtId="166" formatCode="#,##0.0"/>
    <numFmt numFmtId="167" formatCode="#,##0____"/>
    <numFmt numFmtId="168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0" fontId="0" fillId="0" borderId="3" xfId="0" applyBorder="1"/>
    <xf numFmtId="166" fontId="0" fillId="0" borderId="0" xfId="0" applyNumberFormat="1"/>
    <xf numFmtId="0" fontId="0" fillId="0" borderId="0" xfId="0" applyFont="1" applyAlignment="1">
      <alignment wrapText="1"/>
    </xf>
    <xf numFmtId="164" fontId="0" fillId="0" borderId="0" xfId="1" applyFont="1"/>
    <xf numFmtId="3" fontId="0" fillId="0" borderId="0" xfId="0" applyNumberFormat="1" applyFill="1"/>
    <xf numFmtId="164" fontId="0" fillId="0" borderId="0" xfId="1" applyFont="1" applyFill="1"/>
    <xf numFmtId="0" fontId="0" fillId="0" borderId="0" xfId="0" applyFill="1"/>
    <xf numFmtId="0" fontId="6" fillId="0" borderId="0" xfId="0" applyFont="1" applyAlignment="1">
      <alignment horizontal="left" indent="2"/>
    </xf>
    <xf numFmtId="2" fontId="0" fillId="0" borderId="0" xfId="0" applyNumberFormat="1"/>
    <xf numFmtId="3" fontId="0" fillId="0" borderId="0" xfId="1" applyNumberFormat="1" applyFont="1" applyFill="1"/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6" fillId="0" borderId="0" xfId="0" applyFont="1" applyFill="1" applyAlignment="1">
      <alignment horizontal="left" indent="2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3" fontId="2" fillId="0" borderId="0" xfId="0" applyNumberFormat="1" applyFont="1"/>
    <xf numFmtId="167" fontId="0" fillId="0" borderId="0" xfId="0" applyNumberFormat="1" applyFill="1"/>
    <xf numFmtId="168" fontId="0" fillId="0" borderId="0" xfId="1" applyNumberFormat="1" applyFont="1"/>
    <xf numFmtId="168" fontId="0" fillId="0" borderId="0" xfId="1" applyNumberFormat="1" applyFont="1" applyFill="1"/>
    <xf numFmtId="164" fontId="0" fillId="0" borderId="0" xfId="1" applyNumberFormat="1" applyFont="1"/>
    <xf numFmtId="0" fontId="0" fillId="0" borderId="4" xfId="0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left" indent="1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3" fontId="8" fillId="0" borderId="0" xfId="0" applyNumberFormat="1" applyFont="1" applyFill="1"/>
    <xf numFmtId="0" fontId="8" fillId="0" borderId="0" xfId="0" applyFont="1"/>
    <xf numFmtId="168" fontId="5" fillId="0" borderId="0" xfId="1" applyNumberFormat="1" applyFont="1" applyFill="1"/>
    <xf numFmtId="168" fontId="0" fillId="0" borderId="0" xfId="2" applyNumberFormat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wrapText="1"/>
    </xf>
    <xf numFmtId="4" fontId="0" fillId="0" borderId="0" xfId="0" applyNumberFormat="1" applyFill="1"/>
    <xf numFmtId="2" fontId="0" fillId="0" borderId="0" xfId="0" applyNumberFormat="1" applyFill="1"/>
    <xf numFmtId="0" fontId="0" fillId="0" borderId="3" xfId="0" applyFill="1" applyBorder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'I trimestre'!$B$67:$F$67</c:f>
              <c:numCache>
                <c:formatCode>#,##0</c:formatCode>
                <c:ptCount val="5"/>
                <c:pt idx="0">
                  <c:v>269375</c:v>
                </c:pt>
                <c:pt idx="1">
                  <c:v>277500</c:v>
                </c:pt>
                <c:pt idx="2">
                  <c:v>277500</c:v>
                </c:pt>
                <c:pt idx="3">
                  <c:v>277500</c:v>
                </c:pt>
                <c:pt idx="4">
                  <c:v>263451.77664974617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val>
            <c:numRef>
              <c:f>'II Trimestre'!$B$67:$F$67</c:f>
              <c:numCache>
                <c:formatCode>0.00</c:formatCode>
                <c:ptCount val="5"/>
                <c:pt idx="0">
                  <c:v>561690.0013208295</c:v>
                </c:pt>
                <c:pt idx="1">
                  <c:v>370000</c:v>
                </c:pt>
                <c:pt idx="2">
                  <c:v>111000</c:v>
                </c:pt>
                <c:pt idx="3">
                  <c:v>407000</c:v>
                </c:pt>
                <c:pt idx="4">
                  <c:v>618421.05263157899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val>
            <c:numRef>
              <c:f>'III Trimestre'!$B$67:$F$67</c:f>
              <c:numCache>
                <c:formatCode>#,##0.0____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val>
            <c:numRef>
              <c:f>'IV Trimestre'!$B$67:$F$67</c:f>
              <c:numCache>
                <c:formatCode>#,##0.0____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75"/>
        <c:axId val="67503616"/>
        <c:axId val="67505152"/>
      </c:barChart>
      <c:catAx>
        <c:axId val="675036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CR"/>
            </a:pPr>
            <a:endParaRPr lang="es-ES"/>
          </a:p>
        </c:txPr>
        <c:crossAx val="67505152"/>
        <c:crosses val="autoZero"/>
        <c:auto val="1"/>
        <c:lblAlgn val="ctr"/>
        <c:lblOffset val="100"/>
      </c:catAx>
      <c:valAx>
        <c:axId val="6750515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ES"/>
          </a:p>
        </c:txPr>
        <c:crossAx val="67503616"/>
        <c:crosses val="autoZero"/>
        <c:crossBetween val="between"/>
      </c:valAx>
    </c:plotArea>
    <c:legend>
      <c:legendPos val="b"/>
      <c:txPr>
        <a:bodyPr/>
        <a:lstStyle/>
        <a:p>
          <a:pPr>
            <a:defRPr lang="es-CR"/>
          </a:pPr>
          <a:endParaRPr lang="es-ES"/>
        </a:p>
      </c:txPr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giro de recursos 2017</a:t>
            </a:r>
          </a:p>
        </c:rich>
      </c:tx>
      <c:layout>
        <c:manualLayout>
          <c:xMode val="edge"/>
          <c:yMode val="edge"/>
          <c:x val="0.1408888888888889"/>
          <c:y val="3.240740740740743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#,##0.0____</c:formatCode>
                <c:ptCount val="2"/>
                <c:pt idx="0">
                  <c:v>152.12354552367879</c:v>
                </c:pt>
                <c:pt idx="1">
                  <c:v>53.243789866361467</c:v>
                </c:pt>
              </c:numCache>
            </c:numRef>
          </c:val>
        </c:ser>
        <c:gapWidth val="100"/>
        <c:overlap val="-24"/>
        <c:axId val="53761152"/>
        <c:axId val="53762688"/>
      </c:barChart>
      <c:catAx>
        <c:axId val="53761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62688"/>
        <c:crosses val="autoZero"/>
        <c:auto val="1"/>
        <c:lblAlgn val="ctr"/>
        <c:lblOffset val="100"/>
      </c:catAx>
      <c:valAx>
        <c:axId val="53762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6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 trimestre'!$B$68:$F$68</c:f>
              <c:numCache>
                <c:formatCode>#,##0</c:formatCode>
                <c:ptCount val="5"/>
                <c:pt idx="0">
                  <c:v>354014.91646778042</c:v>
                </c:pt>
                <c:pt idx="1">
                  <c:v>185000</c:v>
                </c:pt>
                <c:pt idx="2">
                  <c:v>237689.87341772151</c:v>
                </c:pt>
                <c:pt idx="3">
                  <c:v>185000</c:v>
                </c:pt>
                <c:pt idx="4">
                  <c:v>368622.84820031299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'II Trimestre'!$B$68:$F$68</c:f>
              <c:numCache>
                <c:formatCode>0.00</c:formatCode>
                <c:ptCount val="5"/>
                <c:pt idx="0">
                  <c:v>857937.36246463377</c:v>
                </c:pt>
                <c:pt idx="1">
                  <c:v>378644.85981308413</c:v>
                </c:pt>
                <c:pt idx="2">
                  <c:v>1083858.6956521738</c:v>
                </c:pt>
                <c:pt idx="3">
                  <c:v>269338.23529411765</c:v>
                </c:pt>
                <c:pt idx="4">
                  <c:v>1280908.0325960419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'III Trimestre'!$B$68:$F$68</c:f>
              <c:numCache>
                <c:formatCode>#,##0.0____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'IV Trimestre'!$B$68:$F$68</c:f>
              <c:numCache>
                <c:formatCode>#,##0.0____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75"/>
        <c:axId val="67549824"/>
        <c:axId val="67563904"/>
      </c:barChart>
      <c:catAx>
        <c:axId val="675498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CR"/>
            </a:pPr>
            <a:endParaRPr lang="es-ES"/>
          </a:p>
        </c:txPr>
        <c:crossAx val="67563904"/>
        <c:crosses val="autoZero"/>
        <c:auto val="1"/>
        <c:lblAlgn val="ctr"/>
        <c:lblOffset val="100"/>
      </c:catAx>
      <c:valAx>
        <c:axId val="675639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ES"/>
          </a:p>
        </c:txPr>
        <c:crossAx val="67549824"/>
        <c:crosses val="autoZero"/>
        <c:crossBetween val="between"/>
      </c:valAx>
    </c:plotArea>
    <c:legend>
      <c:legendPos val="b"/>
      <c:txPr>
        <a:bodyPr/>
        <a:lstStyle/>
        <a:p>
          <a:pPr>
            <a:defRPr lang="es-CR"/>
          </a:pPr>
          <a:endParaRPr lang="es-ES"/>
        </a:p>
      </c:txPr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cobertura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Anual!$B$42:$G$42</c:f>
              <c:numCache>
                <c:formatCode>#,##0.0____</c:formatCode>
                <c:ptCount val="6"/>
                <c:pt idx="0">
                  <c:v>8.5140519087719841</c:v>
                </c:pt>
                <c:pt idx="1">
                  <c:v>1.3135909372734056</c:v>
                </c:pt>
                <c:pt idx="2">
                  <c:v>0.47289273741842597</c:v>
                </c:pt>
                <c:pt idx="3">
                  <c:v>0.47289273741842597</c:v>
                </c:pt>
                <c:pt idx="4">
                  <c:v>20.764498120086589</c:v>
                </c:pt>
                <c:pt idx="5">
                  <c:v>1.7349909099507141</c:v>
                </c:pt>
              </c:numCache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Anual!$B$43:$G$43</c:f>
              <c:numCache>
                <c:formatCode>#,##0.0____</c:formatCode>
                <c:ptCount val="6"/>
                <c:pt idx="0">
                  <c:v>5.6583785609555761</c:v>
                </c:pt>
                <c:pt idx="1">
                  <c:v>0.62526928614214106</c:v>
                </c:pt>
                <c:pt idx="2">
                  <c:v>0.1071890204815099</c:v>
                </c:pt>
                <c:pt idx="3">
                  <c:v>0.20492018621465127</c:v>
                </c:pt>
                <c:pt idx="4">
                  <c:v>15.814059473624246</c:v>
                </c:pt>
                <c:pt idx="5">
                  <c:v>0.97415903908195756</c:v>
                </c:pt>
              </c:numCache>
            </c:numRef>
          </c:val>
        </c:ser>
        <c:gapWidth val="100"/>
        <c:overlap val="-3"/>
        <c:axId val="53413760"/>
        <c:axId val="53415296"/>
      </c:barChart>
      <c:catAx>
        <c:axId val="53413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15296"/>
        <c:crosses val="autoZero"/>
        <c:auto val="1"/>
        <c:lblAlgn val="ctr"/>
        <c:lblOffset val="100"/>
      </c:catAx>
      <c:valAx>
        <c:axId val="53415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1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 Indicadores de resultado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Anual!$B$46:$G$46</c:f>
              <c:numCache>
                <c:formatCode>#,##0.0____</c:formatCode>
                <c:ptCount val="6"/>
                <c:pt idx="0">
                  <c:v>66.459291317284283</c:v>
                </c:pt>
                <c:pt idx="1">
                  <c:v>47.599999999999994</c:v>
                </c:pt>
                <c:pt idx="2">
                  <c:v>22.666666666666664</c:v>
                </c:pt>
                <c:pt idx="3">
                  <c:v>43.333333333333336</c:v>
                </c:pt>
                <c:pt idx="4">
                  <c:v>76.159122085048011</c:v>
                </c:pt>
                <c:pt idx="5">
                  <c:v>56.147789218655362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Anual!$B$47:$G$47</c:f>
              <c:numCache>
                <c:formatCode>#,##0.0____</c:formatCode>
                <c:ptCount val="6"/>
                <c:pt idx="0">
                  <c:v>80.99634091588625</c:v>
                </c:pt>
                <c:pt idx="1">
                  <c:v>46.355555555555554</c:v>
                </c:pt>
                <c:pt idx="2">
                  <c:v>52.5</c:v>
                </c:pt>
                <c:pt idx="3">
                  <c:v>30.235294117647062</c:v>
                </c:pt>
                <c:pt idx="4">
                  <c:v>94.877920714098181</c:v>
                </c:pt>
                <c:pt idx="5">
                  <c:v>42.763654669015857</c:v>
                </c:pt>
              </c:numCache>
            </c:numRef>
          </c:val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Anual!$B$48:$G$48</c:f>
              <c:numCache>
                <c:formatCode>#,##0.0____</c:formatCode>
                <c:ptCount val="6"/>
                <c:pt idx="0">
                  <c:v>73.727816116585274</c:v>
                </c:pt>
                <c:pt idx="1">
                  <c:v>46.977777777777774</c:v>
                </c:pt>
                <c:pt idx="2">
                  <c:v>37.583333333333329</c:v>
                </c:pt>
                <c:pt idx="3">
                  <c:v>36.7843137254902</c:v>
                </c:pt>
                <c:pt idx="4">
                  <c:v>85.518521399573103</c:v>
                </c:pt>
                <c:pt idx="5">
                  <c:v>49.455721943835613</c:v>
                </c:pt>
              </c:numCache>
            </c:numRef>
          </c:val>
        </c:ser>
        <c:gapWidth val="100"/>
        <c:overlap val="-3"/>
        <c:axId val="53458816"/>
        <c:axId val="53460352"/>
      </c:barChart>
      <c:catAx>
        <c:axId val="53458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60352"/>
        <c:crosses val="autoZero"/>
        <c:auto val="1"/>
        <c:lblAlgn val="ctr"/>
        <c:lblOffset val="100"/>
      </c:catAx>
      <c:valAx>
        <c:axId val="53460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avance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Anual!$B$51:$G$51</c:f>
              <c:numCache>
                <c:formatCode>#,##0.0____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Anual!$B$52:$G$52</c:f>
              <c:numCache>
                <c:formatCode>#,##0.0____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Anual!$B$53:$G$53</c:f>
              <c:numCache>
                <c:formatCode>#,##0.0____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gapWidth val="100"/>
        <c:overlap val="-3"/>
        <c:axId val="53643136"/>
        <c:axId val="53644672"/>
      </c:barChart>
      <c:catAx>
        <c:axId val="53643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44672"/>
        <c:crosses val="autoZero"/>
        <c:auto val="1"/>
        <c:lblAlgn val="ctr"/>
        <c:lblOffset val="100"/>
      </c:catAx>
      <c:valAx>
        <c:axId val="53644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transferencia efectiva del gasto (ITG)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Anual!$A$55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Anual!$B$55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gapWidth val="108"/>
        <c:overlap val="-24"/>
        <c:axId val="53702016"/>
        <c:axId val="53716096"/>
      </c:barChart>
      <c:catAx>
        <c:axId val="53702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16096"/>
        <c:crosses val="autoZero"/>
        <c:auto val="1"/>
        <c:lblAlgn val="ctr"/>
        <c:lblOffset val="100"/>
      </c:catAx>
      <c:valAx>
        <c:axId val="53716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expansión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Anual!$A$58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-41.121495327102807</c:v>
                </c:pt>
                <c:pt idx="1">
                  <c:v>-87.048323900740101</c:v>
                </c:pt>
                <c:pt idx="2">
                  <c:v>-80.898876404494374</c:v>
                </c:pt>
                <c:pt idx="3">
                  <c:v>-67.874794069192745</c:v>
                </c:pt>
                <c:pt idx="4">
                  <c:v>-6.3111711103611245</c:v>
                </c:pt>
              </c:numCache>
            </c:numRef>
          </c:val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-40.467850183219355</c:v>
                </c:pt>
                <c:pt idx="1">
                  <c:v>-89.545955698105644</c:v>
                </c:pt>
                <c:pt idx="2">
                  <c:v>-71.966775437555626</c:v>
                </c:pt>
                <c:pt idx="3">
                  <c:v>-79.945376511900122</c:v>
                </c:pt>
                <c:pt idx="4">
                  <c:v>-20.402535559950831</c:v>
                </c:pt>
              </c:numCache>
            </c:numRef>
          </c:val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Anual!$B$60:$F$60</c:f>
              <c:numCache>
                <c:formatCode>#,##0.0____</c:formatCode>
                <c:ptCount val="5"/>
                <c:pt idx="0">
                  <c:v>1.1101592126274484</c:v>
                </c:pt>
                <c:pt idx="1">
                  <c:v>-19.284236095961894</c:v>
                </c:pt>
                <c:pt idx="2">
                  <c:v>46.762175650444114</c:v>
                </c:pt>
                <c:pt idx="3">
                  <c:v>-37.573556629350612</c:v>
                </c:pt>
                <c:pt idx="4">
                  <c:v>-15.040602616763099</c:v>
                </c:pt>
              </c:numCache>
            </c:numRef>
          </c:val>
        </c:ser>
        <c:gapWidth val="100"/>
        <c:overlap val="-3"/>
        <c:axId val="53824512"/>
        <c:axId val="53846784"/>
      </c:barChart>
      <c:catAx>
        <c:axId val="53824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46784"/>
        <c:crosses val="autoZero"/>
        <c:auto val="1"/>
        <c:lblAlgn val="ctr"/>
        <c:lblOffset val="100"/>
      </c:catAx>
      <c:valAx>
        <c:axId val="53846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2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gasto medio 2017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Anual!$B$67:$G$67</c:f>
              <c:numCache>
                <c:formatCode>#,##0____</c:formatCode>
                <c:ptCount val="6"/>
                <c:pt idx="0">
                  <c:v>468916.6892074655</c:v>
                </c:pt>
                <c:pt idx="1">
                  <c:v>333000</c:v>
                </c:pt>
                <c:pt idx="2">
                  <c:v>185000</c:v>
                </c:pt>
                <c:pt idx="3">
                  <c:v>349444.44444444444</c:v>
                </c:pt>
                <c:pt idx="4">
                  <c:v>522496.57064471877</c:v>
                </c:pt>
                <c:pt idx="5">
                  <c:v>445187.76499091461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Anual!$B$68:$G$68</c:f>
              <c:numCache>
                <c:formatCode>#,##0____</c:formatCode>
                <c:ptCount val="6"/>
                <c:pt idx="0">
                  <c:v>571485.72106905445</c:v>
                </c:pt>
                <c:pt idx="1">
                  <c:v>324294.1176470588</c:v>
                </c:pt>
                <c:pt idx="2">
                  <c:v>428492.64705882355</c:v>
                </c:pt>
                <c:pt idx="3">
                  <c:v>243820.51282051281</c:v>
                </c:pt>
                <c:pt idx="4">
                  <c:v>650918.58789625356</c:v>
                </c:pt>
                <c:pt idx="5">
                  <c:v>339066.88241639698</c:v>
                </c:pt>
              </c:numCache>
            </c:numRef>
          </c:val>
        </c:ser>
        <c:gapWidth val="100"/>
        <c:overlap val="-3"/>
        <c:axId val="53884416"/>
        <c:axId val="53885952"/>
      </c:barChart>
      <c:catAx>
        <c:axId val="53884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85952"/>
        <c:crosses val="autoZero"/>
        <c:auto val="1"/>
        <c:lblAlgn val="ctr"/>
        <c:lblOffset val="100"/>
      </c:catAx>
      <c:valAx>
        <c:axId val="53885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8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de eficiencia (IE) 2017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Anual!$B$66:$G$66</c:f>
              <c:numCache>
                <c:formatCode>#,##0.0____</c:formatCode>
                <c:ptCount val="6"/>
                <c:pt idx="0">
                  <c:v>89.854754855167087</c:v>
                </c:pt>
                <c:pt idx="1">
                  <c:v>45.74960058097313</c:v>
                </c:pt>
                <c:pt idx="2">
                  <c:v>87.049632352941174</c:v>
                </c:pt>
                <c:pt idx="3">
                  <c:v>25.665797178599952</c:v>
                </c:pt>
                <c:pt idx="4">
                  <c:v>106.53772352935981</c:v>
                </c:pt>
                <c:pt idx="5">
                  <c:v>37.666797643216348</c:v>
                </c:pt>
              </c:numCache>
            </c:numRef>
          </c:val>
        </c:ser>
        <c:gapWidth val="100"/>
        <c:overlap val="-24"/>
        <c:axId val="53919104"/>
        <c:axId val="53920896"/>
      </c:barChart>
      <c:catAx>
        <c:axId val="53919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0896"/>
        <c:crosses val="autoZero"/>
        <c:auto val="1"/>
        <c:lblAlgn val="ctr"/>
        <c:lblOffset val="100"/>
      </c:catAx>
      <c:valAx>
        <c:axId val="53920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1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142</xdr:row>
      <xdr:rowOff>84364</xdr:rowOff>
    </xdr:from>
    <xdr:to>
      <xdr:col>20</xdr:col>
      <xdr:colOff>122464</xdr:colOff>
      <xdr:row>156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158</xdr:row>
      <xdr:rowOff>95248</xdr:rowOff>
    </xdr:from>
    <xdr:to>
      <xdr:col>20</xdr:col>
      <xdr:colOff>190500</xdr:colOff>
      <xdr:row>172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750093</xdr:colOff>
      <xdr:row>28</xdr:row>
      <xdr:rowOff>98822</xdr:rowOff>
    </xdr:from>
    <xdr:to>
      <xdr:col>13</xdr:col>
      <xdr:colOff>750093</xdr:colOff>
      <xdr:row>42</xdr:row>
      <xdr:rowOff>175022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11906</xdr:colOff>
      <xdr:row>44</xdr:row>
      <xdr:rowOff>27383</xdr:rowOff>
    </xdr:from>
    <xdr:to>
      <xdr:col>14</xdr:col>
      <xdr:colOff>11906</xdr:colOff>
      <xdr:row>58</xdr:row>
      <xdr:rowOff>103583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-1</xdr:colOff>
      <xdr:row>60</xdr:row>
      <xdr:rowOff>15477</xdr:rowOff>
    </xdr:from>
    <xdr:to>
      <xdr:col>14</xdr:col>
      <xdr:colOff>-1</xdr:colOff>
      <xdr:row>74</xdr:row>
      <xdr:rowOff>67865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23812</xdr:colOff>
      <xdr:row>76</xdr:row>
      <xdr:rowOff>27384</xdr:rowOff>
    </xdr:from>
    <xdr:to>
      <xdr:col>14</xdr:col>
      <xdr:colOff>23812</xdr:colOff>
      <xdr:row>90</xdr:row>
      <xdr:rowOff>103584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250030</xdr:colOff>
      <xdr:row>85</xdr:row>
      <xdr:rowOff>3572</xdr:rowOff>
    </xdr:from>
    <xdr:to>
      <xdr:col>2</xdr:col>
      <xdr:colOff>392905</xdr:colOff>
      <xdr:row>99</xdr:row>
      <xdr:rowOff>79772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11905</xdr:colOff>
      <xdr:row>84</xdr:row>
      <xdr:rowOff>182165</xdr:rowOff>
    </xdr:from>
    <xdr:to>
      <xdr:col>6</xdr:col>
      <xdr:colOff>1250155</xdr:colOff>
      <xdr:row>99</xdr:row>
      <xdr:rowOff>67865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904875</xdr:colOff>
      <xdr:row>101</xdr:row>
      <xdr:rowOff>122634</xdr:rowOff>
    </xdr:from>
    <xdr:to>
      <xdr:col>2</xdr:col>
      <xdr:colOff>1047750</xdr:colOff>
      <xdr:row>116</xdr:row>
      <xdr:rowOff>8334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553639</xdr:colOff>
      <xdr:row>93</xdr:row>
      <xdr:rowOff>15478</xdr:rowOff>
    </xdr:from>
    <xdr:to>
      <xdr:col>13</xdr:col>
      <xdr:colOff>553639</xdr:colOff>
      <xdr:row>107</xdr:row>
      <xdr:rowOff>91678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2"/>
  <sheetViews>
    <sheetView topLeftCell="B1" zoomScale="90" zoomScaleNormal="90" workbookViewId="0">
      <pane ySplit="1" topLeftCell="A7" activePane="bottomLeft" state="frozen"/>
      <selection pane="bottomLeft" activeCell="C21" sqref="C21:G21"/>
    </sheetView>
  </sheetViews>
  <sheetFormatPr baseColWidth="10" defaultColWidth="11.42578125" defaultRowHeight="15"/>
  <cols>
    <col min="1" max="1" width="55.140625" customWidth="1"/>
    <col min="2" max="2" width="17" customWidth="1"/>
    <col min="3" max="3" width="15.5703125" customWidth="1"/>
    <col min="4" max="5" width="13.7109375" bestFit="1" customWidth="1"/>
    <col min="6" max="6" width="18" customWidth="1"/>
    <col min="7" max="7" width="16.42578125" customWidth="1"/>
    <col min="9" max="9" width="12.7109375" bestFit="1" customWidth="1"/>
  </cols>
  <sheetData>
    <row r="2" spans="1:7" ht="15.75">
      <c r="A2" s="55" t="s">
        <v>80</v>
      </c>
      <c r="B2" s="55"/>
      <c r="C2" s="55"/>
      <c r="D2" s="55"/>
      <c r="E2" s="55"/>
      <c r="F2" s="55"/>
      <c r="G2" s="55"/>
    </row>
    <row r="4" spans="1:7">
      <c r="A4" s="48" t="s">
        <v>0</v>
      </c>
      <c r="B4" s="49" t="s">
        <v>1</v>
      </c>
      <c r="C4" s="56" t="s">
        <v>2</v>
      </c>
      <c r="D4" s="56"/>
      <c r="E4" s="56"/>
      <c r="F4" s="56"/>
      <c r="G4" s="56"/>
    </row>
    <row r="5" spans="1:7" ht="15.75" thickBot="1">
      <c r="A5" s="50"/>
      <c r="B5" s="51"/>
      <c r="C5" s="1" t="s">
        <v>3</v>
      </c>
      <c r="D5" s="1" t="s">
        <v>4</v>
      </c>
      <c r="E5" s="1" t="s">
        <v>5</v>
      </c>
      <c r="F5" s="1" t="s">
        <v>53</v>
      </c>
      <c r="G5" s="1" t="s">
        <v>79</v>
      </c>
    </row>
    <row r="6" spans="1:7" ht="15.75" thickTop="1"/>
    <row r="7" spans="1:7">
      <c r="A7" s="2" t="s">
        <v>6</v>
      </c>
    </row>
    <row r="9" spans="1:7">
      <c r="A9" t="s">
        <v>7</v>
      </c>
    </row>
    <row r="10" spans="1:7">
      <c r="A10" s="3" t="s">
        <v>55</v>
      </c>
      <c r="B10" s="15">
        <f>SUM(C10:G10)</f>
        <v>6066</v>
      </c>
      <c r="C10" s="15">
        <v>963</v>
      </c>
      <c r="D10" s="15">
        <v>58</v>
      </c>
      <c r="E10" s="15">
        <v>168</v>
      </c>
      <c r="F10" s="15">
        <v>4807</v>
      </c>
      <c r="G10" s="15">
        <v>70</v>
      </c>
    </row>
    <row r="11" spans="1:7">
      <c r="A11" s="18" t="s">
        <v>36</v>
      </c>
      <c r="B11" s="15">
        <f t="shared" ref="B11:B15" si="0">SUM(C11:G11)</f>
        <v>9887</v>
      </c>
      <c r="C11" s="15">
        <v>1073</v>
      </c>
      <c r="D11" s="15">
        <v>79</v>
      </c>
      <c r="E11" s="15">
        <v>168</v>
      </c>
      <c r="F11" s="15">
        <v>8497</v>
      </c>
      <c r="G11" s="15">
        <v>70</v>
      </c>
    </row>
    <row r="12" spans="1:7">
      <c r="A12" s="41" t="s">
        <v>81</v>
      </c>
      <c r="B12" s="15">
        <f t="shared" si="0"/>
        <v>3520</v>
      </c>
      <c r="C12" s="15">
        <v>500</v>
      </c>
      <c r="D12" s="15">
        <v>200</v>
      </c>
      <c r="E12" s="15">
        <v>200</v>
      </c>
      <c r="F12" s="15">
        <v>1970</v>
      </c>
      <c r="G12" s="15">
        <v>650</v>
      </c>
    </row>
    <row r="13" spans="1:7">
      <c r="A13" s="41" t="s">
        <v>82</v>
      </c>
      <c r="B13" s="15">
        <f t="shared" si="0"/>
        <v>4190</v>
      </c>
      <c r="C13" s="15">
        <v>167</v>
      </c>
      <c r="D13" s="15">
        <v>79</v>
      </c>
      <c r="E13" s="15">
        <v>59</v>
      </c>
      <c r="F13" s="15">
        <v>3834</v>
      </c>
      <c r="G13" s="15">
        <v>51</v>
      </c>
    </row>
    <row r="14" spans="1:7">
      <c r="A14" s="30" t="s">
        <v>36</v>
      </c>
      <c r="B14" s="15">
        <f t="shared" si="0"/>
        <v>7507</v>
      </c>
      <c r="C14" s="15">
        <v>167</v>
      </c>
      <c r="D14" s="15">
        <v>117</v>
      </c>
      <c r="E14" s="15">
        <v>59</v>
      </c>
      <c r="F14" s="15">
        <v>7113</v>
      </c>
      <c r="G14" s="15">
        <v>51</v>
      </c>
    </row>
    <row r="15" spans="1:7">
      <c r="A15" s="41" t="s">
        <v>83</v>
      </c>
      <c r="B15" s="15">
        <f t="shared" si="0"/>
        <v>13468</v>
      </c>
      <c r="C15" s="15">
        <v>1623</v>
      </c>
      <c r="D15" s="15">
        <v>540</v>
      </c>
      <c r="E15" s="15">
        <v>541</v>
      </c>
      <c r="F15" s="15">
        <v>8333</v>
      </c>
      <c r="G15" s="15">
        <v>2431</v>
      </c>
    </row>
    <row r="17" spans="1:9">
      <c r="A17" s="5" t="s">
        <v>8</v>
      </c>
    </row>
    <row r="18" spans="1:9">
      <c r="A18" s="3" t="s">
        <v>55</v>
      </c>
      <c r="B18" s="15">
        <f>SUM(C18:G18)</f>
        <v>1916740000</v>
      </c>
      <c r="C18" s="15">
        <v>198505000</v>
      </c>
      <c r="D18" s="15">
        <v>11285000</v>
      </c>
      <c r="E18" s="15">
        <v>31080000</v>
      </c>
      <c r="F18" s="15">
        <v>1662920000</v>
      </c>
      <c r="G18" s="15">
        <v>12950000</v>
      </c>
    </row>
    <row r="19" spans="1:9">
      <c r="A19" s="41" t="s">
        <v>81</v>
      </c>
      <c r="B19" s="15">
        <f>SUM(C19:G19)</f>
        <v>948200000</v>
      </c>
      <c r="C19" s="15">
        <v>138750000</v>
      </c>
      <c r="D19" s="15">
        <v>55500000</v>
      </c>
      <c r="E19" s="15">
        <v>55500000</v>
      </c>
      <c r="F19" s="15">
        <v>519000000</v>
      </c>
      <c r="G19" s="15">
        <v>179450000</v>
      </c>
    </row>
    <row r="20" spans="1:9">
      <c r="A20" s="3" t="s">
        <v>82</v>
      </c>
      <c r="B20" s="15">
        <f>SUM(C20:G20)</f>
        <v>1483322500</v>
      </c>
      <c r="C20" s="15">
        <v>30895000</v>
      </c>
      <c r="D20" s="15">
        <v>18777500</v>
      </c>
      <c r="E20" s="15">
        <v>10915000</v>
      </c>
      <c r="F20" s="15">
        <v>1413300000</v>
      </c>
      <c r="G20" s="15">
        <v>9435000</v>
      </c>
      <c r="I20" s="4"/>
    </row>
    <row r="21" spans="1:9">
      <c r="A21" s="41" t="s">
        <v>83</v>
      </c>
      <c r="B21" s="15">
        <f>SUM(C21:G21)</f>
        <v>12348915000</v>
      </c>
      <c r="C21" s="15">
        <v>600510000</v>
      </c>
      <c r="D21" s="15">
        <v>199800000</v>
      </c>
      <c r="E21" s="15">
        <v>199985000</v>
      </c>
      <c r="F21" s="15">
        <v>9999600000</v>
      </c>
      <c r="G21" s="15">
        <v>1349020000</v>
      </c>
    </row>
    <row r="22" spans="1:9">
      <c r="A22" s="3" t="s">
        <v>84</v>
      </c>
      <c r="B22" s="15">
        <f>SUM(C22:G22)</f>
        <v>1483322500</v>
      </c>
      <c r="C22" s="15">
        <f>C20</f>
        <v>30895000</v>
      </c>
      <c r="D22" s="15">
        <f t="shared" ref="D22:G22" si="1">D20</f>
        <v>18777500</v>
      </c>
      <c r="E22" s="15">
        <f t="shared" si="1"/>
        <v>10915000</v>
      </c>
      <c r="F22" s="15">
        <f t="shared" si="1"/>
        <v>1413300000</v>
      </c>
      <c r="G22" s="15">
        <f t="shared" si="1"/>
        <v>9435000</v>
      </c>
    </row>
    <row r="23" spans="1:9">
      <c r="B23" s="4"/>
      <c r="C23" s="4"/>
      <c r="D23" s="4"/>
      <c r="E23" s="4"/>
      <c r="F23" s="4"/>
    </row>
    <row r="24" spans="1:9">
      <c r="A24" t="s">
        <v>9</v>
      </c>
    </row>
    <row r="25" spans="1:9">
      <c r="A25" s="6" t="s">
        <v>81</v>
      </c>
      <c r="B25" s="15">
        <f>B19</f>
        <v>948200000</v>
      </c>
      <c r="C25" s="15"/>
      <c r="D25" s="15"/>
      <c r="E25" s="15"/>
      <c r="F25" s="15"/>
      <c r="G25" s="15"/>
      <c r="H25" s="7"/>
    </row>
    <row r="26" spans="1:9">
      <c r="A26" s="6" t="s">
        <v>82</v>
      </c>
      <c r="B26" s="15">
        <v>4647965000</v>
      </c>
      <c r="C26" s="22"/>
      <c r="D26" s="22"/>
      <c r="E26" s="22"/>
      <c r="F26" s="22"/>
      <c r="G26" s="22"/>
      <c r="H26" s="7"/>
    </row>
    <row r="28" spans="1:9">
      <c r="A28" t="s">
        <v>10</v>
      </c>
    </row>
    <row r="29" spans="1:9">
      <c r="A29" t="s">
        <v>56</v>
      </c>
      <c r="B29" s="6">
        <v>0.99</v>
      </c>
      <c r="C29" s="6">
        <v>0.99</v>
      </c>
      <c r="D29" s="6">
        <v>0.99</v>
      </c>
      <c r="E29" s="6">
        <v>0.99</v>
      </c>
      <c r="F29" s="6">
        <v>0.99</v>
      </c>
      <c r="G29" s="6">
        <v>0.99</v>
      </c>
    </row>
    <row r="30" spans="1:9">
      <c r="A30" t="s">
        <v>85</v>
      </c>
      <c r="B30" s="6">
        <v>1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</row>
    <row r="31" spans="1:9">
      <c r="A31" t="s">
        <v>11</v>
      </c>
      <c r="B31" s="4">
        <f>C31+F31</f>
        <v>0</v>
      </c>
      <c r="C31" s="4"/>
      <c r="D31" s="4"/>
      <c r="E31" s="4"/>
      <c r="F31" s="4"/>
      <c r="G31" s="4"/>
    </row>
    <row r="33" spans="1:7">
      <c r="A33" t="s">
        <v>12</v>
      </c>
    </row>
    <row r="34" spans="1:7">
      <c r="A34" t="s">
        <v>57</v>
      </c>
      <c r="B34" s="6">
        <f>B18/B29</f>
        <v>1936101010.1010101</v>
      </c>
      <c r="C34" s="6">
        <f t="shared" ref="C34:G34" si="2">C18/C29</f>
        <v>200510101.01010102</v>
      </c>
      <c r="D34" s="6">
        <f t="shared" si="2"/>
        <v>11398989.898989899</v>
      </c>
      <c r="E34" s="6">
        <f t="shared" si="2"/>
        <v>31393939.393939395</v>
      </c>
      <c r="F34" s="6">
        <f t="shared" si="2"/>
        <v>1679717171.7171717</v>
      </c>
      <c r="G34" s="6">
        <f t="shared" si="2"/>
        <v>13080808.080808081</v>
      </c>
    </row>
    <row r="35" spans="1:7">
      <c r="A35" t="s">
        <v>86</v>
      </c>
      <c r="B35" s="6">
        <f>B20/B30</f>
        <v>1483322500</v>
      </c>
      <c r="C35" s="6">
        <f t="shared" ref="C35:G35" si="3">C20/C30</f>
        <v>30895000</v>
      </c>
      <c r="D35" s="6">
        <f t="shared" si="3"/>
        <v>18777500</v>
      </c>
      <c r="E35" s="6">
        <f t="shared" si="3"/>
        <v>10915000</v>
      </c>
      <c r="F35" s="6">
        <f t="shared" si="3"/>
        <v>1413300000</v>
      </c>
      <c r="G35" s="6">
        <f t="shared" si="3"/>
        <v>9435000</v>
      </c>
    </row>
    <row r="36" spans="1:7">
      <c r="A36" t="s">
        <v>58</v>
      </c>
      <c r="B36" s="6">
        <f>B34/B10</f>
        <v>319172.60304995219</v>
      </c>
      <c r="C36" s="6">
        <f t="shared" ref="C36:G36" si="4">C34/C10</f>
        <v>208214.0197404995</v>
      </c>
      <c r="D36" s="6">
        <f t="shared" si="4"/>
        <v>196534.30860327411</v>
      </c>
      <c r="E36" s="6">
        <f t="shared" si="4"/>
        <v>186868.68686868687</v>
      </c>
      <c r="F36" s="6">
        <f t="shared" si="4"/>
        <v>349431.48985171033</v>
      </c>
      <c r="G36" s="6">
        <f t="shared" si="4"/>
        <v>186868.68686868687</v>
      </c>
    </row>
    <row r="37" spans="1:7">
      <c r="A37" t="s">
        <v>87</v>
      </c>
      <c r="B37" s="6">
        <f>B35/B13</f>
        <v>354014.91646778042</v>
      </c>
      <c r="C37" s="6">
        <f t="shared" ref="C37:G37" si="5">C35/C13</f>
        <v>185000</v>
      </c>
      <c r="D37" s="6">
        <f t="shared" si="5"/>
        <v>237689.87341772151</v>
      </c>
      <c r="E37" s="6">
        <f t="shared" si="5"/>
        <v>185000</v>
      </c>
      <c r="F37" s="6">
        <f t="shared" si="5"/>
        <v>368622.84820031299</v>
      </c>
      <c r="G37" s="6">
        <f t="shared" si="5"/>
        <v>185000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6" t="e">
        <f t="shared" ref="B42:G42" si="6">B12/B31*100</f>
        <v>#DIV/0!</v>
      </c>
      <c r="C42" s="6" t="e">
        <f t="shared" si="6"/>
        <v>#DIV/0!</v>
      </c>
      <c r="D42" s="6" t="e">
        <f t="shared" si="6"/>
        <v>#DIV/0!</v>
      </c>
      <c r="E42" s="6" t="e">
        <f t="shared" si="6"/>
        <v>#DIV/0!</v>
      </c>
      <c r="F42" s="6" t="e">
        <f t="shared" si="6"/>
        <v>#DIV/0!</v>
      </c>
      <c r="G42" s="6" t="e">
        <f t="shared" si="6"/>
        <v>#DIV/0!</v>
      </c>
    </row>
    <row r="43" spans="1:7">
      <c r="A43" t="s">
        <v>16</v>
      </c>
      <c r="B43" s="6" t="e">
        <f t="shared" ref="B43:G43" si="7">B13/B31*100</f>
        <v>#DIV/0!</v>
      </c>
      <c r="C43" s="6" t="e">
        <f t="shared" si="7"/>
        <v>#DIV/0!</v>
      </c>
      <c r="D43" s="6" t="e">
        <f t="shared" si="7"/>
        <v>#DIV/0!</v>
      </c>
      <c r="E43" s="6" t="e">
        <f t="shared" si="7"/>
        <v>#DIV/0!</v>
      </c>
      <c r="F43" s="6" t="e">
        <f t="shared" si="7"/>
        <v>#DIV/0!</v>
      </c>
      <c r="G43" s="6" t="e">
        <f t="shared" si="7"/>
        <v>#DIV/0!</v>
      </c>
    </row>
    <row r="45" spans="1:7">
      <c r="A45" s="17" t="s">
        <v>17</v>
      </c>
      <c r="B45" s="17"/>
      <c r="C45" s="17"/>
      <c r="D45" s="17"/>
      <c r="E45" s="17"/>
      <c r="F45" s="17"/>
      <c r="G45" s="17"/>
    </row>
    <row r="46" spans="1:7">
      <c r="A46" s="17" t="s">
        <v>18</v>
      </c>
      <c r="B46" s="52">
        <f>B13/B12*100</f>
        <v>119.03409090909092</v>
      </c>
      <c r="C46" s="52">
        <f t="shared" ref="C46:G46" si="8">C13/C12*100</f>
        <v>33.4</v>
      </c>
      <c r="D46" s="52">
        <f t="shared" si="8"/>
        <v>39.5</v>
      </c>
      <c r="E46" s="52">
        <f t="shared" si="8"/>
        <v>29.5</v>
      </c>
      <c r="F46" s="52">
        <f t="shared" si="8"/>
        <v>194.61928934010155</v>
      </c>
      <c r="G46" s="52">
        <f t="shared" si="8"/>
        <v>7.8461538461538458</v>
      </c>
    </row>
    <row r="47" spans="1:7">
      <c r="A47" s="17" t="s">
        <v>19</v>
      </c>
      <c r="B47" s="52">
        <f t="shared" ref="B47:G47" si="9">B20/B19*100</f>
        <v>156.43561484918794</v>
      </c>
      <c r="C47" s="52">
        <f t="shared" si="9"/>
        <v>22.266666666666669</v>
      </c>
      <c r="D47" s="52">
        <f t="shared" si="9"/>
        <v>33.833333333333329</v>
      </c>
      <c r="E47" s="52">
        <f t="shared" si="9"/>
        <v>19.666666666666664</v>
      </c>
      <c r="F47" s="52">
        <f t="shared" si="9"/>
        <v>272.3121387283237</v>
      </c>
      <c r="G47" s="52">
        <f t="shared" si="9"/>
        <v>5.2577319587628866</v>
      </c>
    </row>
    <row r="48" spans="1:7">
      <c r="A48" s="17" t="s">
        <v>20</v>
      </c>
      <c r="B48" s="52">
        <f>AVERAGE(B46:B47)</f>
        <v>137.73485287913942</v>
      </c>
      <c r="C48" s="52">
        <f t="shared" ref="C48:G48" si="10">AVERAGE(C46:C47)</f>
        <v>27.833333333333336</v>
      </c>
      <c r="D48" s="52">
        <f t="shared" si="10"/>
        <v>36.666666666666664</v>
      </c>
      <c r="E48" s="52">
        <f t="shared" si="10"/>
        <v>24.583333333333332</v>
      </c>
      <c r="F48" s="52">
        <f t="shared" si="10"/>
        <v>233.46571403421262</v>
      </c>
      <c r="G48" s="52">
        <f t="shared" si="10"/>
        <v>6.5519429024583662</v>
      </c>
    </row>
    <row r="49" spans="1:7">
      <c r="A49" s="17"/>
      <c r="B49" s="10"/>
      <c r="C49" s="10"/>
      <c r="D49" s="10"/>
      <c r="E49" s="10"/>
      <c r="F49" s="10"/>
      <c r="G49" s="17"/>
    </row>
    <row r="50" spans="1:7">
      <c r="A50" s="17" t="s">
        <v>21</v>
      </c>
      <c r="B50" s="17"/>
      <c r="C50" s="17"/>
      <c r="D50" s="17"/>
      <c r="E50" s="17"/>
      <c r="F50" s="17"/>
      <c r="G50" s="17"/>
    </row>
    <row r="51" spans="1:7">
      <c r="A51" s="17" t="s">
        <v>22</v>
      </c>
      <c r="B51" s="52">
        <f t="shared" ref="B51:G51" si="11">B13/B15*100</f>
        <v>31.110781110781112</v>
      </c>
      <c r="C51" s="52">
        <f t="shared" si="11"/>
        <v>10.289587184226741</v>
      </c>
      <c r="D51" s="52">
        <f t="shared" si="11"/>
        <v>14.629629629629628</v>
      </c>
      <c r="E51" s="52">
        <f t="shared" si="11"/>
        <v>10.905730129390019</v>
      </c>
      <c r="F51" s="52">
        <f t="shared" si="11"/>
        <v>46.009840393615747</v>
      </c>
      <c r="G51" s="52">
        <f t="shared" si="11"/>
        <v>2.0979020979020979</v>
      </c>
    </row>
    <row r="52" spans="1:7">
      <c r="A52" s="17" t="s">
        <v>23</v>
      </c>
      <c r="B52" s="52">
        <f t="shared" ref="B52:G52" si="12">B20/B21*100</f>
        <v>12.011763786535093</v>
      </c>
      <c r="C52" s="52">
        <f t="shared" si="12"/>
        <v>5.1447935921133707</v>
      </c>
      <c r="D52" s="52">
        <f t="shared" si="12"/>
        <v>9.3981481481481488</v>
      </c>
      <c r="E52" s="52">
        <f t="shared" si="12"/>
        <v>5.4579093432007397</v>
      </c>
      <c r="F52" s="52">
        <f t="shared" si="12"/>
        <v>14.133565342613705</v>
      </c>
      <c r="G52" s="52">
        <f t="shared" si="12"/>
        <v>0.69939659901261653</v>
      </c>
    </row>
    <row r="53" spans="1:7">
      <c r="A53" s="17" t="s">
        <v>24</v>
      </c>
      <c r="B53" s="52">
        <f>(B51+B52)/2</f>
        <v>21.561272448658102</v>
      </c>
      <c r="C53" s="52">
        <f t="shared" ref="C53:G53" si="13">(C51+C52)/2</f>
        <v>7.7171903881700565</v>
      </c>
      <c r="D53" s="52">
        <f t="shared" si="13"/>
        <v>12.013888888888889</v>
      </c>
      <c r="E53" s="52">
        <f t="shared" si="13"/>
        <v>8.1818197362953793</v>
      </c>
      <c r="F53" s="52">
        <f t="shared" si="13"/>
        <v>30.071702868114727</v>
      </c>
      <c r="G53" s="52">
        <f t="shared" si="13"/>
        <v>1.3986493484573572</v>
      </c>
    </row>
    <row r="54" spans="1:7">
      <c r="A54" s="17"/>
      <c r="B54" s="17"/>
      <c r="C54" s="17"/>
      <c r="D54" s="17"/>
      <c r="E54" s="17"/>
      <c r="F54" s="17"/>
      <c r="G54" s="17"/>
    </row>
    <row r="55" spans="1:7">
      <c r="A55" s="17" t="s">
        <v>25</v>
      </c>
      <c r="B55" s="52">
        <f t="shared" ref="B55" si="14">B22/B20*100</f>
        <v>100</v>
      </c>
      <c r="C55" s="52"/>
      <c r="D55" s="52"/>
      <c r="E55" s="52"/>
      <c r="F55" s="52"/>
      <c r="G55" s="52"/>
    </row>
    <row r="56" spans="1:7">
      <c r="A56" s="17"/>
      <c r="B56" s="17"/>
      <c r="C56" s="17"/>
      <c r="D56" s="17"/>
      <c r="E56" s="17"/>
      <c r="F56" s="17"/>
      <c r="G56" s="17"/>
    </row>
    <row r="57" spans="1:7">
      <c r="A57" s="17" t="s">
        <v>26</v>
      </c>
      <c r="B57" s="17"/>
      <c r="C57" s="17"/>
      <c r="D57" s="17"/>
      <c r="E57" s="17"/>
      <c r="F57" s="17"/>
      <c r="G57" s="17"/>
    </row>
    <row r="58" spans="1:7">
      <c r="A58" s="17" t="s">
        <v>27</v>
      </c>
      <c r="B58" s="52">
        <f t="shared" ref="B58:G58" si="15">((B13/B10)-1)*100</f>
        <v>-30.926475436861189</v>
      </c>
      <c r="C58" s="52">
        <f t="shared" si="15"/>
        <v>-82.658359293873303</v>
      </c>
      <c r="D58" s="52">
        <f t="shared" si="15"/>
        <v>36.206896551724135</v>
      </c>
      <c r="E58" s="52">
        <f t="shared" si="15"/>
        <v>-64.88095238095238</v>
      </c>
      <c r="F58" s="52">
        <f t="shared" si="15"/>
        <v>-20.241314749323902</v>
      </c>
      <c r="G58" s="52">
        <f t="shared" si="15"/>
        <v>-27.142857142857146</v>
      </c>
    </row>
    <row r="59" spans="1:7">
      <c r="A59" s="17" t="s">
        <v>28</v>
      </c>
      <c r="B59" s="52">
        <f>((B35/B34)-1)*100</f>
        <v>-23.386099575320596</v>
      </c>
      <c r="C59" s="52">
        <f t="shared" ref="C59:G59" si="16">((C35/C34)-1)*100</f>
        <v>-84.591798695246979</v>
      </c>
      <c r="D59" s="52">
        <f t="shared" si="16"/>
        <v>64.729508196721326</v>
      </c>
      <c r="E59" s="52">
        <f t="shared" si="16"/>
        <v>-65.232142857142847</v>
      </c>
      <c r="F59" s="52">
        <f t="shared" si="16"/>
        <v>-15.860835157433906</v>
      </c>
      <c r="G59" s="52">
        <f t="shared" si="16"/>
        <v>-27.87142857142857</v>
      </c>
    </row>
    <row r="60" spans="1:7">
      <c r="A60" s="17" t="s">
        <v>29</v>
      </c>
      <c r="B60" s="52">
        <f>((B37/B36)-1)*100</f>
        <v>10.916448681648049</v>
      </c>
      <c r="C60" s="52">
        <f t="shared" ref="C60:G60" si="17">((C37/C36)-1)*100</f>
        <v>-11.149114631873259</v>
      </c>
      <c r="D60" s="52">
        <f t="shared" si="17"/>
        <v>20.940651587466274</v>
      </c>
      <c r="E60" s="52">
        <f t="shared" si="17"/>
        <v>-1.0000000000000009</v>
      </c>
      <c r="F60" s="52">
        <f t="shared" si="17"/>
        <v>5.4921662488824241</v>
      </c>
      <c r="G60" s="52">
        <f t="shared" si="17"/>
        <v>-1.0000000000000009</v>
      </c>
    </row>
    <row r="61" spans="1:7">
      <c r="A61" s="17"/>
      <c r="B61" s="10"/>
      <c r="C61" s="10"/>
      <c r="D61" s="10"/>
      <c r="E61" s="10"/>
      <c r="F61" s="10"/>
      <c r="G61" s="17"/>
    </row>
    <row r="62" spans="1:7">
      <c r="A62" s="17" t="s">
        <v>30</v>
      </c>
      <c r="B62" s="17"/>
      <c r="C62" s="17"/>
      <c r="D62" s="17"/>
      <c r="E62" s="17"/>
      <c r="F62" s="17"/>
      <c r="G62" s="17"/>
    </row>
    <row r="63" spans="1:7">
      <c r="A63" s="17" t="s">
        <v>51</v>
      </c>
      <c r="B63" s="15">
        <f>B19/(B12*3)</f>
        <v>89791.666666666672</v>
      </c>
      <c r="C63" s="15">
        <f t="shared" ref="C63:G63" si="18">C19/(C12*3)</f>
        <v>92500</v>
      </c>
      <c r="D63" s="15">
        <f t="shared" si="18"/>
        <v>92500</v>
      </c>
      <c r="E63" s="15">
        <f t="shared" si="18"/>
        <v>92500</v>
      </c>
      <c r="F63" s="15">
        <f t="shared" si="18"/>
        <v>87817.258883248738</v>
      </c>
      <c r="G63" s="15">
        <f t="shared" si="18"/>
        <v>92025.641025641031</v>
      </c>
    </row>
    <row r="64" spans="1:7">
      <c r="A64" s="17" t="s">
        <v>52</v>
      </c>
      <c r="B64" s="15">
        <f>B20/(B13*3)</f>
        <v>118004.97215592681</v>
      </c>
      <c r="C64" s="15">
        <f t="shared" ref="C64:G64" si="19">C20/(C13*3)</f>
        <v>61666.666666666664</v>
      </c>
      <c r="D64" s="15">
        <f t="shared" si="19"/>
        <v>79229.957805907179</v>
      </c>
      <c r="E64" s="15">
        <f t="shared" si="19"/>
        <v>61666.666666666664</v>
      </c>
      <c r="F64" s="15">
        <f t="shared" si="19"/>
        <v>122874.28273343766</v>
      </c>
      <c r="G64" s="15">
        <f t="shared" si="19"/>
        <v>61666.666666666664</v>
      </c>
    </row>
    <row r="65" spans="1:8" hidden="1">
      <c r="A65" s="17" t="s">
        <v>37</v>
      </c>
      <c r="B65" s="15">
        <f>B20/B14</f>
        <v>197591.91421340083</v>
      </c>
      <c r="C65" s="15">
        <f t="shared" ref="C65:G65" si="20">C20/C14</f>
        <v>185000</v>
      </c>
      <c r="D65" s="15">
        <f t="shared" si="20"/>
        <v>160491.452991453</v>
      </c>
      <c r="E65" s="15">
        <f t="shared" si="20"/>
        <v>185000</v>
      </c>
      <c r="F65" s="15">
        <f t="shared" ref="F65" si="21">F20/F14</f>
        <v>198692.53479544495</v>
      </c>
      <c r="G65" s="15">
        <f t="shared" si="20"/>
        <v>185000</v>
      </c>
    </row>
    <row r="66" spans="1:8">
      <c r="A66" s="17" t="s">
        <v>31</v>
      </c>
      <c r="B66" s="53">
        <f>(B64/B63)*B48</f>
        <v>181.01231531029444</v>
      </c>
      <c r="C66" s="53">
        <f t="shared" ref="C66:G66" si="22">(C64/C63)*C48</f>
        <v>18.555555555555557</v>
      </c>
      <c r="D66" s="53">
        <f t="shared" si="22"/>
        <v>31.406469760900141</v>
      </c>
      <c r="E66" s="53">
        <f t="shared" si="22"/>
        <v>16.388888888888886</v>
      </c>
      <c r="F66" s="53">
        <f t="shared" si="22"/>
        <v>326.66622164718717</v>
      </c>
      <c r="G66" s="53">
        <f t="shared" si="22"/>
        <v>4.3904772026782863</v>
      </c>
    </row>
    <row r="67" spans="1:8">
      <c r="A67" s="17" t="s">
        <v>45</v>
      </c>
      <c r="B67" s="15">
        <f>B19/B12</f>
        <v>269375</v>
      </c>
      <c r="C67" s="15">
        <f t="shared" ref="C67:G67" si="23">C19/C12</f>
        <v>277500</v>
      </c>
      <c r="D67" s="15">
        <f t="shared" si="23"/>
        <v>277500</v>
      </c>
      <c r="E67" s="15">
        <f t="shared" si="23"/>
        <v>277500</v>
      </c>
      <c r="F67" s="15">
        <f t="shared" si="23"/>
        <v>263451.77664974617</v>
      </c>
      <c r="G67" s="15">
        <f t="shared" si="23"/>
        <v>276076.92307692306</v>
      </c>
    </row>
    <row r="68" spans="1:8">
      <c r="A68" s="17" t="s">
        <v>46</v>
      </c>
      <c r="B68" s="15">
        <f>B20/B13</f>
        <v>354014.91646778042</v>
      </c>
      <c r="C68" s="15">
        <f t="shared" ref="C68:G68" si="24">C20/C13</f>
        <v>185000</v>
      </c>
      <c r="D68" s="15">
        <f t="shared" si="24"/>
        <v>237689.87341772151</v>
      </c>
      <c r="E68" s="15">
        <f t="shared" si="24"/>
        <v>185000</v>
      </c>
      <c r="F68" s="15">
        <f t="shared" si="24"/>
        <v>368622.84820031299</v>
      </c>
      <c r="G68" s="15">
        <f t="shared" si="24"/>
        <v>185000</v>
      </c>
    </row>
    <row r="69" spans="1:8">
      <c r="A69" s="17"/>
      <c r="B69" s="10"/>
      <c r="C69" s="10"/>
      <c r="D69" s="10"/>
      <c r="E69" s="10"/>
      <c r="F69" s="10"/>
      <c r="G69" s="17"/>
    </row>
    <row r="70" spans="1:8">
      <c r="A70" s="17" t="s">
        <v>32</v>
      </c>
      <c r="B70" s="10"/>
      <c r="C70" s="10"/>
      <c r="D70" s="10"/>
      <c r="E70" s="10"/>
      <c r="F70" s="10"/>
      <c r="G70" s="17"/>
    </row>
    <row r="71" spans="1:8">
      <c r="A71" s="17" t="s">
        <v>33</v>
      </c>
      <c r="B71" s="22">
        <f>(B26/B25)*100</f>
        <v>490.18825142375027</v>
      </c>
      <c r="C71" s="22"/>
      <c r="D71" s="22"/>
      <c r="E71" s="22"/>
      <c r="F71" s="22"/>
      <c r="G71" s="22"/>
      <c r="H71" s="7"/>
    </row>
    <row r="72" spans="1:8">
      <c r="A72" s="17" t="s">
        <v>34</v>
      </c>
      <c r="B72" s="22">
        <f>(B20/B26)*100</f>
        <v>31.913374993142156</v>
      </c>
      <c r="C72" s="22"/>
      <c r="D72" s="22"/>
      <c r="E72" s="22"/>
      <c r="F72" s="22"/>
      <c r="G72" s="22"/>
      <c r="H72" s="7"/>
    </row>
    <row r="73" spans="1:8" ht="15.75" thickBot="1">
      <c r="A73" s="54"/>
      <c r="B73" s="54"/>
      <c r="C73" s="54"/>
      <c r="D73" s="54"/>
      <c r="E73" s="54"/>
      <c r="F73" s="54"/>
      <c r="G73" s="54"/>
    </row>
    <row r="74" spans="1:8" ht="15.75" thickTop="1"/>
    <row r="75" spans="1:8">
      <c r="A75" s="13" t="s">
        <v>35</v>
      </c>
    </row>
    <row r="76" spans="1:8">
      <c r="A76" t="s">
        <v>88</v>
      </c>
    </row>
    <row r="77" spans="1:8">
      <c r="A77" t="s">
        <v>89</v>
      </c>
      <c r="B77" s="12"/>
      <c r="C77" s="12"/>
      <c r="D77" s="12"/>
    </row>
    <row r="79" spans="1:8">
      <c r="A79" t="s">
        <v>38</v>
      </c>
    </row>
    <row r="80" spans="1:8">
      <c r="A80" s="25" t="s">
        <v>41</v>
      </c>
    </row>
    <row r="82" spans="1:1">
      <c r="A82" s="47" t="s">
        <v>132</v>
      </c>
    </row>
    <row r="161" spans="5:8">
      <c r="E161" s="31"/>
      <c r="F161" s="31"/>
      <c r="G161" s="31"/>
      <c r="H161" s="31"/>
    </row>
    <row r="162" spans="5:8">
      <c r="E162" s="31"/>
      <c r="F162" s="31"/>
      <c r="G162" s="31"/>
      <c r="H162" s="31"/>
    </row>
  </sheetData>
  <mergeCells count="2">
    <mergeCell ref="A2:G2"/>
    <mergeCell ref="C4:G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82"/>
  <sheetViews>
    <sheetView tabSelected="1" zoomScale="80" zoomScaleNormal="80" workbookViewId="0">
      <selection activeCell="H7" sqref="H7"/>
    </sheetView>
  </sheetViews>
  <sheetFormatPr baseColWidth="10" defaultColWidth="11.42578125" defaultRowHeight="15"/>
  <cols>
    <col min="1" max="1" width="55.140625" customWidth="1"/>
    <col min="2" max="2" width="19.28515625" customWidth="1"/>
    <col min="3" max="3" width="18.28515625" customWidth="1"/>
    <col min="4" max="4" width="14.5703125" bestFit="1" customWidth="1"/>
    <col min="5" max="5" width="17" customWidth="1"/>
    <col min="6" max="6" width="20.42578125" customWidth="1"/>
    <col min="7" max="7" width="19.28515625" customWidth="1"/>
    <col min="9" max="9" width="15.140625" bestFit="1" customWidth="1"/>
    <col min="10" max="11" width="14.140625" bestFit="1" customWidth="1"/>
    <col min="12" max="12" width="16.85546875" bestFit="1" customWidth="1"/>
  </cols>
  <sheetData>
    <row r="2" spans="1:7" ht="15.75">
      <c r="A2" s="55" t="s">
        <v>91</v>
      </c>
      <c r="B2" s="55"/>
      <c r="C2" s="55"/>
      <c r="D2" s="55"/>
      <c r="E2" s="55"/>
      <c r="F2" s="55"/>
      <c r="G2" s="55"/>
    </row>
    <row r="4" spans="1:7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7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79</v>
      </c>
    </row>
    <row r="6" spans="1:7" ht="15.75" thickTop="1"/>
    <row r="7" spans="1:7">
      <c r="A7" s="2" t="s">
        <v>6</v>
      </c>
    </row>
    <row r="9" spans="1:7">
      <c r="A9" t="s">
        <v>7</v>
      </c>
    </row>
    <row r="10" spans="1:7">
      <c r="A10" s="3" t="s">
        <v>59</v>
      </c>
      <c r="B10" s="15">
        <f>SUM(C10:G10)</f>
        <v>6453</v>
      </c>
      <c r="C10" s="15">
        <v>3631</v>
      </c>
      <c r="D10" s="15">
        <v>476</v>
      </c>
      <c r="E10" s="27">
        <v>439</v>
      </c>
      <c r="F10" s="15">
        <v>1119</v>
      </c>
      <c r="G10" s="15">
        <v>788</v>
      </c>
    </row>
    <row r="11" spans="1:7">
      <c r="A11" s="18" t="s">
        <v>36</v>
      </c>
      <c r="B11" s="15">
        <f t="shared" ref="B11:B15" si="0">SUM(C11:G11)</f>
        <v>27255</v>
      </c>
      <c r="C11" s="15">
        <v>8955</v>
      </c>
      <c r="D11" s="15">
        <v>821</v>
      </c>
      <c r="E11" s="27">
        <v>1192</v>
      </c>
      <c r="F11" s="15">
        <v>14747</v>
      </c>
      <c r="G11" s="15">
        <v>1540</v>
      </c>
    </row>
    <row r="12" spans="1:7">
      <c r="A12" s="41" t="s">
        <v>92</v>
      </c>
      <c r="B12" s="15">
        <f t="shared" si="0"/>
        <v>7571</v>
      </c>
      <c r="C12" s="15">
        <v>750</v>
      </c>
      <c r="D12" s="15">
        <v>250</v>
      </c>
      <c r="E12" s="15">
        <v>250</v>
      </c>
      <c r="F12" s="15">
        <v>5320</v>
      </c>
      <c r="G12" s="15">
        <v>1001</v>
      </c>
    </row>
    <row r="13" spans="1:7">
      <c r="A13" s="3" t="s">
        <v>93</v>
      </c>
      <c r="B13" s="15">
        <f t="shared" si="0"/>
        <v>3181</v>
      </c>
      <c r="C13" s="15">
        <v>428</v>
      </c>
      <c r="D13" s="15">
        <v>23</v>
      </c>
      <c r="E13" s="27">
        <v>136</v>
      </c>
      <c r="F13" s="15">
        <v>1718</v>
      </c>
      <c r="G13" s="15">
        <v>876</v>
      </c>
    </row>
    <row r="14" spans="1:7">
      <c r="A14" s="18" t="s">
        <v>36</v>
      </c>
      <c r="B14" s="15">
        <f t="shared" si="0"/>
        <v>14132</v>
      </c>
      <c r="C14" s="15">
        <v>926</v>
      </c>
      <c r="D14" s="15">
        <v>156</v>
      </c>
      <c r="E14" s="27">
        <v>238</v>
      </c>
      <c r="F14" s="15">
        <v>11164</v>
      </c>
      <c r="G14" s="15">
        <v>1648</v>
      </c>
    </row>
    <row r="15" spans="1:7">
      <c r="A15" s="41" t="s">
        <v>83</v>
      </c>
      <c r="B15" s="15">
        <f t="shared" si="0"/>
        <v>13468</v>
      </c>
      <c r="C15" s="15">
        <v>1623</v>
      </c>
      <c r="D15" s="15">
        <v>540</v>
      </c>
      <c r="E15" s="15">
        <v>541</v>
      </c>
      <c r="F15" s="15">
        <v>8333</v>
      </c>
      <c r="G15" s="15">
        <v>2431</v>
      </c>
    </row>
    <row r="16" spans="1:7">
      <c r="B16" s="15"/>
    </row>
    <row r="17" spans="1:12">
      <c r="A17" s="5" t="s">
        <v>8</v>
      </c>
      <c r="B17" s="15"/>
    </row>
    <row r="18" spans="1:12">
      <c r="A18" s="3" t="s">
        <v>94</v>
      </c>
      <c r="B18" s="15">
        <f>SUM(C18:G18)</f>
        <v>5159136250</v>
      </c>
      <c r="C18" s="15">
        <v>1647240000</v>
      </c>
      <c r="D18" s="15">
        <v>144623750</v>
      </c>
      <c r="E18" s="15">
        <v>205997500</v>
      </c>
      <c r="F18" s="15">
        <v>2877300000</v>
      </c>
      <c r="G18" s="15">
        <v>283975000</v>
      </c>
    </row>
    <row r="19" spans="1:12">
      <c r="A19" s="41" t="s">
        <v>92</v>
      </c>
      <c r="B19" s="15">
        <f>SUM(C19:G19)</f>
        <v>4252555000</v>
      </c>
      <c r="C19" s="15">
        <v>277500000</v>
      </c>
      <c r="D19" s="15">
        <v>27750000</v>
      </c>
      <c r="E19" s="15">
        <v>101750000</v>
      </c>
      <c r="F19" s="15">
        <v>3290000000</v>
      </c>
      <c r="G19" s="15">
        <v>555555000</v>
      </c>
    </row>
    <row r="20" spans="1:12">
      <c r="A20" s="41" t="s">
        <v>93</v>
      </c>
      <c r="B20" s="15">
        <f>SUM(C20:G20)</f>
        <v>2729098750</v>
      </c>
      <c r="C20" s="37">
        <v>162060000</v>
      </c>
      <c r="D20" s="37">
        <v>24928750</v>
      </c>
      <c r="E20" s="37">
        <v>36630000</v>
      </c>
      <c r="F20" s="37">
        <v>2200600000</v>
      </c>
      <c r="G20" s="15">
        <v>304880000</v>
      </c>
      <c r="I20" s="36"/>
      <c r="J20" s="36"/>
      <c r="K20" s="36"/>
      <c r="L20" s="36"/>
    </row>
    <row r="21" spans="1:12">
      <c r="A21" s="41" t="s">
        <v>83</v>
      </c>
      <c r="B21" s="15">
        <f>SUM(C21:G21)</f>
        <v>12348915000</v>
      </c>
      <c r="C21" s="15">
        <v>600510000</v>
      </c>
      <c r="D21" s="15">
        <v>199800000</v>
      </c>
      <c r="E21" s="15">
        <v>199985000</v>
      </c>
      <c r="F21" s="15">
        <v>9999600000</v>
      </c>
      <c r="G21" s="15">
        <v>1349020000</v>
      </c>
    </row>
    <row r="22" spans="1:12">
      <c r="A22" s="41" t="s">
        <v>95</v>
      </c>
      <c r="B22" s="15">
        <f>SUM(C22:G22)</f>
        <v>2729098750</v>
      </c>
      <c r="C22" s="15">
        <f>C20</f>
        <v>162060000</v>
      </c>
      <c r="D22" s="15">
        <f t="shared" ref="D22:G22" si="1">D20</f>
        <v>24928750</v>
      </c>
      <c r="E22" s="15">
        <f t="shared" si="1"/>
        <v>36630000</v>
      </c>
      <c r="F22" s="15">
        <f t="shared" si="1"/>
        <v>2200600000</v>
      </c>
      <c r="G22" s="15">
        <f t="shared" si="1"/>
        <v>304880000</v>
      </c>
    </row>
    <row r="23" spans="1:12">
      <c r="B23" s="15"/>
      <c r="C23" s="4"/>
      <c r="D23" s="4"/>
      <c r="E23" s="4"/>
      <c r="F23" s="4"/>
    </row>
    <row r="24" spans="1:12">
      <c r="A24" t="s">
        <v>9</v>
      </c>
      <c r="B24" s="17"/>
    </row>
    <row r="25" spans="1:12">
      <c r="A25" s="6" t="s">
        <v>92</v>
      </c>
      <c r="B25" s="15">
        <f>B19</f>
        <v>4252555000</v>
      </c>
      <c r="C25" s="15"/>
      <c r="D25" s="15"/>
      <c r="E25" s="15"/>
      <c r="F25" s="15"/>
      <c r="G25" s="15"/>
      <c r="H25" s="7"/>
    </row>
    <row r="26" spans="1:12">
      <c r="A26" s="6" t="s">
        <v>93</v>
      </c>
      <c r="B26" s="15">
        <v>3263607900</v>
      </c>
      <c r="C26" s="26"/>
      <c r="D26" s="26"/>
      <c r="E26" s="26"/>
      <c r="F26" s="26"/>
      <c r="G26" s="26"/>
      <c r="H26" s="7"/>
    </row>
    <row r="28" spans="1:12">
      <c r="A28" t="s">
        <v>10</v>
      </c>
    </row>
    <row r="29" spans="1:12">
      <c r="A29" t="s">
        <v>60</v>
      </c>
      <c r="B29" s="19">
        <v>0.99</v>
      </c>
      <c r="C29" s="19">
        <v>0.99</v>
      </c>
      <c r="D29" s="19">
        <v>0.99</v>
      </c>
      <c r="E29" s="19">
        <v>0.99</v>
      </c>
      <c r="F29" s="19">
        <v>0.99</v>
      </c>
      <c r="G29" s="19">
        <v>0.99</v>
      </c>
      <c r="H29" s="6"/>
    </row>
    <row r="30" spans="1:12">
      <c r="A30" t="s">
        <v>96</v>
      </c>
      <c r="B30" s="19">
        <v>1.01</v>
      </c>
      <c r="C30" s="19">
        <v>1.01</v>
      </c>
      <c r="D30" s="19">
        <v>1.01</v>
      </c>
      <c r="E30" s="19">
        <v>1.01</v>
      </c>
      <c r="F30" s="19">
        <v>1.01</v>
      </c>
      <c r="G30" s="19">
        <v>1.01</v>
      </c>
      <c r="H30" s="6"/>
    </row>
    <row r="31" spans="1:12">
      <c r="A31" t="s">
        <v>11</v>
      </c>
      <c r="B31" s="4">
        <f>+C31+F31</f>
        <v>0</v>
      </c>
      <c r="C31" s="4"/>
      <c r="D31" s="4"/>
      <c r="E31" s="4"/>
      <c r="F31" s="4"/>
      <c r="G31" s="4"/>
    </row>
    <row r="33" spans="1:7">
      <c r="A33" t="s">
        <v>12</v>
      </c>
    </row>
    <row r="34" spans="1:7">
      <c r="A34" t="s">
        <v>61</v>
      </c>
      <c r="B34" s="6">
        <f>B18/B29</f>
        <v>5211248737.3737373</v>
      </c>
      <c r="C34" s="6">
        <f t="shared" ref="C34:G34" si="2">C18/C29</f>
        <v>1663878787.878788</v>
      </c>
      <c r="D34" s="6">
        <f t="shared" si="2"/>
        <v>146084595.95959595</v>
      </c>
      <c r="E34" s="6">
        <f t="shared" si="2"/>
        <v>208078282.82828283</v>
      </c>
      <c r="F34" s="6">
        <f t="shared" si="2"/>
        <v>2906363636.3636365</v>
      </c>
      <c r="G34" s="6">
        <f t="shared" si="2"/>
        <v>286843434.34343433</v>
      </c>
    </row>
    <row r="35" spans="1:7">
      <c r="A35" t="s">
        <v>97</v>
      </c>
      <c r="B35" s="6">
        <f>B20/B30</f>
        <v>2702077970.2970295</v>
      </c>
      <c r="C35" s="6">
        <f t="shared" ref="C35:G35" si="3">C20/C30</f>
        <v>160455445.54455444</v>
      </c>
      <c r="D35" s="6">
        <f t="shared" si="3"/>
        <v>24681930.693069305</v>
      </c>
      <c r="E35" s="6">
        <f t="shared" si="3"/>
        <v>36267326.732673265</v>
      </c>
      <c r="F35" s="6">
        <f t="shared" si="3"/>
        <v>2178811881.1881189</v>
      </c>
      <c r="G35" s="6">
        <f t="shared" si="3"/>
        <v>301861386.13861388</v>
      </c>
    </row>
    <row r="36" spans="1:7">
      <c r="A36" t="s">
        <v>62</v>
      </c>
      <c r="B36" s="6">
        <f>B34/B10</f>
        <v>807569.92675867619</v>
      </c>
      <c r="C36" s="6">
        <f t="shared" ref="C36:G36" si="4">C34/C10</f>
        <v>458242.57446400111</v>
      </c>
      <c r="D36" s="6">
        <f t="shared" si="4"/>
        <v>306900.41167982342</v>
      </c>
      <c r="E36" s="6">
        <f t="shared" si="4"/>
        <v>473982.42102114542</v>
      </c>
      <c r="F36" s="6">
        <f t="shared" si="4"/>
        <v>2597286.5383053054</v>
      </c>
      <c r="G36" s="6">
        <f t="shared" si="4"/>
        <v>364014.51058811462</v>
      </c>
    </row>
    <row r="37" spans="1:7">
      <c r="A37" t="s">
        <v>98</v>
      </c>
      <c r="B37" s="6">
        <f t="shared" ref="B37:G37" si="5">B35/B13</f>
        <v>849442.93313330074</v>
      </c>
      <c r="C37" s="6">
        <f t="shared" si="5"/>
        <v>374895.90080503374</v>
      </c>
      <c r="D37" s="6">
        <f t="shared" si="5"/>
        <v>1073127.421437796</v>
      </c>
      <c r="E37" s="6">
        <f t="shared" si="5"/>
        <v>266671.52009318577</v>
      </c>
      <c r="F37" s="6">
        <f t="shared" si="5"/>
        <v>1268225.7748475664</v>
      </c>
      <c r="G37" s="6">
        <f t="shared" si="5"/>
        <v>344590.62344590627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6" t="e">
        <f t="shared" ref="B42:G42" si="6">B12/B31*100</f>
        <v>#DIV/0!</v>
      </c>
      <c r="C42" s="6" t="e">
        <f t="shared" si="6"/>
        <v>#DIV/0!</v>
      </c>
      <c r="D42" s="6" t="e">
        <f t="shared" si="6"/>
        <v>#DIV/0!</v>
      </c>
      <c r="E42" s="6" t="e">
        <f t="shared" si="6"/>
        <v>#DIV/0!</v>
      </c>
      <c r="F42" s="6" t="e">
        <f t="shared" si="6"/>
        <v>#DIV/0!</v>
      </c>
      <c r="G42" s="6" t="e">
        <f t="shared" si="6"/>
        <v>#DIV/0!</v>
      </c>
    </row>
    <row r="43" spans="1:7">
      <c r="A43" t="s">
        <v>16</v>
      </c>
      <c r="B43" s="6" t="e">
        <f t="shared" ref="B43:G43" si="7">B13/B31*100</f>
        <v>#DIV/0!</v>
      </c>
      <c r="C43" s="6" t="e">
        <f t="shared" si="7"/>
        <v>#DIV/0!</v>
      </c>
      <c r="D43" s="6" t="e">
        <f t="shared" si="7"/>
        <v>#DIV/0!</v>
      </c>
      <c r="E43" s="6" t="e">
        <f t="shared" si="7"/>
        <v>#DIV/0!</v>
      </c>
      <c r="F43" s="6" t="e">
        <f t="shared" si="7"/>
        <v>#DIV/0!</v>
      </c>
      <c r="G43" s="6" t="e">
        <f t="shared" si="7"/>
        <v>#DIV/0!</v>
      </c>
    </row>
    <row r="45" spans="1:7">
      <c r="A45" t="s">
        <v>17</v>
      </c>
    </row>
    <row r="46" spans="1:7">
      <c r="A46" t="s">
        <v>18</v>
      </c>
      <c r="B46" s="6">
        <f t="shared" ref="B46:G46" si="8">B13/B12*100</f>
        <v>42.015585787874784</v>
      </c>
      <c r="C46" s="6">
        <f t="shared" si="8"/>
        <v>57.066666666666663</v>
      </c>
      <c r="D46" s="6">
        <f t="shared" si="8"/>
        <v>9.1999999999999993</v>
      </c>
      <c r="E46" s="6">
        <f t="shared" si="8"/>
        <v>54.400000000000006</v>
      </c>
      <c r="F46" s="6">
        <f t="shared" si="8"/>
        <v>32.29323308270677</v>
      </c>
      <c r="G46" s="6">
        <f t="shared" si="8"/>
        <v>87.51248751248751</v>
      </c>
    </row>
    <row r="47" spans="1:7">
      <c r="A47" t="s">
        <v>19</v>
      </c>
      <c r="B47" s="6">
        <f t="shared" ref="B47:G47" si="9">B20/B19*100</f>
        <v>64.175507430238994</v>
      </c>
      <c r="C47" s="6">
        <f t="shared" si="9"/>
        <v>58.4</v>
      </c>
      <c r="D47" s="6">
        <f t="shared" si="9"/>
        <v>89.833333333333329</v>
      </c>
      <c r="E47" s="6">
        <f t="shared" si="9"/>
        <v>36</v>
      </c>
      <c r="F47" s="6">
        <f t="shared" si="9"/>
        <v>66.887537993920972</v>
      </c>
      <c r="G47" s="6">
        <f t="shared" si="9"/>
        <v>54.878454878454875</v>
      </c>
    </row>
    <row r="48" spans="1:7">
      <c r="A48" t="s">
        <v>20</v>
      </c>
      <c r="B48" s="6">
        <f t="shared" ref="B48:G48" si="10">AVERAGE(B46:B47)</f>
        <v>53.095546609056889</v>
      </c>
      <c r="C48" s="6">
        <f t="shared" si="10"/>
        <v>57.733333333333334</v>
      </c>
      <c r="D48" s="6">
        <f t="shared" si="10"/>
        <v>49.516666666666666</v>
      </c>
      <c r="E48" s="6">
        <f t="shared" si="10"/>
        <v>45.2</v>
      </c>
      <c r="F48" s="6">
        <f t="shared" si="10"/>
        <v>49.590385538313868</v>
      </c>
      <c r="G48" s="6">
        <f t="shared" si="10"/>
        <v>71.195471195471185</v>
      </c>
    </row>
    <row r="49" spans="1:7">
      <c r="B49" s="9"/>
      <c r="C49" s="9"/>
      <c r="D49" s="9"/>
      <c r="E49" s="9"/>
      <c r="F49" s="9"/>
    </row>
    <row r="50" spans="1:7">
      <c r="A50" t="s">
        <v>21</v>
      </c>
    </row>
    <row r="51" spans="1:7">
      <c r="A51" t="s">
        <v>22</v>
      </c>
      <c r="B51" s="6">
        <f t="shared" ref="B51:G51" si="11">B13/B15*100</f>
        <v>23.618948618948618</v>
      </c>
      <c r="C51" s="6">
        <f t="shared" si="11"/>
        <v>26.370918052988294</v>
      </c>
      <c r="D51" s="6">
        <f t="shared" si="11"/>
        <v>4.2592592592592595</v>
      </c>
      <c r="E51" s="6">
        <f t="shared" si="11"/>
        <v>25.138632162661739</v>
      </c>
      <c r="F51" s="6">
        <f t="shared" si="11"/>
        <v>20.616824672986919</v>
      </c>
      <c r="G51" s="6">
        <f t="shared" si="11"/>
        <v>36.034553681612508</v>
      </c>
    </row>
    <row r="52" spans="1:7">
      <c r="A52" t="s">
        <v>23</v>
      </c>
      <c r="B52" s="6">
        <f t="shared" ref="B52:G52" si="12">B20/B21*100</f>
        <v>22.099907157835325</v>
      </c>
      <c r="C52" s="6">
        <f t="shared" si="12"/>
        <v>26.98706099815157</v>
      </c>
      <c r="D52" s="6">
        <f t="shared" si="12"/>
        <v>12.476851851851851</v>
      </c>
      <c r="E52" s="6">
        <f t="shared" si="12"/>
        <v>18.316373728029603</v>
      </c>
      <c r="F52" s="6">
        <f t="shared" si="12"/>
        <v>22.006880275211007</v>
      </c>
      <c r="G52" s="6">
        <f t="shared" si="12"/>
        <v>22.600109709270434</v>
      </c>
    </row>
    <row r="53" spans="1:7">
      <c r="A53" t="s">
        <v>24</v>
      </c>
      <c r="B53" s="6">
        <f t="shared" ref="B53:G53" si="13">(B51+B52)/2</f>
        <v>22.85942788839197</v>
      </c>
      <c r="C53" s="6">
        <f t="shared" si="13"/>
        <v>26.678989525569932</v>
      </c>
      <c r="D53" s="6">
        <f t="shared" si="13"/>
        <v>8.3680555555555554</v>
      </c>
      <c r="E53" s="6">
        <f t="shared" si="13"/>
        <v>21.72750294534567</v>
      </c>
      <c r="F53" s="6">
        <f t="shared" si="13"/>
        <v>21.311852474098963</v>
      </c>
      <c r="G53" s="6">
        <f t="shared" si="13"/>
        <v>29.317331695441471</v>
      </c>
    </row>
    <row r="55" spans="1:7">
      <c r="A55" t="s">
        <v>25</v>
      </c>
      <c r="B55" s="6">
        <f t="shared" ref="B55" si="14">B22/B20*100</f>
        <v>100</v>
      </c>
      <c r="C55" s="6"/>
      <c r="D55" s="6"/>
      <c r="E55" s="6"/>
      <c r="F55" s="6"/>
      <c r="G55" s="6"/>
    </row>
    <row r="57" spans="1:7">
      <c r="A57" t="s">
        <v>26</v>
      </c>
    </row>
    <row r="58" spans="1:7">
      <c r="A58" t="s">
        <v>27</v>
      </c>
      <c r="B58" s="6">
        <f>((B13/B10)-1)*100</f>
        <v>-50.705098403843174</v>
      </c>
      <c r="C58" s="6">
        <f t="shared" ref="C58:G58" si="15">((C13/C10)-1)*100</f>
        <v>-88.212613605067475</v>
      </c>
      <c r="D58" s="6">
        <f t="shared" si="15"/>
        <v>-95.168067226890756</v>
      </c>
      <c r="E58" s="6">
        <f t="shared" si="15"/>
        <v>-69.020501138952156</v>
      </c>
      <c r="F58" s="6">
        <f t="shared" si="15"/>
        <v>53.529937444146555</v>
      </c>
      <c r="G58" s="6">
        <f t="shared" si="15"/>
        <v>11.16751269035532</v>
      </c>
    </row>
    <row r="59" spans="1:7">
      <c r="A59" t="s">
        <v>28</v>
      </c>
      <c r="B59" s="6">
        <f>((B35/B34)-1)*100</f>
        <v>-48.149126889330375</v>
      </c>
      <c r="C59" s="6">
        <f t="shared" ref="C59:G59" si="16">((C35/C34)-1)*100</f>
        <v>-90.356542392783751</v>
      </c>
      <c r="D59" s="6">
        <f t="shared" si="16"/>
        <v>-83.104357765485531</v>
      </c>
      <c r="E59" s="6">
        <f t="shared" si="16"/>
        <v>-82.570345045281357</v>
      </c>
      <c r="F59" s="6">
        <f t="shared" si="16"/>
        <v>-25.033060077981517</v>
      </c>
      <c r="G59" s="6">
        <f t="shared" si="16"/>
        <v>5.235591963105124</v>
      </c>
    </row>
    <row r="60" spans="1:7">
      <c r="A60" t="s">
        <v>29</v>
      </c>
      <c r="B60" s="6">
        <f>((B37/B36)-1)*100</f>
        <v>5.1850626165203195</v>
      </c>
      <c r="C60" s="6">
        <f t="shared" ref="C60:G60" si="17">((C37/C36)-1)*100</f>
        <v>-18.188330439714516</v>
      </c>
      <c r="D60" s="6">
        <f t="shared" si="17"/>
        <v>249.66633494038635</v>
      </c>
      <c r="E60" s="6">
        <f t="shared" si="17"/>
        <v>-43.738099079989098</v>
      </c>
      <c r="F60" s="6">
        <f t="shared" si="17"/>
        <v>-51.17112585987271</v>
      </c>
      <c r="G60" s="6">
        <f t="shared" si="17"/>
        <v>-5.3360200149237036</v>
      </c>
    </row>
    <row r="61" spans="1:7">
      <c r="B61" s="10"/>
      <c r="C61" s="10"/>
      <c r="D61" s="10"/>
      <c r="E61" s="10"/>
      <c r="F61" s="10"/>
    </row>
    <row r="62" spans="1:7">
      <c r="A62" t="s">
        <v>30</v>
      </c>
    </row>
    <row r="63" spans="1:7">
      <c r="A63" t="s">
        <v>51</v>
      </c>
      <c r="B63" s="4">
        <f>B19/(B12*3)</f>
        <v>187230.00044027649</v>
      </c>
      <c r="C63" s="4">
        <f t="shared" ref="C63:G63" si="18">C19/(C12*3)</f>
        <v>123333.33333333333</v>
      </c>
      <c r="D63" s="4">
        <f t="shared" si="18"/>
        <v>37000</v>
      </c>
      <c r="E63" s="4">
        <f t="shared" si="18"/>
        <v>135666.66666666666</v>
      </c>
      <c r="F63" s="4">
        <f t="shared" si="18"/>
        <v>206140.35087719298</v>
      </c>
      <c r="G63" s="4">
        <f t="shared" si="18"/>
        <v>185000</v>
      </c>
    </row>
    <row r="64" spans="1:7">
      <c r="A64" t="s">
        <v>52</v>
      </c>
      <c r="B64" s="4">
        <f>B20/(B13*3)</f>
        <v>285979.12082154461</v>
      </c>
      <c r="C64" s="4">
        <f t="shared" ref="C64:G64" si="19">C20/(C13*3)</f>
        <v>126214.95327102803</v>
      </c>
      <c r="D64" s="4">
        <f t="shared" si="19"/>
        <v>361286.23188405798</v>
      </c>
      <c r="E64" s="4">
        <f t="shared" si="19"/>
        <v>89779.411764705888</v>
      </c>
      <c r="F64" s="4">
        <f t="shared" si="19"/>
        <v>426969.34419868066</v>
      </c>
      <c r="G64" s="4">
        <f t="shared" si="19"/>
        <v>116012.17656012176</v>
      </c>
    </row>
    <row r="65" spans="1:8" hidden="1">
      <c r="A65" s="23" t="s">
        <v>37</v>
      </c>
      <c r="B65" s="24">
        <f>B20/B14</f>
        <v>193114.82804981602</v>
      </c>
      <c r="C65" s="24">
        <f t="shared" ref="C65:G65" si="20">C20/C14</f>
        <v>175010.79913606911</v>
      </c>
      <c r="D65" s="24">
        <f t="shared" si="20"/>
        <v>159799.6794871795</v>
      </c>
      <c r="E65" s="24">
        <f t="shared" si="20"/>
        <v>153907.56302521008</v>
      </c>
      <c r="F65" s="24">
        <f t="shared" si="20"/>
        <v>197115.72912934431</v>
      </c>
      <c r="G65" s="24">
        <f t="shared" si="20"/>
        <v>185000</v>
      </c>
    </row>
    <row r="66" spans="1:8">
      <c r="A66" t="s">
        <v>31</v>
      </c>
      <c r="B66" s="19">
        <f>(B64/B63)*B48</f>
        <v>81.099277375908386</v>
      </c>
      <c r="C66" s="19">
        <f t="shared" ref="C66:G66" si="21">(C64/C63)*C48</f>
        <v>59.082242990654208</v>
      </c>
      <c r="D66" s="19">
        <f t="shared" si="21"/>
        <v>483.50513285024158</v>
      </c>
      <c r="E66" s="19">
        <f t="shared" si="21"/>
        <v>29.911764705882359</v>
      </c>
      <c r="F66" s="19">
        <f t="shared" si="21"/>
        <v>102.71436087963028</v>
      </c>
      <c r="G66" s="19">
        <f t="shared" si="21"/>
        <v>44.646170673567923</v>
      </c>
    </row>
    <row r="67" spans="1:8">
      <c r="A67" t="s">
        <v>45</v>
      </c>
      <c r="B67" s="19">
        <f>B19/B12</f>
        <v>561690.0013208295</v>
      </c>
      <c r="C67" s="19">
        <f t="shared" ref="C67:G67" si="22">C19/C12</f>
        <v>370000</v>
      </c>
      <c r="D67" s="19">
        <f t="shared" si="22"/>
        <v>111000</v>
      </c>
      <c r="E67" s="19">
        <f t="shared" si="22"/>
        <v>407000</v>
      </c>
      <c r="F67" s="19">
        <f t="shared" si="22"/>
        <v>618421.05263157899</v>
      </c>
      <c r="G67" s="19">
        <f t="shared" si="22"/>
        <v>555000</v>
      </c>
    </row>
    <row r="68" spans="1:8">
      <c r="A68" t="s">
        <v>46</v>
      </c>
      <c r="B68" s="19">
        <f>B20/B13</f>
        <v>857937.36246463377</v>
      </c>
      <c r="C68" s="19">
        <f t="shared" ref="C68:G68" si="23">C20/C13</f>
        <v>378644.85981308413</v>
      </c>
      <c r="D68" s="19">
        <f t="shared" si="23"/>
        <v>1083858.6956521738</v>
      </c>
      <c r="E68" s="19">
        <f t="shared" si="23"/>
        <v>269338.23529411765</v>
      </c>
      <c r="F68" s="19">
        <f t="shared" si="23"/>
        <v>1280908.0325960419</v>
      </c>
      <c r="G68" s="19">
        <f t="shared" si="23"/>
        <v>348036.52968036529</v>
      </c>
    </row>
    <row r="69" spans="1:8">
      <c r="B69" s="9"/>
      <c r="C69" s="9"/>
      <c r="D69" s="9"/>
      <c r="E69" s="9"/>
      <c r="F69" s="9"/>
    </row>
    <row r="70" spans="1:8">
      <c r="A70" t="s">
        <v>32</v>
      </c>
      <c r="B70" s="9"/>
      <c r="C70" s="9"/>
      <c r="D70" s="9"/>
      <c r="E70" s="9"/>
      <c r="F70" s="9"/>
    </row>
    <row r="71" spans="1:8">
      <c r="A71" t="s">
        <v>33</v>
      </c>
      <c r="B71" s="8">
        <f>(B26/B25)*100</f>
        <v>76.744637047610198</v>
      </c>
      <c r="C71" s="8"/>
      <c r="D71" s="8"/>
      <c r="E71" s="8"/>
      <c r="F71" s="8"/>
      <c r="G71" s="8"/>
      <c r="H71" s="7"/>
    </row>
    <row r="72" spans="1:8">
      <c r="A72" t="s">
        <v>34</v>
      </c>
      <c r="B72" s="8">
        <f>(B20/B26)*100</f>
        <v>83.622139473311123</v>
      </c>
      <c r="C72" s="8"/>
      <c r="D72" s="8"/>
      <c r="E72" s="8"/>
      <c r="F72" s="8"/>
      <c r="G72" s="8"/>
      <c r="H72" s="7"/>
    </row>
    <row r="73" spans="1:8" ht="15.75" thickBot="1">
      <c r="A73" s="11"/>
      <c r="B73" s="11"/>
      <c r="C73" s="11"/>
      <c r="D73" s="11"/>
      <c r="E73" s="11"/>
      <c r="F73" s="11"/>
      <c r="G73" s="11"/>
    </row>
    <row r="74" spans="1:8" ht="15.75" thickTop="1"/>
    <row r="75" spans="1:8">
      <c r="A75" s="13" t="s">
        <v>35</v>
      </c>
    </row>
    <row r="76" spans="1:8">
      <c r="A76" t="s">
        <v>88</v>
      </c>
    </row>
    <row r="77" spans="1:8">
      <c r="A77" t="s">
        <v>89</v>
      </c>
      <c r="B77" s="12"/>
      <c r="C77" s="12"/>
      <c r="D77" s="12"/>
    </row>
    <row r="79" spans="1:8">
      <c r="A79" t="s">
        <v>38</v>
      </c>
    </row>
    <row r="80" spans="1:8">
      <c r="A80" s="25" t="s">
        <v>41</v>
      </c>
    </row>
    <row r="81" spans="1:1">
      <c r="A81" s="25"/>
    </row>
    <row r="82" spans="1:1">
      <c r="A82" s="47" t="s">
        <v>133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82"/>
  <sheetViews>
    <sheetView zoomScale="70" zoomScaleNormal="70" workbookViewId="0">
      <selection activeCell="C31" sqref="C31:G31"/>
    </sheetView>
  </sheetViews>
  <sheetFormatPr baseColWidth="10" defaultColWidth="11.42578125" defaultRowHeight="1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3.140625" bestFit="1" customWidth="1"/>
    <col min="11" max="11" width="14.140625" bestFit="1" customWidth="1"/>
    <col min="12" max="12" width="16.85546875" bestFit="1" customWidth="1"/>
  </cols>
  <sheetData>
    <row r="2" spans="1:8" ht="15.75">
      <c r="A2" s="55" t="s">
        <v>99</v>
      </c>
      <c r="B2" s="55"/>
      <c r="C2" s="55"/>
      <c r="D2" s="55"/>
      <c r="E2" s="55"/>
      <c r="F2" s="55"/>
      <c r="G2" s="55"/>
    </row>
    <row r="4" spans="1:8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8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79</v>
      </c>
    </row>
    <row r="6" spans="1:8" ht="15.75" thickTop="1"/>
    <row r="7" spans="1:8">
      <c r="A7" s="2" t="s">
        <v>6</v>
      </c>
    </row>
    <row r="9" spans="1:8">
      <c r="A9" t="s">
        <v>7</v>
      </c>
    </row>
    <row r="10" spans="1:8">
      <c r="A10" s="3" t="s">
        <v>63</v>
      </c>
      <c r="B10" s="15">
        <f>SUM(C10:G10)</f>
        <v>0</v>
      </c>
      <c r="C10" s="15"/>
      <c r="D10" s="15"/>
      <c r="E10" s="15"/>
      <c r="F10" s="15"/>
      <c r="G10" s="15"/>
    </row>
    <row r="11" spans="1:8">
      <c r="A11" s="18" t="s">
        <v>36</v>
      </c>
      <c r="B11" s="15">
        <f t="shared" ref="B11:B22" si="0">SUM(C11:G11)</f>
        <v>0</v>
      </c>
      <c r="C11" s="15"/>
      <c r="D11" s="44"/>
      <c r="E11" s="15"/>
      <c r="F11" s="15"/>
      <c r="G11" s="15"/>
    </row>
    <row r="12" spans="1:8">
      <c r="A12" s="41" t="s">
        <v>100</v>
      </c>
      <c r="B12" s="15">
        <f t="shared" si="0"/>
        <v>0</v>
      </c>
      <c r="C12" s="15"/>
      <c r="D12" s="44"/>
      <c r="E12" s="15"/>
      <c r="F12" s="15"/>
      <c r="G12" s="15"/>
      <c r="H12" s="7"/>
    </row>
    <row r="13" spans="1:8">
      <c r="A13" s="41" t="s">
        <v>101</v>
      </c>
      <c r="B13" s="15">
        <f t="shared" si="0"/>
        <v>0</v>
      </c>
      <c r="C13" s="15"/>
      <c r="D13" s="44"/>
      <c r="E13" s="15"/>
      <c r="F13" s="15"/>
      <c r="G13" s="15"/>
    </row>
    <row r="14" spans="1:8">
      <c r="A14" s="30" t="s">
        <v>36</v>
      </c>
      <c r="B14" s="15">
        <f t="shared" si="0"/>
        <v>0</v>
      </c>
      <c r="C14" s="15"/>
      <c r="D14" s="44"/>
      <c r="E14" s="15"/>
      <c r="F14" s="15"/>
      <c r="G14" s="15"/>
    </row>
    <row r="15" spans="1:8">
      <c r="A15" s="41" t="s">
        <v>83</v>
      </c>
      <c r="B15" s="15">
        <f t="shared" si="0"/>
        <v>0</v>
      </c>
      <c r="C15" s="15"/>
      <c r="D15" s="44"/>
      <c r="E15" s="15"/>
      <c r="F15" s="15"/>
      <c r="G15" s="15"/>
      <c r="H15" s="7"/>
    </row>
    <row r="16" spans="1:8">
      <c r="B16" s="15"/>
      <c r="D16" s="45"/>
    </row>
    <row r="17" spans="1:12">
      <c r="A17" s="5" t="s">
        <v>8</v>
      </c>
      <c r="B17" s="15"/>
      <c r="D17" s="45"/>
    </row>
    <row r="18" spans="1:12">
      <c r="A18" s="3" t="s">
        <v>102</v>
      </c>
      <c r="B18" s="15">
        <f t="shared" si="0"/>
        <v>0</v>
      </c>
      <c r="C18" s="15"/>
      <c r="D18" s="44"/>
      <c r="E18" s="21"/>
      <c r="F18" s="21"/>
      <c r="G18" s="20"/>
    </row>
    <row r="19" spans="1:12">
      <c r="A19" s="41" t="s">
        <v>100</v>
      </c>
      <c r="B19" s="15">
        <f t="shared" si="0"/>
        <v>0</v>
      </c>
      <c r="C19" s="42"/>
      <c r="D19" s="44"/>
      <c r="E19" s="15"/>
      <c r="F19" s="20"/>
      <c r="G19" s="20"/>
      <c r="H19" s="7"/>
    </row>
    <row r="20" spans="1:12">
      <c r="A20" s="41" t="s">
        <v>101</v>
      </c>
      <c r="B20" s="15">
        <f t="shared" si="0"/>
        <v>0</v>
      </c>
      <c r="C20" s="15"/>
      <c r="D20" s="44"/>
      <c r="E20" s="21"/>
      <c r="F20" s="21"/>
      <c r="G20" s="20"/>
      <c r="I20" s="36"/>
      <c r="J20" s="36"/>
      <c r="K20" s="36"/>
      <c r="L20" s="36"/>
    </row>
    <row r="21" spans="1:12">
      <c r="A21" s="41" t="s">
        <v>83</v>
      </c>
      <c r="B21" s="15">
        <f t="shared" si="0"/>
        <v>0</v>
      </c>
      <c r="C21" s="15"/>
      <c r="D21" s="44"/>
      <c r="E21" s="15"/>
      <c r="F21" s="15"/>
      <c r="G21" s="15"/>
      <c r="H21" s="7"/>
    </row>
    <row r="22" spans="1:12">
      <c r="A22" s="3" t="s">
        <v>103</v>
      </c>
      <c r="B22" s="15">
        <f t="shared" si="0"/>
        <v>0</v>
      </c>
      <c r="C22" s="15">
        <f>C20</f>
        <v>0</v>
      </c>
      <c r="D22" s="15">
        <f t="shared" ref="D22:G22" si="1">D20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</row>
    <row r="23" spans="1:12">
      <c r="B23" s="15"/>
      <c r="C23" s="4"/>
      <c r="D23" s="4"/>
      <c r="E23" s="4"/>
      <c r="F23" s="4"/>
      <c r="G23" s="14"/>
    </row>
    <row r="24" spans="1:12">
      <c r="A24" t="s">
        <v>9</v>
      </c>
      <c r="B24" s="15"/>
      <c r="C24" s="15"/>
      <c r="D24" s="15"/>
      <c r="E24" s="15"/>
      <c r="F24" s="15"/>
      <c r="G24" s="16"/>
    </row>
    <row r="25" spans="1:12">
      <c r="A25" s="6" t="s">
        <v>100</v>
      </c>
      <c r="B25" s="15">
        <f>B19</f>
        <v>0</v>
      </c>
      <c r="C25" s="15"/>
      <c r="D25" s="15"/>
      <c r="E25" s="15"/>
      <c r="F25" s="15"/>
      <c r="G25" s="15"/>
      <c r="H25" s="7"/>
    </row>
    <row r="26" spans="1:12">
      <c r="A26" s="6" t="s">
        <v>101</v>
      </c>
      <c r="B26" s="15">
        <v>0</v>
      </c>
      <c r="C26" s="15"/>
      <c r="D26" s="15"/>
      <c r="E26" s="15"/>
      <c r="F26" s="15"/>
      <c r="G26" s="16"/>
      <c r="H26" s="7"/>
    </row>
    <row r="27" spans="1:12">
      <c r="B27" s="17"/>
      <c r="C27" s="17"/>
      <c r="D27" s="17"/>
      <c r="E27" s="17"/>
      <c r="F27" s="17"/>
      <c r="G27" s="17"/>
    </row>
    <row r="28" spans="1:12">
      <c r="A28" t="s">
        <v>10</v>
      </c>
      <c r="B28" s="17"/>
      <c r="C28" s="17"/>
      <c r="D28" s="17"/>
      <c r="E28" s="17"/>
      <c r="F28" s="17"/>
      <c r="G28" s="17"/>
    </row>
    <row r="29" spans="1:12">
      <c r="A29" t="s">
        <v>64</v>
      </c>
      <c r="B29" s="19">
        <v>0.99</v>
      </c>
      <c r="C29" s="19">
        <v>0.99</v>
      </c>
      <c r="D29" s="19">
        <v>0.99</v>
      </c>
      <c r="E29" s="19">
        <v>0.99</v>
      </c>
      <c r="F29" s="19">
        <v>0.99</v>
      </c>
      <c r="G29" s="19">
        <v>0.99</v>
      </c>
    </row>
    <row r="30" spans="1:12">
      <c r="A30" t="s">
        <v>104</v>
      </c>
    </row>
    <row r="31" spans="1:12">
      <c r="A31" t="s">
        <v>11</v>
      </c>
      <c r="B31" s="4">
        <f>+C31+F31</f>
        <v>0</v>
      </c>
      <c r="C31" s="4"/>
      <c r="D31" s="4"/>
      <c r="E31" s="4"/>
      <c r="F31" s="4"/>
      <c r="G31" s="4"/>
    </row>
    <row r="32" spans="1:12">
      <c r="B32" s="17"/>
      <c r="C32" s="17"/>
      <c r="D32" s="17"/>
      <c r="E32" s="17"/>
      <c r="F32" s="17"/>
      <c r="G32" s="17"/>
    </row>
    <row r="33" spans="1:7">
      <c r="A33" t="s">
        <v>12</v>
      </c>
      <c r="B33" s="17"/>
      <c r="C33" s="17"/>
      <c r="D33" s="17"/>
      <c r="E33" s="17"/>
      <c r="F33" s="17"/>
      <c r="G33" s="17"/>
    </row>
    <row r="34" spans="1:7">
      <c r="A34" t="s">
        <v>65</v>
      </c>
      <c r="B34" s="15">
        <f>B18/B29</f>
        <v>0</v>
      </c>
      <c r="C34" s="15">
        <f t="shared" ref="C34:G34" si="2">C18/C29</f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</row>
    <row r="35" spans="1:7">
      <c r="A35" t="s">
        <v>105</v>
      </c>
      <c r="B35" s="15" t="e">
        <f>B20/B30</f>
        <v>#DIV/0!</v>
      </c>
      <c r="C35" s="15" t="e">
        <f t="shared" ref="C35:G35" si="3">C20/C30</f>
        <v>#DIV/0!</v>
      </c>
      <c r="D35" s="15" t="e">
        <f t="shared" si="3"/>
        <v>#DIV/0!</v>
      </c>
      <c r="E35" s="15" t="e">
        <f t="shared" si="3"/>
        <v>#DIV/0!</v>
      </c>
      <c r="F35" s="15" t="e">
        <f t="shared" si="3"/>
        <v>#DIV/0!</v>
      </c>
      <c r="G35" s="15" t="e">
        <f t="shared" si="3"/>
        <v>#DIV/0!</v>
      </c>
    </row>
    <row r="36" spans="1:7">
      <c r="A36" t="s">
        <v>66</v>
      </c>
      <c r="B36" s="15" t="e">
        <f>B34/B10</f>
        <v>#DIV/0!</v>
      </c>
      <c r="C36" s="15" t="e">
        <f t="shared" ref="C36:G36" si="4">C34/C10</f>
        <v>#DIV/0!</v>
      </c>
      <c r="D36" s="15" t="e">
        <f t="shared" si="4"/>
        <v>#DIV/0!</v>
      </c>
      <c r="E36" s="15" t="e">
        <f t="shared" si="4"/>
        <v>#DIV/0!</v>
      </c>
      <c r="F36" s="15" t="e">
        <f t="shared" si="4"/>
        <v>#DIV/0!</v>
      </c>
      <c r="G36" s="15" t="e">
        <f t="shared" si="4"/>
        <v>#DIV/0!</v>
      </c>
    </row>
    <row r="37" spans="1:7">
      <c r="A37" t="s">
        <v>106</v>
      </c>
      <c r="B37" s="15" t="e">
        <f>B35/B13</f>
        <v>#DIV/0!</v>
      </c>
      <c r="C37" s="15" t="e">
        <f t="shared" ref="C37:G37" si="5">C35/C13</f>
        <v>#DIV/0!</v>
      </c>
      <c r="D37" s="15" t="e">
        <f t="shared" si="5"/>
        <v>#DIV/0!</v>
      </c>
      <c r="E37" s="15" t="e">
        <f t="shared" si="5"/>
        <v>#DIV/0!</v>
      </c>
      <c r="F37" s="15" t="e">
        <f t="shared" si="5"/>
        <v>#DIV/0!</v>
      </c>
      <c r="G37" s="15" t="e">
        <f t="shared" si="5"/>
        <v>#DIV/0!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9" t="e">
        <f>B12/B31*100</f>
        <v>#DIV/0!</v>
      </c>
      <c r="C42" s="9" t="e">
        <f t="shared" ref="C42:G42" si="6">C12/C31*100</f>
        <v>#DIV/0!</v>
      </c>
      <c r="D42" s="9" t="e">
        <f t="shared" si="6"/>
        <v>#DIV/0!</v>
      </c>
      <c r="E42" s="9" t="e">
        <f t="shared" si="6"/>
        <v>#DIV/0!</v>
      </c>
      <c r="F42" s="9" t="e">
        <f t="shared" si="6"/>
        <v>#DIV/0!</v>
      </c>
      <c r="G42" s="9" t="e">
        <f t="shared" si="6"/>
        <v>#DIV/0!</v>
      </c>
    </row>
    <row r="43" spans="1:7">
      <c r="A43" t="s">
        <v>16</v>
      </c>
      <c r="B43" s="9" t="e">
        <f>B13/B31*100</f>
        <v>#DIV/0!</v>
      </c>
      <c r="C43" s="9" t="e">
        <f t="shared" ref="C43:G43" si="7">C13/C31*100</f>
        <v>#DIV/0!</v>
      </c>
      <c r="D43" s="9" t="e">
        <f t="shared" si="7"/>
        <v>#DIV/0!</v>
      </c>
      <c r="E43" s="9" t="e">
        <f t="shared" si="7"/>
        <v>#DIV/0!</v>
      </c>
      <c r="F43" s="9" t="e">
        <f t="shared" si="7"/>
        <v>#DIV/0!</v>
      </c>
      <c r="G43" s="9" t="e">
        <f t="shared" si="7"/>
        <v>#DIV/0!</v>
      </c>
    </row>
    <row r="45" spans="1:7">
      <c r="A45" t="s">
        <v>17</v>
      </c>
    </row>
    <row r="46" spans="1:7">
      <c r="A46" t="s">
        <v>18</v>
      </c>
      <c r="B46" s="9" t="e">
        <f>B13/B12*100</f>
        <v>#DIV/0!</v>
      </c>
      <c r="C46" s="9" t="e">
        <f t="shared" ref="C46:G46" si="8">C13/C12*100</f>
        <v>#DIV/0!</v>
      </c>
      <c r="D46" s="9" t="e">
        <f t="shared" si="8"/>
        <v>#DIV/0!</v>
      </c>
      <c r="E46" s="9" t="e">
        <f t="shared" si="8"/>
        <v>#DIV/0!</v>
      </c>
      <c r="F46" s="9" t="e">
        <f t="shared" si="8"/>
        <v>#DIV/0!</v>
      </c>
      <c r="G46" s="9" t="e">
        <f t="shared" si="8"/>
        <v>#DIV/0!</v>
      </c>
    </row>
    <row r="47" spans="1:7">
      <c r="A47" t="s">
        <v>19</v>
      </c>
      <c r="B47" s="9" t="e">
        <f>B20/B19*100</f>
        <v>#DIV/0!</v>
      </c>
      <c r="C47" s="9" t="e">
        <f t="shared" ref="C47:G47" si="9">C20/C19*100</f>
        <v>#DIV/0!</v>
      </c>
      <c r="D47" s="9" t="e">
        <f t="shared" si="9"/>
        <v>#DIV/0!</v>
      </c>
      <c r="E47" s="9" t="e">
        <f t="shared" si="9"/>
        <v>#DIV/0!</v>
      </c>
      <c r="F47" s="9" t="e">
        <f t="shared" si="9"/>
        <v>#DIV/0!</v>
      </c>
      <c r="G47" s="9" t="e">
        <f t="shared" si="9"/>
        <v>#DIV/0!</v>
      </c>
    </row>
    <row r="48" spans="1:7">
      <c r="A48" t="s">
        <v>20</v>
      </c>
      <c r="B48" s="10" t="e">
        <f>AVERAGE(B46:B47)</f>
        <v>#DIV/0!</v>
      </c>
      <c r="C48" s="10" t="e">
        <f t="shared" ref="C48:G48" si="10">AVERAGE(C46:C47)</f>
        <v>#DIV/0!</v>
      </c>
      <c r="D48" s="10" t="e">
        <f t="shared" si="10"/>
        <v>#DIV/0!</v>
      </c>
      <c r="E48" s="10" t="e">
        <f t="shared" si="10"/>
        <v>#DIV/0!</v>
      </c>
      <c r="F48" s="10" t="e">
        <f t="shared" si="10"/>
        <v>#DIV/0!</v>
      </c>
      <c r="G48" s="10" t="e">
        <f t="shared" si="10"/>
        <v>#DIV/0!</v>
      </c>
    </row>
    <row r="49" spans="1:7">
      <c r="B49" s="10"/>
      <c r="C49" s="10"/>
      <c r="D49" s="10"/>
      <c r="E49" s="10"/>
      <c r="F49" s="10"/>
    </row>
    <row r="50" spans="1:7">
      <c r="A50" t="s">
        <v>21</v>
      </c>
      <c r="B50" s="17"/>
      <c r="C50" s="17"/>
      <c r="D50" s="17"/>
      <c r="E50" s="17"/>
      <c r="F50" s="17"/>
    </row>
    <row r="51" spans="1:7">
      <c r="A51" t="s">
        <v>22</v>
      </c>
      <c r="B51" s="10" t="e">
        <f>B13/B15*100</f>
        <v>#DIV/0!</v>
      </c>
      <c r="C51" s="10" t="e">
        <f t="shared" ref="C51:G51" si="11">C13/C15*100</f>
        <v>#DIV/0!</v>
      </c>
      <c r="D51" s="10" t="e">
        <f t="shared" si="11"/>
        <v>#DIV/0!</v>
      </c>
      <c r="E51" s="10" t="e">
        <f t="shared" si="11"/>
        <v>#DIV/0!</v>
      </c>
      <c r="F51" s="10" t="e">
        <f t="shared" si="11"/>
        <v>#DIV/0!</v>
      </c>
      <c r="G51" s="10" t="e">
        <f t="shared" si="11"/>
        <v>#DIV/0!</v>
      </c>
    </row>
    <row r="52" spans="1:7">
      <c r="A52" t="s">
        <v>23</v>
      </c>
      <c r="B52" s="10" t="e">
        <f>B20/B21*100</f>
        <v>#DIV/0!</v>
      </c>
      <c r="C52" s="10" t="e">
        <f t="shared" ref="C52:G52" si="12">C20/C21*100</f>
        <v>#DIV/0!</v>
      </c>
      <c r="D52" s="10" t="e">
        <f t="shared" si="12"/>
        <v>#DIV/0!</v>
      </c>
      <c r="E52" s="10" t="e">
        <f t="shared" si="12"/>
        <v>#DIV/0!</v>
      </c>
      <c r="F52" s="10" t="e">
        <f t="shared" si="12"/>
        <v>#DIV/0!</v>
      </c>
      <c r="G52" s="10" t="e">
        <f t="shared" si="12"/>
        <v>#DIV/0!</v>
      </c>
    </row>
    <row r="53" spans="1:7">
      <c r="A53" t="s">
        <v>24</v>
      </c>
      <c r="B53" s="10" t="e">
        <f>(B51+B52)/2</f>
        <v>#DIV/0!</v>
      </c>
      <c r="C53" s="10" t="e">
        <f t="shared" ref="C53:G53" si="13">(C51+C52)/2</f>
        <v>#DIV/0!</v>
      </c>
      <c r="D53" s="10" t="e">
        <f t="shared" si="13"/>
        <v>#DIV/0!</v>
      </c>
      <c r="E53" s="10" t="e">
        <f t="shared" si="13"/>
        <v>#DIV/0!</v>
      </c>
      <c r="F53" s="10" t="e">
        <f t="shared" si="13"/>
        <v>#DIV/0!</v>
      </c>
      <c r="G53" s="10" t="e">
        <f t="shared" si="13"/>
        <v>#DIV/0!</v>
      </c>
    </row>
    <row r="54" spans="1:7">
      <c r="B54" s="17"/>
      <c r="C54" s="17"/>
      <c r="D54" s="17"/>
      <c r="E54" s="17"/>
      <c r="F54" s="17"/>
    </row>
    <row r="55" spans="1:7">
      <c r="A55" t="s">
        <v>25</v>
      </c>
      <c r="B55" s="10" t="e">
        <f>B22/B20*100</f>
        <v>#DIV/0!</v>
      </c>
      <c r="C55" s="10"/>
      <c r="D55" s="10"/>
      <c r="E55" s="10"/>
      <c r="F55" s="10"/>
      <c r="G55" s="10"/>
    </row>
    <row r="56" spans="1:7">
      <c r="B56" s="17"/>
      <c r="C56" s="17"/>
      <c r="D56" s="17"/>
      <c r="E56" s="17"/>
      <c r="F56" s="17"/>
    </row>
    <row r="57" spans="1:7">
      <c r="A57" t="s">
        <v>26</v>
      </c>
      <c r="B57" s="17"/>
      <c r="C57" s="17"/>
      <c r="D57" s="17"/>
      <c r="E57" s="17"/>
      <c r="F57" s="17"/>
    </row>
    <row r="58" spans="1:7">
      <c r="A58" t="s">
        <v>27</v>
      </c>
      <c r="B58" s="10" t="e">
        <f>((B13/B10)-1)*100</f>
        <v>#DIV/0!</v>
      </c>
      <c r="C58" s="10" t="e">
        <f t="shared" ref="C58:G58" si="14">((C13/C10)-1)*100</f>
        <v>#DIV/0!</v>
      </c>
      <c r="D58" s="10" t="e">
        <f t="shared" si="14"/>
        <v>#DIV/0!</v>
      </c>
      <c r="E58" s="10" t="e">
        <f t="shared" si="14"/>
        <v>#DIV/0!</v>
      </c>
      <c r="F58" s="10" t="e">
        <f t="shared" si="14"/>
        <v>#DIV/0!</v>
      </c>
      <c r="G58" s="10" t="e">
        <f t="shared" si="14"/>
        <v>#DIV/0!</v>
      </c>
    </row>
    <row r="59" spans="1:7">
      <c r="A59" t="s">
        <v>28</v>
      </c>
      <c r="B59" s="10" t="e">
        <f>((B35/B34)-1)*100</f>
        <v>#DIV/0!</v>
      </c>
      <c r="C59" s="10" t="e">
        <f t="shared" ref="C59:G59" si="15">((C35/C34)-1)*100</f>
        <v>#DIV/0!</v>
      </c>
      <c r="D59" s="10" t="e">
        <f t="shared" si="15"/>
        <v>#DIV/0!</v>
      </c>
      <c r="E59" s="10" t="e">
        <f t="shared" si="15"/>
        <v>#DIV/0!</v>
      </c>
      <c r="F59" s="10" t="e">
        <f t="shared" si="15"/>
        <v>#DIV/0!</v>
      </c>
      <c r="G59" s="10" t="e">
        <f t="shared" si="15"/>
        <v>#DIV/0!</v>
      </c>
    </row>
    <row r="60" spans="1:7">
      <c r="A60" t="s">
        <v>29</v>
      </c>
      <c r="B60" s="10" t="e">
        <f>((B37/B36)-1)*100</f>
        <v>#DIV/0!</v>
      </c>
      <c r="C60" s="10" t="e">
        <f t="shared" ref="C60:G60" si="16">((C37/C36)-1)*100</f>
        <v>#DIV/0!</v>
      </c>
      <c r="D60" s="10" t="e">
        <f t="shared" si="16"/>
        <v>#DIV/0!</v>
      </c>
      <c r="E60" s="10" t="e">
        <f t="shared" si="16"/>
        <v>#DIV/0!</v>
      </c>
      <c r="F60" s="10" t="e">
        <f t="shared" si="16"/>
        <v>#DIV/0!</v>
      </c>
      <c r="G60" s="10" t="e">
        <f t="shared" si="16"/>
        <v>#DIV/0!</v>
      </c>
    </row>
    <row r="61" spans="1:7">
      <c r="B61" s="10"/>
      <c r="C61" s="10"/>
      <c r="D61" s="10"/>
      <c r="E61" s="10"/>
      <c r="F61" s="10"/>
    </row>
    <row r="62" spans="1:7">
      <c r="A62" t="s">
        <v>30</v>
      </c>
      <c r="B62" s="17"/>
      <c r="C62" s="17"/>
      <c r="D62" s="17"/>
      <c r="E62" s="17"/>
      <c r="F62" s="17"/>
    </row>
    <row r="63" spans="1:7">
      <c r="A63" t="s">
        <v>51</v>
      </c>
      <c r="B63" s="15" t="e">
        <f>B19/(B12*3)</f>
        <v>#DIV/0!</v>
      </c>
      <c r="C63" s="15" t="e">
        <f t="shared" ref="C63:G63" si="17">C19/(C12*3)</f>
        <v>#DIV/0!</v>
      </c>
      <c r="D63" s="15" t="e">
        <f t="shared" si="17"/>
        <v>#DIV/0!</v>
      </c>
      <c r="E63" s="15" t="e">
        <f t="shared" si="17"/>
        <v>#DIV/0!</v>
      </c>
      <c r="F63" s="15" t="e">
        <f t="shared" si="17"/>
        <v>#DIV/0!</v>
      </c>
      <c r="G63" s="15" t="e">
        <f t="shared" si="17"/>
        <v>#DIV/0!</v>
      </c>
    </row>
    <row r="64" spans="1:7">
      <c r="A64" t="s">
        <v>52</v>
      </c>
      <c r="B64" s="15" t="e">
        <f>B20/(B13*3)</f>
        <v>#DIV/0!</v>
      </c>
      <c r="C64" s="15" t="e">
        <f t="shared" ref="C64:G64" si="18">C20/(C13*3)</f>
        <v>#DIV/0!</v>
      </c>
      <c r="D64" s="15" t="e">
        <f t="shared" si="18"/>
        <v>#DIV/0!</v>
      </c>
      <c r="E64" s="15" t="e">
        <f t="shared" si="18"/>
        <v>#DIV/0!</v>
      </c>
      <c r="F64" s="15" t="e">
        <f t="shared" si="18"/>
        <v>#DIV/0!</v>
      </c>
      <c r="G64" s="15" t="e">
        <f t="shared" si="18"/>
        <v>#DIV/0!</v>
      </c>
    </row>
    <row r="65" spans="1:8" hidden="1">
      <c r="A65" s="23" t="s">
        <v>37</v>
      </c>
      <c r="B65" s="24" t="e">
        <f>B20/B14</f>
        <v>#DIV/0!</v>
      </c>
      <c r="C65" s="24" t="e">
        <f t="shared" ref="C65:G65" si="19">C20/C14</f>
        <v>#DIV/0!</v>
      </c>
      <c r="D65" s="24" t="e">
        <f t="shared" si="19"/>
        <v>#DIV/0!</v>
      </c>
      <c r="E65" s="24" t="e">
        <f t="shared" si="19"/>
        <v>#DIV/0!</v>
      </c>
      <c r="F65" s="24" t="e">
        <f t="shared" si="19"/>
        <v>#DIV/0!</v>
      </c>
      <c r="G65" s="24" t="e">
        <f t="shared" si="19"/>
        <v>#DIV/0!</v>
      </c>
    </row>
    <row r="66" spans="1:8">
      <c r="A66" t="s">
        <v>31</v>
      </c>
      <c r="B66" s="10" t="e">
        <f>(B64/B63)*B48</f>
        <v>#DIV/0!</v>
      </c>
      <c r="C66" s="10" t="e">
        <f t="shared" ref="C66:G66" si="20">(C64/C63)*C48</f>
        <v>#DIV/0!</v>
      </c>
      <c r="D66" s="10" t="e">
        <f t="shared" si="20"/>
        <v>#DIV/0!</v>
      </c>
      <c r="E66" s="10" t="e">
        <f t="shared" si="20"/>
        <v>#DIV/0!</v>
      </c>
      <c r="F66" s="10" t="e">
        <f t="shared" si="20"/>
        <v>#DIV/0!</v>
      </c>
      <c r="G66" s="10" t="e">
        <f t="shared" si="20"/>
        <v>#DIV/0!</v>
      </c>
    </row>
    <row r="67" spans="1:8">
      <c r="A67" t="s">
        <v>45</v>
      </c>
      <c r="B67" s="10" t="e">
        <f>B19/B12</f>
        <v>#DIV/0!</v>
      </c>
      <c r="C67" s="10" t="e">
        <f t="shared" ref="C67:G67" si="21">C19/C12</f>
        <v>#DIV/0!</v>
      </c>
      <c r="D67" s="10" t="e">
        <f t="shared" si="21"/>
        <v>#DIV/0!</v>
      </c>
      <c r="E67" s="10" t="e">
        <f t="shared" si="21"/>
        <v>#DIV/0!</v>
      </c>
      <c r="F67" s="10" t="e">
        <f t="shared" si="21"/>
        <v>#DIV/0!</v>
      </c>
      <c r="G67" s="10" t="e">
        <f t="shared" si="21"/>
        <v>#DIV/0!</v>
      </c>
    </row>
    <row r="68" spans="1:8">
      <c r="A68" t="s">
        <v>46</v>
      </c>
      <c r="B68" s="10" t="e">
        <f>B20/B13</f>
        <v>#DIV/0!</v>
      </c>
      <c r="C68" s="10" t="e">
        <f t="shared" ref="C68:G68" si="22">C20/C13</f>
        <v>#DIV/0!</v>
      </c>
      <c r="D68" s="10" t="e">
        <f t="shared" si="22"/>
        <v>#DIV/0!</v>
      </c>
      <c r="E68" s="10" t="e">
        <f t="shared" si="22"/>
        <v>#DIV/0!</v>
      </c>
      <c r="F68" s="10" t="e">
        <f t="shared" si="22"/>
        <v>#DIV/0!</v>
      </c>
      <c r="G68" s="10" t="e">
        <f t="shared" si="22"/>
        <v>#DIV/0!</v>
      </c>
    </row>
    <row r="69" spans="1:8">
      <c r="B69" s="10"/>
      <c r="C69" s="10"/>
      <c r="D69" s="10"/>
      <c r="E69" s="10"/>
      <c r="F69" s="10"/>
    </row>
    <row r="70" spans="1:8">
      <c r="A70" t="s">
        <v>32</v>
      </c>
      <c r="B70" s="10"/>
      <c r="C70" s="10"/>
      <c r="D70" s="10"/>
      <c r="E70" s="10"/>
      <c r="F70" s="10"/>
    </row>
    <row r="71" spans="1:8">
      <c r="A71" t="s">
        <v>33</v>
      </c>
      <c r="B71" s="10" t="e">
        <f>(B26/B25)*100</f>
        <v>#DIV/0!</v>
      </c>
      <c r="C71" s="10"/>
      <c r="D71" s="10"/>
      <c r="E71" s="10"/>
      <c r="F71" s="10"/>
      <c r="H71" s="7"/>
    </row>
    <row r="72" spans="1:8">
      <c r="A72" t="s">
        <v>34</v>
      </c>
      <c r="B72" s="10" t="e">
        <f>(B20/B26)*100</f>
        <v>#DIV/0!</v>
      </c>
      <c r="C72" s="10"/>
      <c r="D72" s="10"/>
      <c r="E72" s="10"/>
      <c r="F72" s="10"/>
      <c r="H72" s="7"/>
    </row>
    <row r="73" spans="1:8" ht="15.75" thickBot="1">
      <c r="A73" s="11"/>
      <c r="B73" s="11"/>
      <c r="C73" s="11"/>
      <c r="D73" s="11"/>
      <c r="E73" s="11"/>
      <c r="F73" s="11"/>
      <c r="G73" s="11"/>
    </row>
    <row r="74" spans="1:8" ht="15.75" thickTop="1"/>
    <row r="75" spans="1:8">
      <c r="A75" s="13" t="s">
        <v>35</v>
      </c>
    </row>
    <row r="76" spans="1:8">
      <c r="A76" t="s">
        <v>88</v>
      </c>
    </row>
    <row r="77" spans="1:8">
      <c r="A77" t="s">
        <v>89</v>
      </c>
      <c r="B77" s="12"/>
      <c r="C77" s="12"/>
      <c r="D77" s="12"/>
    </row>
    <row r="79" spans="1:8">
      <c r="A79" t="s">
        <v>38</v>
      </c>
    </row>
    <row r="80" spans="1:8">
      <c r="A80" s="25" t="s">
        <v>41</v>
      </c>
    </row>
    <row r="81" spans="1:1">
      <c r="A81" s="25"/>
    </row>
    <row r="82" spans="1:1">
      <c r="A82" s="47" t="s">
        <v>90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82"/>
  <sheetViews>
    <sheetView topLeftCell="A61" zoomScale="80" zoomScaleNormal="80" workbookViewId="0">
      <selection activeCell="C31" sqref="C31:G31"/>
    </sheetView>
  </sheetViews>
  <sheetFormatPr baseColWidth="10" defaultColWidth="11.42578125" defaultRowHeight="1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1.5703125" bestFit="1" customWidth="1"/>
    <col min="11" max="11" width="14.140625" bestFit="1" customWidth="1"/>
    <col min="12" max="12" width="16.85546875" bestFit="1" customWidth="1"/>
  </cols>
  <sheetData>
    <row r="2" spans="1:8" ht="15.75">
      <c r="A2" s="55" t="s">
        <v>107</v>
      </c>
      <c r="B2" s="55"/>
      <c r="C2" s="55"/>
      <c r="D2" s="55"/>
      <c r="E2" s="55"/>
      <c r="F2" s="55"/>
      <c r="G2" s="55"/>
    </row>
    <row r="4" spans="1:8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8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79</v>
      </c>
    </row>
    <row r="6" spans="1:8" ht="15.75" thickTop="1"/>
    <row r="7" spans="1:8">
      <c r="A7" s="2" t="s">
        <v>6</v>
      </c>
    </row>
    <row r="9" spans="1:8">
      <c r="A9" t="s">
        <v>7</v>
      </c>
    </row>
    <row r="10" spans="1:8">
      <c r="A10" s="3" t="s">
        <v>67</v>
      </c>
      <c r="B10" s="15">
        <f>SUM(C10:G10)</f>
        <v>0</v>
      </c>
      <c r="C10" s="15"/>
      <c r="D10" s="15"/>
      <c r="E10" s="15"/>
      <c r="F10" s="15"/>
      <c r="G10" s="15"/>
    </row>
    <row r="11" spans="1:8">
      <c r="A11" s="18" t="s">
        <v>36</v>
      </c>
      <c r="B11" s="15">
        <f t="shared" ref="B11:B22" si="0">SUM(C11:G11)</f>
        <v>0</v>
      </c>
      <c r="C11" s="15"/>
      <c r="D11" s="15"/>
      <c r="E11" s="15"/>
      <c r="F11" s="15"/>
      <c r="G11" s="15"/>
    </row>
    <row r="12" spans="1:8">
      <c r="A12" s="41" t="s">
        <v>108</v>
      </c>
      <c r="B12" s="15">
        <f t="shared" si="0"/>
        <v>0</v>
      </c>
      <c r="C12" s="15"/>
      <c r="D12" s="15"/>
      <c r="E12" s="15"/>
      <c r="F12" s="15"/>
      <c r="G12" s="15"/>
      <c r="H12" s="15"/>
    </row>
    <row r="13" spans="1:8">
      <c r="A13" s="41" t="s">
        <v>109</v>
      </c>
      <c r="B13" s="15">
        <f t="shared" si="0"/>
        <v>0</v>
      </c>
      <c r="C13" s="15"/>
      <c r="D13" s="15"/>
      <c r="E13" s="15"/>
      <c r="F13" s="15"/>
      <c r="G13" s="15"/>
    </row>
    <row r="14" spans="1:8">
      <c r="A14" s="30" t="s">
        <v>36</v>
      </c>
      <c r="B14" s="15">
        <f t="shared" si="0"/>
        <v>0</v>
      </c>
      <c r="C14" s="15"/>
      <c r="D14" s="15"/>
      <c r="E14" s="15"/>
      <c r="F14" s="15"/>
      <c r="G14" s="15"/>
    </row>
    <row r="15" spans="1:8">
      <c r="A15" s="41" t="s">
        <v>83</v>
      </c>
      <c r="B15" s="15">
        <f t="shared" si="0"/>
        <v>0</v>
      </c>
      <c r="C15" s="15"/>
      <c r="D15" s="44"/>
      <c r="E15" s="15"/>
      <c r="F15" s="15"/>
      <c r="G15" s="15"/>
      <c r="H15" s="7"/>
    </row>
    <row r="16" spans="1:8">
      <c r="B16" s="15"/>
    </row>
    <row r="17" spans="1:12">
      <c r="A17" s="5" t="s">
        <v>8</v>
      </c>
      <c r="B17" s="15"/>
    </row>
    <row r="18" spans="1:12">
      <c r="A18" s="3" t="s">
        <v>67</v>
      </c>
      <c r="B18" s="15">
        <f t="shared" si="0"/>
        <v>0</v>
      </c>
      <c r="C18" s="15"/>
      <c r="D18" s="21"/>
      <c r="E18" s="21"/>
      <c r="F18" s="21"/>
      <c r="G18" s="20"/>
    </row>
    <row r="19" spans="1:12">
      <c r="A19" s="41" t="s">
        <v>108</v>
      </c>
      <c r="B19" s="15">
        <f t="shared" si="0"/>
        <v>0</v>
      </c>
      <c r="C19" s="42"/>
      <c r="D19" s="15"/>
      <c r="E19" s="21"/>
      <c r="F19" s="20"/>
      <c r="G19" s="20"/>
      <c r="H19" s="7"/>
    </row>
    <row r="20" spans="1:12">
      <c r="A20" s="41" t="s">
        <v>109</v>
      </c>
      <c r="B20" s="15">
        <f t="shared" si="0"/>
        <v>0</v>
      </c>
      <c r="C20" s="37"/>
      <c r="D20" s="37"/>
      <c r="E20" s="46"/>
      <c r="F20" s="37"/>
      <c r="G20" s="20"/>
      <c r="I20" s="36"/>
      <c r="J20" s="36"/>
      <c r="K20" s="36"/>
      <c r="L20" s="36"/>
    </row>
    <row r="21" spans="1:12">
      <c r="A21" s="41" t="s">
        <v>83</v>
      </c>
      <c r="B21" s="15">
        <f t="shared" si="0"/>
        <v>0</v>
      </c>
      <c r="C21" s="15"/>
      <c r="D21" s="44"/>
      <c r="E21" s="21"/>
      <c r="F21" s="15"/>
      <c r="G21" s="15"/>
      <c r="H21" s="7"/>
    </row>
    <row r="22" spans="1:12">
      <c r="A22" s="41" t="s">
        <v>110</v>
      </c>
      <c r="B22" s="15">
        <f t="shared" si="0"/>
        <v>0</v>
      </c>
      <c r="C22" s="15">
        <f>C20</f>
        <v>0</v>
      </c>
      <c r="D22" s="15">
        <f t="shared" ref="D22:F22" si="1">D20</f>
        <v>0</v>
      </c>
      <c r="E22" s="15">
        <f t="shared" si="1"/>
        <v>0</v>
      </c>
      <c r="F22" s="15">
        <f t="shared" si="1"/>
        <v>0</v>
      </c>
      <c r="G22" s="15">
        <f>G20</f>
        <v>0</v>
      </c>
    </row>
    <row r="23" spans="1:12">
      <c r="B23" s="15"/>
      <c r="C23" s="4"/>
      <c r="D23" s="4"/>
      <c r="E23" s="4"/>
      <c r="F23" s="4"/>
      <c r="G23" s="14"/>
    </row>
    <row r="24" spans="1:12">
      <c r="A24" t="s">
        <v>9</v>
      </c>
      <c r="B24" s="15"/>
      <c r="C24" s="15"/>
      <c r="D24" s="15"/>
      <c r="E24" s="15"/>
      <c r="F24" s="15"/>
      <c r="G24" s="16"/>
    </row>
    <row r="25" spans="1:12">
      <c r="A25" s="6" t="s">
        <v>108</v>
      </c>
      <c r="B25" s="15">
        <f>B19</f>
        <v>0</v>
      </c>
      <c r="C25" s="15"/>
      <c r="D25" s="15"/>
      <c r="E25" s="15"/>
      <c r="F25" s="15"/>
      <c r="G25" s="15"/>
      <c r="H25" s="7"/>
    </row>
    <row r="26" spans="1:12">
      <c r="A26" s="6" t="s">
        <v>109</v>
      </c>
      <c r="B26" s="15"/>
      <c r="C26" s="15"/>
      <c r="D26" s="15"/>
      <c r="E26" s="15"/>
      <c r="F26" s="15"/>
      <c r="G26" s="16"/>
      <c r="H26" s="7"/>
    </row>
    <row r="27" spans="1:12">
      <c r="B27" s="17"/>
      <c r="C27" s="17"/>
      <c r="D27" s="17"/>
      <c r="E27" s="17"/>
      <c r="F27" s="17"/>
      <c r="G27" s="17"/>
    </row>
    <row r="28" spans="1:12">
      <c r="A28" t="s">
        <v>10</v>
      </c>
      <c r="B28" s="17"/>
      <c r="C28" s="17"/>
      <c r="D28" s="17"/>
      <c r="E28" s="17"/>
      <c r="F28" s="17"/>
      <c r="G28" s="17"/>
    </row>
    <row r="29" spans="1:12">
      <c r="A29" t="s">
        <v>68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12">
      <c r="A30" t="s">
        <v>111</v>
      </c>
      <c r="B30" s="14"/>
      <c r="C30" s="14"/>
      <c r="D30" s="14"/>
      <c r="E30" s="14"/>
      <c r="F30" s="14"/>
      <c r="G30" s="14"/>
    </row>
    <row r="31" spans="1:12">
      <c r="A31" t="s">
        <v>11</v>
      </c>
      <c r="B31" s="4">
        <f>+C31+F31</f>
        <v>0</v>
      </c>
      <c r="C31" s="4"/>
      <c r="D31" s="4"/>
      <c r="E31" s="4"/>
      <c r="F31" s="4"/>
      <c r="G31" s="4"/>
    </row>
    <row r="32" spans="1:12">
      <c r="B32" s="17"/>
      <c r="C32" s="17"/>
      <c r="D32" s="17"/>
      <c r="E32" s="17"/>
      <c r="F32" s="17"/>
      <c r="G32" s="17"/>
    </row>
    <row r="33" spans="1:7">
      <c r="A33" t="s">
        <v>12</v>
      </c>
      <c r="B33" s="17"/>
      <c r="C33" s="17"/>
      <c r="D33" s="17"/>
      <c r="E33" s="17"/>
      <c r="F33" s="17"/>
      <c r="G33" s="17"/>
    </row>
    <row r="34" spans="1:7">
      <c r="A34" t="s">
        <v>69</v>
      </c>
      <c r="B34" s="15">
        <f>B18/B29</f>
        <v>0</v>
      </c>
      <c r="C34" s="15">
        <f t="shared" ref="C34:G34" si="2">C18/C29</f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</row>
    <row r="35" spans="1:7">
      <c r="A35" t="s">
        <v>112</v>
      </c>
      <c r="B35" s="15" t="e">
        <f>B20/B30</f>
        <v>#DIV/0!</v>
      </c>
      <c r="C35" s="15" t="e">
        <f t="shared" ref="C35:G35" si="3">C20/C30</f>
        <v>#DIV/0!</v>
      </c>
      <c r="D35" s="15" t="e">
        <f t="shared" si="3"/>
        <v>#DIV/0!</v>
      </c>
      <c r="E35" s="15" t="e">
        <f t="shared" si="3"/>
        <v>#DIV/0!</v>
      </c>
      <c r="F35" s="15" t="e">
        <f t="shared" si="3"/>
        <v>#DIV/0!</v>
      </c>
      <c r="G35" s="15" t="e">
        <f t="shared" si="3"/>
        <v>#DIV/0!</v>
      </c>
    </row>
    <row r="36" spans="1:7">
      <c r="A36" t="s">
        <v>70</v>
      </c>
      <c r="B36" s="15" t="e">
        <f>B34/B10</f>
        <v>#DIV/0!</v>
      </c>
      <c r="C36" s="15" t="e">
        <f t="shared" ref="C36:G36" si="4">C34/C10</f>
        <v>#DIV/0!</v>
      </c>
      <c r="D36" s="15" t="e">
        <f t="shared" si="4"/>
        <v>#DIV/0!</v>
      </c>
      <c r="E36" s="15" t="e">
        <f t="shared" si="4"/>
        <v>#DIV/0!</v>
      </c>
      <c r="F36" s="15" t="e">
        <f t="shared" si="4"/>
        <v>#DIV/0!</v>
      </c>
      <c r="G36" s="15" t="e">
        <f t="shared" si="4"/>
        <v>#DIV/0!</v>
      </c>
    </row>
    <row r="37" spans="1:7">
      <c r="A37" t="s">
        <v>113</v>
      </c>
      <c r="B37" s="15" t="e">
        <f>B35/B13</f>
        <v>#DIV/0!</v>
      </c>
      <c r="C37" s="15" t="e">
        <f t="shared" ref="C37:G37" si="5">C35/C13</f>
        <v>#DIV/0!</v>
      </c>
      <c r="D37" s="15" t="e">
        <f t="shared" si="5"/>
        <v>#DIV/0!</v>
      </c>
      <c r="E37" s="15" t="e">
        <f t="shared" si="5"/>
        <v>#DIV/0!</v>
      </c>
      <c r="F37" s="15" t="e">
        <f t="shared" si="5"/>
        <v>#DIV/0!</v>
      </c>
      <c r="G37" s="15" t="e">
        <f t="shared" si="5"/>
        <v>#DIV/0!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9" t="e">
        <f>B12/B31*100</f>
        <v>#DIV/0!</v>
      </c>
      <c r="C42" s="9" t="e">
        <f t="shared" ref="C42:G42" si="6">C12/C31*100</f>
        <v>#DIV/0!</v>
      </c>
      <c r="D42" s="9" t="e">
        <f t="shared" si="6"/>
        <v>#DIV/0!</v>
      </c>
      <c r="E42" s="9" t="e">
        <f t="shared" si="6"/>
        <v>#DIV/0!</v>
      </c>
      <c r="F42" s="9" t="e">
        <f t="shared" si="6"/>
        <v>#DIV/0!</v>
      </c>
      <c r="G42" s="9" t="e">
        <f t="shared" si="6"/>
        <v>#DIV/0!</v>
      </c>
    </row>
    <row r="43" spans="1:7">
      <c r="A43" t="s">
        <v>16</v>
      </c>
      <c r="B43" s="9" t="e">
        <f>B13/B31*100</f>
        <v>#DIV/0!</v>
      </c>
      <c r="C43" s="9" t="e">
        <f t="shared" ref="C43:G43" si="7">C13/C31*100</f>
        <v>#DIV/0!</v>
      </c>
      <c r="D43" s="9" t="e">
        <f t="shared" si="7"/>
        <v>#DIV/0!</v>
      </c>
      <c r="E43" s="9" t="e">
        <f t="shared" si="7"/>
        <v>#DIV/0!</v>
      </c>
      <c r="F43" s="9" t="e">
        <f t="shared" si="7"/>
        <v>#DIV/0!</v>
      </c>
      <c r="G43" s="9" t="e">
        <f t="shared" si="7"/>
        <v>#DIV/0!</v>
      </c>
    </row>
    <row r="45" spans="1:7">
      <c r="A45" t="s">
        <v>17</v>
      </c>
    </row>
    <row r="46" spans="1:7">
      <c r="A46" t="s">
        <v>18</v>
      </c>
      <c r="B46" s="9" t="e">
        <f>B13/B12*100</f>
        <v>#DIV/0!</v>
      </c>
      <c r="C46" s="9" t="e">
        <f t="shared" ref="C46:G46" si="8">C13/C12*100</f>
        <v>#DIV/0!</v>
      </c>
      <c r="D46" s="9" t="e">
        <f t="shared" si="8"/>
        <v>#DIV/0!</v>
      </c>
      <c r="E46" s="9" t="e">
        <f t="shared" si="8"/>
        <v>#DIV/0!</v>
      </c>
      <c r="F46" s="9" t="e">
        <f t="shared" si="8"/>
        <v>#DIV/0!</v>
      </c>
      <c r="G46" s="9" t="e">
        <f t="shared" si="8"/>
        <v>#DIV/0!</v>
      </c>
    </row>
    <row r="47" spans="1:7">
      <c r="A47" t="s">
        <v>19</v>
      </c>
      <c r="B47" s="9" t="e">
        <f>B20/B19*100</f>
        <v>#DIV/0!</v>
      </c>
      <c r="C47" s="9" t="e">
        <f t="shared" ref="C47:G47" si="9">C20/C19*100</f>
        <v>#DIV/0!</v>
      </c>
      <c r="D47" s="9" t="e">
        <f t="shared" si="9"/>
        <v>#DIV/0!</v>
      </c>
      <c r="E47" s="9" t="e">
        <f t="shared" si="9"/>
        <v>#DIV/0!</v>
      </c>
      <c r="F47" s="9" t="e">
        <f t="shared" si="9"/>
        <v>#DIV/0!</v>
      </c>
      <c r="G47" s="9" t="e">
        <f t="shared" si="9"/>
        <v>#DIV/0!</v>
      </c>
    </row>
    <row r="48" spans="1:7">
      <c r="A48" t="s">
        <v>20</v>
      </c>
      <c r="B48" s="10" t="e">
        <f>AVERAGE(B46:B47)</f>
        <v>#DIV/0!</v>
      </c>
      <c r="C48" s="10" t="e">
        <f t="shared" ref="C48:G48" si="10">AVERAGE(C46:C47)</f>
        <v>#DIV/0!</v>
      </c>
      <c r="D48" s="10" t="e">
        <f t="shared" si="10"/>
        <v>#DIV/0!</v>
      </c>
      <c r="E48" s="10" t="e">
        <f t="shared" si="10"/>
        <v>#DIV/0!</v>
      </c>
      <c r="F48" s="10" t="e">
        <f t="shared" si="10"/>
        <v>#DIV/0!</v>
      </c>
      <c r="G48" s="10" t="e">
        <f t="shared" si="10"/>
        <v>#DIV/0!</v>
      </c>
    </row>
    <row r="49" spans="1:7">
      <c r="B49" s="10"/>
      <c r="C49" s="10"/>
      <c r="D49" s="10"/>
      <c r="E49" s="10"/>
      <c r="F49" s="10"/>
    </row>
    <row r="50" spans="1:7">
      <c r="A50" t="s">
        <v>21</v>
      </c>
      <c r="B50" s="17"/>
      <c r="C50" s="17"/>
      <c r="D50" s="17"/>
      <c r="E50" s="17"/>
      <c r="F50" s="17"/>
    </row>
    <row r="51" spans="1:7">
      <c r="A51" t="s">
        <v>22</v>
      </c>
      <c r="B51" s="10" t="e">
        <f>B13/B15*100</f>
        <v>#DIV/0!</v>
      </c>
      <c r="C51" s="10" t="e">
        <f t="shared" ref="C51:G51" si="11">C13/C15*100</f>
        <v>#DIV/0!</v>
      </c>
      <c r="D51" s="10" t="e">
        <f t="shared" si="11"/>
        <v>#DIV/0!</v>
      </c>
      <c r="E51" s="10" t="e">
        <f t="shared" si="11"/>
        <v>#DIV/0!</v>
      </c>
      <c r="F51" s="10" t="e">
        <f t="shared" si="11"/>
        <v>#DIV/0!</v>
      </c>
      <c r="G51" s="10" t="e">
        <f t="shared" si="11"/>
        <v>#DIV/0!</v>
      </c>
    </row>
    <row r="52" spans="1:7">
      <c r="A52" t="s">
        <v>23</v>
      </c>
      <c r="B52" s="10" t="e">
        <f>B20/B21*100</f>
        <v>#DIV/0!</v>
      </c>
      <c r="C52" s="10" t="e">
        <f t="shared" ref="C52:G52" si="12">C20/C21*100</f>
        <v>#DIV/0!</v>
      </c>
      <c r="D52" s="10" t="e">
        <f t="shared" si="12"/>
        <v>#DIV/0!</v>
      </c>
      <c r="E52" s="10" t="e">
        <f t="shared" si="12"/>
        <v>#DIV/0!</v>
      </c>
      <c r="F52" s="10" t="e">
        <f t="shared" si="12"/>
        <v>#DIV/0!</v>
      </c>
      <c r="G52" s="10" t="e">
        <f t="shared" si="12"/>
        <v>#DIV/0!</v>
      </c>
    </row>
    <row r="53" spans="1:7">
      <c r="A53" t="s">
        <v>24</v>
      </c>
      <c r="B53" s="10" t="e">
        <f>(B51+B52)/2</f>
        <v>#DIV/0!</v>
      </c>
      <c r="C53" s="10" t="e">
        <f t="shared" ref="C53:G53" si="13">(C51+C52)/2</f>
        <v>#DIV/0!</v>
      </c>
      <c r="D53" s="10" t="e">
        <f t="shared" si="13"/>
        <v>#DIV/0!</v>
      </c>
      <c r="E53" s="10" t="e">
        <f t="shared" si="13"/>
        <v>#DIV/0!</v>
      </c>
      <c r="F53" s="10" t="e">
        <f t="shared" si="13"/>
        <v>#DIV/0!</v>
      </c>
      <c r="G53" s="10" t="e">
        <f t="shared" si="13"/>
        <v>#DIV/0!</v>
      </c>
    </row>
    <row r="54" spans="1:7">
      <c r="B54" s="17"/>
      <c r="C54" s="17"/>
      <c r="D54" s="17"/>
      <c r="E54" s="17"/>
      <c r="F54" s="17"/>
    </row>
    <row r="55" spans="1:7">
      <c r="A55" t="s">
        <v>25</v>
      </c>
      <c r="B55" s="10" t="e">
        <f>B22/B20*100</f>
        <v>#DIV/0!</v>
      </c>
      <c r="C55" s="10"/>
      <c r="D55" s="10"/>
      <c r="E55" s="10"/>
      <c r="F55" s="10"/>
      <c r="G55" s="10"/>
    </row>
    <row r="56" spans="1:7">
      <c r="B56" s="17"/>
      <c r="C56" s="17"/>
      <c r="D56" s="17"/>
      <c r="E56" s="17"/>
      <c r="F56" s="17"/>
    </row>
    <row r="57" spans="1:7">
      <c r="A57" t="s">
        <v>26</v>
      </c>
      <c r="B57" s="17"/>
      <c r="C57" s="17"/>
      <c r="D57" s="17"/>
      <c r="E57" s="17"/>
      <c r="F57" s="17"/>
    </row>
    <row r="58" spans="1:7">
      <c r="A58" t="s">
        <v>27</v>
      </c>
      <c r="B58" s="10" t="e">
        <f>((B13/B10)-1)*100</f>
        <v>#DIV/0!</v>
      </c>
      <c r="C58" s="10" t="e">
        <f t="shared" ref="C58:G58" si="14">((C13/C10)-1)*100</f>
        <v>#DIV/0!</v>
      </c>
      <c r="D58" s="10" t="e">
        <f t="shared" si="14"/>
        <v>#DIV/0!</v>
      </c>
      <c r="E58" s="10" t="e">
        <f t="shared" si="14"/>
        <v>#DIV/0!</v>
      </c>
      <c r="F58" s="10" t="e">
        <f t="shared" si="14"/>
        <v>#DIV/0!</v>
      </c>
      <c r="G58" s="10" t="e">
        <f t="shared" si="14"/>
        <v>#DIV/0!</v>
      </c>
    </row>
    <row r="59" spans="1:7">
      <c r="A59" t="s">
        <v>28</v>
      </c>
      <c r="B59" s="10" t="e">
        <f>((B35/B34)-1)*100</f>
        <v>#DIV/0!</v>
      </c>
      <c r="C59" s="10" t="e">
        <f t="shared" ref="C59:F59" si="15">((C35/C34)-1)*100</f>
        <v>#DIV/0!</v>
      </c>
      <c r="D59" s="10" t="e">
        <f t="shared" si="15"/>
        <v>#DIV/0!</v>
      </c>
      <c r="E59" s="10" t="e">
        <f t="shared" si="15"/>
        <v>#DIV/0!</v>
      </c>
      <c r="F59" s="10" t="e">
        <f t="shared" si="15"/>
        <v>#DIV/0!</v>
      </c>
      <c r="G59" s="10" t="e">
        <f t="shared" ref="G59" si="16">((G35/G34)-1)*100</f>
        <v>#DIV/0!</v>
      </c>
    </row>
    <row r="60" spans="1:7">
      <c r="A60" t="s">
        <v>29</v>
      </c>
      <c r="B60" s="10" t="e">
        <f>((B37/B36)-1)*100</f>
        <v>#DIV/0!</v>
      </c>
      <c r="C60" s="10" t="e">
        <f t="shared" ref="C60:G60" si="17">((C37/C36)-1)*100</f>
        <v>#DIV/0!</v>
      </c>
      <c r="D60" s="10" t="e">
        <f t="shared" si="17"/>
        <v>#DIV/0!</v>
      </c>
      <c r="E60" s="10" t="e">
        <f t="shared" si="17"/>
        <v>#DIV/0!</v>
      </c>
      <c r="F60" s="10" t="e">
        <f t="shared" si="17"/>
        <v>#DIV/0!</v>
      </c>
      <c r="G60" s="10" t="e">
        <f t="shared" si="17"/>
        <v>#DIV/0!</v>
      </c>
    </row>
    <row r="61" spans="1:7">
      <c r="B61" s="10"/>
      <c r="C61" s="10"/>
      <c r="D61" s="10"/>
      <c r="E61" s="10"/>
      <c r="F61" s="10"/>
    </row>
    <row r="62" spans="1:7">
      <c r="A62" t="s">
        <v>30</v>
      </c>
      <c r="B62" s="17"/>
      <c r="C62" s="17"/>
      <c r="D62" s="17"/>
      <c r="E62" s="17"/>
      <c r="F62" s="17"/>
    </row>
    <row r="63" spans="1:7">
      <c r="A63" t="s">
        <v>51</v>
      </c>
      <c r="B63" s="15" t="e">
        <f>B19/(B12*3)</f>
        <v>#DIV/0!</v>
      </c>
      <c r="C63" s="15" t="e">
        <f t="shared" ref="C63:G63" si="18">C19/(C12*3)</f>
        <v>#DIV/0!</v>
      </c>
      <c r="D63" s="15" t="e">
        <f t="shared" si="18"/>
        <v>#DIV/0!</v>
      </c>
      <c r="E63" s="15" t="e">
        <f t="shared" si="18"/>
        <v>#DIV/0!</v>
      </c>
      <c r="F63" s="15" t="e">
        <f t="shared" si="18"/>
        <v>#DIV/0!</v>
      </c>
      <c r="G63" s="15" t="e">
        <f t="shared" si="18"/>
        <v>#DIV/0!</v>
      </c>
    </row>
    <row r="64" spans="1:7">
      <c r="A64" t="s">
        <v>52</v>
      </c>
      <c r="B64" s="15" t="e">
        <f>B20/(B13*3)</f>
        <v>#DIV/0!</v>
      </c>
      <c r="C64" s="15" t="e">
        <f t="shared" ref="C64:G64" si="19">C20/(C13*3)</f>
        <v>#DIV/0!</v>
      </c>
      <c r="D64" s="15" t="e">
        <f t="shared" si="19"/>
        <v>#DIV/0!</v>
      </c>
      <c r="E64" s="15" t="e">
        <f t="shared" si="19"/>
        <v>#DIV/0!</v>
      </c>
      <c r="F64" s="15" t="e">
        <f t="shared" si="19"/>
        <v>#DIV/0!</v>
      </c>
      <c r="G64" s="15" t="e">
        <f t="shared" si="19"/>
        <v>#DIV/0!</v>
      </c>
    </row>
    <row r="65" spans="1:8" hidden="1">
      <c r="A65" s="23" t="s">
        <v>37</v>
      </c>
      <c r="B65" s="24" t="e">
        <f>B20/B14</f>
        <v>#DIV/0!</v>
      </c>
      <c r="C65" s="24" t="e">
        <f t="shared" ref="C65:G65" si="20">C20/C14</f>
        <v>#DIV/0!</v>
      </c>
      <c r="D65" s="24" t="e">
        <f t="shared" si="20"/>
        <v>#DIV/0!</v>
      </c>
      <c r="E65" s="24" t="e">
        <f t="shared" si="20"/>
        <v>#DIV/0!</v>
      </c>
      <c r="F65" s="24" t="e">
        <f t="shared" si="20"/>
        <v>#DIV/0!</v>
      </c>
      <c r="G65" s="24" t="e">
        <f t="shared" si="20"/>
        <v>#DIV/0!</v>
      </c>
    </row>
    <row r="66" spans="1:8">
      <c r="A66" t="s">
        <v>31</v>
      </c>
      <c r="B66" s="10" t="e">
        <f>(B64/B63)*B48</f>
        <v>#DIV/0!</v>
      </c>
      <c r="C66" s="10" t="e">
        <f t="shared" ref="C66:G66" si="21">(C64/C63)*C48</f>
        <v>#DIV/0!</v>
      </c>
      <c r="D66" s="10" t="e">
        <f t="shared" si="21"/>
        <v>#DIV/0!</v>
      </c>
      <c r="E66" s="10" t="e">
        <f t="shared" si="21"/>
        <v>#DIV/0!</v>
      </c>
      <c r="F66" s="10" t="e">
        <f t="shared" si="21"/>
        <v>#DIV/0!</v>
      </c>
      <c r="G66" s="10" t="e">
        <f t="shared" si="21"/>
        <v>#DIV/0!</v>
      </c>
    </row>
    <row r="67" spans="1:8">
      <c r="A67" t="s">
        <v>45</v>
      </c>
      <c r="B67" s="10" t="e">
        <f>B19/B12</f>
        <v>#DIV/0!</v>
      </c>
      <c r="C67" s="10" t="e">
        <f t="shared" ref="C67:G67" si="22">C19/C12</f>
        <v>#DIV/0!</v>
      </c>
      <c r="D67" s="10" t="e">
        <f t="shared" si="22"/>
        <v>#DIV/0!</v>
      </c>
      <c r="E67" s="10" t="e">
        <f t="shared" si="22"/>
        <v>#DIV/0!</v>
      </c>
      <c r="F67" s="10" t="e">
        <f t="shared" si="22"/>
        <v>#DIV/0!</v>
      </c>
      <c r="G67" s="10" t="e">
        <f t="shared" si="22"/>
        <v>#DIV/0!</v>
      </c>
    </row>
    <row r="68" spans="1:8">
      <c r="A68" t="s">
        <v>46</v>
      </c>
      <c r="B68" s="10" t="e">
        <f>B20/B13</f>
        <v>#DIV/0!</v>
      </c>
      <c r="C68" s="10" t="e">
        <f t="shared" ref="C68:G68" si="23">C20/C13</f>
        <v>#DIV/0!</v>
      </c>
      <c r="D68" s="10" t="e">
        <f t="shared" si="23"/>
        <v>#DIV/0!</v>
      </c>
      <c r="E68" s="10" t="e">
        <f t="shared" si="23"/>
        <v>#DIV/0!</v>
      </c>
      <c r="F68" s="10" t="e">
        <f t="shared" si="23"/>
        <v>#DIV/0!</v>
      </c>
      <c r="G68" s="10" t="e">
        <f t="shared" si="23"/>
        <v>#DIV/0!</v>
      </c>
    </row>
    <row r="69" spans="1:8">
      <c r="B69" s="10"/>
      <c r="C69" s="10"/>
      <c r="D69" s="10"/>
      <c r="E69" s="10"/>
      <c r="F69" s="10"/>
    </row>
    <row r="70" spans="1:8">
      <c r="A70" t="s">
        <v>32</v>
      </c>
      <c r="B70" s="10"/>
      <c r="C70" s="10"/>
      <c r="D70" s="10"/>
      <c r="E70" s="10"/>
      <c r="F70" s="10"/>
    </row>
    <row r="71" spans="1:8">
      <c r="A71" t="s">
        <v>33</v>
      </c>
      <c r="B71" s="10" t="e">
        <f>(B26/B25)*100</f>
        <v>#DIV/0!</v>
      </c>
      <c r="C71" s="10"/>
      <c r="D71" s="10"/>
      <c r="E71" s="10"/>
      <c r="F71" s="10"/>
      <c r="H71" s="7"/>
    </row>
    <row r="72" spans="1:8">
      <c r="A72" t="s">
        <v>34</v>
      </c>
      <c r="B72" s="10" t="e">
        <f>(B20/B26)*100</f>
        <v>#DIV/0!</v>
      </c>
      <c r="C72" s="10"/>
      <c r="D72" s="10"/>
      <c r="E72" s="10"/>
      <c r="F72" s="10"/>
      <c r="H72" s="7"/>
    </row>
    <row r="73" spans="1:8" ht="15.75" thickBot="1">
      <c r="A73" s="11"/>
      <c r="B73" s="11"/>
      <c r="C73" s="11"/>
      <c r="D73" s="11"/>
      <c r="E73" s="11"/>
      <c r="F73" s="11"/>
      <c r="G73" s="11"/>
    </row>
    <row r="74" spans="1:8" ht="15.75" thickTop="1"/>
    <row r="75" spans="1:8">
      <c r="A75" s="13" t="s">
        <v>35</v>
      </c>
    </row>
    <row r="76" spans="1:8">
      <c r="A76" t="s">
        <v>88</v>
      </c>
    </row>
    <row r="77" spans="1:8">
      <c r="A77" t="s">
        <v>89</v>
      </c>
      <c r="B77" s="12"/>
      <c r="C77" s="12"/>
      <c r="D77" s="12"/>
    </row>
    <row r="79" spans="1:8">
      <c r="A79" t="s">
        <v>38</v>
      </c>
    </row>
    <row r="80" spans="1:8">
      <c r="A80" s="25" t="s">
        <v>41</v>
      </c>
    </row>
    <row r="81" spans="1:1">
      <c r="A81" s="25"/>
    </row>
    <row r="82" spans="1:1">
      <c r="A82" s="25" t="s">
        <v>114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85"/>
  <sheetViews>
    <sheetView zoomScale="80" zoomScaleNormal="80" workbookViewId="0">
      <selection activeCell="B30" sqref="B30:G30"/>
    </sheetView>
  </sheetViews>
  <sheetFormatPr baseColWidth="10" defaultColWidth="11.42578125" defaultRowHeight="1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7.85546875" customWidth="1"/>
  </cols>
  <sheetData>
    <row r="2" spans="1:7" ht="15.75">
      <c r="A2" s="55" t="s">
        <v>115</v>
      </c>
      <c r="B2" s="55"/>
      <c r="C2" s="55"/>
      <c r="D2" s="55"/>
      <c r="E2" s="55"/>
      <c r="F2" s="55"/>
    </row>
    <row r="4" spans="1:7">
      <c r="A4" s="57" t="s">
        <v>0</v>
      </c>
      <c r="B4" s="59" t="s">
        <v>1</v>
      </c>
      <c r="C4" s="56" t="s">
        <v>2</v>
      </c>
      <c r="D4" s="56"/>
      <c r="E4" s="56"/>
      <c r="F4" s="56"/>
      <c r="G4" s="28"/>
    </row>
    <row r="5" spans="1:7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79</v>
      </c>
    </row>
    <row r="6" spans="1:7" ht="15.75" thickTop="1"/>
    <row r="7" spans="1:7">
      <c r="A7" s="2" t="s">
        <v>6</v>
      </c>
    </row>
    <row r="9" spans="1:7">
      <c r="A9" t="s">
        <v>7</v>
      </c>
    </row>
    <row r="10" spans="1:7">
      <c r="A10" s="3" t="s">
        <v>71</v>
      </c>
      <c r="B10" s="4">
        <f>SUM(C10:G10)</f>
        <v>12519</v>
      </c>
      <c r="C10" s="4">
        <f>+'I trimestre'!C10+'II Trimestre'!C10</f>
        <v>4594</v>
      </c>
      <c r="D10" s="4">
        <f>+'I trimestre'!D10+'II Trimestre'!D10</f>
        <v>534</v>
      </c>
      <c r="E10" s="4">
        <f>+'I trimestre'!E10+'II Trimestre'!E10</f>
        <v>607</v>
      </c>
      <c r="F10" s="4">
        <f>+'I trimestre'!F10+'II Trimestre'!F10</f>
        <v>5926</v>
      </c>
      <c r="G10" s="4">
        <f>+'I trimestre'!G10+'II Trimestre'!G10</f>
        <v>858</v>
      </c>
    </row>
    <row r="11" spans="1:7">
      <c r="A11" s="18" t="s">
        <v>36</v>
      </c>
      <c r="B11" s="4">
        <f t="shared" ref="B11:B22" si="0">SUM(C11:G11)</f>
        <v>37142</v>
      </c>
      <c r="C11" s="4">
        <f>+'I trimestre'!C11+'II Trimestre'!C11</f>
        <v>10028</v>
      </c>
      <c r="D11" s="4">
        <f>+'I trimestre'!D11+'II Trimestre'!D11</f>
        <v>900</v>
      </c>
      <c r="E11" s="4">
        <f>+'I trimestre'!E11+'II Trimestre'!E11</f>
        <v>1360</v>
      </c>
      <c r="F11" s="4">
        <f>+'I trimestre'!F11+'II Trimestre'!F11</f>
        <v>23244</v>
      </c>
      <c r="G11" s="4">
        <f>+'I trimestre'!G11+'II Trimestre'!G11</f>
        <v>1610</v>
      </c>
    </row>
    <row r="12" spans="1:7">
      <c r="A12" s="41" t="s">
        <v>116</v>
      </c>
      <c r="B12" s="15">
        <f t="shared" si="0"/>
        <v>11091</v>
      </c>
      <c r="C12" s="15">
        <f>+'I trimestre'!C12+'II Trimestre'!C12</f>
        <v>1250</v>
      </c>
      <c r="D12" s="15">
        <f>+'I trimestre'!D12+'II Trimestre'!D12</f>
        <v>450</v>
      </c>
      <c r="E12" s="15">
        <f>+'I trimestre'!E12+'II Trimestre'!E12</f>
        <v>450</v>
      </c>
      <c r="F12" s="15">
        <f>+'I trimestre'!F12+'II Trimestre'!F12</f>
        <v>7290</v>
      </c>
      <c r="G12" s="15">
        <f>+'I trimestre'!G12+'II Trimestre'!G12</f>
        <v>1651</v>
      </c>
    </row>
    <row r="13" spans="1:7">
      <c r="A13" s="41" t="s">
        <v>117</v>
      </c>
      <c r="B13" s="15">
        <f t="shared" si="0"/>
        <v>7371</v>
      </c>
      <c r="C13" s="15">
        <f>+'I trimestre'!C13+'II Trimestre'!C13</f>
        <v>595</v>
      </c>
      <c r="D13" s="15">
        <f>+'I trimestre'!D13+'II Trimestre'!D13</f>
        <v>102</v>
      </c>
      <c r="E13" s="15">
        <f>+'I trimestre'!E13+'II Trimestre'!E13</f>
        <v>195</v>
      </c>
      <c r="F13" s="15">
        <f>+'I trimestre'!F13+'II Trimestre'!F13</f>
        <v>5552</v>
      </c>
      <c r="G13" s="15">
        <f>+'I trimestre'!G13+'II Trimestre'!G13</f>
        <v>927</v>
      </c>
    </row>
    <row r="14" spans="1:7">
      <c r="A14" s="30" t="s">
        <v>36</v>
      </c>
      <c r="B14" s="15">
        <f t="shared" si="0"/>
        <v>21639</v>
      </c>
      <c r="C14" s="15">
        <f>+'I trimestre'!C14+'II Trimestre'!C14</f>
        <v>1093</v>
      </c>
      <c r="D14" s="15">
        <f>+'I trimestre'!D14+'II Trimestre'!D14</f>
        <v>273</v>
      </c>
      <c r="E14" s="15">
        <f>+'I trimestre'!E14+'II Trimestre'!E14</f>
        <v>297</v>
      </c>
      <c r="F14" s="15">
        <f>+'I trimestre'!F14+'II Trimestre'!F14</f>
        <v>18277</v>
      </c>
      <c r="G14" s="15">
        <f>+'I trimestre'!G14+'II Trimestre'!G14</f>
        <v>1699</v>
      </c>
    </row>
    <row r="15" spans="1:7">
      <c r="A15" s="41" t="s">
        <v>83</v>
      </c>
      <c r="B15" s="15">
        <f t="shared" si="0"/>
        <v>13468</v>
      </c>
      <c r="C15" s="15">
        <f>+'II Trimestre'!C15</f>
        <v>1623</v>
      </c>
      <c r="D15" s="15">
        <f>+'II Trimestre'!D15</f>
        <v>540</v>
      </c>
      <c r="E15" s="15">
        <f>+'II Trimestre'!E15</f>
        <v>541</v>
      </c>
      <c r="F15" s="15">
        <f>+'II Trimestre'!F15</f>
        <v>8333</v>
      </c>
      <c r="G15" s="15">
        <f>+'II Trimestre'!G15</f>
        <v>2431</v>
      </c>
    </row>
    <row r="16" spans="1:7">
      <c r="A16" s="17"/>
      <c r="B16" s="15"/>
      <c r="C16" s="17"/>
      <c r="D16" s="17"/>
      <c r="E16" s="17"/>
      <c r="F16" s="17"/>
      <c r="G16" s="17"/>
    </row>
    <row r="17" spans="1:10">
      <c r="A17" s="43" t="s">
        <v>8</v>
      </c>
      <c r="B17" s="15"/>
      <c r="C17" s="17"/>
      <c r="D17" s="17"/>
      <c r="E17" s="17"/>
      <c r="F17" s="17"/>
      <c r="G17" s="17"/>
    </row>
    <row r="18" spans="1:10">
      <c r="A18" s="41" t="s">
        <v>118</v>
      </c>
      <c r="B18" s="15">
        <f t="shared" si="0"/>
        <v>7075876250</v>
      </c>
      <c r="C18" s="15">
        <f>+'I trimestre'!C18+'II Trimestre'!C18</f>
        <v>1845745000</v>
      </c>
      <c r="D18" s="15">
        <f>+'I trimestre'!D18+'II Trimestre'!D18</f>
        <v>155908750</v>
      </c>
      <c r="E18" s="15">
        <f>+'I trimestre'!E18+'II Trimestre'!E18</f>
        <v>237077500</v>
      </c>
      <c r="F18" s="15">
        <f>+'I trimestre'!F18+'II Trimestre'!F18</f>
        <v>4540220000</v>
      </c>
      <c r="G18" s="15">
        <f>+'I trimestre'!G18+'II Trimestre'!G18</f>
        <v>296925000</v>
      </c>
    </row>
    <row r="19" spans="1:10">
      <c r="A19" s="41" t="s">
        <v>116</v>
      </c>
      <c r="B19" s="15">
        <f t="shared" si="0"/>
        <v>5200755000</v>
      </c>
      <c r="C19" s="15">
        <f>+'I trimestre'!C19+'II Trimestre'!C19</f>
        <v>416250000</v>
      </c>
      <c r="D19" s="15">
        <f>+'I trimestre'!D19+'II Trimestre'!D19</f>
        <v>83250000</v>
      </c>
      <c r="E19" s="15">
        <f>+'I trimestre'!E19+'II Trimestre'!E19</f>
        <v>157250000</v>
      </c>
      <c r="F19" s="15">
        <f>+'I trimestre'!F19+'II Trimestre'!F19</f>
        <v>3809000000</v>
      </c>
      <c r="G19" s="15">
        <f>+'I trimestre'!G19+'II Trimestre'!G19</f>
        <v>735005000</v>
      </c>
    </row>
    <row r="20" spans="1:10">
      <c r="A20" s="41" t="s">
        <v>117</v>
      </c>
      <c r="B20" s="15">
        <f t="shared" si="0"/>
        <v>4212421250</v>
      </c>
      <c r="C20" s="15">
        <f>+'I trimestre'!C20+'II Trimestre'!C20</f>
        <v>192955000</v>
      </c>
      <c r="D20" s="15">
        <f>+'I trimestre'!D20+'II Trimestre'!D20</f>
        <v>43706250</v>
      </c>
      <c r="E20" s="15">
        <f>+'I trimestre'!E20+'II Trimestre'!E20</f>
        <v>47545000</v>
      </c>
      <c r="F20" s="15">
        <f>+'I trimestre'!F20+'II Trimestre'!F20</f>
        <v>3613900000</v>
      </c>
      <c r="G20" s="15">
        <f>+'I trimestre'!G20+'II Trimestre'!G20</f>
        <v>314315000</v>
      </c>
    </row>
    <row r="21" spans="1:10">
      <c r="A21" s="41" t="s">
        <v>83</v>
      </c>
      <c r="B21" s="15">
        <f t="shared" si="0"/>
        <v>12348915000</v>
      </c>
      <c r="C21" s="15">
        <f>+'II Trimestre'!C21</f>
        <v>600510000</v>
      </c>
      <c r="D21" s="15">
        <f>+'II Trimestre'!D21</f>
        <v>199800000</v>
      </c>
      <c r="E21" s="15">
        <f>+'II Trimestre'!E21</f>
        <v>199985000</v>
      </c>
      <c r="F21" s="15">
        <f>+'II Trimestre'!F21</f>
        <v>9999600000</v>
      </c>
      <c r="G21" s="15">
        <f>+'II Trimestre'!G21</f>
        <v>1349020000</v>
      </c>
    </row>
    <row r="22" spans="1:10">
      <c r="A22" s="41" t="s">
        <v>119</v>
      </c>
      <c r="B22" s="15">
        <f t="shared" si="0"/>
        <v>4212421250</v>
      </c>
      <c r="C22" s="15">
        <f>+C20</f>
        <v>192955000</v>
      </c>
      <c r="D22" s="15">
        <f t="shared" ref="D22:F22" si="1">+D20</f>
        <v>43706250</v>
      </c>
      <c r="E22" s="15">
        <f t="shared" si="1"/>
        <v>47545000</v>
      </c>
      <c r="F22" s="15">
        <f t="shared" si="1"/>
        <v>3613900000</v>
      </c>
      <c r="G22" s="15">
        <f>+G20</f>
        <v>314315000</v>
      </c>
      <c r="H22" s="4"/>
    </row>
    <row r="23" spans="1:10">
      <c r="B23" s="4"/>
      <c r="C23" s="4"/>
      <c r="D23" s="4"/>
      <c r="E23" s="4"/>
      <c r="F23" s="14"/>
    </row>
    <row r="24" spans="1:10">
      <c r="A24" t="s">
        <v>9</v>
      </c>
      <c r="B24" s="15"/>
      <c r="C24" s="15"/>
      <c r="D24" s="15"/>
      <c r="E24" s="15"/>
      <c r="F24" s="16"/>
    </row>
    <row r="25" spans="1:10">
      <c r="A25" s="6" t="s">
        <v>116</v>
      </c>
      <c r="B25" s="15">
        <f>B19</f>
        <v>5200755000</v>
      </c>
      <c r="C25" s="15"/>
      <c r="D25" s="15"/>
      <c r="E25" s="15"/>
      <c r="F25" s="15"/>
      <c r="G25" s="7"/>
      <c r="J25" t="s">
        <v>54</v>
      </c>
    </row>
    <row r="26" spans="1:10">
      <c r="A26" s="6" t="s">
        <v>117</v>
      </c>
      <c r="B26" s="15">
        <f>+'I trimestre'!B26+'II Trimestre'!B26</f>
        <v>7911572900</v>
      </c>
      <c r="C26" s="15"/>
      <c r="D26" s="15"/>
      <c r="E26" s="15"/>
      <c r="F26" s="16"/>
      <c r="G26" s="7"/>
    </row>
    <row r="27" spans="1:10">
      <c r="B27" s="17"/>
      <c r="C27" s="17"/>
      <c r="D27" s="17"/>
      <c r="E27" s="17"/>
      <c r="F27" s="17"/>
    </row>
    <row r="28" spans="1:10">
      <c r="A28" t="s">
        <v>10</v>
      </c>
      <c r="B28" s="17"/>
      <c r="C28" s="17"/>
      <c r="D28" s="17"/>
      <c r="E28" s="17"/>
      <c r="F28" s="17"/>
    </row>
    <row r="29" spans="1:10">
      <c r="A29" t="s">
        <v>72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10">
      <c r="A30" t="s">
        <v>120</v>
      </c>
      <c r="B30" s="14">
        <v>1.01</v>
      </c>
      <c r="C30" s="14">
        <v>1.01</v>
      </c>
      <c r="D30" s="14">
        <v>1.01</v>
      </c>
      <c r="E30" s="14">
        <v>1.01</v>
      </c>
      <c r="F30" s="14">
        <v>1.01</v>
      </c>
      <c r="G30" s="14">
        <v>1.01</v>
      </c>
    </row>
    <row r="31" spans="1:10">
      <c r="A31" t="s">
        <v>11</v>
      </c>
      <c r="B31" s="4">
        <f>+C31+F31</f>
        <v>0</v>
      </c>
      <c r="C31" s="4"/>
      <c r="D31" s="4"/>
      <c r="E31" s="4"/>
      <c r="F31" s="4"/>
      <c r="G31" s="4"/>
    </row>
    <row r="32" spans="1:10">
      <c r="B32" s="17"/>
      <c r="C32" s="17"/>
      <c r="D32" s="17"/>
      <c r="E32" s="17"/>
      <c r="F32" s="17"/>
    </row>
    <row r="33" spans="1:7">
      <c r="A33" t="s">
        <v>12</v>
      </c>
      <c r="B33" s="17"/>
      <c r="C33" s="17"/>
      <c r="D33" s="17"/>
      <c r="E33" s="17"/>
      <c r="F33" s="17"/>
    </row>
    <row r="34" spans="1:7">
      <c r="A34" t="s">
        <v>73</v>
      </c>
      <c r="B34" s="15">
        <f>B18/B29</f>
        <v>7147349747.4747477</v>
      </c>
      <c r="C34" s="15">
        <f t="shared" ref="C34:G34" si="2">C18/C29</f>
        <v>1864388888.8888888</v>
      </c>
      <c r="D34" s="15">
        <f t="shared" si="2"/>
        <v>157483585.85858586</v>
      </c>
      <c r="E34" s="15">
        <f t="shared" si="2"/>
        <v>239472222.22222224</v>
      </c>
      <c r="F34" s="15">
        <f t="shared" si="2"/>
        <v>4586080808.0808077</v>
      </c>
      <c r="G34" s="15">
        <f t="shared" si="2"/>
        <v>299924242.42424244</v>
      </c>
    </row>
    <row r="35" spans="1:7">
      <c r="A35" t="s">
        <v>121</v>
      </c>
      <c r="B35" s="15">
        <f>B20/B30</f>
        <v>4170714108.9108911</v>
      </c>
      <c r="C35" s="15">
        <f t="shared" ref="C35:G35" si="3">C20/C30</f>
        <v>191044554.45544553</v>
      </c>
      <c r="D35" s="15">
        <f t="shared" si="3"/>
        <v>43273514.851485148</v>
      </c>
      <c r="E35" s="15">
        <f t="shared" si="3"/>
        <v>47074257.425742574</v>
      </c>
      <c r="F35" s="15">
        <f t="shared" si="3"/>
        <v>3578118811.8811879</v>
      </c>
      <c r="G35" s="15">
        <f t="shared" si="3"/>
        <v>311202970.29702967</v>
      </c>
    </row>
    <row r="36" spans="1:7">
      <c r="A36" t="s">
        <v>74</v>
      </c>
      <c r="B36" s="15">
        <f>B34/B10</f>
        <v>570920.18112267333</v>
      </c>
      <c r="C36" s="15">
        <f t="shared" ref="C36:G36" si="4">C34/C10</f>
        <v>405831.27751173027</v>
      </c>
      <c r="D36" s="15">
        <f t="shared" si="4"/>
        <v>294913.08213218325</v>
      </c>
      <c r="E36" s="15">
        <f t="shared" si="4"/>
        <v>394517.66428702179</v>
      </c>
      <c r="F36" s="15">
        <f t="shared" si="4"/>
        <v>773891.46272035234</v>
      </c>
      <c r="G36" s="15">
        <f t="shared" si="4"/>
        <v>349562.05410750868</v>
      </c>
    </row>
    <row r="37" spans="1:7">
      <c r="A37" t="s">
        <v>122</v>
      </c>
      <c r="B37" s="15">
        <f>B35/B13</f>
        <v>565827.44660302415</v>
      </c>
      <c r="C37" s="15">
        <f t="shared" ref="C37:G37" si="5">C35/C13</f>
        <v>321083.28479906812</v>
      </c>
      <c r="D37" s="15">
        <f t="shared" si="5"/>
        <v>424250.14560279559</v>
      </c>
      <c r="E37" s="15">
        <f t="shared" si="5"/>
        <v>241406.4483371414</v>
      </c>
      <c r="F37" s="15">
        <f t="shared" si="5"/>
        <v>644473.84940223128</v>
      </c>
      <c r="G37" s="15">
        <f t="shared" si="5"/>
        <v>335709.78457069007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9" t="e">
        <f>B12/B31*100</f>
        <v>#DIV/0!</v>
      </c>
      <c r="C42" s="9" t="e">
        <f t="shared" ref="C42:G42" si="6">C12/C31*100</f>
        <v>#DIV/0!</v>
      </c>
      <c r="D42" s="9" t="e">
        <f t="shared" si="6"/>
        <v>#DIV/0!</v>
      </c>
      <c r="E42" s="9" t="e">
        <f t="shared" si="6"/>
        <v>#DIV/0!</v>
      </c>
      <c r="F42" s="9" t="e">
        <f t="shared" si="6"/>
        <v>#DIV/0!</v>
      </c>
      <c r="G42" s="9" t="e">
        <f t="shared" si="6"/>
        <v>#DIV/0!</v>
      </c>
    </row>
    <row r="43" spans="1:7">
      <c r="A43" t="s">
        <v>16</v>
      </c>
      <c r="B43" s="9" t="e">
        <f>B13/B31*100</f>
        <v>#DIV/0!</v>
      </c>
      <c r="C43" s="9" t="e">
        <f t="shared" ref="C43:G43" si="7">C13/C31*100</f>
        <v>#DIV/0!</v>
      </c>
      <c r="D43" s="9" t="e">
        <f t="shared" si="7"/>
        <v>#DIV/0!</v>
      </c>
      <c r="E43" s="9" t="e">
        <f t="shared" si="7"/>
        <v>#DIV/0!</v>
      </c>
      <c r="F43" s="9" t="e">
        <f t="shared" si="7"/>
        <v>#DIV/0!</v>
      </c>
      <c r="G43" s="9" t="e">
        <f t="shared" si="7"/>
        <v>#DIV/0!</v>
      </c>
    </row>
    <row r="45" spans="1:7">
      <c r="A45" t="s">
        <v>17</v>
      </c>
    </row>
    <row r="46" spans="1:7">
      <c r="A46" t="s">
        <v>18</v>
      </c>
      <c r="B46" s="9">
        <f>B13/B12*100</f>
        <v>66.459291317284283</v>
      </c>
      <c r="C46" s="9">
        <f t="shared" ref="C46:G46" si="8">C13/C12*100</f>
        <v>47.599999999999994</v>
      </c>
      <c r="D46" s="9">
        <f t="shared" si="8"/>
        <v>22.666666666666664</v>
      </c>
      <c r="E46" s="9">
        <f t="shared" si="8"/>
        <v>43.333333333333336</v>
      </c>
      <c r="F46" s="9">
        <f t="shared" si="8"/>
        <v>76.159122085048011</v>
      </c>
      <c r="G46" s="9">
        <f t="shared" si="8"/>
        <v>56.147789218655362</v>
      </c>
    </row>
    <row r="47" spans="1:7">
      <c r="A47" t="s">
        <v>19</v>
      </c>
      <c r="B47" s="9">
        <f>B20/B19*100</f>
        <v>80.99634091588625</v>
      </c>
      <c r="C47" s="9">
        <f t="shared" ref="C47:G47" si="9">C20/C19*100</f>
        <v>46.355555555555554</v>
      </c>
      <c r="D47" s="9">
        <f t="shared" si="9"/>
        <v>52.5</v>
      </c>
      <c r="E47" s="9">
        <f t="shared" si="9"/>
        <v>30.235294117647062</v>
      </c>
      <c r="F47" s="9">
        <f t="shared" si="9"/>
        <v>94.877920714098181</v>
      </c>
      <c r="G47" s="9">
        <f t="shared" si="9"/>
        <v>42.763654669015857</v>
      </c>
    </row>
    <row r="48" spans="1:7">
      <c r="A48" t="s">
        <v>20</v>
      </c>
      <c r="B48" s="10">
        <f>AVERAGE(B46:B47)</f>
        <v>73.727816116585274</v>
      </c>
      <c r="C48" s="10">
        <f t="shared" ref="C48:G48" si="10">AVERAGE(C46:C47)</f>
        <v>46.977777777777774</v>
      </c>
      <c r="D48" s="10">
        <f t="shared" si="10"/>
        <v>37.583333333333329</v>
      </c>
      <c r="E48" s="10">
        <f t="shared" si="10"/>
        <v>36.7843137254902</v>
      </c>
      <c r="F48" s="10">
        <f t="shared" si="10"/>
        <v>85.518521399573103</v>
      </c>
      <c r="G48" s="10">
        <f t="shared" si="10"/>
        <v>49.455721943835613</v>
      </c>
    </row>
    <row r="49" spans="1:7">
      <c r="B49" s="10"/>
      <c r="C49" s="10"/>
      <c r="D49" s="10"/>
      <c r="E49" s="10"/>
    </row>
    <row r="50" spans="1:7">
      <c r="A50" t="s">
        <v>21</v>
      </c>
      <c r="B50" s="17"/>
      <c r="C50" s="17"/>
      <c r="D50" s="17"/>
      <c r="E50" s="17"/>
    </row>
    <row r="51" spans="1:7">
      <c r="A51" t="s">
        <v>22</v>
      </c>
      <c r="B51" s="10">
        <f>B13/B15*100</f>
        <v>54.729729729729726</v>
      </c>
      <c r="C51" s="10">
        <f t="shared" ref="C51:G51" si="11">C13/C15*100</f>
        <v>36.660505237215034</v>
      </c>
      <c r="D51" s="10">
        <f t="shared" si="11"/>
        <v>18.888888888888889</v>
      </c>
      <c r="E51" s="10">
        <f t="shared" si="11"/>
        <v>36.044362292051758</v>
      </c>
      <c r="F51" s="10">
        <f t="shared" si="11"/>
        <v>66.626665066602669</v>
      </c>
      <c r="G51" s="10">
        <f t="shared" si="11"/>
        <v>38.132455779514601</v>
      </c>
    </row>
    <row r="52" spans="1:7">
      <c r="A52" t="s">
        <v>23</v>
      </c>
      <c r="B52" s="10">
        <f>B20/B21*100</f>
        <v>34.111670944370417</v>
      </c>
      <c r="C52" s="10">
        <f t="shared" ref="C52:G52" si="12">C20/C21*100</f>
        <v>32.131854590264943</v>
      </c>
      <c r="D52" s="10">
        <f t="shared" si="12"/>
        <v>21.875</v>
      </c>
      <c r="E52" s="10">
        <f t="shared" si="12"/>
        <v>23.774283071230343</v>
      </c>
      <c r="F52" s="10">
        <f t="shared" si="12"/>
        <v>36.14044561782471</v>
      </c>
      <c r="G52" s="10">
        <f t="shared" si="12"/>
        <v>23.29950630828305</v>
      </c>
    </row>
    <row r="53" spans="1:7">
      <c r="A53" t="s">
        <v>24</v>
      </c>
      <c r="B53" s="10">
        <f>(B51+B52)/2</f>
        <v>44.420700337050071</v>
      </c>
      <c r="C53" s="10">
        <f t="shared" ref="C53:G53" si="13">(C51+C52)/2</f>
        <v>34.396179913739985</v>
      </c>
      <c r="D53" s="10">
        <f t="shared" si="13"/>
        <v>20.381944444444443</v>
      </c>
      <c r="E53" s="10">
        <f t="shared" si="13"/>
        <v>29.909322681641051</v>
      </c>
      <c r="F53" s="10">
        <f t="shared" si="13"/>
        <v>51.38355534221369</v>
      </c>
      <c r="G53" s="10">
        <f t="shared" si="13"/>
        <v>30.715981043898825</v>
      </c>
    </row>
    <row r="54" spans="1:7">
      <c r="B54" s="17"/>
      <c r="C54" s="17"/>
      <c r="D54" s="17"/>
      <c r="E54" s="17"/>
    </row>
    <row r="55" spans="1:7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>
      <c r="B56" s="17"/>
      <c r="C56" s="17"/>
      <c r="D56" s="17"/>
      <c r="E56" s="17"/>
    </row>
    <row r="57" spans="1:7">
      <c r="A57" t="s">
        <v>26</v>
      </c>
      <c r="B57" s="17"/>
      <c r="C57" s="17"/>
      <c r="D57" s="17"/>
      <c r="E57" s="17"/>
    </row>
    <row r="58" spans="1:7">
      <c r="A58" t="s">
        <v>27</v>
      </c>
      <c r="B58" s="10">
        <f>((B13/B10)-1)*100</f>
        <v>-41.121495327102807</v>
      </c>
      <c r="C58" s="10">
        <f t="shared" ref="C58:G58" si="14">((C13/C10)-1)*100</f>
        <v>-87.048323900740101</v>
      </c>
      <c r="D58" s="10">
        <f t="shared" si="14"/>
        <v>-80.898876404494374</v>
      </c>
      <c r="E58" s="10">
        <f t="shared" si="14"/>
        <v>-67.874794069192745</v>
      </c>
      <c r="F58" s="10">
        <f t="shared" si="14"/>
        <v>-6.3111711103611245</v>
      </c>
      <c r="G58" s="10">
        <f t="shared" si="14"/>
        <v>8.0419580419580416</v>
      </c>
    </row>
    <row r="59" spans="1:7">
      <c r="A59" t="s">
        <v>28</v>
      </c>
      <c r="B59" s="10">
        <f>((B35/B34)-1)*100</f>
        <v>-41.646704635036805</v>
      </c>
      <c r="C59" s="10">
        <f t="shared" ref="C59:G59" si="15">((C35/C34)-1)*100</f>
        <v>-89.752966476360967</v>
      </c>
      <c r="D59" s="10">
        <f t="shared" si="15"/>
        <v>-72.521888795227781</v>
      </c>
      <c r="E59" s="10">
        <f t="shared" si="15"/>
        <v>-80.342497769090215</v>
      </c>
      <c r="F59" s="10">
        <f t="shared" si="15"/>
        <v>-21.978722974605279</v>
      </c>
      <c r="G59" s="10">
        <f t="shared" si="15"/>
        <v>3.7605255852688035</v>
      </c>
    </row>
    <row r="60" spans="1:7">
      <c r="A60" t="s">
        <v>29</v>
      </c>
      <c r="B60" s="10">
        <f>((B37/B36)-1)*100</f>
        <v>-0.89202215791963635</v>
      </c>
      <c r="C60" s="10">
        <f t="shared" ref="C60:G60" si="16">((C37/C36)-1)*100</f>
        <v>-20.882568054457696</v>
      </c>
      <c r="D60" s="10">
        <f t="shared" si="16"/>
        <v>43.8559939543957</v>
      </c>
      <c r="E60" s="10">
        <f t="shared" si="16"/>
        <v>-38.809723824809026</v>
      </c>
      <c r="F60" s="10">
        <f t="shared" si="16"/>
        <v>-16.722966921381644</v>
      </c>
      <c r="G60" s="10">
        <f t="shared" si="16"/>
        <v>-3.9627497819194946</v>
      </c>
    </row>
    <row r="61" spans="1:7">
      <c r="B61" s="10"/>
      <c r="C61" s="10"/>
      <c r="D61" s="10"/>
      <c r="E61" s="10"/>
    </row>
    <row r="62" spans="1:7">
      <c r="A62" t="s">
        <v>30</v>
      </c>
      <c r="B62" s="17"/>
      <c r="C62" s="17"/>
      <c r="D62" s="17"/>
      <c r="E62" s="17"/>
    </row>
    <row r="63" spans="1:7">
      <c r="A63" t="s">
        <v>51</v>
      </c>
      <c r="B63" s="37">
        <f>B19/(B12*3)</f>
        <v>156305.56306915518</v>
      </c>
      <c r="C63" s="37">
        <f t="shared" ref="C63:G63" si="17">C19/(C12*3)</f>
        <v>111000</v>
      </c>
      <c r="D63" s="37">
        <f t="shared" si="17"/>
        <v>61666.666666666664</v>
      </c>
      <c r="E63" s="37">
        <f t="shared" si="17"/>
        <v>116481.48148148147</v>
      </c>
      <c r="F63" s="37">
        <f t="shared" si="17"/>
        <v>174165.52354823961</v>
      </c>
      <c r="G63" s="37">
        <f t="shared" si="17"/>
        <v>148395.9216636382</v>
      </c>
    </row>
    <row r="64" spans="1:7">
      <c r="A64" t="s">
        <v>52</v>
      </c>
      <c r="B64" s="37">
        <f>B20/(B13*3)</f>
        <v>190495.24035635148</v>
      </c>
      <c r="C64" s="37">
        <f t="shared" ref="C64:G64" si="18">C20/(C13*3)</f>
        <v>108098.03921568628</v>
      </c>
      <c r="D64" s="37">
        <f t="shared" si="18"/>
        <v>142830.88235294117</v>
      </c>
      <c r="E64" s="37">
        <f t="shared" si="18"/>
        <v>81273.504273504281</v>
      </c>
      <c r="F64" s="37">
        <f t="shared" si="18"/>
        <v>216972.86263208452</v>
      </c>
      <c r="G64" s="37">
        <f t="shared" si="18"/>
        <v>113022.294138799</v>
      </c>
    </row>
    <row r="65" spans="1:7" hidden="1">
      <c r="A65" s="23" t="s">
        <v>37</v>
      </c>
      <c r="B65" s="24">
        <f>B20/B14</f>
        <v>194668.01839271685</v>
      </c>
      <c r="C65" s="24">
        <f t="shared" ref="C65:G65" si="19">C20/C14</f>
        <v>176537.05397987191</v>
      </c>
      <c r="D65" s="24">
        <f t="shared" si="19"/>
        <v>160096.15384615384</v>
      </c>
      <c r="E65" s="24">
        <f t="shared" si="19"/>
        <v>160084.17508417508</v>
      </c>
      <c r="F65" s="24">
        <f t="shared" si="19"/>
        <v>197729.38666083055</v>
      </c>
      <c r="G65" s="24">
        <f t="shared" si="19"/>
        <v>185000</v>
      </c>
    </row>
    <row r="66" spans="1:7">
      <c r="A66" t="s">
        <v>31</v>
      </c>
      <c r="B66" s="10">
        <f>(B64/B63)*B48</f>
        <v>89.854754855167087</v>
      </c>
      <c r="C66" s="10">
        <f t="shared" ref="C66:G66" si="20">(C64/C63)*C48</f>
        <v>45.74960058097313</v>
      </c>
      <c r="D66" s="10">
        <f t="shared" si="20"/>
        <v>87.049632352941174</v>
      </c>
      <c r="E66" s="10">
        <f t="shared" si="20"/>
        <v>25.665797178599952</v>
      </c>
      <c r="F66" s="10">
        <f t="shared" si="20"/>
        <v>106.53772352935981</v>
      </c>
      <c r="G66" s="10">
        <f t="shared" si="20"/>
        <v>37.666797643216348</v>
      </c>
    </row>
    <row r="67" spans="1:7">
      <c r="A67" t="s">
        <v>47</v>
      </c>
      <c r="B67" s="37">
        <f>B19/B12</f>
        <v>468916.6892074655</v>
      </c>
      <c r="C67" s="37">
        <f t="shared" ref="C67:G67" si="21">C19/C12</f>
        <v>333000</v>
      </c>
      <c r="D67" s="37">
        <f t="shared" si="21"/>
        <v>185000</v>
      </c>
      <c r="E67" s="37">
        <f t="shared" si="21"/>
        <v>349444.44444444444</v>
      </c>
      <c r="F67" s="37">
        <f t="shared" si="21"/>
        <v>522496.57064471877</v>
      </c>
      <c r="G67" s="37">
        <f t="shared" si="21"/>
        <v>445187.76499091461</v>
      </c>
    </row>
    <row r="68" spans="1:7">
      <c r="A68" t="s">
        <v>48</v>
      </c>
      <c r="B68" s="37">
        <f>B20/B13</f>
        <v>571485.72106905445</v>
      </c>
      <c r="C68" s="37">
        <f t="shared" ref="C68:G68" si="22">C20/C13</f>
        <v>324294.1176470588</v>
      </c>
      <c r="D68" s="37">
        <f t="shared" si="22"/>
        <v>428492.64705882355</v>
      </c>
      <c r="E68" s="37">
        <f t="shared" si="22"/>
        <v>243820.51282051281</v>
      </c>
      <c r="F68" s="37">
        <f t="shared" si="22"/>
        <v>650918.58789625356</v>
      </c>
      <c r="G68" s="37">
        <f t="shared" si="22"/>
        <v>339066.88241639698</v>
      </c>
    </row>
    <row r="69" spans="1:7">
      <c r="B69" s="10"/>
      <c r="C69" s="10"/>
      <c r="D69" s="10"/>
      <c r="E69" s="10"/>
    </row>
    <row r="70" spans="1:7">
      <c r="A70" t="s">
        <v>32</v>
      </c>
      <c r="B70" s="10"/>
      <c r="C70" s="10"/>
      <c r="D70" s="10"/>
      <c r="E70" s="10"/>
    </row>
    <row r="71" spans="1:7">
      <c r="A71" t="s">
        <v>33</v>
      </c>
      <c r="B71" s="10">
        <f>(B26/B25)*100</f>
        <v>152.12354552367879</v>
      </c>
      <c r="C71" s="10"/>
      <c r="D71" s="10"/>
      <c r="E71" s="10"/>
      <c r="G71" s="7"/>
    </row>
    <row r="72" spans="1:7">
      <c r="A72" t="s">
        <v>34</v>
      </c>
      <c r="B72" s="10">
        <f>(B20/B26)*100</f>
        <v>53.243789866361467</v>
      </c>
      <c r="C72" s="10"/>
      <c r="D72" s="10"/>
      <c r="E72" s="10"/>
      <c r="G72" s="7"/>
    </row>
    <row r="73" spans="1:7" ht="15.75" thickBot="1">
      <c r="A73" s="11"/>
      <c r="B73" s="11"/>
      <c r="C73" s="11"/>
      <c r="D73" s="11"/>
      <c r="E73" s="11"/>
      <c r="F73" s="11"/>
    </row>
    <row r="74" spans="1:7" ht="15.75" thickTop="1"/>
    <row r="75" spans="1:7">
      <c r="A75" s="13" t="s">
        <v>35</v>
      </c>
    </row>
    <row r="76" spans="1:7">
      <c r="A76" t="s">
        <v>88</v>
      </c>
    </row>
    <row r="77" spans="1:7">
      <c r="A77" t="s">
        <v>89</v>
      </c>
      <c r="B77" s="12"/>
      <c r="C77" s="12"/>
      <c r="D77" s="12"/>
    </row>
    <row r="78" spans="1:7">
      <c r="A78" t="s">
        <v>40</v>
      </c>
    </row>
    <row r="80" spans="1:7">
      <c r="A80" t="s">
        <v>38</v>
      </c>
    </row>
    <row r="81" spans="1:1">
      <c r="A81" s="25"/>
    </row>
    <row r="82" spans="1:1">
      <c r="A82" s="25" t="s">
        <v>39</v>
      </c>
    </row>
    <row r="83" spans="1:1">
      <c r="A83" s="25" t="s">
        <v>41</v>
      </c>
    </row>
    <row r="84" spans="1:1">
      <c r="A84" s="25"/>
    </row>
    <row r="85" spans="1:1">
      <c r="A85" s="47" t="s">
        <v>133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82"/>
  <sheetViews>
    <sheetView topLeftCell="A61" zoomScale="80" zoomScaleNormal="80" workbookViewId="0">
      <selection activeCell="G78" sqref="G78"/>
    </sheetView>
  </sheetViews>
  <sheetFormatPr baseColWidth="10" defaultColWidth="11.42578125" defaultRowHeight="1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5.5703125" customWidth="1"/>
  </cols>
  <sheetData>
    <row r="2" spans="1:7" ht="15.75">
      <c r="A2" s="55" t="s">
        <v>123</v>
      </c>
      <c r="B2" s="55"/>
      <c r="C2" s="55"/>
      <c r="D2" s="55"/>
      <c r="E2" s="55"/>
      <c r="F2" s="55"/>
    </row>
    <row r="4" spans="1:7">
      <c r="A4" s="57" t="s">
        <v>0</v>
      </c>
      <c r="B4" s="59" t="s">
        <v>1</v>
      </c>
      <c r="C4" s="56" t="s">
        <v>2</v>
      </c>
      <c r="D4" s="56"/>
      <c r="E4" s="56"/>
      <c r="F4" s="56"/>
      <c r="G4" s="29"/>
    </row>
    <row r="5" spans="1:7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39" t="s">
        <v>79</v>
      </c>
    </row>
    <row r="6" spans="1:7" ht="15.75" thickTop="1"/>
    <row r="7" spans="1:7">
      <c r="A7" s="2" t="s">
        <v>6</v>
      </c>
    </row>
    <row r="9" spans="1:7">
      <c r="A9" t="s">
        <v>7</v>
      </c>
    </row>
    <row r="10" spans="1:7">
      <c r="A10" s="3" t="s">
        <v>63</v>
      </c>
      <c r="B10" s="4">
        <f>SUM(C10:G10)</f>
        <v>12519</v>
      </c>
      <c r="C10" s="4">
        <f>+'I trimestre'!C10+'II Trimestre'!C10+'III Trimestre'!C10</f>
        <v>4594</v>
      </c>
      <c r="D10" s="4">
        <f>+'I trimestre'!D10+'II Trimestre'!D10+'III Trimestre'!D10</f>
        <v>534</v>
      </c>
      <c r="E10" s="4">
        <f>+'I trimestre'!E10+'II Trimestre'!E10+'III Trimestre'!E10</f>
        <v>607</v>
      </c>
      <c r="F10" s="4">
        <f>+'I trimestre'!F10+'II Trimestre'!F10+'III Trimestre'!F10</f>
        <v>5926</v>
      </c>
      <c r="G10" s="4">
        <f>+'I trimestre'!G10+'II Trimestre'!G10+'III Trimestre'!G10</f>
        <v>858</v>
      </c>
    </row>
    <row r="11" spans="1:7">
      <c r="A11" s="18" t="s">
        <v>36</v>
      </c>
      <c r="B11" s="4">
        <f t="shared" ref="B11:B22" si="0">SUM(C11:G11)</f>
        <v>37142</v>
      </c>
      <c r="C11" s="4">
        <f>+'I trimestre'!C11+'II Trimestre'!C11+'III Trimestre'!C11</f>
        <v>10028</v>
      </c>
      <c r="D11" s="4">
        <f>+'I trimestre'!D11+'II Trimestre'!D11+'III Trimestre'!D11</f>
        <v>900</v>
      </c>
      <c r="E11" s="4">
        <f>+'I trimestre'!E11+'II Trimestre'!E11+'III Trimestre'!E11</f>
        <v>1360</v>
      </c>
      <c r="F11" s="4">
        <f>+'I trimestre'!F11+'II Trimestre'!F11+'III Trimestre'!F11</f>
        <v>23244</v>
      </c>
      <c r="G11" s="4">
        <f>+'I trimestre'!G11+'II Trimestre'!G11+'III Trimestre'!G11</f>
        <v>1610</v>
      </c>
    </row>
    <row r="12" spans="1:7">
      <c r="A12" s="41" t="s">
        <v>100</v>
      </c>
      <c r="B12" s="15">
        <f t="shared" si="0"/>
        <v>11091</v>
      </c>
      <c r="C12" s="15">
        <f>+'I trimestre'!C12+'II Trimestre'!C12+'III Trimestre'!C12</f>
        <v>1250</v>
      </c>
      <c r="D12" s="15">
        <f>+'I trimestre'!D12+'II Trimestre'!D12+'III Trimestre'!D12</f>
        <v>450</v>
      </c>
      <c r="E12" s="15">
        <f>+'I trimestre'!E12+'II Trimestre'!E12+'III Trimestre'!E12</f>
        <v>450</v>
      </c>
      <c r="F12" s="15">
        <f>'I Semestre'!F12</f>
        <v>7290</v>
      </c>
      <c r="G12" s="15">
        <f>+'I trimestre'!G12+'II Trimestre'!G12+'III Trimestre'!G12</f>
        <v>1651</v>
      </c>
    </row>
    <row r="13" spans="1:7">
      <c r="A13" s="41" t="s">
        <v>101</v>
      </c>
      <c r="B13" s="15">
        <f t="shared" si="0"/>
        <v>7371</v>
      </c>
      <c r="C13" s="15">
        <f>+'I trimestre'!C13+'II Trimestre'!C13+'III Trimestre'!C13</f>
        <v>595</v>
      </c>
      <c r="D13" s="15">
        <f>+'I trimestre'!D13+'II Trimestre'!D13+'III Trimestre'!D13</f>
        <v>102</v>
      </c>
      <c r="E13" s="15">
        <f>+'I trimestre'!E13+'II Trimestre'!E13+'III Trimestre'!E13</f>
        <v>195</v>
      </c>
      <c r="F13" s="15">
        <f>+'I trimestre'!F13+'II Trimestre'!F13+'III Trimestre'!F13</f>
        <v>5552</v>
      </c>
      <c r="G13" s="15">
        <f>+'I trimestre'!G13+'II Trimestre'!G13+'III Trimestre'!G13</f>
        <v>927</v>
      </c>
    </row>
    <row r="14" spans="1:7">
      <c r="A14" s="30" t="s">
        <v>36</v>
      </c>
      <c r="B14" s="15">
        <f t="shared" si="0"/>
        <v>21639</v>
      </c>
      <c r="C14" s="15">
        <f>+'I trimestre'!C14+'II Trimestre'!C14+'III Trimestre'!C14</f>
        <v>1093</v>
      </c>
      <c r="D14" s="15">
        <f>+'I trimestre'!D14+'II Trimestre'!D14+'III Trimestre'!D14</f>
        <v>273</v>
      </c>
      <c r="E14" s="15">
        <f>+'I trimestre'!E14+'II Trimestre'!E14+'III Trimestre'!E14</f>
        <v>297</v>
      </c>
      <c r="F14" s="15">
        <f>+'I trimestre'!F14+'II Trimestre'!F14+'III Trimestre'!F14</f>
        <v>18277</v>
      </c>
      <c r="G14" s="15">
        <f>+'I trimestre'!G14+'II Trimestre'!G14+'III Trimestre'!G14</f>
        <v>1699</v>
      </c>
    </row>
    <row r="15" spans="1:7">
      <c r="A15" s="41" t="s">
        <v>83</v>
      </c>
      <c r="B15" s="15">
        <f t="shared" si="0"/>
        <v>0</v>
      </c>
      <c r="C15" s="15">
        <f>+'III Trimestre'!C15</f>
        <v>0</v>
      </c>
      <c r="D15" s="15">
        <f>+'III Trimestre'!D15</f>
        <v>0</v>
      </c>
      <c r="E15" s="15">
        <f>+'III Trimestre'!E15</f>
        <v>0</v>
      </c>
      <c r="F15" s="15">
        <f>+'III Trimestre'!F15</f>
        <v>0</v>
      </c>
      <c r="G15" s="15">
        <f>+'III Trimestre'!G15</f>
        <v>0</v>
      </c>
    </row>
    <row r="16" spans="1:7">
      <c r="A16" s="17"/>
      <c r="B16" s="15"/>
      <c r="C16" s="17"/>
      <c r="D16" s="17"/>
      <c r="E16" s="17"/>
      <c r="F16" s="17"/>
      <c r="G16" s="17"/>
    </row>
    <row r="17" spans="1:7">
      <c r="A17" s="43" t="s">
        <v>8</v>
      </c>
      <c r="B17" s="15"/>
      <c r="C17" s="17"/>
      <c r="D17" s="17"/>
      <c r="E17" s="17"/>
      <c r="F17" s="17"/>
      <c r="G17" s="17"/>
    </row>
    <row r="18" spans="1:7">
      <c r="A18" s="41" t="s">
        <v>102</v>
      </c>
      <c r="B18" s="15">
        <f t="shared" si="0"/>
        <v>7075876250</v>
      </c>
      <c r="C18" s="15">
        <f>+'I trimestre'!C18+'II Trimestre'!C18+'III Trimestre'!C18</f>
        <v>1845745000</v>
      </c>
      <c r="D18" s="15">
        <f>+'I trimestre'!D18+'II Trimestre'!D18+'III Trimestre'!D18</f>
        <v>155908750</v>
      </c>
      <c r="E18" s="15">
        <f>+'I trimestre'!E18+'II Trimestre'!E18+'III Trimestre'!E18</f>
        <v>237077500</v>
      </c>
      <c r="F18" s="15">
        <f>+'I trimestre'!F18+'II Trimestre'!F18+'III Trimestre'!F18</f>
        <v>4540220000</v>
      </c>
      <c r="G18" s="15">
        <f>+'I trimestre'!G18+'II Trimestre'!G18+'III Trimestre'!G18</f>
        <v>296925000</v>
      </c>
    </row>
    <row r="19" spans="1:7">
      <c r="A19" s="41" t="s">
        <v>100</v>
      </c>
      <c r="B19" s="15">
        <f t="shared" si="0"/>
        <v>5200755000</v>
      </c>
      <c r="C19" s="15">
        <f>+'I trimestre'!C19+'II Trimestre'!C19+'III Trimestre'!C19</f>
        <v>416250000</v>
      </c>
      <c r="D19" s="15">
        <f>+'I trimestre'!D19+'II Trimestre'!D19+'III Trimestre'!D19</f>
        <v>83250000</v>
      </c>
      <c r="E19" s="15">
        <f>+'I trimestre'!E19+'II Trimestre'!E19+'III Trimestre'!E19</f>
        <v>157250000</v>
      </c>
      <c r="F19" s="15">
        <f>+'I trimestre'!F19+'II Trimestre'!F19+'III Trimestre'!F19</f>
        <v>3809000000</v>
      </c>
      <c r="G19" s="15">
        <f>+'I trimestre'!G19+'II Trimestre'!G19+'III Trimestre'!G19</f>
        <v>735005000</v>
      </c>
    </row>
    <row r="20" spans="1:7">
      <c r="A20" s="41" t="s">
        <v>101</v>
      </c>
      <c r="B20" s="15">
        <f t="shared" si="0"/>
        <v>4212421250</v>
      </c>
      <c r="C20" s="15">
        <f>+'I trimestre'!C20+'II Trimestre'!C20+'III Trimestre'!C20</f>
        <v>192955000</v>
      </c>
      <c r="D20" s="15">
        <f>+'I trimestre'!D20+'II Trimestre'!D20+'III Trimestre'!D20</f>
        <v>43706250</v>
      </c>
      <c r="E20" s="15">
        <f>+'I trimestre'!E20+'II Trimestre'!E20+'III Trimestre'!E20</f>
        <v>47545000</v>
      </c>
      <c r="F20" s="15">
        <f>+'I trimestre'!F20+'II Trimestre'!F20+'III Trimestre'!F20</f>
        <v>3613900000</v>
      </c>
      <c r="G20" s="15">
        <f>+'I trimestre'!G20+'II Trimestre'!G20+'III Trimestre'!G20</f>
        <v>314315000</v>
      </c>
    </row>
    <row r="21" spans="1:7">
      <c r="A21" s="41" t="s">
        <v>83</v>
      </c>
      <c r="B21" s="15">
        <f t="shared" si="0"/>
        <v>0</v>
      </c>
      <c r="C21" s="15">
        <f>+'III Trimestre'!C21</f>
        <v>0</v>
      </c>
      <c r="D21" s="15">
        <f>+'III Trimestre'!D21</f>
        <v>0</v>
      </c>
      <c r="E21" s="15">
        <f>+'III Trimestre'!E21</f>
        <v>0</v>
      </c>
      <c r="F21" s="15">
        <f>+'III Trimestre'!F21</f>
        <v>0</v>
      </c>
      <c r="G21" s="15">
        <f>+'III Trimestre'!G21</f>
        <v>0</v>
      </c>
    </row>
    <row r="22" spans="1:7">
      <c r="A22" s="41" t="s">
        <v>103</v>
      </c>
      <c r="B22" s="15">
        <f t="shared" si="0"/>
        <v>4212421250</v>
      </c>
      <c r="C22" s="15">
        <f>C20</f>
        <v>192955000</v>
      </c>
      <c r="D22" s="15">
        <f t="shared" ref="D22:G22" si="1">D20</f>
        <v>43706250</v>
      </c>
      <c r="E22" s="15">
        <f t="shared" si="1"/>
        <v>47545000</v>
      </c>
      <c r="F22" s="15">
        <f t="shared" si="1"/>
        <v>3613900000</v>
      </c>
      <c r="G22" s="15">
        <f t="shared" si="1"/>
        <v>314315000</v>
      </c>
    </row>
    <row r="23" spans="1:7">
      <c r="B23" s="4"/>
      <c r="C23" s="4"/>
      <c r="D23" s="4"/>
      <c r="E23" s="4"/>
      <c r="F23" s="4"/>
      <c r="G23" s="4"/>
    </row>
    <row r="24" spans="1:7">
      <c r="A24" t="s">
        <v>9</v>
      </c>
      <c r="B24" s="15"/>
      <c r="C24" s="15"/>
      <c r="D24" s="15"/>
      <c r="E24" s="15"/>
      <c r="F24" s="16"/>
    </row>
    <row r="25" spans="1:7">
      <c r="A25" s="6" t="s">
        <v>100</v>
      </c>
      <c r="B25" s="15">
        <f>B19</f>
        <v>5200755000</v>
      </c>
      <c r="C25" s="15"/>
      <c r="D25" s="15"/>
      <c r="E25" s="15"/>
      <c r="F25" s="15"/>
      <c r="G25" s="7"/>
    </row>
    <row r="26" spans="1:7">
      <c r="A26" s="6" t="s">
        <v>101</v>
      </c>
      <c r="B26" s="15">
        <f>+'I trimestre'!B26+'II Trimestre'!B26+'III Trimestre'!B26</f>
        <v>7911572900</v>
      </c>
      <c r="C26" s="15"/>
      <c r="D26" s="15"/>
      <c r="E26" s="15"/>
      <c r="F26" s="16"/>
      <c r="G26" s="7"/>
    </row>
    <row r="27" spans="1:7">
      <c r="B27" s="17"/>
      <c r="C27" s="17"/>
      <c r="D27" s="17"/>
      <c r="E27" s="17"/>
      <c r="F27" s="17"/>
    </row>
    <row r="28" spans="1:7">
      <c r="A28" t="s">
        <v>10</v>
      </c>
      <c r="B28" s="17"/>
      <c r="C28" s="17"/>
      <c r="D28" s="17"/>
      <c r="E28" s="17"/>
      <c r="F28" s="17"/>
    </row>
    <row r="29" spans="1:7">
      <c r="A29" t="s">
        <v>64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7">
      <c r="A30" t="s">
        <v>104</v>
      </c>
      <c r="B30" s="14"/>
      <c r="C30" s="14"/>
      <c r="D30" s="14"/>
      <c r="E30" s="14"/>
      <c r="F30" s="14"/>
      <c r="G30" s="14"/>
    </row>
    <row r="31" spans="1:7">
      <c r="A31" t="s">
        <v>11</v>
      </c>
      <c r="B31" s="4">
        <f>+C31+F31</f>
        <v>0</v>
      </c>
      <c r="C31" s="4"/>
      <c r="D31" s="4"/>
      <c r="E31" s="4"/>
      <c r="F31" s="4"/>
      <c r="G31" s="4"/>
    </row>
    <row r="32" spans="1:7">
      <c r="B32" s="17"/>
      <c r="C32" s="17"/>
      <c r="D32" s="17"/>
      <c r="E32" s="17"/>
      <c r="F32" s="17"/>
    </row>
    <row r="33" spans="1:7">
      <c r="A33" t="s">
        <v>12</v>
      </c>
      <c r="B33" s="17"/>
      <c r="C33" s="17"/>
      <c r="D33" s="17"/>
      <c r="E33" s="17"/>
      <c r="F33" s="17"/>
    </row>
    <row r="34" spans="1:7">
      <c r="A34" t="s">
        <v>65</v>
      </c>
      <c r="B34" s="15">
        <f>B18/B29</f>
        <v>7147349747.4747477</v>
      </c>
      <c r="C34" s="15">
        <f t="shared" ref="C34:G34" si="2">C18/C29</f>
        <v>1864388888.8888888</v>
      </c>
      <c r="D34" s="15">
        <f t="shared" si="2"/>
        <v>157483585.85858586</v>
      </c>
      <c r="E34" s="15">
        <f t="shared" si="2"/>
        <v>239472222.22222224</v>
      </c>
      <c r="F34" s="15">
        <f t="shared" si="2"/>
        <v>4586080808.0808077</v>
      </c>
      <c r="G34" s="15">
        <f t="shared" si="2"/>
        <v>299924242.42424244</v>
      </c>
    </row>
    <row r="35" spans="1:7">
      <c r="A35" t="s">
        <v>105</v>
      </c>
      <c r="B35" s="15" t="e">
        <f>B20/B30</f>
        <v>#DIV/0!</v>
      </c>
      <c r="C35" s="15" t="e">
        <f t="shared" ref="C35:G35" si="3">C20/C30</f>
        <v>#DIV/0!</v>
      </c>
      <c r="D35" s="15" t="e">
        <f t="shared" si="3"/>
        <v>#DIV/0!</v>
      </c>
      <c r="E35" s="15" t="e">
        <f t="shared" si="3"/>
        <v>#DIV/0!</v>
      </c>
      <c r="F35" s="15" t="e">
        <f t="shared" si="3"/>
        <v>#DIV/0!</v>
      </c>
      <c r="G35" s="15" t="e">
        <f t="shared" si="3"/>
        <v>#DIV/0!</v>
      </c>
    </row>
    <row r="36" spans="1:7">
      <c r="A36" t="s">
        <v>66</v>
      </c>
      <c r="B36" s="15">
        <f>B34/B10</f>
        <v>570920.18112267333</v>
      </c>
      <c r="C36" s="15">
        <f t="shared" ref="C36:G36" si="4">C34/C10</f>
        <v>405831.27751173027</v>
      </c>
      <c r="D36" s="15">
        <f t="shared" si="4"/>
        <v>294913.08213218325</v>
      </c>
      <c r="E36" s="15">
        <f t="shared" si="4"/>
        <v>394517.66428702179</v>
      </c>
      <c r="F36" s="15">
        <f t="shared" si="4"/>
        <v>773891.46272035234</v>
      </c>
      <c r="G36" s="15">
        <f t="shared" si="4"/>
        <v>349562.05410750868</v>
      </c>
    </row>
    <row r="37" spans="1:7">
      <c r="A37" t="s">
        <v>106</v>
      </c>
      <c r="B37" s="15" t="e">
        <f>B35/B13</f>
        <v>#DIV/0!</v>
      </c>
      <c r="C37" s="15" t="e">
        <f t="shared" ref="C37:G37" si="5">C35/C13</f>
        <v>#DIV/0!</v>
      </c>
      <c r="D37" s="15" t="e">
        <f t="shared" si="5"/>
        <v>#DIV/0!</v>
      </c>
      <c r="E37" s="15" t="e">
        <f t="shared" si="5"/>
        <v>#DIV/0!</v>
      </c>
      <c r="F37" s="15" t="e">
        <f t="shared" si="5"/>
        <v>#DIV/0!</v>
      </c>
      <c r="G37" s="15" t="e">
        <f t="shared" si="5"/>
        <v>#DIV/0!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9" t="e">
        <f>B12/B31*100</f>
        <v>#DIV/0!</v>
      </c>
      <c r="C42" s="9" t="e">
        <f t="shared" ref="C42:G42" si="6">C12/C31*100</f>
        <v>#DIV/0!</v>
      </c>
      <c r="D42" s="9" t="e">
        <f t="shared" si="6"/>
        <v>#DIV/0!</v>
      </c>
      <c r="E42" s="9" t="e">
        <f t="shared" si="6"/>
        <v>#DIV/0!</v>
      </c>
      <c r="F42" s="9" t="e">
        <f t="shared" si="6"/>
        <v>#DIV/0!</v>
      </c>
      <c r="G42" s="9" t="e">
        <f t="shared" si="6"/>
        <v>#DIV/0!</v>
      </c>
    </row>
    <row r="43" spans="1:7">
      <c r="A43" t="s">
        <v>16</v>
      </c>
      <c r="B43" s="9" t="e">
        <f>B13/B31*100</f>
        <v>#DIV/0!</v>
      </c>
      <c r="C43" s="9" t="e">
        <f t="shared" ref="C43:G43" si="7">C13/C31*100</f>
        <v>#DIV/0!</v>
      </c>
      <c r="D43" s="9" t="e">
        <f t="shared" si="7"/>
        <v>#DIV/0!</v>
      </c>
      <c r="E43" s="9" t="e">
        <f t="shared" si="7"/>
        <v>#DIV/0!</v>
      </c>
      <c r="F43" s="9" t="e">
        <f t="shared" si="7"/>
        <v>#DIV/0!</v>
      </c>
      <c r="G43" s="9" t="e">
        <f t="shared" si="7"/>
        <v>#DIV/0!</v>
      </c>
    </row>
    <row r="45" spans="1:7">
      <c r="A45" t="s">
        <v>17</v>
      </c>
    </row>
    <row r="46" spans="1:7">
      <c r="A46" t="s">
        <v>18</v>
      </c>
      <c r="B46" s="9">
        <f>B13/B12*100</f>
        <v>66.459291317284283</v>
      </c>
      <c r="C46" s="9">
        <f t="shared" ref="C46:G46" si="8">C13/C12*100</f>
        <v>47.599999999999994</v>
      </c>
      <c r="D46" s="9">
        <f t="shared" si="8"/>
        <v>22.666666666666664</v>
      </c>
      <c r="E46" s="9">
        <f t="shared" si="8"/>
        <v>43.333333333333336</v>
      </c>
      <c r="F46" s="9">
        <f t="shared" si="8"/>
        <v>76.159122085048011</v>
      </c>
      <c r="G46" s="9">
        <f t="shared" si="8"/>
        <v>56.147789218655362</v>
      </c>
    </row>
    <row r="47" spans="1:7">
      <c r="A47" t="s">
        <v>19</v>
      </c>
      <c r="B47" s="9">
        <f>B20/B19*100</f>
        <v>80.99634091588625</v>
      </c>
      <c r="C47" s="9">
        <f t="shared" ref="C47:G47" si="9">C20/C19*100</f>
        <v>46.355555555555554</v>
      </c>
      <c r="D47" s="9">
        <f t="shared" si="9"/>
        <v>52.5</v>
      </c>
      <c r="E47" s="9">
        <f t="shared" si="9"/>
        <v>30.235294117647062</v>
      </c>
      <c r="F47" s="9">
        <f t="shared" si="9"/>
        <v>94.877920714098181</v>
      </c>
      <c r="G47" s="9">
        <f t="shared" si="9"/>
        <v>42.763654669015857</v>
      </c>
    </row>
    <row r="48" spans="1:7">
      <c r="A48" t="s">
        <v>20</v>
      </c>
      <c r="B48" s="10">
        <f>AVERAGE(B46:B47)</f>
        <v>73.727816116585274</v>
      </c>
      <c r="C48" s="10">
        <f t="shared" ref="C48:G48" si="10">AVERAGE(C46:C47)</f>
        <v>46.977777777777774</v>
      </c>
      <c r="D48" s="10">
        <f t="shared" si="10"/>
        <v>37.583333333333329</v>
      </c>
      <c r="E48" s="10">
        <f t="shared" si="10"/>
        <v>36.7843137254902</v>
      </c>
      <c r="F48" s="10">
        <f t="shared" si="10"/>
        <v>85.518521399573103</v>
      </c>
      <c r="G48" s="10">
        <f t="shared" si="10"/>
        <v>49.455721943835613</v>
      </c>
    </row>
    <row r="49" spans="1:7">
      <c r="B49" s="10"/>
      <c r="C49" s="10"/>
      <c r="D49" s="10"/>
      <c r="E49" s="10"/>
    </row>
    <row r="50" spans="1:7">
      <c r="A50" t="s">
        <v>21</v>
      </c>
      <c r="B50" s="17"/>
      <c r="C50" s="17"/>
      <c r="D50" s="17"/>
      <c r="E50" s="17"/>
    </row>
    <row r="51" spans="1:7">
      <c r="A51" t="s">
        <v>22</v>
      </c>
      <c r="B51" s="10" t="e">
        <f>B13/B15*100</f>
        <v>#DIV/0!</v>
      </c>
      <c r="C51" s="10" t="e">
        <f t="shared" ref="C51:G51" si="11">C13/C15*100</f>
        <v>#DIV/0!</v>
      </c>
      <c r="D51" s="10" t="e">
        <f t="shared" si="11"/>
        <v>#DIV/0!</v>
      </c>
      <c r="E51" s="10" t="e">
        <f t="shared" si="11"/>
        <v>#DIV/0!</v>
      </c>
      <c r="F51" s="10" t="e">
        <f t="shared" si="11"/>
        <v>#DIV/0!</v>
      </c>
      <c r="G51" s="10" t="e">
        <f t="shared" si="11"/>
        <v>#DIV/0!</v>
      </c>
    </row>
    <row r="52" spans="1:7">
      <c r="A52" t="s">
        <v>23</v>
      </c>
      <c r="B52" s="10" t="e">
        <f>B20/B21*100</f>
        <v>#DIV/0!</v>
      </c>
      <c r="C52" s="10" t="e">
        <f t="shared" ref="C52:G52" si="12">C20/C21*100</f>
        <v>#DIV/0!</v>
      </c>
      <c r="D52" s="10" t="e">
        <f t="shared" si="12"/>
        <v>#DIV/0!</v>
      </c>
      <c r="E52" s="10" t="e">
        <f t="shared" si="12"/>
        <v>#DIV/0!</v>
      </c>
      <c r="F52" s="10" t="e">
        <f t="shared" si="12"/>
        <v>#DIV/0!</v>
      </c>
      <c r="G52" s="10" t="e">
        <f t="shared" si="12"/>
        <v>#DIV/0!</v>
      </c>
    </row>
    <row r="53" spans="1:7">
      <c r="A53" t="s">
        <v>24</v>
      </c>
      <c r="B53" s="10" t="e">
        <f>(B51+B52)/2</f>
        <v>#DIV/0!</v>
      </c>
      <c r="C53" s="10" t="e">
        <f t="shared" ref="C53:G53" si="13">(C51+C52)/2</f>
        <v>#DIV/0!</v>
      </c>
      <c r="D53" s="10" t="e">
        <f t="shared" si="13"/>
        <v>#DIV/0!</v>
      </c>
      <c r="E53" s="10" t="e">
        <f t="shared" si="13"/>
        <v>#DIV/0!</v>
      </c>
      <c r="F53" s="10" t="e">
        <f t="shared" si="13"/>
        <v>#DIV/0!</v>
      </c>
      <c r="G53" s="10" t="e">
        <f t="shared" si="13"/>
        <v>#DIV/0!</v>
      </c>
    </row>
    <row r="54" spans="1:7">
      <c r="B54" s="17"/>
      <c r="C54" s="17"/>
      <c r="D54" s="17"/>
      <c r="E54" s="17"/>
    </row>
    <row r="55" spans="1:7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>
      <c r="B56" s="17"/>
      <c r="C56" s="17"/>
      <c r="D56" s="17"/>
      <c r="E56" s="17"/>
    </row>
    <row r="57" spans="1:7">
      <c r="A57" t="s">
        <v>26</v>
      </c>
      <c r="B57" s="17"/>
      <c r="C57" s="17"/>
      <c r="D57" s="17"/>
      <c r="E57" s="17"/>
    </row>
    <row r="58" spans="1:7">
      <c r="A58" t="s">
        <v>27</v>
      </c>
      <c r="B58" s="10">
        <f>((B13/B10)-1)*100</f>
        <v>-41.121495327102807</v>
      </c>
      <c r="C58" s="10">
        <f t="shared" ref="C58:G58" si="14">((C13/C10)-1)*100</f>
        <v>-87.048323900740101</v>
      </c>
      <c r="D58" s="10">
        <f t="shared" si="14"/>
        <v>-80.898876404494374</v>
      </c>
      <c r="E58" s="10">
        <f t="shared" si="14"/>
        <v>-67.874794069192745</v>
      </c>
      <c r="F58" s="10">
        <f t="shared" si="14"/>
        <v>-6.3111711103611245</v>
      </c>
      <c r="G58" s="10">
        <f t="shared" si="14"/>
        <v>8.0419580419580416</v>
      </c>
    </row>
    <row r="59" spans="1:7">
      <c r="A59" t="s">
        <v>28</v>
      </c>
      <c r="B59" s="10" t="e">
        <f>((B35/B34)-1)*100</f>
        <v>#DIV/0!</v>
      </c>
      <c r="C59" s="10" t="e">
        <f t="shared" ref="C59:G59" si="15">((C35/C34)-1)*100</f>
        <v>#DIV/0!</v>
      </c>
      <c r="D59" s="10" t="e">
        <f t="shared" si="15"/>
        <v>#DIV/0!</v>
      </c>
      <c r="E59" s="10" t="e">
        <f t="shared" si="15"/>
        <v>#DIV/0!</v>
      </c>
      <c r="F59" s="10" t="e">
        <f t="shared" si="15"/>
        <v>#DIV/0!</v>
      </c>
      <c r="G59" s="10" t="e">
        <f t="shared" si="15"/>
        <v>#DIV/0!</v>
      </c>
    </row>
    <row r="60" spans="1:7">
      <c r="A60" t="s">
        <v>29</v>
      </c>
      <c r="B60" s="10" t="e">
        <f>((B37/B36)-1)*100</f>
        <v>#DIV/0!</v>
      </c>
      <c r="C60" s="10" t="e">
        <f t="shared" ref="C60:G60" si="16">((C37/C36)-1)*100</f>
        <v>#DIV/0!</v>
      </c>
      <c r="D60" s="10" t="e">
        <f t="shared" si="16"/>
        <v>#DIV/0!</v>
      </c>
      <c r="E60" s="10" t="e">
        <f t="shared" si="16"/>
        <v>#DIV/0!</v>
      </c>
      <c r="F60" s="10" t="e">
        <f t="shared" si="16"/>
        <v>#DIV/0!</v>
      </c>
      <c r="G60" s="10" t="e">
        <f t="shared" si="16"/>
        <v>#DIV/0!</v>
      </c>
    </row>
    <row r="61" spans="1:7">
      <c r="B61" s="10"/>
      <c r="C61" s="10"/>
      <c r="D61" s="10"/>
      <c r="E61" s="10"/>
    </row>
    <row r="62" spans="1:7">
      <c r="A62" t="s">
        <v>30</v>
      </c>
      <c r="B62" s="17"/>
      <c r="C62" s="17"/>
      <c r="D62" s="17"/>
      <c r="E62" s="17"/>
    </row>
    <row r="63" spans="1:7">
      <c r="A63" t="s">
        <v>51</v>
      </c>
      <c r="B63" s="15">
        <f>B19/(B12*3)</f>
        <v>156305.56306915518</v>
      </c>
      <c r="C63" s="15">
        <f t="shared" ref="C63:G63" si="17">C19/(C12*3)</f>
        <v>111000</v>
      </c>
      <c r="D63" s="15">
        <f t="shared" si="17"/>
        <v>61666.666666666664</v>
      </c>
      <c r="E63" s="15">
        <f t="shared" si="17"/>
        <v>116481.48148148147</v>
      </c>
      <c r="F63" s="15">
        <f t="shared" si="17"/>
        <v>174165.52354823961</v>
      </c>
      <c r="G63" s="15">
        <f t="shared" si="17"/>
        <v>148395.9216636382</v>
      </c>
    </row>
    <row r="64" spans="1:7">
      <c r="A64" t="s">
        <v>52</v>
      </c>
      <c r="B64" s="15">
        <f>B20/(B13*3)</f>
        <v>190495.24035635148</v>
      </c>
      <c r="C64" s="15">
        <f t="shared" ref="C64:G64" si="18">C20/(C13*3)</f>
        <v>108098.03921568628</v>
      </c>
      <c r="D64" s="15">
        <f t="shared" si="18"/>
        <v>142830.88235294117</v>
      </c>
      <c r="E64" s="15">
        <f t="shared" si="18"/>
        <v>81273.504273504281</v>
      </c>
      <c r="F64" s="15">
        <f t="shared" si="18"/>
        <v>216972.86263208452</v>
      </c>
      <c r="G64" s="15">
        <f t="shared" si="18"/>
        <v>113022.294138799</v>
      </c>
    </row>
    <row r="65" spans="1:7" hidden="1">
      <c r="A65" s="23" t="s">
        <v>37</v>
      </c>
      <c r="B65" s="24">
        <f>B20/B14</f>
        <v>194668.01839271685</v>
      </c>
      <c r="C65" s="24">
        <f t="shared" ref="C65:G65" si="19">C20/C14</f>
        <v>176537.05397987191</v>
      </c>
      <c r="D65" s="24">
        <f t="shared" si="19"/>
        <v>160096.15384615384</v>
      </c>
      <c r="E65" s="24">
        <f t="shared" si="19"/>
        <v>160084.17508417508</v>
      </c>
      <c r="F65" s="24">
        <f t="shared" si="19"/>
        <v>197729.38666083055</v>
      </c>
      <c r="G65" s="24">
        <f t="shared" si="19"/>
        <v>185000</v>
      </c>
    </row>
    <row r="66" spans="1:7">
      <c r="A66" t="s">
        <v>31</v>
      </c>
      <c r="B66" s="10">
        <f>(B64/B63)*B48</f>
        <v>89.854754855167087</v>
      </c>
      <c r="C66" s="10">
        <f t="shared" ref="C66:G66" si="20">(C64/C63)*C48</f>
        <v>45.74960058097313</v>
      </c>
      <c r="D66" s="10">
        <f t="shared" si="20"/>
        <v>87.049632352941174</v>
      </c>
      <c r="E66" s="10">
        <f t="shared" si="20"/>
        <v>25.665797178599952</v>
      </c>
      <c r="F66" s="10">
        <f t="shared" si="20"/>
        <v>106.53772352935981</v>
      </c>
      <c r="G66" s="10">
        <f t="shared" si="20"/>
        <v>37.666797643216348</v>
      </c>
    </row>
    <row r="67" spans="1:7">
      <c r="A67" t="s">
        <v>43</v>
      </c>
      <c r="B67" s="10">
        <f>B19/B12</f>
        <v>468916.6892074655</v>
      </c>
      <c r="C67" s="10">
        <f t="shared" ref="C67:G67" si="21">C19/C12</f>
        <v>333000</v>
      </c>
      <c r="D67" s="10">
        <f t="shared" si="21"/>
        <v>185000</v>
      </c>
      <c r="E67" s="10">
        <f t="shared" si="21"/>
        <v>349444.44444444444</v>
      </c>
      <c r="F67" s="10">
        <f t="shared" si="21"/>
        <v>522496.57064471877</v>
      </c>
      <c r="G67" s="10">
        <f t="shared" si="21"/>
        <v>445187.76499091461</v>
      </c>
    </row>
    <row r="68" spans="1:7">
      <c r="A68" t="s">
        <v>44</v>
      </c>
      <c r="B68" s="10">
        <f>B20/B13</f>
        <v>571485.72106905445</v>
      </c>
      <c r="C68" s="10">
        <f t="shared" ref="C68:G68" si="22">C20/C13</f>
        <v>324294.1176470588</v>
      </c>
      <c r="D68" s="10">
        <f t="shared" si="22"/>
        <v>428492.64705882355</v>
      </c>
      <c r="E68" s="10">
        <f t="shared" si="22"/>
        <v>243820.51282051281</v>
      </c>
      <c r="F68" s="10">
        <f t="shared" si="22"/>
        <v>650918.58789625356</v>
      </c>
      <c r="G68" s="10">
        <f t="shared" si="22"/>
        <v>339066.88241639698</v>
      </c>
    </row>
    <row r="69" spans="1:7">
      <c r="B69" s="10"/>
      <c r="C69" s="10"/>
      <c r="D69" s="10"/>
      <c r="E69" s="10"/>
    </row>
    <row r="70" spans="1:7">
      <c r="A70" t="s">
        <v>32</v>
      </c>
      <c r="B70" s="10"/>
      <c r="C70" s="10"/>
      <c r="D70" s="10"/>
      <c r="E70" s="10"/>
    </row>
    <row r="71" spans="1:7">
      <c r="A71" t="s">
        <v>33</v>
      </c>
      <c r="B71" s="10">
        <f>(B26/B25)*100</f>
        <v>152.12354552367879</v>
      </c>
      <c r="C71" s="10"/>
      <c r="D71" s="10"/>
      <c r="E71" s="10"/>
      <c r="G71" s="7"/>
    </row>
    <row r="72" spans="1:7">
      <c r="A72" t="s">
        <v>34</v>
      </c>
      <c r="B72" s="10">
        <f>(B20/B26)*100</f>
        <v>53.243789866361467</v>
      </c>
      <c r="C72" s="10"/>
      <c r="D72" s="10"/>
      <c r="E72" s="10"/>
      <c r="G72" s="7"/>
    </row>
    <row r="73" spans="1:7" ht="15.75" thickBot="1">
      <c r="A73" s="11"/>
      <c r="B73" s="11"/>
      <c r="C73" s="11"/>
      <c r="D73" s="11"/>
      <c r="E73" s="11"/>
      <c r="F73" s="11"/>
    </row>
    <row r="74" spans="1:7" ht="15.75" thickTop="1"/>
    <row r="75" spans="1:7">
      <c r="A75" s="13" t="s">
        <v>35</v>
      </c>
    </row>
    <row r="76" spans="1:7">
      <c r="A76" t="s">
        <v>88</v>
      </c>
    </row>
    <row r="77" spans="1:7">
      <c r="A77" t="s">
        <v>89</v>
      </c>
      <c r="B77" s="12"/>
      <c r="C77" s="12"/>
      <c r="D77" s="12"/>
    </row>
    <row r="79" spans="1:7">
      <c r="A79" t="s">
        <v>38</v>
      </c>
    </row>
    <row r="80" spans="1:7">
      <c r="A80" s="25" t="s">
        <v>41</v>
      </c>
    </row>
    <row r="81" spans="1:1">
      <c r="A81" s="25"/>
    </row>
    <row r="82" spans="1:1">
      <c r="A82" s="47" t="s">
        <v>90</v>
      </c>
    </row>
  </sheetData>
  <mergeCells count="4">
    <mergeCell ref="A2:F2"/>
    <mergeCell ref="A4:A5"/>
    <mergeCell ref="B4:B5"/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82"/>
  <sheetViews>
    <sheetView topLeftCell="A99" zoomScale="80" zoomScaleNormal="80" workbookViewId="0">
      <selection activeCell="P109" sqref="P109"/>
    </sheetView>
  </sheetViews>
  <sheetFormatPr baseColWidth="10" defaultColWidth="11.42578125" defaultRowHeight="15"/>
  <cols>
    <col min="1" max="1" width="48.425781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9.28515625" customWidth="1"/>
  </cols>
  <sheetData>
    <row r="2" spans="1:8" ht="15.75">
      <c r="A2" s="55" t="s">
        <v>124</v>
      </c>
      <c r="B2" s="55"/>
      <c r="C2" s="55"/>
      <c r="D2" s="55"/>
      <c r="E2" s="55"/>
      <c r="F2" s="55"/>
    </row>
    <row r="4" spans="1:8">
      <c r="A4" s="57" t="s">
        <v>0</v>
      </c>
      <c r="B4" s="59" t="s">
        <v>1</v>
      </c>
      <c r="C4" s="56" t="s">
        <v>2</v>
      </c>
      <c r="D4" s="56"/>
      <c r="E4" s="56"/>
      <c r="F4" s="56"/>
      <c r="G4" s="29"/>
      <c r="H4" s="32"/>
    </row>
    <row r="5" spans="1:8" ht="15.75" thickBot="1">
      <c r="A5" s="58"/>
      <c r="B5" s="60"/>
      <c r="C5" s="1" t="s">
        <v>3</v>
      </c>
      <c r="D5" s="1" t="s">
        <v>4</v>
      </c>
      <c r="E5" s="1" t="s">
        <v>5</v>
      </c>
      <c r="F5" s="1" t="s">
        <v>53</v>
      </c>
      <c r="G5" s="39" t="s">
        <v>79</v>
      </c>
      <c r="H5" s="33"/>
    </row>
    <row r="6" spans="1:8" ht="15.75" thickTop="1"/>
    <row r="7" spans="1:8">
      <c r="A7" s="2" t="s">
        <v>6</v>
      </c>
    </row>
    <row r="9" spans="1:8">
      <c r="A9" t="s">
        <v>7</v>
      </c>
    </row>
    <row r="10" spans="1:8">
      <c r="A10" s="3" t="s">
        <v>75</v>
      </c>
      <c r="B10" s="4">
        <f>SUM(C10:G10)</f>
        <v>12519</v>
      </c>
      <c r="C10" s="4">
        <f>+'I trimestre'!C10+'II Trimestre'!C10+'III Trimestre'!C10+'IV Trimestre'!C10</f>
        <v>4594</v>
      </c>
      <c r="D10" s="4">
        <f>+'I trimestre'!D10+'II Trimestre'!D10+'III Trimestre'!D10+'IV Trimestre'!D10</f>
        <v>534</v>
      </c>
      <c r="E10" s="15">
        <f>+'I trimestre'!E10+'II Trimestre'!E10+'III Trimestre'!E10+'IV Trimestre'!E10</f>
        <v>607</v>
      </c>
      <c r="F10" s="15">
        <f>+'I trimestre'!F10+'II Trimestre'!F10+'III Trimestre'!F10+'IV Trimestre'!F10</f>
        <v>5926</v>
      </c>
      <c r="G10" s="15">
        <f>+'I trimestre'!G10+'II Trimestre'!G10+'III Trimestre'!G10+'IV Trimestre'!G10</f>
        <v>858</v>
      </c>
      <c r="H10" s="4"/>
    </row>
    <row r="11" spans="1:8">
      <c r="A11" s="30" t="s">
        <v>36</v>
      </c>
      <c r="B11" s="4">
        <f t="shared" ref="B11:B15" si="0">SUM(C11:G11)</f>
        <v>37142</v>
      </c>
      <c r="C11" s="4">
        <f>+'I trimestre'!C11+'II Trimestre'!C11+'III Trimestre'!C11+'IV Trimestre'!C11</f>
        <v>10028</v>
      </c>
      <c r="D11" s="4">
        <f>+'I trimestre'!D11+'II Trimestre'!D11+'III Trimestre'!D11+'IV Trimestre'!D11</f>
        <v>900</v>
      </c>
      <c r="E11" s="15">
        <f>+'I trimestre'!E11+'II Trimestre'!E11+'III Trimestre'!E11+'IV Trimestre'!E11</f>
        <v>1360</v>
      </c>
      <c r="F11" s="15">
        <f>+'I trimestre'!F11+'II Trimestre'!F11+'III Trimestre'!F11+'IV Trimestre'!F11</f>
        <v>23244</v>
      </c>
      <c r="G11" s="15">
        <f>+'I trimestre'!G11+'II Trimestre'!G11+'III Trimestre'!G11+'IV Trimestre'!G11</f>
        <v>1610</v>
      </c>
      <c r="H11" s="4"/>
    </row>
    <row r="12" spans="1:8">
      <c r="A12" s="41" t="s">
        <v>125</v>
      </c>
      <c r="B12" s="15">
        <f t="shared" si="0"/>
        <v>11091</v>
      </c>
      <c r="C12" s="21">
        <f>+'I trimestre'!C12+'II Trimestre'!C12+'III Trimestre'!C12+'IV Trimestre'!C12</f>
        <v>1250</v>
      </c>
      <c r="D12" s="21">
        <f>+'I trimestre'!D12+'II Trimestre'!D12+'III Trimestre'!D12+'IV Trimestre'!D12</f>
        <v>450</v>
      </c>
      <c r="E12" s="21">
        <f>+'I trimestre'!E12+'II Trimestre'!E12+'III Trimestre'!E12+'IV Trimestre'!E12</f>
        <v>450</v>
      </c>
      <c r="F12" s="21">
        <f>+'I trimestre'!F12+'II Trimestre'!F12+'III Trimestre'!F12+'IV Trimestre'!F12</f>
        <v>7290</v>
      </c>
      <c r="G12" s="21">
        <f>+'I trimestre'!G12+'II Trimestre'!G12+'III Trimestre'!G12+'IV Trimestre'!G12</f>
        <v>1651</v>
      </c>
      <c r="H12" s="34"/>
    </row>
    <row r="13" spans="1:8">
      <c r="A13" s="41" t="s">
        <v>126</v>
      </c>
      <c r="B13" s="15">
        <f t="shared" si="0"/>
        <v>7371</v>
      </c>
      <c r="C13" s="15">
        <f>+'I trimestre'!C13+'II Trimestre'!C13+'III Trimestre'!C13+'IV Trimestre'!C13</f>
        <v>595</v>
      </c>
      <c r="D13" s="15">
        <f>+'I trimestre'!D13+'II Trimestre'!D13+'III Trimestre'!D13+'IV Trimestre'!D13</f>
        <v>102</v>
      </c>
      <c r="E13" s="15">
        <f>+'I trimestre'!E13+'II Trimestre'!E13+'III Trimestre'!E13+'IV Trimestre'!E13</f>
        <v>195</v>
      </c>
      <c r="F13" s="15">
        <f>+'I trimestre'!F13+'II Trimestre'!F13+'III Trimestre'!F13+'IV Trimestre'!F13</f>
        <v>5552</v>
      </c>
      <c r="G13" s="15">
        <f>+'I trimestre'!G13+'II Trimestre'!G13+'III Trimestre'!G13+'IV Trimestre'!G13</f>
        <v>927</v>
      </c>
      <c r="H13" s="4"/>
    </row>
    <row r="14" spans="1:8">
      <c r="A14" s="30" t="s">
        <v>36</v>
      </c>
      <c r="B14" s="15">
        <f t="shared" si="0"/>
        <v>21639</v>
      </c>
      <c r="C14" s="15">
        <f>+'I trimestre'!C14+'II Trimestre'!C14+'III Trimestre'!C14+'IV Trimestre'!C14</f>
        <v>1093</v>
      </c>
      <c r="D14" s="15">
        <f>+'I trimestre'!D14+'II Trimestre'!D14+'III Trimestre'!D14+'IV Trimestre'!D14</f>
        <v>273</v>
      </c>
      <c r="E14" s="15">
        <f>+'I trimestre'!E14+'II Trimestre'!E14+'III Trimestre'!E14+'IV Trimestre'!E14</f>
        <v>297</v>
      </c>
      <c r="F14" s="15">
        <f>+'I trimestre'!F14+'II Trimestre'!F14+'III Trimestre'!F14+'IV Trimestre'!F14</f>
        <v>18277</v>
      </c>
      <c r="G14" s="15">
        <f>+'I trimestre'!G14+'II Trimestre'!G14+'III Trimestre'!G14+'IV Trimestre'!G14</f>
        <v>1699</v>
      </c>
      <c r="H14" s="4"/>
    </row>
    <row r="15" spans="1:8">
      <c r="A15" s="41" t="s">
        <v>83</v>
      </c>
      <c r="B15" s="15">
        <f t="shared" si="0"/>
        <v>0</v>
      </c>
      <c r="C15" s="15">
        <f>+'IV Trimestre'!C15</f>
        <v>0</v>
      </c>
      <c r="D15" s="15">
        <f>+'IV Trimestre'!D15</f>
        <v>0</v>
      </c>
      <c r="E15" s="15">
        <f>+'IV Trimestre'!E15</f>
        <v>0</v>
      </c>
      <c r="F15" s="15">
        <f>+'IV Trimestre'!F15</f>
        <v>0</v>
      </c>
      <c r="G15" s="15">
        <f>+'IV Trimestre'!G15</f>
        <v>0</v>
      </c>
      <c r="H15" s="4"/>
    </row>
    <row r="16" spans="1:8">
      <c r="A16" s="17"/>
      <c r="B16" s="17"/>
      <c r="C16" s="17"/>
      <c r="D16" s="17"/>
      <c r="E16" s="17"/>
      <c r="F16" s="17"/>
      <c r="G16" s="17"/>
    </row>
    <row r="17" spans="1:9">
      <c r="A17" s="43" t="s">
        <v>8</v>
      </c>
      <c r="B17" s="17"/>
      <c r="C17" s="17"/>
      <c r="D17" s="17"/>
      <c r="E17" s="17"/>
      <c r="F17" s="17"/>
      <c r="G17" s="17"/>
    </row>
    <row r="18" spans="1:9">
      <c r="A18" s="41" t="s">
        <v>127</v>
      </c>
      <c r="B18" s="15">
        <f>SUM(C18:G18)</f>
        <v>7075876250</v>
      </c>
      <c r="C18" s="15">
        <f>+'I trimestre'!C18+'II Trimestre'!C18+'III Trimestre'!C18+'IV Trimestre'!C18</f>
        <v>1845745000</v>
      </c>
      <c r="D18" s="15">
        <f>+'I trimestre'!D18+'II Trimestre'!D18+'III Trimestre'!D18+'IV Trimestre'!D18</f>
        <v>155908750</v>
      </c>
      <c r="E18" s="15">
        <f>+'I trimestre'!E18+'II Trimestre'!E18+'III Trimestre'!E18+'IV Trimestre'!E18</f>
        <v>237077500</v>
      </c>
      <c r="F18" s="15">
        <f>+'I trimestre'!F18+'II Trimestre'!F18+'III Trimestre'!F18+'IV Trimestre'!F18</f>
        <v>4540220000</v>
      </c>
      <c r="G18" s="15">
        <f>+'I trimestre'!G18+'II Trimestre'!G18+'III Trimestre'!G18+'IV Trimestre'!G18</f>
        <v>296925000</v>
      </c>
      <c r="H18" s="15"/>
    </row>
    <row r="19" spans="1:9" s="17" customFormat="1">
      <c r="A19" s="41" t="s">
        <v>125</v>
      </c>
      <c r="B19" s="15">
        <f t="shared" ref="B19:B22" si="1">SUM(C19:G19)</f>
        <v>5200755000</v>
      </c>
      <c r="C19" s="15">
        <f>+'I trimestre'!C19+'II Trimestre'!C19+'III Trimestre'!C19+'IV Trimestre'!C19</f>
        <v>416250000</v>
      </c>
      <c r="D19" s="15">
        <f>+'I trimestre'!D19+'II Trimestre'!D19+'III Trimestre'!D19+'IV Trimestre'!D19</f>
        <v>83250000</v>
      </c>
      <c r="E19" s="15">
        <f>+'I trimestre'!E19+'II Trimestre'!E19+'III Trimestre'!E19+'IV Trimestre'!E19</f>
        <v>157250000</v>
      </c>
      <c r="F19" s="15">
        <f>+'I trimestre'!F19+'II Trimestre'!F19+'III Trimestre'!F19+'IV Trimestre'!F19</f>
        <v>3809000000</v>
      </c>
      <c r="G19" s="15">
        <f>+'I trimestre'!G19+'II Trimestre'!G19+'III Trimestre'!G19+'IV Trimestre'!G19</f>
        <v>735005000</v>
      </c>
      <c r="H19" s="15"/>
      <c r="I19" s="15"/>
    </row>
    <row r="20" spans="1:9">
      <c r="A20" s="41" t="s">
        <v>126</v>
      </c>
      <c r="B20" s="15">
        <f t="shared" si="1"/>
        <v>4212421250</v>
      </c>
      <c r="C20" s="15">
        <f>+'I trimestre'!C20+'II Trimestre'!C20+'III Trimestre'!C20+'IV Trimestre'!C20</f>
        <v>192955000</v>
      </c>
      <c r="D20" s="15">
        <f>+'I trimestre'!D20+'II Trimestre'!D20+'III Trimestre'!D20+'IV Trimestre'!D20</f>
        <v>43706250</v>
      </c>
      <c r="E20" s="15">
        <f>+'I trimestre'!E20+'II Trimestre'!E20+'III Trimestre'!E20+'IV Trimestre'!E20</f>
        <v>47545000</v>
      </c>
      <c r="F20" s="15">
        <f>+'I trimestre'!F20+'II Trimestre'!F20+'III Trimestre'!F20+'IV Trimestre'!F20</f>
        <v>3613900000</v>
      </c>
      <c r="G20" s="15">
        <f>+'I trimestre'!G20+'II Trimestre'!G20+'III Trimestre'!G20+'IV Trimestre'!G20</f>
        <v>314315000</v>
      </c>
      <c r="H20" s="15"/>
    </row>
    <row r="21" spans="1:9" s="17" customFormat="1">
      <c r="A21" s="41" t="s">
        <v>83</v>
      </c>
      <c r="B21" s="15">
        <f t="shared" si="1"/>
        <v>0</v>
      </c>
      <c r="C21" s="15">
        <f>+'IV Trimestre'!C21</f>
        <v>0</v>
      </c>
      <c r="D21" s="15">
        <f>+'IV Trimestre'!D21</f>
        <v>0</v>
      </c>
      <c r="E21" s="15">
        <f>+'IV Trimestre'!E21</f>
        <v>0</v>
      </c>
      <c r="F21" s="15">
        <f>+'IV Trimestre'!F21</f>
        <v>0</v>
      </c>
      <c r="G21" s="15">
        <f>+'IV Trimestre'!G21</f>
        <v>0</v>
      </c>
      <c r="H21" s="15"/>
    </row>
    <row r="22" spans="1:9">
      <c r="A22" s="41" t="s">
        <v>128</v>
      </c>
      <c r="B22" s="15">
        <f t="shared" si="1"/>
        <v>4212421250</v>
      </c>
      <c r="C22" s="15">
        <f>+C20</f>
        <v>192955000</v>
      </c>
      <c r="D22" s="15">
        <f t="shared" ref="D22:G22" si="2">+D20</f>
        <v>43706250</v>
      </c>
      <c r="E22" s="15">
        <f t="shared" si="2"/>
        <v>47545000</v>
      </c>
      <c r="F22" s="15">
        <f t="shared" si="2"/>
        <v>3613900000</v>
      </c>
      <c r="G22" s="15">
        <f t="shared" si="2"/>
        <v>314315000</v>
      </c>
      <c r="H22" s="4"/>
    </row>
    <row r="23" spans="1:9">
      <c r="B23" s="4"/>
      <c r="C23" s="4"/>
      <c r="D23" s="4"/>
      <c r="E23" s="4"/>
      <c r="F23" s="14"/>
    </row>
    <row r="24" spans="1:9">
      <c r="A24" t="s">
        <v>9</v>
      </c>
      <c r="B24" s="15"/>
      <c r="C24" s="15"/>
      <c r="D24" s="15"/>
      <c r="E24" s="15"/>
      <c r="F24" s="16"/>
    </row>
    <row r="25" spans="1:9">
      <c r="A25" s="6" t="s">
        <v>125</v>
      </c>
      <c r="B25" s="15">
        <f>B19</f>
        <v>5200755000</v>
      </c>
      <c r="C25" s="15"/>
      <c r="D25" s="15"/>
      <c r="E25" s="15"/>
      <c r="F25" s="15"/>
      <c r="G25" s="7"/>
      <c r="H25" s="7"/>
    </row>
    <row r="26" spans="1:9">
      <c r="A26" s="6" t="s">
        <v>126</v>
      </c>
      <c r="B26" s="15">
        <f>+'I trimestre'!B26+'II Trimestre'!B26+'III Trimestre'!B26+'IV Trimestre'!B26</f>
        <v>7911572900</v>
      </c>
      <c r="C26" s="15"/>
      <c r="D26" s="15"/>
      <c r="E26" s="15"/>
      <c r="F26" s="16"/>
      <c r="G26" s="7"/>
      <c r="H26" s="7"/>
    </row>
    <row r="27" spans="1:9">
      <c r="B27" s="17"/>
      <c r="C27" s="17"/>
      <c r="D27" s="17"/>
      <c r="E27" s="17"/>
      <c r="F27" s="17"/>
    </row>
    <row r="28" spans="1:9">
      <c r="A28" t="s">
        <v>10</v>
      </c>
      <c r="B28" s="17"/>
      <c r="C28" s="17"/>
      <c r="D28" s="17"/>
      <c r="E28" s="17"/>
      <c r="F28" s="17"/>
    </row>
    <row r="29" spans="1:9">
      <c r="A29" t="s">
        <v>76</v>
      </c>
      <c r="B29" s="38">
        <v>0.99</v>
      </c>
      <c r="C29" s="38">
        <v>0.99</v>
      </c>
      <c r="D29" s="38">
        <v>0.99</v>
      </c>
      <c r="E29" s="38">
        <v>0.99</v>
      </c>
      <c r="F29" s="38">
        <v>0.99</v>
      </c>
      <c r="G29" s="38">
        <v>0.99</v>
      </c>
    </row>
    <row r="30" spans="1:9">
      <c r="A30" t="s">
        <v>129</v>
      </c>
      <c r="B30" s="38">
        <v>0.99</v>
      </c>
      <c r="C30" s="38">
        <v>0.99</v>
      </c>
      <c r="D30" s="38">
        <v>0.99</v>
      </c>
      <c r="E30" s="38">
        <v>0.99</v>
      </c>
      <c r="F30" s="38">
        <v>0.99</v>
      </c>
      <c r="G30" s="38">
        <v>0.99</v>
      </c>
    </row>
    <row r="31" spans="1:9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9">
      <c r="B32" s="17"/>
      <c r="C32" s="17"/>
      <c r="D32" s="17"/>
      <c r="E32" s="17"/>
      <c r="F32" s="17"/>
    </row>
    <row r="33" spans="1:7">
      <c r="A33" t="s">
        <v>12</v>
      </c>
      <c r="B33" s="17"/>
      <c r="C33" s="17"/>
      <c r="D33" s="17"/>
      <c r="E33" s="17"/>
      <c r="F33" s="17"/>
    </row>
    <row r="34" spans="1:7">
      <c r="A34" t="s">
        <v>77</v>
      </c>
      <c r="B34" s="15">
        <f>B18/B29</f>
        <v>7147349747.4747477</v>
      </c>
      <c r="C34" s="15">
        <f t="shared" ref="C34:G34" si="3">C18/C29</f>
        <v>1864388888.8888888</v>
      </c>
      <c r="D34" s="15">
        <f t="shared" si="3"/>
        <v>157483585.85858586</v>
      </c>
      <c r="E34" s="15">
        <f t="shared" si="3"/>
        <v>239472222.22222224</v>
      </c>
      <c r="F34" s="15">
        <f t="shared" si="3"/>
        <v>4586080808.0808077</v>
      </c>
      <c r="G34" s="15">
        <f t="shared" si="3"/>
        <v>299924242.42424244</v>
      </c>
    </row>
    <row r="35" spans="1:7">
      <c r="A35" t="s">
        <v>130</v>
      </c>
      <c r="B35" s="15">
        <f>B20/B30</f>
        <v>4254970959.5959597</v>
      </c>
      <c r="C35" s="15">
        <f t="shared" ref="C35:G35" si="4">C20/C30</f>
        <v>194904040.4040404</v>
      </c>
      <c r="D35" s="15">
        <f t="shared" si="4"/>
        <v>44147727.272727273</v>
      </c>
      <c r="E35" s="15">
        <f t="shared" si="4"/>
        <v>48025252.525252528</v>
      </c>
      <c r="F35" s="15">
        <f t="shared" si="4"/>
        <v>3650404040.4040403</v>
      </c>
      <c r="G35" s="15">
        <f t="shared" si="4"/>
        <v>317489898.98989898</v>
      </c>
    </row>
    <row r="36" spans="1:7">
      <c r="A36" t="s">
        <v>78</v>
      </c>
      <c r="B36" s="15">
        <f>B34/B10</f>
        <v>570920.18112267333</v>
      </c>
      <c r="C36" s="15">
        <f t="shared" ref="C36:G36" si="5">C34/C10</f>
        <v>405831.27751173027</v>
      </c>
      <c r="D36" s="15">
        <f t="shared" si="5"/>
        <v>294913.08213218325</v>
      </c>
      <c r="E36" s="15">
        <f t="shared" si="5"/>
        <v>394517.66428702179</v>
      </c>
      <c r="F36" s="15">
        <f t="shared" si="5"/>
        <v>773891.46272035234</v>
      </c>
      <c r="G36" s="15">
        <f t="shared" si="5"/>
        <v>349562.05410750868</v>
      </c>
    </row>
    <row r="37" spans="1:7">
      <c r="A37" t="s">
        <v>131</v>
      </c>
      <c r="B37" s="15">
        <f>B35/B13</f>
        <v>577258.30411015602</v>
      </c>
      <c r="C37" s="15">
        <f t="shared" ref="C37:G37" si="6">C35/C13</f>
        <v>327569.81580510992</v>
      </c>
      <c r="D37" s="15">
        <f t="shared" si="6"/>
        <v>432820.85561497329</v>
      </c>
      <c r="E37" s="15">
        <f t="shared" si="6"/>
        <v>246283.3462833463</v>
      </c>
      <c r="F37" s="15">
        <f t="shared" si="6"/>
        <v>657493.52312752884</v>
      </c>
      <c r="G37" s="15">
        <f t="shared" si="6"/>
        <v>342491.80042060302</v>
      </c>
    </row>
    <row r="39" spans="1:7">
      <c r="A39" s="2" t="s">
        <v>13</v>
      </c>
    </row>
    <row r="41" spans="1:7">
      <c r="A41" t="s">
        <v>14</v>
      </c>
    </row>
    <row r="42" spans="1:7">
      <c r="A42" t="s">
        <v>15</v>
      </c>
      <c r="B42" s="9">
        <f>B12/B31*100</f>
        <v>8.5140519087719841</v>
      </c>
      <c r="C42" s="9">
        <f t="shared" ref="C42:G42" si="7">C12/C31*100</f>
        <v>1.3135909372734056</v>
      </c>
      <c r="D42" s="9">
        <f t="shared" si="7"/>
        <v>0.47289273741842597</v>
      </c>
      <c r="E42" s="9">
        <f t="shared" si="7"/>
        <v>0.47289273741842597</v>
      </c>
      <c r="F42" s="9">
        <f t="shared" si="7"/>
        <v>20.764498120086589</v>
      </c>
      <c r="G42" s="9">
        <f t="shared" si="7"/>
        <v>1.7349909099507141</v>
      </c>
    </row>
    <row r="43" spans="1:7">
      <c r="A43" t="s">
        <v>16</v>
      </c>
      <c r="B43" s="9">
        <f>B13/B31*100</f>
        <v>5.6583785609555761</v>
      </c>
      <c r="C43" s="9">
        <f t="shared" ref="C43:G43" si="8">C13/C31*100</f>
        <v>0.62526928614214106</v>
      </c>
      <c r="D43" s="9">
        <f t="shared" si="8"/>
        <v>0.1071890204815099</v>
      </c>
      <c r="E43" s="9">
        <f t="shared" si="8"/>
        <v>0.20492018621465127</v>
      </c>
      <c r="F43" s="9">
        <f t="shared" si="8"/>
        <v>15.814059473624246</v>
      </c>
      <c r="G43" s="9">
        <f t="shared" si="8"/>
        <v>0.97415903908195756</v>
      </c>
    </row>
    <row r="45" spans="1:7">
      <c r="A45" t="s">
        <v>17</v>
      </c>
    </row>
    <row r="46" spans="1:7">
      <c r="A46" t="s">
        <v>18</v>
      </c>
      <c r="B46" s="9">
        <f>B13/B12*100</f>
        <v>66.459291317284283</v>
      </c>
      <c r="C46" s="9">
        <f t="shared" ref="C46:G46" si="9">C13/C12*100</f>
        <v>47.599999999999994</v>
      </c>
      <c r="D46" s="9">
        <f t="shared" si="9"/>
        <v>22.666666666666664</v>
      </c>
      <c r="E46" s="9">
        <f t="shared" si="9"/>
        <v>43.333333333333336</v>
      </c>
      <c r="F46" s="9">
        <f t="shared" si="9"/>
        <v>76.159122085048011</v>
      </c>
      <c r="G46" s="9">
        <f t="shared" si="9"/>
        <v>56.147789218655362</v>
      </c>
    </row>
    <row r="47" spans="1:7">
      <c r="A47" t="s">
        <v>19</v>
      </c>
      <c r="B47" s="9">
        <f>B20/B19*100</f>
        <v>80.99634091588625</v>
      </c>
      <c r="C47" s="9">
        <f t="shared" ref="C47:G47" si="10">C20/C19*100</f>
        <v>46.355555555555554</v>
      </c>
      <c r="D47" s="9">
        <f t="shared" si="10"/>
        <v>52.5</v>
      </c>
      <c r="E47" s="9">
        <f t="shared" si="10"/>
        <v>30.235294117647062</v>
      </c>
      <c r="F47" s="9">
        <f t="shared" si="10"/>
        <v>94.877920714098181</v>
      </c>
      <c r="G47" s="9">
        <f t="shared" si="10"/>
        <v>42.763654669015857</v>
      </c>
    </row>
    <row r="48" spans="1:7">
      <c r="A48" t="s">
        <v>20</v>
      </c>
      <c r="B48" s="10">
        <f>AVERAGE(B46:B47)</f>
        <v>73.727816116585274</v>
      </c>
      <c r="C48" s="10">
        <f t="shared" ref="C48:G48" si="11">AVERAGE(C46:C47)</f>
        <v>46.977777777777774</v>
      </c>
      <c r="D48" s="10">
        <f t="shared" si="11"/>
        <v>37.583333333333329</v>
      </c>
      <c r="E48" s="10">
        <f t="shared" si="11"/>
        <v>36.7843137254902</v>
      </c>
      <c r="F48" s="10">
        <f t="shared" si="11"/>
        <v>85.518521399573103</v>
      </c>
      <c r="G48" s="10">
        <f t="shared" si="11"/>
        <v>49.455721943835613</v>
      </c>
    </row>
    <row r="49" spans="1:7">
      <c r="B49" s="10"/>
      <c r="C49" s="10"/>
      <c r="D49" s="10"/>
      <c r="E49" s="10"/>
    </row>
    <row r="50" spans="1:7">
      <c r="A50" t="s">
        <v>21</v>
      </c>
      <c r="B50" s="17"/>
      <c r="C50" s="17"/>
      <c r="D50" s="17"/>
      <c r="E50" s="17"/>
    </row>
    <row r="51" spans="1:7">
      <c r="A51" t="s">
        <v>22</v>
      </c>
      <c r="B51" s="10" t="e">
        <f>B13/B15*100</f>
        <v>#DIV/0!</v>
      </c>
      <c r="C51" s="10" t="e">
        <f t="shared" ref="C51:G51" si="12">C13/C15*100</f>
        <v>#DIV/0!</v>
      </c>
      <c r="D51" s="10" t="e">
        <f t="shared" si="12"/>
        <v>#DIV/0!</v>
      </c>
      <c r="E51" s="10" t="e">
        <f t="shared" si="12"/>
        <v>#DIV/0!</v>
      </c>
      <c r="F51" s="10" t="e">
        <f t="shared" si="12"/>
        <v>#DIV/0!</v>
      </c>
      <c r="G51" s="10" t="e">
        <f t="shared" si="12"/>
        <v>#DIV/0!</v>
      </c>
    </row>
    <row r="52" spans="1:7">
      <c r="A52" t="s">
        <v>23</v>
      </c>
      <c r="B52" s="10" t="e">
        <f>B20/B21*100</f>
        <v>#DIV/0!</v>
      </c>
      <c r="C52" s="10" t="e">
        <f t="shared" ref="C52:G52" si="13">C20/C21*100</f>
        <v>#DIV/0!</v>
      </c>
      <c r="D52" s="10" t="e">
        <f t="shared" si="13"/>
        <v>#DIV/0!</v>
      </c>
      <c r="E52" s="10" t="e">
        <f t="shared" si="13"/>
        <v>#DIV/0!</v>
      </c>
      <c r="F52" s="10" t="e">
        <f t="shared" si="13"/>
        <v>#DIV/0!</v>
      </c>
      <c r="G52" s="10" t="e">
        <f t="shared" si="13"/>
        <v>#DIV/0!</v>
      </c>
    </row>
    <row r="53" spans="1:7">
      <c r="A53" t="s">
        <v>24</v>
      </c>
      <c r="B53" s="10" t="e">
        <f>(B51+B52)/2</f>
        <v>#DIV/0!</v>
      </c>
      <c r="C53" s="10" t="e">
        <f t="shared" ref="C53:G53" si="14">(C51+C52)/2</f>
        <v>#DIV/0!</v>
      </c>
      <c r="D53" s="10" t="e">
        <f t="shared" si="14"/>
        <v>#DIV/0!</v>
      </c>
      <c r="E53" s="10" t="e">
        <f t="shared" si="14"/>
        <v>#DIV/0!</v>
      </c>
      <c r="F53" s="10" t="e">
        <f t="shared" si="14"/>
        <v>#DIV/0!</v>
      </c>
      <c r="G53" s="10" t="e">
        <f t="shared" si="14"/>
        <v>#DIV/0!</v>
      </c>
    </row>
    <row r="54" spans="1:7">
      <c r="B54" s="17"/>
      <c r="C54" s="17"/>
      <c r="D54" s="17"/>
      <c r="E54" s="17"/>
    </row>
    <row r="55" spans="1:7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>
      <c r="B56" s="17"/>
      <c r="C56" s="17"/>
      <c r="D56" s="17"/>
      <c r="E56" s="17"/>
    </row>
    <row r="57" spans="1:7">
      <c r="A57" t="s">
        <v>26</v>
      </c>
      <c r="B57" s="17"/>
      <c r="C57" s="17"/>
      <c r="D57" s="17"/>
      <c r="E57" s="17"/>
    </row>
    <row r="58" spans="1:7">
      <c r="A58" t="s">
        <v>27</v>
      </c>
      <c r="B58" s="10">
        <f>((B13/B10)-1)*100</f>
        <v>-41.121495327102807</v>
      </c>
      <c r="C58" s="10">
        <f t="shared" ref="C58:G58" si="15">((C13/C10)-1)*100</f>
        <v>-87.048323900740101</v>
      </c>
      <c r="D58" s="10">
        <f t="shared" si="15"/>
        <v>-80.898876404494374</v>
      </c>
      <c r="E58" s="10">
        <f t="shared" si="15"/>
        <v>-67.874794069192745</v>
      </c>
      <c r="F58" s="10">
        <f t="shared" si="15"/>
        <v>-6.3111711103611245</v>
      </c>
      <c r="G58" s="10">
        <f t="shared" si="15"/>
        <v>8.0419580419580416</v>
      </c>
    </row>
    <row r="59" spans="1:7">
      <c r="A59" t="s">
        <v>28</v>
      </c>
      <c r="B59" s="10">
        <f>((B35/B34)-1)*100</f>
        <v>-40.467850183219355</v>
      </c>
      <c r="C59" s="10">
        <f t="shared" ref="C59:G59" si="16">((C35/C34)-1)*100</f>
        <v>-89.545955698105644</v>
      </c>
      <c r="D59" s="10">
        <f t="shared" si="16"/>
        <v>-71.966775437555626</v>
      </c>
      <c r="E59" s="10">
        <f t="shared" si="16"/>
        <v>-79.945376511900122</v>
      </c>
      <c r="F59" s="10">
        <f t="shared" si="16"/>
        <v>-20.402535559950831</v>
      </c>
      <c r="G59" s="10">
        <f t="shared" si="16"/>
        <v>5.856697819314638</v>
      </c>
    </row>
    <row r="60" spans="1:7">
      <c r="A60" t="s">
        <v>29</v>
      </c>
      <c r="B60" s="10">
        <f>((B37/B36)-1)*100</f>
        <v>1.1101592126274484</v>
      </c>
      <c r="C60" s="10">
        <f t="shared" ref="C60:G60" si="17">((C37/C36)-1)*100</f>
        <v>-19.284236095961894</v>
      </c>
      <c r="D60" s="10">
        <f t="shared" si="17"/>
        <v>46.762175650444114</v>
      </c>
      <c r="E60" s="10">
        <f t="shared" si="17"/>
        <v>-37.573556629350612</v>
      </c>
      <c r="F60" s="10">
        <f t="shared" si="17"/>
        <v>-15.040602616763099</v>
      </c>
      <c r="G60" s="10">
        <f t="shared" si="17"/>
        <v>-2.0226033128673548</v>
      </c>
    </row>
    <row r="61" spans="1:7">
      <c r="B61" s="10"/>
      <c r="C61" s="10"/>
      <c r="D61" s="10"/>
      <c r="E61" s="10"/>
    </row>
    <row r="62" spans="1:7">
      <c r="A62" t="s">
        <v>30</v>
      </c>
      <c r="B62" s="17"/>
      <c r="C62" s="17"/>
      <c r="D62" s="17"/>
      <c r="E62" s="17"/>
    </row>
    <row r="63" spans="1:7">
      <c r="A63" s="40" t="s">
        <v>51</v>
      </c>
      <c r="B63" s="21">
        <f>B19/(B12*3)</f>
        <v>156305.56306915518</v>
      </c>
      <c r="C63" s="21">
        <f t="shared" ref="C63:G63" si="18">C19/(C12*3)</f>
        <v>111000</v>
      </c>
      <c r="D63" s="21">
        <f t="shared" si="18"/>
        <v>61666.666666666664</v>
      </c>
      <c r="E63" s="21">
        <f t="shared" si="18"/>
        <v>116481.48148148147</v>
      </c>
      <c r="F63" s="21">
        <f t="shared" si="18"/>
        <v>174165.52354823961</v>
      </c>
      <c r="G63" s="21">
        <f t="shared" si="18"/>
        <v>148395.9216636382</v>
      </c>
    </row>
    <row r="64" spans="1:7">
      <c r="A64" s="40" t="s">
        <v>52</v>
      </c>
      <c r="B64" s="21">
        <f>B20/(B13*3)</f>
        <v>190495.24035635148</v>
      </c>
      <c r="C64" s="21">
        <f t="shared" ref="C64:G64" si="19">C20/(C13*3)</f>
        <v>108098.03921568628</v>
      </c>
      <c r="D64" s="21">
        <f t="shared" si="19"/>
        <v>142830.88235294117</v>
      </c>
      <c r="E64" s="21">
        <f t="shared" si="19"/>
        <v>81273.504273504281</v>
      </c>
      <c r="F64" s="21">
        <f t="shared" si="19"/>
        <v>216972.86263208452</v>
      </c>
      <c r="G64" s="21">
        <f t="shared" si="19"/>
        <v>113022.294138799</v>
      </c>
    </row>
    <row r="65" spans="1:8" hidden="1">
      <c r="A65" s="40" t="s">
        <v>37</v>
      </c>
      <c r="B65" s="21">
        <f>B20/B14</f>
        <v>194668.01839271685</v>
      </c>
      <c r="C65" s="21">
        <f t="shared" ref="C65:G65" si="20">C20/C14</f>
        <v>176537.05397987191</v>
      </c>
      <c r="D65" s="21">
        <f t="shared" si="20"/>
        <v>160096.15384615384</v>
      </c>
      <c r="E65" s="21">
        <f t="shared" si="20"/>
        <v>160084.17508417508</v>
      </c>
      <c r="F65" s="21">
        <f t="shared" si="20"/>
        <v>197729.38666083055</v>
      </c>
      <c r="G65" s="21">
        <f t="shared" si="20"/>
        <v>185000</v>
      </c>
    </row>
    <row r="66" spans="1:8">
      <c r="A66" t="s">
        <v>31</v>
      </c>
      <c r="B66" s="10">
        <f>(B64/B63)*B48</f>
        <v>89.854754855167087</v>
      </c>
      <c r="C66" s="10">
        <f t="shared" ref="C66:G66" si="21">(C64/C63)*C48</f>
        <v>45.74960058097313</v>
      </c>
      <c r="D66" s="10">
        <f t="shared" si="21"/>
        <v>87.049632352941174</v>
      </c>
      <c r="E66" s="10">
        <f t="shared" si="21"/>
        <v>25.665797178599952</v>
      </c>
      <c r="F66" s="10">
        <f t="shared" si="21"/>
        <v>106.53772352935981</v>
      </c>
      <c r="G66" s="10">
        <f t="shared" si="21"/>
        <v>37.666797643216348</v>
      </c>
    </row>
    <row r="67" spans="1:8">
      <c r="A67" t="s">
        <v>49</v>
      </c>
      <c r="B67" s="35">
        <f>B19/B12</f>
        <v>468916.6892074655</v>
      </c>
      <c r="C67" s="35">
        <f t="shared" ref="C67:G67" si="22">C19/C12</f>
        <v>333000</v>
      </c>
      <c r="D67" s="35">
        <f t="shared" si="22"/>
        <v>185000</v>
      </c>
      <c r="E67" s="35">
        <f t="shared" si="22"/>
        <v>349444.44444444444</v>
      </c>
      <c r="F67" s="35">
        <f t="shared" si="22"/>
        <v>522496.57064471877</v>
      </c>
      <c r="G67" s="35">
        <f t="shared" si="22"/>
        <v>445187.76499091461</v>
      </c>
    </row>
    <row r="68" spans="1:8">
      <c r="A68" t="s">
        <v>50</v>
      </c>
      <c r="B68" s="35">
        <f>B20/B13</f>
        <v>571485.72106905445</v>
      </c>
      <c r="C68" s="35">
        <f t="shared" ref="C68:G68" si="23">C20/C13</f>
        <v>324294.1176470588</v>
      </c>
      <c r="D68" s="35">
        <f t="shared" si="23"/>
        <v>428492.64705882355</v>
      </c>
      <c r="E68" s="35">
        <f t="shared" si="23"/>
        <v>243820.51282051281</v>
      </c>
      <c r="F68" s="35">
        <f t="shared" si="23"/>
        <v>650918.58789625356</v>
      </c>
      <c r="G68" s="35">
        <f t="shared" si="23"/>
        <v>339066.88241639698</v>
      </c>
    </row>
    <row r="69" spans="1:8">
      <c r="B69" s="10"/>
      <c r="C69" s="10"/>
      <c r="D69" s="10"/>
      <c r="E69" s="10"/>
    </row>
    <row r="70" spans="1:8">
      <c r="A70" t="s">
        <v>32</v>
      </c>
      <c r="B70" s="10"/>
      <c r="C70" s="10"/>
      <c r="D70" s="10"/>
      <c r="E70" s="10"/>
    </row>
    <row r="71" spans="1:8">
      <c r="A71" t="s">
        <v>33</v>
      </c>
      <c r="B71" s="10">
        <f>(B26/B25)*100</f>
        <v>152.12354552367879</v>
      </c>
      <c r="C71" s="10"/>
      <c r="D71" s="10"/>
      <c r="E71" s="10"/>
      <c r="G71" s="7"/>
      <c r="H71" s="7"/>
    </row>
    <row r="72" spans="1:8">
      <c r="A72" t="s">
        <v>34</v>
      </c>
      <c r="B72" s="10">
        <f>(B20/B26)*100</f>
        <v>53.243789866361467</v>
      </c>
      <c r="C72" s="10"/>
      <c r="D72" s="10"/>
      <c r="E72" s="10"/>
      <c r="G72" s="7"/>
      <c r="H72" s="7"/>
    </row>
    <row r="73" spans="1:8" ht="15.75" thickBot="1">
      <c r="A73" s="11"/>
      <c r="B73" s="11"/>
      <c r="C73" s="11"/>
      <c r="D73" s="11"/>
      <c r="E73" s="11"/>
      <c r="F73" s="11"/>
      <c r="G73" s="11"/>
    </row>
    <row r="74" spans="1:8" ht="15.75" thickTop="1"/>
    <row r="75" spans="1:8">
      <c r="A75" s="13" t="s">
        <v>35</v>
      </c>
    </row>
    <row r="76" spans="1:8">
      <c r="A76" t="s">
        <v>88</v>
      </c>
    </row>
    <row r="77" spans="1:8">
      <c r="A77" t="s">
        <v>89</v>
      </c>
      <c r="B77" s="12"/>
      <c r="C77" s="12"/>
      <c r="D77" s="12"/>
    </row>
    <row r="79" spans="1:8">
      <c r="A79" t="s">
        <v>38</v>
      </c>
    </row>
    <row r="80" spans="1:8">
      <c r="A80" s="25" t="s">
        <v>41</v>
      </c>
    </row>
    <row r="81" spans="1:1">
      <c r="A81" s="25"/>
    </row>
    <row r="82" spans="1:1">
      <c r="A82" s="25" t="s">
        <v>90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</cp:lastModifiedBy>
  <cp:lastPrinted>2016-01-26T20:25:52Z</cp:lastPrinted>
  <dcterms:created xsi:type="dcterms:W3CDTF">2012-04-23T17:10:47Z</dcterms:created>
  <dcterms:modified xsi:type="dcterms:W3CDTF">2017-09-13T21:00:03Z</dcterms:modified>
</cp:coreProperties>
</file>