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PRONAMYPE\Indicadores\"/>
    </mc:Choice>
  </mc:AlternateContent>
  <bookViews>
    <workbookView xWindow="0" yWindow="0" windowWidth="15600" windowHeight="9240" tabRatio="913" activeTab="6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62913"/>
</workbook>
</file>

<file path=xl/calcChain.xml><?xml version="1.0" encoding="utf-8"?>
<calcChain xmlns="http://schemas.openxmlformats.org/spreadsheetml/2006/main">
  <c r="D16" i="9" l="1"/>
  <c r="E16" i="9"/>
  <c r="I32" i="9" l="1"/>
  <c r="I56" i="9" s="1"/>
  <c r="I31" i="9"/>
  <c r="I33" i="9" s="1"/>
  <c r="I18" i="9"/>
  <c r="I17" i="9"/>
  <c r="I44" i="9" s="1"/>
  <c r="I16" i="9"/>
  <c r="I60" i="9" s="1"/>
  <c r="I15" i="9"/>
  <c r="I12" i="9"/>
  <c r="I11" i="9"/>
  <c r="I43" i="9" s="1"/>
  <c r="I45" i="9" s="1"/>
  <c r="I10" i="9"/>
  <c r="I39" i="9" s="1"/>
  <c r="I9" i="9"/>
  <c r="I48" i="9" l="1"/>
  <c r="I50" i="9" s="1"/>
  <c r="I61" i="9"/>
  <c r="I49" i="9"/>
  <c r="I34" i="9"/>
  <c r="I57" i="9" s="1"/>
  <c r="I40" i="9"/>
  <c r="I55" i="9"/>
  <c r="I19" i="9"/>
  <c r="I52" i="9" s="1"/>
  <c r="I61" i="8"/>
  <c r="I60" i="8"/>
  <c r="I55" i="8"/>
  <c r="I52" i="8"/>
  <c r="I49" i="8"/>
  <c r="I50" i="8" s="1"/>
  <c r="I48" i="8"/>
  <c r="I44" i="8"/>
  <c r="I43" i="8"/>
  <c r="I45" i="8" s="1"/>
  <c r="I40" i="8"/>
  <c r="I39" i="8"/>
  <c r="I32" i="8"/>
  <c r="I34" i="8" s="1"/>
  <c r="I31" i="8"/>
  <c r="I33" i="8" s="1"/>
  <c r="I57" i="8" l="1"/>
  <c r="I56" i="8"/>
  <c r="I61" i="6" l="1"/>
  <c r="I60" i="6"/>
  <c r="I55" i="6"/>
  <c r="I49" i="6"/>
  <c r="I48" i="6"/>
  <c r="I50" i="6" s="1"/>
  <c r="I44" i="6"/>
  <c r="I43" i="6"/>
  <c r="I40" i="6"/>
  <c r="I39" i="6"/>
  <c r="I32" i="6"/>
  <c r="I56" i="6" s="1"/>
  <c r="I31" i="6"/>
  <c r="I33" i="6" s="1"/>
  <c r="I19" i="6"/>
  <c r="I52" i="6" s="1"/>
  <c r="I34" i="6" l="1"/>
  <c r="I57" i="6" s="1"/>
  <c r="I45" i="6"/>
  <c r="I39" i="11" l="1"/>
  <c r="I18" i="11"/>
  <c r="I17" i="11"/>
  <c r="I61" i="11" s="1"/>
  <c r="I16" i="11"/>
  <c r="I60" i="11" s="1"/>
  <c r="I15" i="11"/>
  <c r="I31" i="11" s="1"/>
  <c r="I33" i="11" s="1"/>
  <c r="I12" i="11"/>
  <c r="I11" i="11"/>
  <c r="I48" i="11" s="1"/>
  <c r="I10" i="11"/>
  <c r="I9" i="11"/>
  <c r="I61" i="3"/>
  <c r="I62" i="3" s="1"/>
  <c r="I60" i="3"/>
  <c r="I55" i="3"/>
  <c r="I52" i="3"/>
  <c r="I49" i="3"/>
  <c r="I48" i="3"/>
  <c r="I50" i="3" s="1"/>
  <c r="I45" i="3"/>
  <c r="I44" i="3"/>
  <c r="I43" i="3"/>
  <c r="I40" i="3"/>
  <c r="I39" i="3"/>
  <c r="I32" i="3"/>
  <c r="I34" i="3" s="1"/>
  <c r="I57" i="3" s="1"/>
  <c r="I31" i="3"/>
  <c r="I33" i="3" s="1"/>
  <c r="I56" i="3" l="1"/>
  <c r="I49" i="11"/>
  <c r="I50" i="11" s="1"/>
  <c r="I40" i="11"/>
  <c r="I55" i="11"/>
  <c r="I43" i="11"/>
  <c r="I45" i="11" s="1"/>
  <c r="I62" i="11" s="1"/>
  <c r="I19" i="11"/>
  <c r="I52" i="11" s="1"/>
  <c r="I44" i="11"/>
  <c r="I32" i="11"/>
  <c r="I62" i="9"/>
  <c r="I62" i="10"/>
  <c r="I62" i="8"/>
  <c r="I62" i="6"/>
  <c r="I61" i="1"/>
  <c r="I60" i="1"/>
  <c r="I55" i="1"/>
  <c r="I49" i="1"/>
  <c r="I48" i="1"/>
  <c r="I50" i="1" s="1"/>
  <c r="I44" i="1"/>
  <c r="I43" i="1"/>
  <c r="I45" i="1" s="1"/>
  <c r="I40" i="1"/>
  <c r="I39" i="1"/>
  <c r="I32" i="1"/>
  <c r="I34" i="1" s="1"/>
  <c r="I31" i="1"/>
  <c r="I33" i="1" s="1"/>
  <c r="I19" i="1"/>
  <c r="I52" i="1" s="1"/>
  <c r="H11" i="9"/>
  <c r="B23" i="3"/>
  <c r="B23" i="1"/>
  <c r="E23" i="9"/>
  <c r="E66" i="3"/>
  <c r="D66" i="3"/>
  <c r="E66" i="8"/>
  <c r="D22" i="8"/>
  <c r="E66" i="6"/>
  <c r="D66" i="6"/>
  <c r="D22" i="6"/>
  <c r="D65" i="6" s="1"/>
  <c r="D22" i="3"/>
  <c r="D65" i="3" s="1"/>
  <c r="E66" i="1"/>
  <c r="D66" i="1"/>
  <c r="D22" i="1"/>
  <c r="G18" i="9"/>
  <c r="G49" i="9" s="1"/>
  <c r="H18" i="9"/>
  <c r="G17" i="9"/>
  <c r="H17" i="9"/>
  <c r="H19" i="9" s="1"/>
  <c r="H52" i="9" s="1"/>
  <c r="G16" i="9"/>
  <c r="H16" i="9"/>
  <c r="G15" i="9"/>
  <c r="G31" i="9" s="1"/>
  <c r="H15" i="9"/>
  <c r="H31" i="9" s="1"/>
  <c r="G12" i="9"/>
  <c r="H12" i="9"/>
  <c r="G11" i="9"/>
  <c r="G48" i="9" s="1"/>
  <c r="G10" i="9"/>
  <c r="G39" i="9" s="1"/>
  <c r="H10" i="9"/>
  <c r="G9" i="9"/>
  <c r="H9" i="9"/>
  <c r="G18" i="10"/>
  <c r="H18" i="10"/>
  <c r="G17" i="10"/>
  <c r="H17" i="10"/>
  <c r="H19" i="10" s="1"/>
  <c r="H52" i="10" s="1"/>
  <c r="G16" i="10"/>
  <c r="H16" i="10"/>
  <c r="G15" i="10"/>
  <c r="G31" i="10" s="1"/>
  <c r="H15" i="10"/>
  <c r="H31" i="10" s="1"/>
  <c r="G18" i="11"/>
  <c r="H18" i="11"/>
  <c r="G17" i="11"/>
  <c r="G32" i="11" s="1"/>
  <c r="G34" i="11" s="1"/>
  <c r="H17" i="11"/>
  <c r="G16" i="11"/>
  <c r="G60" i="11" s="1"/>
  <c r="H16" i="11"/>
  <c r="G15" i="11"/>
  <c r="G31" i="11" s="1"/>
  <c r="H15" i="11"/>
  <c r="H31" i="11" s="1"/>
  <c r="G12" i="10"/>
  <c r="H12" i="10"/>
  <c r="G11" i="10"/>
  <c r="H11" i="10"/>
  <c r="G10" i="10"/>
  <c r="G39" i="10" s="1"/>
  <c r="H10" i="10"/>
  <c r="G9" i="10"/>
  <c r="H9" i="10"/>
  <c r="G12" i="11"/>
  <c r="H12" i="11"/>
  <c r="G11" i="11"/>
  <c r="H11" i="11"/>
  <c r="G10" i="11"/>
  <c r="G39" i="11" s="1"/>
  <c r="H10" i="11"/>
  <c r="H39" i="11" s="1"/>
  <c r="G9" i="11"/>
  <c r="G61" i="8"/>
  <c r="H61" i="8"/>
  <c r="G60" i="8"/>
  <c r="H60" i="8"/>
  <c r="G55" i="8"/>
  <c r="G49" i="8"/>
  <c r="G48" i="8"/>
  <c r="G44" i="8"/>
  <c r="G43" i="8"/>
  <c r="G40" i="8"/>
  <c r="G39" i="8"/>
  <c r="G32" i="8"/>
  <c r="G34" i="8" s="1"/>
  <c r="G57" i="8" s="1"/>
  <c r="G31" i="8"/>
  <c r="G33" i="8" s="1"/>
  <c r="G19" i="8"/>
  <c r="H19" i="8"/>
  <c r="H52" i="8" s="1"/>
  <c r="F16" i="8"/>
  <c r="F17" i="8"/>
  <c r="F61" i="8" s="1"/>
  <c r="F18" i="8"/>
  <c r="F18" i="9" s="1"/>
  <c r="F15" i="8"/>
  <c r="F10" i="8"/>
  <c r="F39" i="8" s="1"/>
  <c r="F11" i="8"/>
  <c r="F12" i="8"/>
  <c r="F9" i="8"/>
  <c r="G61" i="6"/>
  <c r="H61" i="6"/>
  <c r="G60" i="6"/>
  <c r="H60" i="6"/>
  <c r="G55" i="6"/>
  <c r="H55" i="6"/>
  <c r="G49" i="6"/>
  <c r="H49" i="6"/>
  <c r="G48" i="6"/>
  <c r="H48" i="6"/>
  <c r="H50" i="6" s="1"/>
  <c r="G44" i="6"/>
  <c r="H44" i="6"/>
  <c r="G43" i="6"/>
  <c r="H43" i="6"/>
  <c r="G40" i="6"/>
  <c r="H40" i="6"/>
  <c r="G39" i="6"/>
  <c r="H39" i="6"/>
  <c r="G32" i="6"/>
  <c r="G34" i="6" s="1"/>
  <c r="H32" i="6"/>
  <c r="G31" i="6"/>
  <c r="G33" i="6" s="1"/>
  <c r="H31" i="6"/>
  <c r="H33" i="6" s="1"/>
  <c r="G19" i="6"/>
  <c r="H19" i="6"/>
  <c r="H52" i="6"/>
  <c r="F16" i="6"/>
  <c r="F17" i="6"/>
  <c r="F18" i="6"/>
  <c r="F18" i="10" s="1"/>
  <c r="F15" i="6"/>
  <c r="F31" i="6" s="1"/>
  <c r="F10" i="6"/>
  <c r="F39" i="6" s="1"/>
  <c r="F11" i="6"/>
  <c r="F12" i="6"/>
  <c r="F12" i="10" s="1"/>
  <c r="F9" i="6"/>
  <c r="G61" i="1"/>
  <c r="H61" i="1"/>
  <c r="G60" i="1"/>
  <c r="H60" i="1"/>
  <c r="G55" i="1"/>
  <c r="H55" i="1"/>
  <c r="G49" i="1"/>
  <c r="H49" i="1"/>
  <c r="G48" i="1"/>
  <c r="H48" i="1"/>
  <c r="G44" i="1"/>
  <c r="H44" i="1"/>
  <c r="H45" i="1" s="1"/>
  <c r="G43" i="1"/>
  <c r="H43" i="1"/>
  <c r="G40" i="1"/>
  <c r="H40" i="1"/>
  <c r="G39" i="1"/>
  <c r="H39" i="1"/>
  <c r="G32" i="1"/>
  <c r="H32" i="1"/>
  <c r="H34" i="1" s="1"/>
  <c r="G31" i="1"/>
  <c r="G33" i="1" s="1"/>
  <c r="G50" i="1"/>
  <c r="F40" i="8"/>
  <c r="H50" i="1"/>
  <c r="F33" i="6"/>
  <c r="F32" i="6"/>
  <c r="H61" i="11"/>
  <c r="H61" i="10"/>
  <c r="H43" i="11"/>
  <c r="H40" i="11"/>
  <c r="H19" i="11"/>
  <c r="H52" i="11"/>
  <c r="H32" i="10"/>
  <c r="H40" i="10"/>
  <c r="H55" i="10"/>
  <c r="H32" i="9"/>
  <c r="G40" i="10"/>
  <c r="G32" i="9"/>
  <c r="G34" i="9" s="1"/>
  <c r="G40" i="9"/>
  <c r="H32" i="11"/>
  <c r="H34" i="11"/>
  <c r="H34" i="10"/>
  <c r="G19" i="1"/>
  <c r="G52" i="1" s="1"/>
  <c r="H19" i="1"/>
  <c r="F16" i="1"/>
  <c r="F17" i="1"/>
  <c r="F18" i="1"/>
  <c r="F49" i="1" s="1"/>
  <c r="F15" i="1"/>
  <c r="F10" i="1"/>
  <c r="F11" i="1"/>
  <c r="F43" i="1" s="1"/>
  <c r="F45" i="1" s="1"/>
  <c r="F12" i="1"/>
  <c r="F9" i="1"/>
  <c r="G61" i="3"/>
  <c r="H61" i="3"/>
  <c r="G60" i="3"/>
  <c r="H60" i="3"/>
  <c r="G55" i="3"/>
  <c r="H55" i="3"/>
  <c r="G49" i="3"/>
  <c r="H49" i="3"/>
  <c r="G48" i="3"/>
  <c r="H48" i="3"/>
  <c r="G44" i="3"/>
  <c r="H44" i="3"/>
  <c r="G43" i="3"/>
  <c r="H43" i="3"/>
  <c r="G40" i="3"/>
  <c r="H40" i="3"/>
  <c r="G39" i="3"/>
  <c r="G32" i="3"/>
  <c r="G31" i="3"/>
  <c r="G19" i="3"/>
  <c r="F19" i="3" s="1"/>
  <c r="F16" i="3"/>
  <c r="F60" i="3" s="1"/>
  <c r="F17" i="3"/>
  <c r="F32" i="3" s="1"/>
  <c r="F18" i="3"/>
  <c r="F18" i="11" s="1"/>
  <c r="F15" i="3"/>
  <c r="F31" i="3" s="1"/>
  <c r="F10" i="3"/>
  <c r="F39" i="3" s="1"/>
  <c r="F11" i="3"/>
  <c r="F12" i="3"/>
  <c r="F12" i="11" s="1"/>
  <c r="F9" i="3"/>
  <c r="H19" i="3"/>
  <c r="H52" i="3" s="1"/>
  <c r="H31" i="3"/>
  <c r="H33" i="3" s="1"/>
  <c r="H32" i="3"/>
  <c r="H34" i="3" s="1"/>
  <c r="H39" i="3"/>
  <c r="F44" i="1"/>
  <c r="F32" i="1"/>
  <c r="F43" i="3"/>
  <c r="F39" i="1"/>
  <c r="F10" i="11"/>
  <c r="F39" i="11" s="1"/>
  <c r="F10" i="10"/>
  <c r="F39" i="10" s="1"/>
  <c r="F60" i="1"/>
  <c r="G34" i="3"/>
  <c r="C12" i="6"/>
  <c r="C12" i="8"/>
  <c r="B12" i="8" s="1"/>
  <c r="D61" i="8"/>
  <c r="E61" i="8"/>
  <c r="D60" i="8"/>
  <c r="E60" i="8"/>
  <c r="D55" i="8"/>
  <c r="E55" i="8"/>
  <c r="H55" i="8"/>
  <c r="D49" i="8"/>
  <c r="E49" i="8"/>
  <c r="H49" i="8"/>
  <c r="D48" i="8"/>
  <c r="E48" i="8"/>
  <c r="H48" i="8"/>
  <c r="D44" i="8"/>
  <c r="E44" i="8"/>
  <c r="H44" i="8"/>
  <c r="D43" i="8"/>
  <c r="E43" i="8"/>
  <c r="H43" i="8"/>
  <c r="D39" i="8"/>
  <c r="E39" i="8"/>
  <c r="H39" i="8"/>
  <c r="D32" i="8"/>
  <c r="D34" i="8"/>
  <c r="E32" i="8"/>
  <c r="H32" i="8"/>
  <c r="H34" i="8" s="1"/>
  <c r="H57" i="8" s="1"/>
  <c r="D31" i="8"/>
  <c r="D56" i="8" s="1"/>
  <c r="D33" i="8"/>
  <c r="E31" i="8"/>
  <c r="E33" i="8" s="1"/>
  <c r="H31" i="8"/>
  <c r="H33" i="8" s="1"/>
  <c r="E34" i="8"/>
  <c r="E22" i="8"/>
  <c r="E65" i="8" s="1"/>
  <c r="B23" i="6"/>
  <c r="E22" i="1"/>
  <c r="E65" i="1" s="1"/>
  <c r="D19" i="3"/>
  <c r="E22" i="3"/>
  <c r="E19" i="3"/>
  <c r="D15" i="9"/>
  <c r="D31" i="9" s="1"/>
  <c r="E15" i="9"/>
  <c r="E31" i="9" s="1"/>
  <c r="D15" i="10"/>
  <c r="E15" i="10"/>
  <c r="E31" i="10" s="1"/>
  <c r="D15" i="11"/>
  <c r="D31" i="11" s="1"/>
  <c r="E15" i="11"/>
  <c r="E31" i="11" s="1"/>
  <c r="D9" i="9"/>
  <c r="E9" i="9"/>
  <c r="D9" i="10"/>
  <c r="E9" i="10"/>
  <c r="D9" i="11"/>
  <c r="E9" i="11"/>
  <c r="E55" i="11" s="1"/>
  <c r="H9" i="11"/>
  <c r="E19" i="8"/>
  <c r="E52" i="8" s="1"/>
  <c r="D19" i="8"/>
  <c r="E19" i="6"/>
  <c r="E52" i="6" s="1"/>
  <c r="D19" i="6"/>
  <c r="D52" i="6" s="1"/>
  <c r="D52" i="3"/>
  <c r="E19" i="1"/>
  <c r="E52" i="1" s="1"/>
  <c r="D19" i="1"/>
  <c r="D52" i="1" s="1"/>
  <c r="E22" i="6"/>
  <c r="E65" i="6" s="1"/>
  <c r="E65" i="3"/>
  <c r="D65" i="1"/>
  <c r="D23" i="10"/>
  <c r="D17" i="10"/>
  <c r="E17" i="10"/>
  <c r="D16" i="10"/>
  <c r="D22" i="10" s="1"/>
  <c r="E16" i="10"/>
  <c r="D17" i="11"/>
  <c r="D32" i="11" s="1"/>
  <c r="E17" i="11"/>
  <c r="D16" i="11"/>
  <c r="D22" i="11" s="1"/>
  <c r="E16" i="11"/>
  <c r="E44" i="11" s="1"/>
  <c r="D17" i="9"/>
  <c r="E17" i="9"/>
  <c r="E32" i="9" s="1"/>
  <c r="D10" i="10"/>
  <c r="D39" i="10" s="1"/>
  <c r="E10" i="10"/>
  <c r="D11" i="10"/>
  <c r="E11" i="10"/>
  <c r="D11" i="11"/>
  <c r="D40" i="11" s="1"/>
  <c r="E11" i="11"/>
  <c r="E40" i="11" s="1"/>
  <c r="D10" i="11"/>
  <c r="D60" i="11" s="1"/>
  <c r="E10" i="11"/>
  <c r="E39" i="11" s="1"/>
  <c r="D11" i="9"/>
  <c r="D40" i="9" s="1"/>
  <c r="E11" i="9"/>
  <c r="D10" i="9"/>
  <c r="D39" i="9" s="1"/>
  <c r="E10" i="9"/>
  <c r="E39" i="9" s="1"/>
  <c r="D18" i="9"/>
  <c r="E18" i="9"/>
  <c r="D12" i="9"/>
  <c r="E12" i="9"/>
  <c r="D18" i="10"/>
  <c r="E18" i="10"/>
  <c r="E49" i="10" s="1"/>
  <c r="D12" i="10"/>
  <c r="E12" i="10"/>
  <c r="D18" i="11"/>
  <c r="E18" i="11"/>
  <c r="E49" i="11" s="1"/>
  <c r="D12" i="11"/>
  <c r="E12" i="11"/>
  <c r="E48" i="11" s="1"/>
  <c r="C10" i="8"/>
  <c r="C39" i="8" s="1"/>
  <c r="C11" i="8"/>
  <c r="C15" i="8"/>
  <c r="C31" i="8" s="1"/>
  <c r="C16" i="8"/>
  <c r="C17" i="8"/>
  <c r="C44" i="8" s="1"/>
  <c r="C18" i="8"/>
  <c r="B18" i="8" s="1"/>
  <c r="C9" i="8"/>
  <c r="B9" i="8" s="1"/>
  <c r="C10" i="6"/>
  <c r="B10" i="6" s="1"/>
  <c r="B39" i="6" s="1"/>
  <c r="C11" i="6"/>
  <c r="C15" i="6"/>
  <c r="B15" i="6" s="1"/>
  <c r="B31" i="6" s="1"/>
  <c r="C16" i="6"/>
  <c r="C60" i="6" s="1"/>
  <c r="C17" i="6"/>
  <c r="C61" i="6" s="1"/>
  <c r="C18" i="6"/>
  <c r="C9" i="6"/>
  <c r="B9" i="6" s="1"/>
  <c r="B33" i="6" s="1"/>
  <c r="C10" i="3"/>
  <c r="B10" i="3" s="1"/>
  <c r="C11" i="3"/>
  <c r="C40" i="3" s="1"/>
  <c r="C12" i="3"/>
  <c r="C9" i="3"/>
  <c r="B9" i="3" s="1"/>
  <c r="C16" i="3"/>
  <c r="B16" i="3" s="1"/>
  <c r="C17" i="3"/>
  <c r="C18" i="3"/>
  <c r="C49" i="3" s="1"/>
  <c r="C15" i="3"/>
  <c r="B15" i="3" s="1"/>
  <c r="B31" i="3" s="1"/>
  <c r="C16" i="1"/>
  <c r="C16" i="11" s="1"/>
  <c r="B16" i="1"/>
  <c r="C17" i="1"/>
  <c r="C18" i="1"/>
  <c r="C15" i="1"/>
  <c r="C10" i="1"/>
  <c r="C11" i="1"/>
  <c r="C48" i="1" s="1"/>
  <c r="C50" i="1" s="1"/>
  <c r="C12" i="1"/>
  <c r="C9" i="1"/>
  <c r="C9" i="11" s="1"/>
  <c r="B9" i="1"/>
  <c r="D31" i="1"/>
  <c r="E31" i="1"/>
  <c r="E33" i="1"/>
  <c r="D32" i="1"/>
  <c r="D34" i="1" s="1"/>
  <c r="E32" i="1"/>
  <c r="E34" i="1" s="1"/>
  <c r="E57" i="1" s="1"/>
  <c r="D40" i="8"/>
  <c r="E40" i="8"/>
  <c r="D31" i="6"/>
  <c r="D33" i="6" s="1"/>
  <c r="E31" i="6"/>
  <c r="E33" i="6" s="1"/>
  <c r="D32" i="6"/>
  <c r="D34" i="6" s="1"/>
  <c r="D57" i="6" s="1"/>
  <c r="E32" i="6"/>
  <c r="E34" i="6" s="1"/>
  <c r="D39" i="6"/>
  <c r="E39" i="6"/>
  <c r="D40" i="6"/>
  <c r="E40" i="6"/>
  <c r="D43" i="6"/>
  <c r="E43" i="6"/>
  <c r="D48" i="6"/>
  <c r="E48" i="6"/>
  <c r="D49" i="6"/>
  <c r="E49" i="6"/>
  <c r="E50" i="6" s="1"/>
  <c r="D55" i="6"/>
  <c r="E55" i="6"/>
  <c r="D61" i="6"/>
  <c r="E61" i="6"/>
  <c r="D31" i="3"/>
  <c r="D33" i="3" s="1"/>
  <c r="E31" i="3"/>
  <c r="E33" i="3"/>
  <c r="D32" i="3"/>
  <c r="D56" i="3" s="1"/>
  <c r="E32" i="3"/>
  <c r="E34" i="3" s="1"/>
  <c r="D39" i="3"/>
  <c r="E39" i="3"/>
  <c r="D40" i="3"/>
  <c r="E40" i="3"/>
  <c r="D43" i="3"/>
  <c r="E43" i="3"/>
  <c r="D48" i="3"/>
  <c r="E48" i="3"/>
  <c r="D49" i="3"/>
  <c r="E49" i="3"/>
  <c r="D55" i="3"/>
  <c r="E55" i="3"/>
  <c r="D61" i="3"/>
  <c r="E61" i="3"/>
  <c r="E44" i="6"/>
  <c r="D44" i="6"/>
  <c r="B14" i="13"/>
  <c r="B12" i="13"/>
  <c r="B13" i="13" s="1"/>
  <c r="B10" i="13"/>
  <c r="B8" i="13"/>
  <c r="B6" i="13"/>
  <c r="B7" i="13"/>
  <c r="E60" i="3"/>
  <c r="E44" i="3"/>
  <c r="E60" i="6"/>
  <c r="D60" i="3"/>
  <c r="D44" i="3"/>
  <c r="D60" i="6"/>
  <c r="D39" i="1"/>
  <c r="E39" i="1"/>
  <c r="D40" i="1"/>
  <c r="E40" i="1"/>
  <c r="D43" i="1"/>
  <c r="E43" i="1"/>
  <c r="D44" i="1"/>
  <c r="E44" i="1"/>
  <c r="D48" i="1"/>
  <c r="E48" i="1"/>
  <c r="D49" i="1"/>
  <c r="D50" i="1" s="1"/>
  <c r="E49" i="1"/>
  <c r="D55" i="1"/>
  <c r="E55" i="1"/>
  <c r="D60" i="1"/>
  <c r="E60" i="1"/>
  <c r="D61" i="1"/>
  <c r="E61" i="1"/>
  <c r="C30" i="13"/>
  <c r="H40" i="8"/>
  <c r="I20" i="13"/>
  <c r="J19" i="13"/>
  <c r="B29" i="13"/>
  <c r="D13" i="15"/>
  <c r="D30" i="15"/>
  <c r="C30" i="15"/>
  <c r="B29" i="15"/>
  <c r="K28" i="15"/>
  <c r="L27" i="15" s="1"/>
  <c r="D31" i="15" s="1"/>
  <c r="D32" i="15" s="1"/>
  <c r="I28" i="15"/>
  <c r="J27" i="15" s="1"/>
  <c r="G28" i="15"/>
  <c r="H27" i="15"/>
  <c r="K26" i="15"/>
  <c r="L25" i="15" s="1"/>
  <c r="I26" i="15"/>
  <c r="G26" i="15"/>
  <c r="H25" i="15" s="1"/>
  <c r="J25" i="15"/>
  <c r="C25" i="15" s="1"/>
  <c r="C24" i="15"/>
  <c r="D24" i="15"/>
  <c r="B24" i="15" s="1"/>
  <c r="B23" i="15"/>
  <c r="K20" i="15"/>
  <c r="L19" i="15"/>
  <c r="I20" i="15"/>
  <c r="J19" i="15" s="1"/>
  <c r="C19" i="15" s="1"/>
  <c r="G20" i="15"/>
  <c r="H19" i="15" s="1"/>
  <c r="D18" i="15"/>
  <c r="C18" i="15"/>
  <c r="B17" i="15"/>
  <c r="B14" i="15"/>
  <c r="C13" i="15"/>
  <c r="B12" i="15"/>
  <c r="D11" i="15"/>
  <c r="C11" i="15"/>
  <c r="B10" i="15"/>
  <c r="D9" i="15"/>
  <c r="C9" i="15"/>
  <c r="B8" i="15"/>
  <c r="B9" i="15" s="1"/>
  <c r="D7" i="15"/>
  <c r="C7" i="15"/>
  <c r="B6" i="15"/>
  <c r="B7" i="15" s="1"/>
  <c r="B23" i="13"/>
  <c r="F30" i="13"/>
  <c r="M28" i="13"/>
  <c r="N27" i="13" s="1"/>
  <c r="K28" i="13"/>
  <c r="L27" i="13"/>
  <c r="I28" i="13"/>
  <c r="J27" i="13" s="1"/>
  <c r="M26" i="13"/>
  <c r="N25" i="13"/>
  <c r="K26" i="13"/>
  <c r="L25" i="13" s="1"/>
  <c r="I26" i="13"/>
  <c r="J25" i="13"/>
  <c r="M20" i="13"/>
  <c r="N19" i="13" s="1"/>
  <c r="K20" i="13"/>
  <c r="L19" i="13"/>
  <c r="C19" i="13" s="1"/>
  <c r="C24" i="13"/>
  <c r="B17" i="13"/>
  <c r="C13" i="13"/>
  <c r="E12" i="13"/>
  <c r="F13" i="13"/>
  <c r="C11" i="13"/>
  <c r="E10" i="13" s="1"/>
  <c r="F11" i="13"/>
  <c r="C9" i="13"/>
  <c r="E8" i="13" s="1"/>
  <c r="F9" i="13"/>
  <c r="C7" i="13"/>
  <c r="E6" i="13" s="1"/>
  <c r="F7" i="13"/>
  <c r="C18" i="13"/>
  <c r="F18" i="13"/>
  <c r="F24" i="13"/>
  <c r="H31" i="1"/>
  <c r="E19" i="11"/>
  <c r="E52" i="11" s="1"/>
  <c r="E19" i="10"/>
  <c r="E52" i="10" s="1"/>
  <c r="C39" i="3"/>
  <c r="C31" i="1"/>
  <c r="C33" i="1"/>
  <c r="B30" i="15"/>
  <c r="H55" i="11"/>
  <c r="C18" i="10"/>
  <c r="D31" i="10"/>
  <c r="D33" i="10" s="1"/>
  <c r="C9" i="10"/>
  <c r="C60" i="8"/>
  <c r="C43" i="8"/>
  <c r="C55" i="8"/>
  <c r="B30" i="13"/>
  <c r="C48" i="6"/>
  <c r="D19" i="15"/>
  <c r="D20" i="15" s="1"/>
  <c r="D21" i="15" s="1"/>
  <c r="B18" i="13"/>
  <c r="E32" i="10"/>
  <c r="D12" i="13"/>
  <c r="F31" i="13"/>
  <c r="F32" i="13" s="1"/>
  <c r="B11" i="13"/>
  <c r="D10" i="13"/>
  <c r="B18" i="15"/>
  <c r="E45" i="1"/>
  <c r="E61" i="11"/>
  <c r="E32" i="11"/>
  <c r="E34" i="11" s="1"/>
  <c r="C49" i="6"/>
  <c r="D48" i="11"/>
  <c r="C49" i="1"/>
  <c r="D56" i="1"/>
  <c r="D33" i="1"/>
  <c r="D57" i="1"/>
  <c r="C31" i="6"/>
  <c r="E23" i="11"/>
  <c r="E66" i="11" s="1"/>
  <c r="E23" i="10"/>
  <c r="D52" i="8"/>
  <c r="B9" i="13"/>
  <c r="C39" i="6"/>
  <c r="D19" i="10"/>
  <c r="D52" i="10" s="1"/>
  <c r="E56" i="3"/>
  <c r="E43" i="11"/>
  <c r="D25" i="15"/>
  <c r="D26" i="15" s="1"/>
  <c r="D23" i="11"/>
  <c r="B23" i="11" s="1"/>
  <c r="D27" i="15"/>
  <c r="D65" i="8"/>
  <c r="D66" i="8"/>
  <c r="B23" i="8"/>
  <c r="D23" i="9"/>
  <c r="F16" i="11" l="1"/>
  <c r="B16" i="11"/>
  <c r="B22" i="11" s="1"/>
  <c r="B65" i="11" s="1"/>
  <c r="G44" i="10"/>
  <c r="B25" i="15"/>
  <c r="C26" i="15"/>
  <c r="C20" i="15"/>
  <c r="C21" i="15" s="1"/>
  <c r="B19" i="15"/>
  <c r="C19" i="1"/>
  <c r="C52" i="1" s="1"/>
  <c r="E50" i="3"/>
  <c r="D34" i="11"/>
  <c r="F17" i="11"/>
  <c r="F33" i="3"/>
  <c r="H45" i="6"/>
  <c r="C31" i="3"/>
  <c r="C33" i="3" s="1"/>
  <c r="C25" i="13"/>
  <c r="C26" i="13" s="1"/>
  <c r="D50" i="3"/>
  <c r="D39" i="11"/>
  <c r="F34" i="1"/>
  <c r="F48" i="1"/>
  <c r="F50" i="1" s="1"/>
  <c r="B18" i="6"/>
  <c r="C15" i="10"/>
  <c r="C31" i="10" s="1"/>
  <c r="H48" i="11"/>
  <c r="H49" i="11"/>
  <c r="H49" i="10"/>
  <c r="H62" i="1"/>
  <c r="C31" i="15"/>
  <c r="E50" i="1"/>
  <c r="F40" i="1"/>
  <c r="F52" i="3"/>
  <c r="H45" i="3"/>
  <c r="C15" i="11"/>
  <c r="C31" i="11" s="1"/>
  <c r="D34" i="3"/>
  <c r="D57" i="3" s="1"/>
  <c r="C31" i="13"/>
  <c r="E34" i="10"/>
  <c r="F11" i="11"/>
  <c r="F61" i="1"/>
  <c r="F62" i="1" s="1"/>
  <c r="D6" i="13"/>
  <c r="B24" i="13"/>
  <c r="F19" i="13"/>
  <c r="F20" i="13" s="1"/>
  <c r="F21" i="13" s="1"/>
  <c r="D43" i="10"/>
  <c r="F44" i="3"/>
  <c r="F45" i="3" s="1"/>
  <c r="F62" i="3" s="1"/>
  <c r="I56" i="1"/>
  <c r="E56" i="1"/>
  <c r="D45" i="1"/>
  <c r="D62" i="1" s="1"/>
  <c r="E57" i="6"/>
  <c r="C43" i="6"/>
  <c r="D49" i="10"/>
  <c r="H50" i="8"/>
  <c r="G52" i="3"/>
  <c r="G45" i="1"/>
  <c r="G62" i="1" s="1"/>
  <c r="G50" i="6"/>
  <c r="F48" i="8"/>
  <c r="G50" i="8"/>
  <c r="I56" i="11"/>
  <c r="I34" i="11"/>
  <c r="I57" i="11" s="1"/>
  <c r="H48" i="10"/>
  <c r="D60" i="10"/>
  <c r="B23" i="9"/>
  <c r="H56" i="8"/>
  <c r="E19" i="9"/>
  <c r="E52" i="9" s="1"/>
  <c r="B17" i="8"/>
  <c r="B66" i="8" s="1"/>
  <c r="H49" i="9"/>
  <c r="H61" i="9"/>
  <c r="C32" i="8"/>
  <c r="C34" i="8" s="1"/>
  <c r="H45" i="8"/>
  <c r="H62" i="8" s="1"/>
  <c r="E44" i="9"/>
  <c r="D48" i="9"/>
  <c r="G50" i="9"/>
  <c r="F49" i="8"/>
  <c r="F50" i="8" s="1"/>
  <c r="E50" i="8"/>
  <c r="C49" i="8"/>
  <c r="D50" i="8"/>
  <c r="F12" i="9"/>
  <c r="C12" i="9"/>
  <c r="B12" i="9" s="1"/>
  <c r="B16" i="8"/>
  <c r="D22" i="9"/>
  <c r="D65" i="9" s="1"/>
  <c r="G45" i="8"/>
  <c r="G62" i="8" s="1"/>
  <c r="F60" i="8"/>
  <c r="B10" i="8"/>
  <c r="E45" i="8"/>
  <c r="E62" i="8" s="1"/>
  <c r="C45" i="8"/>
  <c r="D45" i="8"/>
  <c r="D62" i="8" s="1"/>
  <c r="B15" i="8"/>
  <c r="B31" i="8" s="1"/>
  <c r="B33" i="8" s="1"/>
  <c r="E56" i="8"/>
  <c r="D57" i="8"/>
  <c r="E57" i="8"/>
  <c r="D65" i="10"/>
  <c r="G56" i="6"/>
  <c r="B17" i="6"/>
  <c r="B66" i="6" s="1"/>
  <c r="C44" i="6"/>
  <c r="C45" i="6" s="1"/>
  <c r="C62" i="6" s="1"/>
  <c r="C50" i="6"/>
  <c r="C32" i="6"/>
  <c r="C34" i="6" s="1"/>
  <c r="D50" i="6"/>
  <c r="F17" i="10"/>
  <c r="F32" i="10" s="1"/>
  <c r="F56" i="6"/>
  <c r="E66" i="9"/>
  <c r="E40" i="10"/>
  <c r="C40" i="6"/>
  <c r="E43" i="10"/>
  <c r="B18" i="10"/>
  <c r="F49" i="6"/>
  <c r="H50" i="10"/>
  <c r="B12" i="6"/>
  <c r="C12" i="10"/>
  <c r="B12" i="10" s="1"/>
  <c r="G45" i="6"/>
  <c r="G62" i="6" s="1"/>
  <c r="G60" i="10"/>
  <c r="E22" i="10"/>
  <c r="E65" i="10" s="1"/>
  <c r="E60" i="9"/>
  <c r="E45" i="6"/>
  <c r="E62" i="6" s="1"/>
  <c r="E22" i="9"/>
  <c r="E65" i="9" s="1"/>
  <c r="E39" i="10"/>
  <c r="D45" i="6"/>
  <c r="D62" i="6" s="1"/>
  <c r="C10" i="10"/>
  <c r="B10" i="10" s="1"/>
  <c r="B39" i="10" s="1"/>
  <c r="D60" i="9"/>
  <c r="C15" i="9"/>
  <c r="C31" i="9" s="1"/>
  <c r="E56" i="6"/>
  <c r="D56" i="6"/>
  <c r="F9" i="9"/>
  <c r="G57" i="6"/>
  <c r="C55" i="6"/>
  <c r="C33" i="6"/>
  <c r="C9" i="9"/>
  <c r="E56" i="11"/>
  <c r="C32" i="15"/>
  <c r="B31" i="15"/>
  <c r="C20" i="13"/>
  <c r="B19" i="13"/>
  <c r="B11" i="1"/>
  <c r="C40" i="1"/>
  <c r="D32" i="9"/>
  <c r="D56" i="9" s="1"/>
  <c r="D49" i="9"/>
  <c r="D19" i="9"/>
  <c r="D52" i="9" s="1"/>
  <c r="C19" i="6"/>
  <c r="B10" i="1"/>
  <c r="B39" i="1" s="1"/>
  <c r="C39" i="1"/>
  <c r="C60" i="1"/>
  <c r="E40" i="9"/>
  <c r="E61" i="9"/>
  <c r="C11" i="10"/>
  <c r="D55" i="10"/>
  <c r="F55" i="1"/>
  <c r="F9" i="11"/>
  <c r="B9" i="11" s="1"/>
  <c r="F9" i="10"/>
  <c r="B9" i="10" s="1"/>
  <c r="F15" i="9"/>
  <c r="F31" i="9" s="1"/>
  <c r="F15" i="10"/>
  <c r="F31" i="10" s="1"/>
  <c r="F15" i="11"/>
  <c r="B15" i="1"/>
  <c r="B31" i="1" s="1"/>
  <c r="B33" i="1" s="1"/>
  <c r="H52" i="1"/>
  <c r="F19" i="1"/>
  <c r="F19" i="8"/>
  <c r="F52" i="8" s="1"/>
  <c r="G52" i="8"/>
  <c r="C44" i="1"/>
  <c r="B17" i="1"/>
  <c r="C61" i="1"/>
  <c r="C12" i="11"/>
  <c r="B12" i="3"/>
  <c r="D66" i="10"/>
  <c r="D44" i="10"/>
  <c r="D45" i="10" s="1"/>
  <c r="H62" i="6"/>
  <c r="D66" i="11"/>
  <c r="D44" i="9"/>
  <c r="E62" i="1"/>
  <c r="B22" i="1"/>
  <c r="B65" i="1" s="1"/>
  <c r="B17" i="3"/>
  <c r="C44" i="3"/>
  <c r="C32" i="3"/>
  <c r="C56" i="3" s="1"/>
  <c r="B32" i="8"/>
  <c r="B11" i="8"/>
  <c r="C48" i="8"/>
  <c r="C61" i="8"/>
  <c r="C18" i="9"/>
  <c r="B18" i="9" s="1"/>
  <c r="E49" i="9"/>
  <c r="C16" i="10"/>
  <c r="C44" i="10" s="1"/>
  <c r="E44" i="10"/>
  <c r="F43" i="11"/>
  <c r="F40" i="11"/>
  <c r="D66" i="9"/>
  <c r="D32" i="10"/>
  <c r="D34" i="10" s="1"/>
  <c r="D57" i="10" s="1"/>
  <c r="C19" i="8"/>
  <c r="B23" i="10"/>
  <c r="E66" i="10"/>
  <c r="F25" i="13"/>
  <c r="C55" i="1"/>
  <c r="C10" i="11"/>
  <c r="B10" i="11" s="1"/>
  <c r="B39" i="11" s="1"/>
  <c r="D49" i="11"/>
  <c r="D40" i="10"/>
  <c r="C17" i="9"/>
  <c r="H56" i="1"/>
  <c r="H33" i="1"/>
  <c r="H57" i="1" s="1"/>
  <c r="B31" i="13"/>
  <c r="C32" i="13"/>
  <c r="B11" i="15"/>
  <c r="B13" i="15"/>
  <c r="F31" i="1"/>
  <c r="F48" i="11"/>
  <c r="F50" i="11" s="1"/>
  <c r="G33" i="3"/>
  <c r="G57" i="3" s="1"/>
  <c r="G56" i="3"/>
  <c r="F44" i="8"/>
  <c r="F17" i="9"/>
  <c r="F32" i="8"/>
  <c r="C18" i="11"/>
  <c r="B18" i="11" s="1"/>
  <c r="B18" i="3"/>
  <c r="B49" i="3" s="1"/>
  <c r="E48" i="10"/>
  <c r="E50" i="10" s="1"/>
  <c r="E61" i="10"/>
  <c r="D19" i="11"/>
  <c r="D52" i="11" s="1"/>
  <c r="D61" i="11"/>
  <c r="F55" i="6"/>
  <c r="F61" i="6"/>
  <c r="F48" i="6"/>
  <c r="F40" i="6"/>
  <c r="F43" i="6"/>
  <c r="B11" i="6"/>
  <c r="H39" i="10"/>
  <c r="H43" i="10"/>
  <c r="H44" i="11"/>
  <c r="H45" i="11" s="1"/>
  <c r="H60" i="11"/>
  <c r="H62" i="11" s="1"/>
  <c r="E22" i="11"/>
  <c r="E65" i="11" s="1"/>
  <c r="H60" i="10"/>
  <c r="H44" i="10"/>
  <c r="H39" i="9"/>
  <c r="F10" i="9"/>
  <c r="E45" i="11"/>
  <c r="D61" i="10"/>
  <c r="C17" i="11"/>
  <c r="C17" i="10"/>
  <c r="B20" i="15"/>
  <c r="B21" i="15" s="1"/>
  <c r="E60" i="11"/>
  <c r="E62" i="11" s="1"/>
  <c r="D43" i="11"/>
  <c r="E55" i="10"/>
  <c r="C32" i="1"/>
  <c r="C43" i="1"/>
  <c r="C11" i="11"/>
  <c r="D50" i="11"/>
  <c r="C40" i="8"/>
  <c r="D8" i="13"/>
  <c r="C33" i="8"/>
  <c r="C10" i="9"/>
  <c r="C39" i="9" s="1"/>
  <c r="D48" i="10"/>
  <c r="D50" i="10" s="1"/>
  <c r="E60" i="10"/>
  <c r="D33" i="15"/>
  <c r="C19" i="3"/>
  <c r="E52" i="3"/>
  <c r="F32" i="11"/>
  <c r="F61" i="11"/>
  <c r="F44" i="11"/>
  <c r="F45" i="11" s="1"/>
  <c r="F34" i="6"/>
  <c r="F57" i="6" s="1"/>
  <c r="F16" i="9"/>
  <c r="F60" i="9" s="1"/>
  <c r="B16" i="6"/>
  <c r="F60" i="6"/>
  <c r="F44" i="6"/>
  <c r="F16" i="10"/>
  <c r="F44" i="10" s="1"/>
  <c r="F31" i="8"/>
  <c r="F33" i="8" s="1"/>
  <c r="G40" i="11"/>
  <c r="G55" i="11"/>
  <c r="G48" i="11"/>
  <c r="G43" i="11"/>
  <c r="G48" i="10"/>
  <c r="G55" i="10"/>
  <c r="G49" i="11"/>
  <c r="G44" i="11"/>
  <c r="G45" i="11" s="1"/>
  <c r="G61" i="11"/>
  <c r="G19" i="11"/>
  <c r="G32" i="10"/>
  <c r="G34" i="10" s="1"/>
  <c r="G49" i="10"/>
  <c r="G19" i="10"/>
  <c r="G61" i="10"/>
  <c r="H44" i="9"/>
  <c r="H60" i="9"/>
  <c r="H55" i="9"/>
  <c r="H34" i="9"/>
  <c r="H48" i="9"/>
  <c r="H40" i="9"/>
  <c r="H43" i="9"/>
  <c r="D33" i="9"/>
  <c r="B12" i="1"/>
  <c r="E33" i="11"/>
  <c r="F55" i="3"/>
  <c r="F40" i="3"/>
  <c r="F11" i="10"/>
  <c r="F48" i="3"/>
  <c r="G56" i="8"/>
  <c r="F43" i="8"/>
  <c r="F55" i="8"/>
  <c r="I62" i="1"/>
  <c r="B15" i="10"/>
  <c r="B31" i="10" s="1"/>
  <c r="B18" i="1"/>
  <c r="G34" i="1"/>
  <c r="G57" i="1" s="1"/>
  <c r="G56" i="1"/>
  <c r="G52" i="6"/>
  <c r="F19" i="6"/>
  <c r="F52" i="6" s="1"/>
  <c r="H56" i="6"/>
  <c r="H34" i="6"/>
  <c r="H57" i="6" s="1"/>
  <c r="F11" i="9"/>
  <c r="G43" i="9"/>
  <c r="G55" i="9"/>
  <c r="G19" i="9"/>
  <c r="G61" i="9"/>
  <c r="G44" i="9"/>
  <c r="I57" i="1"/>
  <c r="F60" i="11"/>
  <c r="F34" i="3"/>
  <c r="F57" i="3" s="1"/>
  <c r="H50" i="3"/>
  <c r="G45" i="3"/>
  <c r="G62" i="3" s="1"/>
  <c r="G50" i="3"/>
  <c r="D65" i="11"/>
  <c r="D56" i="11"/>
  <c r="F61" i="3"/>
  <c r="F49" i="11"/>
  <c r="B32" i="3"/>
  <c r="B56" i="3" s="1"/>
  <c r="B66" i="3"/>
  <c r="E45" i="3"/>
  <c r="E56" i="10"/>
  <c r="C34" i="3"/>
  <c r="C61" i="3"/>
  <c r="D55" i="9"/>
  <c r="D34" i="9"/>
  <c r="D61" i="9"/>
  <c r="C48" i="3"/>
  <c r="C50" i="3" s="1"/>
  <c r="B11" i="3"/>
  <c r="B48" i="3" s="1"/>
  <c r="E57" i="11"/>
  <c r="E34" i="9"/>
  <c r="C40" i="11"/>
  <c r="E48" i="9"/>
  <c r="E43" i="9"/>
  <c r="E45" i="9" s="1"/>
  <c r="E55" i="9"/>
  <c r="H57" i="3"/>
  <c r="F56" i="3"/>
  <c r="G33" i="11"/>
  <c r="G57" i="11" s="1"/>
  <c r="G56" i="11"/>
  <c r="G33" i="10"/>
  <c r="G33" i="9"/>
  <c r="G57" i="9" s="1"/>
  <c r="G56" i="9"/>
  <c r="H56" i="11"/>
  <c r="H33" i="11"/>
  <c r="H57" i="11" s="1"/>
  <c r="H33" i="10"/>
  <c r="H57" i="10" s="1"/>
  <c r="H56" i="10"/>
  <c r="H33" i="9"/>
  <c r="H56" i="9"/>
  <c r="H56" i="3"/>
  <c r="E56" i="9"/>
  <c r="E33" i="9"/>
  <c r="E33" i="10"/>
  <c r="E57" i="10" s="1"/>
  <c r="C55" i="3"/>
  <c r="C11" i="9"/>
  <c r="D55" i="11"/>
  <c r="C33" i="10"/>
  <c r="C57" i="3"/>
  <c r="C55" i="11"/>
  <c r="C33" i="11"/>
  <c r="E57" i="3"/>
  <c r="D33" i="11"/>
  <c r="D57" i="11" s="1"/>
  <c r="B33" i="3"/>
  <c r="F49" i="3"/>
  <c r="H62" i="3"/>
  <c r="B12" i="11"/>
  <c r="G62" i="11"/>
  <c r="G43" i="10"/>
  <c r="G45" i="10" s="1"/>
  <c r="G60" i="9"/>
  <c r="E50" i="11"/>
  <c r="E62" i="3"/>
  <c r="B44" i="3"/>
  <c r="B22" i="3"/>
  <c r="B65" i="3" s="1"/>
  <c r="C60" i="3"/>
  <c r="D44" i="11"/>
  <c r="D45" i="11" s="1"/>
  <c r="D62" i="11" s="1"/>
  <c r="C16" i="9"/>
  <c r="D45" i="3"/>
  <c r="D62" i="3" s="1"/>
  <c r="B60" i="3"/>
  <c r="B39" i="3"/>
  <c r="C43" i="11"/>
  <c r="C39" i="11"/>
  <c r="C60" i="11"/>
  <c r="D43" i="9"/>
  <c r="C43" i="3"/>
  <c r="D50" i="9" l="1"/>
  <c r="G50" i="10"/>
  <c r="F55" i="11"/>
  <c r="B50" i="3"/>
  <c r="B27" i="15"/>
  <c r="B60" i="1"/>
  <c r="H50" i="11"/>
  <c r="C45" i="3"/>
  <c r="C62" i="3" s="1"/>
  <c r="F50" i="3"/>
  <c r="C61" i="10"/>
  <c r="B9" i="9"/>
  <c r="B26" i="15"/>
  <c r="C27" i="15"/>
  <c r="F62" i="11"/>
  <c r="C56" i="8"/>
  <c r="D62" i="10"/>
  <c r="D45" i="9"/>
  <c r="D62" i="9" s="1"/>
  <c r="B61" i="8"/>
  <c r="H50" i="9"/>
  <c r="B49" i="8"/>
  <c r="E50" i="9"/>
  <c r="H57" i="9"/>
  <c r="C50" i="8"/>
  <c r="B22" i="8"/>
  <c r="B65" i="8" s="1"/>
  <c r="B44" i="8"/>
  <c r="F45" i="8"/>
  <c r="F62" i="8" s="1"/>
  <c r="B39" i="8"/>
  <c r="B60" i="8"/>
  <c r="E62" i="9"/>
  <c r="C62" i="8"/>
  <c r="F33" i="9"/>
  <c r="C33" i="9"/>
  <c r="F50" i="6"/>
  <c r="F49" i="10"/>
  <c r="F34" i="10"/>
  <c r="B49" i="6"/>
  <c r="C56" i="6"/>
  <c r="B32" i="6"/>
  <c r="B56" i="6" s="1"/>
  <c r="C55" i="10"/>
  <c r="E45" i="10"/>
  <c r="E62" i="10" s="1"/>
  <c r="C57" i="6"/>
  <c r="G45" i="9"/>
  <c r="G62" i="9" s="1"/>
  <c r="G62" i="10"/>
  <c r="F60" i="10"/>
  <c r="F44" i="9"/>
  <c r="F45" i="6"/>
  <c r="F62" i="6" s="1"/>
  <c r="C60" i="9"/>
  <c r="C43" i="10"/>
  <c r="C45" i="10" s="1"/>
  <c r="C60" i="10"/>
  <c r="C39" i="10"/>
  <c r="B10" i="9"/>
  <c r="B39" i="9" s="1"/>
  <c r="G56" i="10"/>
  <c r="G57" i="10"/>
  <c r="E57" i="9"/>
  <c r="D57" i="9"/>
  <c r="B33" i="10"/>
  <c r="B60" i="11"/>
  <c r="B60" i="6"/>
  <c r="B44" i="6"/>
  <c r="B22" i="6"/>
  <c r="B65" i="6" s="1"/>
  <c r="F56" i="8"/>
  <c r="F34" i="8"/>
  <c r="F57" i="8" s="1"/>
  <c r="G52" i="9"/>
  <c r="F19" i="9"/>
  <c r="F52" i="9" s="1"/>
  <c r="H45" i="9"/>
  <c r="H62" i="9" s="1"/>
  <c r="F19" i="10"/>
  <c r="F52" i="10" s="1"/>
  <c r="G52" i="10"/>
  <c r="B19" i="3"/>
  <c r="B52" i="3" s="1"/>
  <c r="C52" i="3"/>
  <c r="C45" i="1"/>
  <c r="B17" i="10"/>
  <c r="C49" i="10"/>
  <c r="C19" i="10"/>
  <c r="C32" i="10"/>
  <c r="F43" i="9"/>
  <c r="F39" i="9"/>
  <c r="B15" i="9"/>
  <c r="B31" i="9" s="1"/>
  <c r="B33" i="9" s="1"/>
  <c r="B19" i="8"/>
  <c r="B52" i="8" s="1"/>
  <c r="C52" i="8"/>
  <c r="B49" i="1"/>
  <c r="B66" i="1"/>
  <c r="B44" i="1"/>
  <c r="B61" i="1"/>
  <c r="B32" i="1"/>
  <c r="F52" i="1"/>
  <c r="B19" i="1"/>
  <c r="B52" i="1" s="1"/>
  <c r="F33" i="10"/>
  <c r="F57" i="10" s="1"/>
  <c r="F56" i="10"/>
  <c r="B19" i="6"/>
  <c r="B52" i="6" s="1"/>
  <c r="C52" i="6"/>
  <c r="B17" i="11"/>
  <c r="B49" i="11" s="1"/>
  <c r="C49" i="11"/>
  <c r="C32" i="11"/>
  <c r="C44" i="11"/>
  <c r="C45" i="11" s="1"/>
  <c r="C19" i="11"/>
  <c r="F26" i="13"/>
  <c r="B25" i="13"/>
  <c r="C21" i="13"/>
  <c r="C27" i="13" s="1"/>
  <c r="B20" i="13"/>
  <c r="B21" i="13" s="1"/>
  <c r="D56" i="10"/>
  <c r="G50" i="11"/>
  <c r="F34" i="11"/>
  <c r="F32" i="9"/>
  <c r="F49" i="9"/>
  <c r="F61" i="9"/>
  <c r="B16" i="10"/>
  <c r="B11" i="10"/>
  <c r="C48" i="10"/>
  <c r="C40" i="10"/>
  <c r="B43" i="1"/>
  <c r="B55" i="1"/>
  <c r="B40" i="1"/>
  <c r="B48" i="1"/>
  <c r="F55" i="10"/>
  <c r="F48" i="10"/>
  <c r="F43" i="10"/>
  <c r="F45" i="10" s="1"/>
  <c r="F61" i="10"/>
  <c r="F40" i="10"/>
  <c r="C56" i="1"/>
  <c r="C34" i="1"/>
  <c r="C57" i="1" s="1"/>
  <c r="B43" i="6"/>
  <c r="B61" i="6"/>
  <c r="B48" i="6"/>
  <c r="B55" i="6"/>
  <c r="B40" i="6"/>
  <c r="B56" i="8"/>
  <c r="B34" i="8"/>
  <c r="B57" i="8" s="1"/>
  <c r="B32" i="15"/>
  <c r="B33" i="15" s="1"/>
  <c r="C33" i="15"/>
  <c r="C61" i="11"/>
  <c r="B43" i="3"/>
  <c r="B45" i="3" s="1"/>
  <c r="F40" i="9"/>
  <c r="F55" i="9"/>
  <c r="F48" i="9"/>
  <c r="G52" i="11"/>
  <c r="F19" i="11"/>
  <c r="F52" i="11" s="1"/>
  <c r="B11" i="11"/>
  <c r="C48" i="11"/>
  <c r="C50" i="11" s="1"/>
  <c r="B34" i="6"/>
  <c r="B57" i="6" s="1"/>
  <c r="H45" i="10"/>
  <c r="H62" i="10" s="1"/>
  <c r="F33" i="1"/>
  <c r="F57" i="1" s="1"/>
  <c r="F56" i="1"/>
  <c r="B32" i="13"/>
  <c r="C33" i="13"/>
  <c r="B17" i="9"/>
  <c r="C19" i="9"/>
  <c r="C32" i="9"/>
  <c r="C56" i="9" s="1"/>
  <c r="C49" i="9"/>
  <c r="C57" i="8"/>
  <c r="B48" i="8"/>
  <c r="B55" i="8"/>
  <c r="B40" i="8"/>
  <c r="B43" i="8"/>
  <c r="B45" i="8" s="1"/>
  <c r="C62" i="1"/>
  <c r="F31" i="11"/>
  <c r="F33" i="11" s="1"/>
  <c r="B15" i="11"/>
  <c r="B31" i="11" s="1"/>
  <c r="B33" i="11" s="1"/>
  <c r="B61" i="3"/>
  <c r="B40" i="3"/>
  <c r="B55" i="3"/>
  <c r="B34" i="3"/>
  <c r="B57" i="3" s="1"/>
  <c r="C40" i="9"/>
  <c r="C43" i="9"/>
  <c r="B11" i="9"/>
  <c r="C55" i="9"/>
  <c r="C48" i="9"/>
  <c r="C61" i="9"/>
  <c r="C34" i="9"/>
  <c r="C44" i="9"/>
  <c r="B16" i="9"/>
  <c r="C62" i="10" l="1"/>
  <c r="B45" i="1"/>
  <c r="B62" i="1" s="1"/>
  <c r="C57" i="9"/>
  <c r="B50" i="1"/>
  <c r="F56" i="11"/>
  <c r="C62" i="11"/>
  <c r="B50" i="8"/>
  <c r="C50" i="9"/>
  <c r="F50" i="9"/>
  <c r="C45" i="9"/>
  <c r="C62" i="9" s="1"/>
  <c r="B62" i="8"/>
  <c r="F62" i="10"/>
  <c r="F50" i="10"/>
  <c r="C50" i="10"/>
  <c r="B50" i="6"/>
  <c r="F45" i="9"/>
  <c r="F62" i="9" s="1"/>
  <c r="B45" i="6"/>
  <c r="B62" i="6" s="1"/>
  <c r="F27" i="13"/>
  <c r="F33" i="13" s="1"/>
  <c r="B26" i="13"/>
  <c r="B27" i="13" s="1"/>
  <c r="B19" i="10"/>
  <c r="B52" i="10" s="1"/>
  <c r="C52" i="10"/>
  <c r="B33" i="13"/>
  <c r="B60" i="10"/>
  <c r="B22" i="10"/>
  <c r="B65" i="10" s="1"/>
  <c r="F34" i="9"/>
  <c r="F57" i="9" s="1"/>
  <c r="F56" i="9"/>
  <c r="C34" i="11"/>
  <c r="C57" i="11" s="1"/>
  <c r="C56" i="11"/>
  <c r="C34" i="10"/>
  <c r="C57" i="10" s="1"/>
  <c r="C56" i="10"/>
  <c r="B32" i="9"/>
  <c r="B56" i="9" s="1"/>
  <c r="B66" i="9"/>
  <c r="B49" i="9"/>
  <c r="B40" i="11"/>
  <c r="B55" i="11"/>
  <c r="B43" i="11"/>
  <c r="B45" i="11" s="1"/>
  <c r="B48" i="11"/>
  <c r="B50" i="11" s="1"/>
  <c r="F57" i="11"/>
  <c r="B19" i="11"/>
  <c r="B52" i="11" s="1"/>
  <c r="C52" i="11"/>
  <c r="B61" i="11"/>
  <c r="B32" i="11"/>
  <c r="B44" i="11"/>
  <c r="B66" i="11"/>
  <c r="B34" i="1"/>
  <c r="B57" i="1" s="1"/>
  <c r="B56" i="1"/>
  <c r="B19" i="9"/>
  <c r="B52" i="9" s="1"/>
  <c r="C52" i="9"/>
  <c r="B62" i="3"/>
  <c r="B48" i="10"/>
  <c r="B43" i="10"/>
  <c r="B55" i="10"/>
  <c r="B40" i="10"/>
  <c r="B66" i="10"/>
  <c r="B32" i="10"/>
  <c r="B61" i="10"/>
  <c r="B44" i="10"/>
  <c r="B49" i="10"/>
  <c r="B61" i="9"/>
  <c r="B40" i="9"/>
  <c r="B48" i="9"/>
  <c r="B34" i="9"/>
  <c r="B57" i="9" s="1"/>
  <c r="B55" i="9"/>
  <c r="B43" i="9"/>
  <c r="B22" i="9"/>
  <c r="B65" i="9" s="1"/>
  <c r="B44" i="9"/>
  <c r="B60" i="9"/>
  <c r="B50" i="9" l="1"/>
  <c r="B45" i="9"/>
  <c r="B62" i="9" s="1"/>
  <c r="B50" i="10"/>
  <c r="B62" i="11"/>
  <c r="B45" i="10"/>
  <c r="B62" i="10" s="1"/>
  <c r="B56" i="10"/>
  <c r="B34" i="10"/>
  <c r="B57" i="10" s="1"/>
  <c r="B34" i="11"/>
  <c r="B57" i="11" s="1"/>
  <c r="B56" i="11"/>
</calcChain>
</file>

<file path=xl/sharedStrings.xml><?xml version="1.0" encoding="utf-8"?>
<sst xmlns="http://schemas.openxmlformats.org/spreadsheetml/2006/main" count="606" uniqueCount="170">
  <si>
    <t>Indicador</t>
  </si>
  <si>
    <t>Total</t>
  </si>
  <si>
    <t>Productos</t>
  </si>
  <si>
    <t>Créditos</t>
  </si>
  <si>
    <t>Capacitación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</si>
  <si>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</si>
  <si>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</si>
  <si>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</si>
  <si>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</si>
  <si>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</si>
  <si>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</si>
  <si>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</si>
  <si>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</si>
  <si>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</si>
  <si>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</si>
  <si>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</si>
  <si>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</si>
  <si>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</si>
  <si>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</si>
  <si>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</si>
  <si>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</si>
  <si>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</si>
  <si>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</si>
  <si>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</si>
  <si>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</si>
  <si>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</si>
  <si>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</si>
  <si>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</si>
  <si>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</si>
  <si>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</si>
  <si>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</si>
  <si>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</si>
  <si>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</si>
  <si>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</si>
  <si>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</si>
  <si>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</si>
  <si>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</si>
  <si>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</si>
  <si>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</si>
  <si>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</si>
  <si>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</si>
  <si>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</si>
  <si>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</si>
  <si>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</si>
  <si>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</si>
  <si>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</si>
  <si>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</si>
  <si>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</si>
  <si>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</si>
  <si>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</si>
  <si>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</si>
  <si>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</si>
  <si>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</si>
  <si>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</si>
  <si>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</si>
  <si>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</si>
  <si>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</si>
  <si>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</si>
  <si>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</si>
  <si>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</si>
  <si>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</si>
  <si>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</si>
  <si>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</si>
  <si>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</si>
  <si>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</si>
  <si>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</si>
  <si>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</si>
  <si>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</si>
  <si>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</si>
  <si>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Fideicomiso</t>
  </si>
  <si>
    <t>Convenio</t>
  </si>
  <si>
    <t>Transferencia</t>
  </si>
  <si>
    <t>NOTAS</t>
  </si>
  <si>
    <t>Fuentes</t>
  </si>
  <si>
    <t>Metas y modificaciones, DESAF.</t>
  </si>
  <si>
    <t>IPC, BCCR</t>
  </si>
  <si>
    <t>.</t>
  </si>
  <si>
    <t>Beneficiarios: Personas diferentes, no promedios, nuevas en el programa</t>
  </si>
  <si>
    <t>Total créditos</t>
  </si>
  <si>
    <t>Total capacitación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</si>
  <si>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</si>
  <si>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</si>
  <si>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</si>
  <si>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</si>
  <si>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</si>
  <si>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</si>
  <si>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</si>
  <si>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</si>
  <si>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</si>
  <si>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</si>
  <si>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</si>
  <si>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</si>
  <si>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</si>
  <si>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</si>
  <si>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</si>
  <si>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</si>
  <si>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</si>
  <si>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</si>
  <si>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</si>
  <si>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</si>
  <si>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</si>
  <si>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</si>
  <si>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</si>
  <si>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</si>
  <si>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</si>
  <si>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</si>
  <si>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</si>
  <si>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</si>
  <si>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>Indicadores aplicados a PRONAMYPE.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</si>
  <si>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</si>
  <si>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</si>
  <si>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</si>
  <si>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</si>
  <si>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</si>
  <si>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</si>
  <si>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</si>
  <si>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2016 y 2017, PRONAMYPE</t>
  </si>
  <si>
    <t>ENAHO 2016</t>
  </si>
  <si>
    <t>Indicadores aplicados a PRONAMYPE. Segundo trimestre 2017</t>
  </si>
  <si>
    <t>Programados 2T 2017</t>
  </si>
  <si>
    <t>Efectivos 2T 2017</t>
  </si>
  <si>
    <t>Efectivos2T 2016</t>
  </si>
  <si>
    <t>En transferencias 2T 2017</t>
  </si>
  <si>
    <t>IPC (2T 2017)</t>
  </si>
  <si>
    <t>Gasto efectivo real 2T 2017</t>
  </si>
  <si>
    <t>Gasto efectivo real por beneficiario 2T 2017</t>
  </si>
  <si>
    <t>Indicadores aplicados a PRONAMYPE. Tercer Trimestre trimestre 2017</t>
  </si>
  <si>
    <t>Programados 3T 2017</t>
  </si>
  <si>
    <t>Efectivos 3T 2017</t>
  </si>
  <si>
    <t>Efectivos3T 2016</t>
  </si>
  <si>
    <t>En transferencias 3T 2017</t>
  </si>
  <si>
    <t>IPC (3T 2017)</t>
  </si>
  <si>
    <t>Gasto efectivo real 3T 2017</t>
  </si>
  <si>
    <t>Gasto efectivo real por beneficiario 3T 2017</t>
  </si>
  <si>
    <t>Indicadores aplicados a PRONAMYPE. Cuarto Trimestre  2017</t>
  </si>
  <si>
    <t>Programados 4T 2017</t>
  </si>
  <si>
    <t>Efectivos 4T 2017</t>
  </si>
  <si>
    <t>Efectivos4T 2016</t>
  </si>
  <si>
    <t>En transferencias 4T 2017</t>
  </si>
  <si>
    <t>IPC (4T 2017)</t>
  </si>
  <si>
    <t>Gasto efectivo real 4T 2017</t>
  </si>
  <si>
    <t>Gasto efectivo real por beneficiario 4T 2017</t>
  </si>
  <si>
    <t>Indicadores aplicados a PRONAMYPE.  Primer Semestre 2017</t>
  </si>
  <si>
    <t>Programados 1S 2017</t>
  </si>
  <si>
    <t>Efectivos 1S 2017</t>
  </si>
  <si>
    <t>Efectivos1S 2016</t>
  </si>
  <si>
    <t>En transferencias 1S 2017</t>
  </si>
  <si>
    <t>IPC (1S 2017)</t>
  </si>
  <si>
    <t>Gasto efectivo real 1S 2017</t>
  </si>
  <si>
    <t>Gasto efectivo real por beneficiario 1S 2017</t>
  </si>
  <si>
    <t>Indicadores aplicados a PRONAMYPE.  Tercer Trimestre Acumulado 2017</t>
  </si>
  <si>
    <t>Programados 3TA 2017</t>
  </si>
  <si>
    <t>Efectivos 3TA 2017</t>
  </si>
  <si>
    <t>Efectivos3TA 2016</t>
  </si>
  <si>
    <t>En transferencias 3TA 2017</t>
  </si>
  <si>
    <t>IPC (3TA 2017)</t>
  </si>
  <si>
    <t>Gasto efectivo real 3TA 2017</t>
  </si>
  <si>
    <t>Gasto efectivo real por beneficiario 3TA 2017</t>
  </si>
  <si>
    <t>Indicadores aplicados a PRONAMYPE. 2017</t>
  </si>
  <si>
    <t>Programados  2017</t>
  </si>
  <si>
    <t>Efectivos  2017</t>
  </si>
  <si>
    <t>Efectivos 2016</t>
  </si>
  <si>
    <t>En transferencias  2017</t>
  </si>
  <si>
    <t>IPC ( 2017)</t>
  </si>
  <si>
    <t>Gasto efectivo real  2017</t>
  </si>
  <si>
    <t>Gasto efectivo real por beneficiario  2017</t>
  </si>
  <si>
    <t>Asistencia técnica</t>
  </si>
  <si>
    <t>Fecha de actualización: 10/05/2017</t>
  </si>
  <si>
    <t>Fecha de actualización: 28/08/2017</t>
  </si>
  <si>
    <t>Fecha de actualización:  01/02/2018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</si>
</sst>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4" fontId="0" fillId="0" borderId="0" xfId="0" applyNumberFormat="1" applyFill="1"/>
    <xf numFmtId="0" fontId="0" fillId="0" borderId="0" xfId="0" applyFill="1"/>
    <xf numFmtId="164" fontId="1" fillId="0" borderId="0" xfId="1" applyFont="1" applyFill="1"/>
    <xf numFmtId="0" fontId="2" fillId="0" borderId="1" xfId="0" applyFont="1" applyFill="1" applyBorder="1"/>
    <xf numFmtId="0" fontId="2" fillId="0" borderId="0" xfId="0" applyFont="1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/>
    <xf numFmtId="165" fontId="1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1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4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5" fillId="0" borderId="0" xfId="0" applyNumberFormat="1" applyFont="1" applyFill="1"/>
    <xf numFmtId="0" fontId="0" fillId="0" borderId="11" xfId="0" applyFill="1" applyBorder="1"/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/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0" fillId="0" borderId="0" xfId="0" applyNumberFormat="1" applyFill="1" applyBorder="1"/>
    <xf numFmtId="3" fontId="3" fillId="0" borderId="0" xfId="0" applyNumberFormat="1" applyFont="1" applyFill="1"/>
    <xf numFmtId="3" fontId="8" fillId="0" borderId="0" xfId="0" applyNumberFormat="1" applyFont="1" applyFill="1"/>
    <xf numFmtId="4" fontId="9" fillId="0" borderId="0" xfId="0" applyNumberFormat="1" applyFont="1" applyFill="1"/>
    <xf numFmtId="3" fontId="9" fillId="0" borderId="0" xfId="0" applyNumberFormat="1" applyFont="1" applyFill="1"/>
    <xf numFmtId="166" fontId="0" fillId="0" borderId="0" xfId="1" applyNumberFormat="1" applyFont="1" applyFill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cobertura potencial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Anual!$B$39:$H$39</c:f>
              <c:numCache>
                <c:formatCode>#,##0.00</c:formatCode>
                <c:ptCount val="7"/>
                <c:pt idx="0">
                  <c:v>4.0000363391899993</c:v>
                </c:pt>
                <c:pt idx="1">
                  <c:v>1.2518850954812217</c:v>
                </c:pt>
                <c:pt idx="2">
                  <c:v>0.80582153823791269</c:v>
                </c:pt>
                <c:pt idx="3">
                  <c:v>0.44606355724330904</c:v>
                </c:pt>
                <c:pt idx="4">
                  <c:v>2.6573032687101406</c:v>
                </c:pt>
                <c:pt idx="5">
                  <c:v>1.6379889892254302</c:v>
                </c:pt>
                <c:pt idx="6">
                  <c:v>1.0193142794847103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A4F-BDEE-3A8F5F75BEE9}"/>
            </c:ext>
          </c:extLst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Anual!$B$40:$H$40</c:f>
              <c:numCache>
                <c:formatCode>#,##0.00</c:formatCode>
                <c:ptCount val="7"/>
                <c:pt idx="0">
                  <c:v>1.864200446972037</c:v>
                </c:pt>
                <c:pt idx="1">
                  <c:v>0.91756454748623661</c:v>
                </c:pt>
                <c:pt idx="2">
                  <c:v>0.49057906499264131</c:v>
                </c:pt>
                <c:pt idx="3">
                  <c:v>0.42698548249359519</c:v>
                </c:pt>
                <c:pt idx="4">
                  <c:v>0.9466358994858004</c:v>
                </c:pt>
                <c:pt idx="5">
                  <c:v>6.5410541999018842E-2</c:v>
                </c:pt>
                <c:pt idx="6">
                  <c:v>0.88122535748678155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8-4A4F-BDEE-3A8F5F75B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6253440"/>
        <c:axId val="56263424"/>
      </c:barChart>
      <c:catAx>
        <c:axId val="562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263424"/>
        <c:crosses val="autoZero"/>
        <c:auto val="1"/>
        <c:lblAlgn val="ctr"/>
        <c:lblOffset val="100"/>
        <c:noMultiLvlLbl val="0"/>
      </c:catAx>
      <c:valAx>
        <c:axId val="562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25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resultado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Anual!$B$43:$H$43</c:f>
              <c:numCache>
                <c:formatCode>#,##0.00</c:formatCode>
                <c:ptCount val="7"/>
                <c:pt idx="0">
                  <c:v>46.60458778105837</c:v>
                </c:pt>
                <c:pt idx="1">
                  <c:v>73.294629898403485</c:v>
                </c:pt>
                <c:pt idx="2">
                  <c:v>60.879368658399102</c:v>
                </c:pt>
                <c:pt idx="3">
                  <c:v>95.723014256619138</c:v>
                </c:pt>
                <c:pt idx="4">
                  <c:v>35.623931623931625</c:v>
                </c:pt>
                <c:pt idx="5">
                  <c:v>3.9933444259567388</c:v>
                </c:pt>
                <c:pt idx="6">
                  <c:v>86.452762923351159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4-4B85-BDDB-C76F9A1B46DD}"/>
            </c:ext>
          </c:extLst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Anual!$B$44:$H$44</c:f>
              <c:numCache>
                <c:formatCode>#,##0.00</c:formatCode>
                <c:ptCount val="7"/>
                <c:pt idx="0">
                  <c:v>55.078560941240283</c:v>
                </c:pt>
                <c:pt idx="1">
                  <c:v>58.205073752455796</c:v>
                </c:pt>
                <c:pt idx="2">
                  <c:v>48.791563037249283</c:v>
                </c:pt>
                <c:pt idx="3">
                  <c:v>78.738293999999996</c:v>
                </c:pt>
                <c:pt idx="4">
                  <c:v>21.421215258312021</c:v>
                </c:pt>
                <c:pt idx="5">
                  <c:v>1.7259589211618256</c:v>
                </c:pt>
                <c:pt idx="6">
                  <c:v>53.064927106666659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4-4B85-BDDB-C76F9A1B46DD}"/>
            </c:ext>
          </c:extLst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Anual!$B$45:$H$45</c:f>
              <c:numCache>
                <c:formatCode>#,##0.00</c:formatCode>
                <c:ptCount val="7"/>
                <c:pt idx="0">
                  <c:v>50.841574361149327</c:v>
                </c:pt>
                <c:pt idx="1">
                  <c:v>65.749851825429644</c:v>
                </c:pt>
                <c:pt idx="2">
                  <c:v>54.835465847824196</c:v>
                </c:pt>
                <c:pt idx="3">
                  <c:v>87.230654128309567</c:v>
                </c:pt>
                <c:pt idx="4">
                  <c:v>28.522573441121821</c:v>
                </c:pt>
                <c:pt idx="5">
                  <c:v>2.8596516735592821</c:v>
                </c:pt>
                <c:pt idx="6">
                  <c:v>69.758845015008916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E4-4B85-BDDB-C76F9A1B4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56445952"/>
        <c:axId val="56455936"/>
      </c:barChart>
      <c:catAx>
        <c:axId val="5644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55936"/>
        <c:crosses val="autoZero"/>
        <c:auto val="1"/>
        <c:lblAlgn val="ctr"/>
        <c:lblOffset val="100"/>
        <c:noMultiLvlLbl val="0"/>
      </c:catAx>
      <c:valAx>
        <c:axId val="5645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4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avance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Anual!$B$48:$H$48</c:f>
              <c:numCache>
                <c:formatCode>#,##0.00</c:formatCode>
                <c:ptCount val="7"/>
                <c:pt idx="0">
                  <c:v>46.60458778105837</c:v>
                </c:pt>
                <c:pt idx="1">
                  <c:v>73.294629898403485</c:v>
                </c:pt>
                <c:pt idx="2">
                  <c:v>60.879368658399102</c:v>
                </c:pt>
                <c:pt idx="3">
                  <c:v>95.723014256619138</c:v>
                </c:pt>
                <c:pt idx="4">
                  <c:v>35.623931623931625</c:v>
                </c:pt>
                <c:pt idx="5">
                  <c:v>3.9933444259567388</c:v>
                </c:pt>
                <c:pt idx="6">
                  <c:v>86.452762923351159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6-43BE-B310-49B436B40186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Anual!$B$49:$H$49</c:f>
              <c:numCache>
                <c:formatCode>#,##0.00</c:formatCode>
                <c:ptCount val="7"/>
                <c:pt idx="0">
                  <c:v>55.078560941240283</c:v>
                </c:pt>
                <c:pt idx="1">
                  <c:v>58.205073752455796</c:v>
                </c:pt>
                <c:pt idx="2">
                  <c:v>48.791563037249283</c:v>
                </c:pt>
                <c:pt idx="3">
                  <c:v>78.738293999999996</c:v>
                </c:pt>
                <c:pt idx="4">
                  <c:v>21.421215258312021</c:v>
                </c:pt>
                <c:pt idx="5">
                  <c:v>1.7259589211618256</c:v>
                </c:pt>
                <c:pt idx="6">
                  <c:v>53.064927106666659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6-43BE-B310-49B436B40186}"/>
            </c:ext>
          </c:extLst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50.841574361149327</c:v>
                </c:pt>
                <c:pt idx="1">
                  <c:v>65.749851825429644</c:v>
                </c:pt>
                <c:pt idx="2">
                  <c:v>54.835465847824196</c:v>
                </c:pt>
                <c:pt idx="3">
                  <c:v>87.230654128309567</c:v>
                </c:pt>
                <c:pt idx="4">
                  <c:v>28.522573441121821</c:v>
                </c:pt>
                <c:pt idx="5">
                  <c:v>2.8596516735592821</c:v>
                </c:pt>
                <c:pt idx="6">
                  <c:v>69.758845015008916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6-43BE-B310-49B436B40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56482816"/>
        <c:axId val="55071488"/>
      </c:barChart>
      <c:catAx>
        <c:axId val="564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071488"/>
        <c:crosses val="autoZero"/>
        <c:auto val="1"/>
        <c:lblAlgn val="ctr"/>
        <c:lblOffset val="100"/>
        <c:noMultiLvlLbl val="0"/>
      </c:catAx>
      <c:valAx>
        <c:axId val="5507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48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transferencia efectiva del gasto (ITG)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607639949941355E-2"/>
          <c:y val="0.20615740740740754"/>
          <c:w val="0.9072263291177024"/>
          <c:h val="0.70959135316418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Anual!$B$52:$H$52</c:f>
              <c:numCache>
                <c:formatCode>#,##0.00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8-4622-8915-7502F3FEC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108352"/>
        <c:axId val="55109888"/>
      </c:barChart>
      <c:catAx>
        <c:axId val="5510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09888"/>
        <c:crosses val="autoZero"/>
        <c:auto val="1"/>
        <c:lblAlgn val="ctr"/>
        <c:lblOffset val="100"/>
        <c:noMultiLvlLbl val="0"/>
      </c:catAx>
      <c:valAx>
        <c:axId val="5510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0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expansión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41.71270718232045</c:v>
                </c:pt>
                <c:pt idx="1">
                  <c:v>-4.1745730550284632</c:v>
                </c:pt>
                <c:pt idx="2">
                  <c:v>18.942731277533031</c:v>
                </c:pt>
                <c:pt idx="3">
                  <c:v>-21.666666666666668</c:v>
                </c:pt>
                <c:pt idx="4">
                  <c:v>164.46700507614213</c:v>
                </c:pt>
                <c:pt idx="5">
                  <c:v>0</c:v>
                </c:pt>
                <c:pt idx="6">
                  <c:v>146.19289340101523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3-436B-8D45-892ECFA9EBAD}"/>
            </c:ext>
          </c:extLst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-2.0093343182505885</c:v>
                </c:pt>
                <c:pt idx="1">
                  <c:v>-2.2102310077123044</c:v>
                </c:pt>
                <c:pt idx="2">
                  <c:v>26.936997729450816</c:v>
                </c:pt>
                <c:pt idx="3">
                  <c:v>-25.372134243893065</c:v>
                </c:pt>
                <c:pt idx="4">
                  <c:v>5.6693375280353786</c:v>
                </c:pt>
                <c:pt idx="5">
                  <c:v>34.053024252048033</c:v>
                </c:pt>
                <c:pt idx="6">
                  <c:v>4.5129300835759834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3-436B-8D45-892ECFA9EBAD}"/>
            </c:ext>
          </c:extLst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Anual!$B$57:$H$57</c:f>
              <c:numCache>
                <c:formatCode>#,##0.00</c:formatCode>
                <c:ptCount val="7"/>
                <c:pt idx="0">
                  <c:v>-30.852590688512116</c:v>
                </c:pt>
                <c:pt idx="1">
                  <c:v>2.0499173444269658</c:v>
                </c:pt>
                <c:pt idx="2">
                  <c:v>6.7211054984642082</c:v>
                </c:pt>
                <c:pt idx="3">
                  <c:v>-4.7303841411400871</c:v>
                </c:pt>
                <c:pt idx="4">
                  <c:v>-60.044415560416553</c:v>
                </c:pt>
                <c:pt idx="5">
                  <c:v>0</c:v>
                </c:pt>
                <c:pt idx="6">
                  <c:v>-57.548356234093887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3-436B-8D45-892ECFA9E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169408"/>
        <c:axId val="55170944"/>
      </c:barChart>
      <c:catAx>
        <c:axId val="5516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0944"/>
        <c:crosses val="autoZero"/>
        <c:auto val="1"/>
        <c:lblAlgn val="ctr"/>
        <c:lblOffset val="100"/>
        <c:noMultiLvlLbl val="0"/>
      </c:catAx>
      <c:valAx>
        <c:axId val="5517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6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gasto medio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Anual!$B$60:$H$60</c:f>
              <c:numCache>
                <c:formatCode>#,##0.00</c:formatCode>
                <c:ptCount val="7"/>
                <c:pt idx="0">
                  <c:v>1256188.9620713149</c:v>
                </c:pt>
                <c:pt idx="1">
                  <c:v>3693759.0711175618</c:v>
                </c:pt>
                <c:pt idx="2">
                  <c:v>3934611.0484780157</c:v>
                </c:pt>
                <c:pt idx="3">
                  <c:v>3258655.8044806519</c:v>
                </c:pt>
                <c:pt idx="4">
                  <c:v>133675.21367521369</c:v>
                </c:pt>
                <c:pt idx="5">
                  <c:v>133666.11203549639</c:v>
                </c:pt>
                <c:pt idx="6">
                  <c:v>133689.83957219252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3-41C4-ABE4-A3B444CC8241}"/>
            </c:ext>
          </c:extLst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Anual!$B$61:$H$61</c:f>
              <c:numCache>
                <c:formatCode>#,##0.00</c:formatCode>
                <c:ptCount val="7"/>
                <c:pt idx="0">
                  <c:v>1484598.0534405457</c:v>
                </c:pt>
                <c:pt idx="1">
                  <c:v>2933305.2019801978</c:v>
                </c:pt>
                <c:pt idx="2">
                  <c:v>3153380.6481481483</c:v>
                </c:pt>
                <c:pt idx="3">
                  <c:v>2680452.5617021276</c:v>
                </c:pt>
                <c:pt idx="4">
                  <c:v>80380.951689059497</c:v>
                </c:pt>
                <c:pt idx="5">
                  <c:v>57771.680555555555</c:v>
                </c:pt>
                <c:pt idx="6">
                  <c:v>82059.165628865972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3-41C4-ABE4-A3B444CC8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4"/>
        <c:axId val="56511488"/>
        <c:axId val="56537856"/>
      </c:barChart>
      <c:catAx>
        <c:axId val="5651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537856"/>
        <c:crosses val="autoZero"/>
        <c:auto val="1"/>
        <c:lblAlgn val="ctr"/>
        <c:lblOffset val="100"/>
        <c:noMultiLvlLbl val="0"/>
      </c:catAx>
      <c:valAx>
        <c:axId val="565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51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PRONAMYPE: Índice de eficiencia (IE) 2017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(Anual!$B$3,Anual!$C$5:$H$5)</c:f>
              <c:strCache>
                <c:ptCount val="7"/>
                <c:pt idx="0">
                  <c:v>Total Programa</c:v>
                </c:pt>
                <c:pt idx="1">
                  <c:v>Total créditos</c:v>
                </c:pt>
                <c:pt idx="2">
                  <c:v>Fideicomiso</c:v>
                </c:pt>
                <c:pt idx="3">
                  <c:v>Transferencia</c:v>
                </c:pt>
                <c:pt idx="4">
                  <c:v>Total capacitación</c:v>
                </c:pt>
                <c:pt idx="5">
                  <c:v>Fideicomiso</c:v>
                </c:pt>
                <c:pt idx="6">
                  <c:v>Transferencia</c:v>
                </c:pt>
              </c:strCache>
            </c:strRef>
          </c:cat>
          <c:val>
            <c:numRef>
              <c:f>Anual!$B$62:$H$62</c:f>
              <c:numCache>
                <c:formatCode>#,##0.00</c:formatCode>
                <c:ptCount val="7"/>
                <c:pt idx="0">
                  <c:v>60.085946150934276</c:v>
                </c:pt>
                <c:pt idx="1">
                  <c:v>52.213579357954195</c:v>
                </c:pt>
                <c:pt idx="2">
                  <c:v>43.947697677412158</c:v>
                </c:pt>
                <c:pt idx="3">
                  <c:v>71.752785303584503</c:v>
                </c:pt>
                <c:pt idx="4">
                  <c:v>17.151059906953986</c:v>
                </c:pt>
                <c:pt idx="5">
                  <c:v>1.2359668465643283</c:v>
                </c:pt>
                <c:pt idx="6">
                  <c:v>42.818157576394256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E-4580-B070-767564A90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698368"/>
        <c:axId val="56699904"/>
      </c:barChart>
      <c:catAx>
        <c:axId val="5669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699904"/>
        <c:crosses val="autoZero"/>
        <c:auto val="1"/>
        <c:lblAlgn val="ctr"/>
        <c:lblOffset val="100"/>
        <c:noMultiLvlLbl val="0"/>
      </c:catAx>
      <c:valAx>
        <c:axId val="566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69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PRONAMYPE: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(Anual!$B$3,Anual!$D$5:$E$5,Anual!$F$4)</c15:sqref>
                  </c15:fullRef>
                </c:ext>
              </c:extLst>
              <c:f>(Anual!$B$3,Anual!$D$5:$E$5)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(Anual!$B$65,Anual!$D$65:$E$65,Anual!$H$65)</c15:sqref>
                  </c15:fullRef>
                </c:ext>
              </c:extLst>
              <c:f>(Anual!$B$65,Anual!$D$65:$E$65)</c:f>
              <c:numCache>
                <c:formatCode>#,##0.00</c:formatCode>
                <c:ptCount val="3"/>
                <c:pt idx="0">
                  <c:v>67.117844874344598</c:v>
                </c:pt>
                <c:pt idx="1">
                  <c:v>63.315143393192173</c:v>
                </c:pt>
                <c:pt idx="2">
                  <c:v>77.142857142857153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4-4C63-AB45-6BC28F2A903B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(Anual!$B$3,Anual!$D$5:$E$5,Anual!$F$4)</c15:sqref>
                  </c15:fullRef>
                </c:ext>
              </c:extLst>
              <c:f>(Anual!$B$3,Anual!$D$5:$E$5)</c:f>
              <c:strCache>
                <c:ptCount val="3"/>
                <c:pt idx="0">
                  <c:v>Total Programa</c:v>
                </c:pt>
                <c:pt idx="1">
                  <c:v>Fideicomiso</c:v>
                </c:pt>
                <c:pt idx="2">
                  <c:v>Transferencia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(Anual!$B$66,Anual!$D$66:$E$66,Anual!$H$66)</c15:sqref>
                  </c15:fullRef>
                </c:ext>
              </c:extLst>
              <c:f>(Anual!$B$66,Anual!$D$66:$E$66)</c:f>
              <c:numCache>
                <c:formatCode>#,##0.00</c:formatCode>
                <c:ptCount val="3"/>
                <c:pt idx="0">
                  <c:v>82.0624694436423</c:v>
                </c:pt>
                <c:pt idx="1">
                  <c:v>72.259822299397868</c:v>
                </c:pt>
                <c:pt idx="2">
                  <c:v>99.215562567407417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4-4C63-AB45-6BC28F2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7808384"/>
        <c:axId val="57809920"/>
      </c:barChart>
      <c:catAx>
        <c:axId val="578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809920"/>
        <c:crosses val="autoZero"/>
        <c:auto val="1"/>
        <c:lblAlgn val="ctr"/>
        <c:lblOffset val="100"/>
        <c:noMultiLvlLbl val="0"/>
      </c:catAx>
      <c:valAx>
        <c:axId val="578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80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42333</xdr:colOff>
      <xdr:row>29</xdr:row>
      <xdr:rowOff>41275</xdr:rowOff>
    </xdr:from>
    <xdr:to>
      <xdr:col>16</xdr:col>
      <xdr:colOff>42333</xdr:colOff>
      <xdr:row>43</xdr:row>
      <xdr:rowOff>117475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10583</xdr:colOff>
      <xdr:row>45</xdr:row>
      <xdr:rowOff>9525</xdr:rowOff>
    </xdr:from>
    <xdr:to>
      <xdr:col>16</xdr:col>
      <xdr:colOff>10583</xdr:colOff>
      <xdr:row>60</xdr:row>
      <xdr:rowOff>52916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21167</xdr:colOff>
      <xdr:row>61</xdr:row>
      <xdr:rowOff>9524</xdr:rowOff>
    </xdr:from>
    <xdr:to>
      <xdr:col>16</xdr:col>
      <xdr:colOff>21167</xdr:colOff>
      <xdr:row>75</xdr:row>
      <xdr:rowOff>105833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42332</xdr:colOff>
      <xdr:row>70</xdr:row>
      <xdr:rowOff>9525</xdr:rowOff>
    </xdr:from>
    <xdr:to>
      <xdr:col>8</xdr:col>
      <xdr:colOff>179916</xdr:colOff>
      <xdr:row>84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31750</xdr:colOff>
      <xdr:row>77</xdr:row>
      <xdr:rowOff>9524</xdr:rowOff>
    </xdr:from>
    <xdr:to>
      <xdr:col>16</xdr:col>
      <xdr:colOff>254000</xdr:colOff>
      <xdr:row>91</xdr:row>
      <xdr:rowOff>85724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31749</xdr:colOff>
      <xdr:row>85</xdr:row>
      <xdr:rowOff>189441</xdr:rowOff>
    </xdr:from>
    <xdr:to>
      <xdr:col>8</xdr:col>
      <xdr:colOff>169333</xdr:colOff>
      <xdr:row>100</xdr:row>
      <xdr:rowOff>75141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21166</xdr:colOff>
      <xdr:row>101</xdr:row>
      <xdr:rowOff>178857</xdr:rowOff>
    </xdr:from>
    <xdr:to>
      <xdr:col>8</xdr:col>
      <xdr:colOff>158750</xdr:colOff>
      <xdr:row>116</xdr:row>
      <xdr:rowOff>64557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31751</xdr:colOff>
      <xdr:row>99</xdr:row>
      <xdr:rowOff>9524</xdr:rowOff>
    </xdr:from>
    <xdr:to>
      <xdr:col>16</xdr:col>
      <xdr:colOff>31751</xdr:colOff>
      <xdr:row>113</xdr:row>
      <xdr:rowOff>85724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80"/>
  <sheetViews>
    <sheetView topLeftCell="A2" zoomScale="80" zoomScaleNormal="80" workbookViewId="0">
      <pane ySplit="4" topLeftCell="A6" activePane="bottomLeft" state="frozen"/>
      <selection activeCell="A2" sqref="A2"/>
      <selection pane="bottomLeft" activeCell="E18" sqref="E18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4" width="23.85546875" style="2" customWidth="1"/>
    <col min="5" max="7" width="15.28515625" style="2" customWidth="1"/>
    <col min="8" max="8" width="15.140625" style="2" bestFit="1" customWidth="1"/>
    <col min="9" max="9" width="15.42578125" style="2" customWidth="1"/>
    <col min="10" max="10" width="13.140625" style="2" bestFit="1" customWidth="1"/>
    <col min="11" max="16384" width="11.42578125" style="2"/>
  </cols>
  <sheetData>
    <row r="1" spans="1:10" x14ac:dyDescent="0.25">
      <c r="A1" s="52" t="s">
        <v>108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166</v>
      </c>
    </row>
    <row r="5" spans="1:10" ht="16.5" thickTop="1" thickBot="1" x14ac:dyDescent="0.3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5</v>
      </c>
    </row>
    <row r="8" spans="1:10" x14ac:dyDescent="0.25">
      <c r="A8" s="2" t="s">
        <v>6</v>
      </c>
    </row>
    <row r="9" spans="1:10" x14ac:dyDescent="0.25">
      <c r="A9" s="2" t="s">
        <v>80</v>
      </c>
      <c r="B9" s="6">
        <f>+C9+F9+I9</f>
        <v>235</v>
      </c>
      <c r="C9" s="6">
        <f>SUM(D9:E9)</f>
        <v>235</v>
      </c>
      <c r="D9" s="6">
        <v>108</v>
      </c>
      <c r="E9" s="6">
        <v>127</v>
      </c>
      <c r="F9" s="6">
        <f>SUM(G9:H9)</f>
        <v>0</v>
      </c>
      <c r="G9" s="6">
        <v>0</v>
      </c>
      <c r="H9" s="6">
        <v>0</v>
      </c>
      <c r="I9" s="6">
        <v>0</v>
      </c>
      <c r="J9" s="40"/>
    </row>
    <row r="10" spans="1:10" x14ac:dyDescent="0.25">
      <c r="A10" s="2" t="s">
        <v>109</v>
      </c>
      <c r="B10" s="6">
        <f>+C10+F10+I10</f>
        <v>339</v>
      </c>
      <c r="C10" s="6">
        <f>SUM(D10:E10)</f>
        <v>189</v>
      </c>
      <c r="D10" s="6">
        <v>104</v>
      </c>
      <c r="E10" s="6">
        <v>85</v>
      </c>
      <c r="F10" s="6">
        <f t="shared" ref="F10:F12" si="0">SUM(G10:H10)</f>
        <v>150</v>
      </c>
      <c r="G10" s="6">
        <v>38</v>
      </c>
      <c r="H10" s="6">
        <v>112</v>
      </c>
      <c r="I10" s="6">
        <v>0</v>
      </c>
    </row>
    <row r="11" spans="1:10" x14ac:dyDescent="0.25">
      <c r="A11" s="2" t="s">
        <v>110</v>
      </c>
      <c r="B11" s="6">
        <f>+C11+F11+I11</f>
        <v>207</v>
      </c>
      <c r="C11" s="6">
        <f>SUM(D11:E11)</f>
        <v>207</v>
      </c>
      <c r="D11" s="6">
        <v>48</v>
      </c>
      <c r="E11" s="6">
        <v>159</v>
      </c>
      <c r="F11" s="6">
        <f t="shared" si="0"/>
        <v>0</v>
      </c>
      <c r="G11" s="6">
        <v>0</v>
      </c>
      <c r="H11" s="6">
        <v>0</v>
      </c>
      <c r="I11" s="6">
        <v>0</v>
      </c>
    </row>
    <row r="12" spans="1:10" x14ac:dyDescent="0.25">
      <c r="A12" s="2" t="s">
        <v>111</v>
      </c>
      <c r="B12" s="6">
        <f>+C12+F12+I12</f>
        <v>4058</v>
      </c>
      <c r="C12" s="6">
        <f>SUM(D12:E12)</f>
        <v>1033</v>
      </c>
      <c r="D12" s="6">
        <v>542</v>
      </c>
      <c r="E12" s="6">
        <v>491</v>
      </c>
      <c r="F12" s="6">
        <f t="shared" si="0"/>
        <v>2925</v>
      </c>
      <c r="G12" s="47">
        <v>1803</v>
      </c>
      <c r="H12" s="47">
        <v>1122</v>
      </c>
      <c r="I12" s="6">
        <v>100</v>
      </c>
      <c r="J12" s="40"/>
    </row>
    <row r="13" spans="1:10" x14ac:dyDescent="0.25">
      <c r="B13" s="6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7</v>
      </c>
      <c r="B14" s="6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80</v>
      </c>
      <c r="B15" s="6">
        <f>+C15+F15+I15</f>
        <v>664526096.17999995</v>
      </c>
      <c r="C15" s="6">
        <f>SUM(D15:E15)</f>
        <v>659892046.01999998</v>
      </c>
      <c r="D15" s="6">
        <v>330596638.01999998</v>
      </c>
      <c r="E15" s="6">
        <v>329295408</v>
      </c>
      <c r="F15" s="6">
        <f>SUM(G15:H15)</f>
        <v>4634050.16</v>
      </c>
      <c r="G15" s="6">
        <v>1801478.16</v>
      </c>
      <c r="H15" s="6">
        <v>2832572</v>
      </c>
      <c r="I15" s="6">
        <v>0</v>
      </c>
      <c r="J15" s="3"/>
    </row>
    <row r="16" spans="1:10" x14ac:dyDescent="0.25">
      <c r="A16" s="2" t="s">
        <v>109</v>
      </c>
      <c r="B16" s="6">
        <f>+C16+F16+I16</f>
        <v>636000000</v>
      </c>
      <c r="C16" s="6">
        <f>SUM(D16:E16)</f>
        <v>616000000</v>
      </c>
      <c r="D16" s="6">
        <v>339000000</v>
      </c>
      <c r="E16" s="6">
        <v>277000000</v>
      </c>
      <c r="F16" s="6">
        <f t="shared" ref="F16:F18" si="1">SUM(G16:H16)</f>
        <v>20000000</v>
      </c>
      <c r="G16" s="6">
        <v>5000000</v>
      </c>
      <c r="H16" s="6">
        <v>15000000</v>
      </c>
      <c r="I16" s="6">
        <v>0</v>
      </c>
    </row>
    <row r="17" spans="1:10" x14ac:dyDescent="0.25">
      <c r="A17" s="2" t="s">
        <v>110</v>
      </c>
      <c r="B17" s="6">
        <f>+C17+F17+I17</f>
        <v>627192354.25999999</v>
      </c>
      <c r="C17" s="6">
        <f>SUM(D17:E17)</f>
        <v>605590999</v>
      </c>
      <c r="D17" s="6">
        <v>147130000</v>
      </c>
      <c r="E17" s="6">
        <v>458460999</v>
      </c>
      <c r="F17" s="6">
        <f t="shared" si="1"/>
        <v>21601355.259999998</v>
      </c>
      <c r="G17" s="6">
        <v>0</v>
      </c>
      <c r="H17" s="6">
        <v>21601355.259999998</v>
      </c>
      <c r="I17" s="6">
        <v>0</v>
      </c>
    </row>
    <row r="18" spans="1:10" x14ac:dyDescent="0.25">
      <c r="A18" s="2" t="s">
        <v>111</v>
      </c>
      <c r="B18" s="6">
        <f>+C18+F18+I18</f>
        <v>3804000000</v>
      </c>
      <c r="C18" s="6">
        <f>SUM(D18:E18)</f>
        <v>3363000000</v>
      </c>
      <c r="D18" s="6">
        <v>1763000000</v>
      </c>
      <c r="E18" s="6">
        <v>1600000000</v>
      </c>
      <c r="F18" s="6">
        <f t="shared" si="1"/>
        <v>391000000</v>
      </c>
      <c r="G18" s="6">
        <v>241000000</v>
      </c>
      <c r="H18" s="6">
        <v>150000000</v>
      </c>
      <c r="I18" s="6">
        <v>50000000</v>
      </c>
    </row>
    <row r="19" spans="1:10" x14ac:dyDescent="0.25">
      <c r="A19" s="2" t="s">
        <v>112</v>
      </c>
      <c r="B19" s="6">
        <f>+C19+F19+I19</f>
        <v>627192354.25999999</v>
      </c>
      <c r="C19" s="6">
        <f>SUM(D19:E19)</f>
        <v>605590999</v>
      </c>
      <c r="D19" s="1">
        <f>D17</f>
        <v>147130000</v>
      </c>
      <c r="E19" s="1">
        <f>E17</f>
        <v>458460999</v>
      </c>
      <c r="F19" s="46">
        <f>SUM(G19:H19)</f>
        <v>21601355.259999998</v>
      </c>
      <c r="G19" s="1">
        <f t="shared" ref="G19:I19" si="2">G17</f>
        <v>0</v>
      </c>
      <c r="H19" s="1">
        <f t="shared" si="2"/>
        <v>21601355.259999998</v>
      </c>
      <c r="I19" s="1">
        <f t="shared" si="2"/>
        <v>0</v>
      </c>
      <c r="J19" s="40"/>
    </row>
    <row r="20" spans="1:10" x14ac:dyDescent="0.25">
      <c r="B20" s="1"/>
      <c r="C20" s="1"/>
      <c r="D20" s="1"/>
      <c r="E20" s="1"/>
      <c r="F20" s="1"/>
      <c r="G20" s="1"/>
      <c r="H20" s="1"/>
      <c r="I20" s="1"/>
    </row>
    <row r="21" spans="1:10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10" x14ac:dyDescent="0.25">
      <c r="A22" s="2" t="s">
        <v>109</v>
      </c>
      <c r="B22" s="6">
        <f>B16</f>
        <v>636000000</v>
      </c>
      <c r="C22" s="1"/>
      <c r="D22" s="47">
        <f>D16+G16</f>
        <v>344000000</v>
      </c>
      <c r="E22" s="6">
        <f>E16+H16</f>
        <v>292000000</v>
      </c>
      <c r="F22" s="44"/>
      <c r="G22" s="6"/>
      <c r="H22" s="1"/>
      <c r="I22" s="1"/>
    </row>
    <row r="23" spans="1:10" x14ac:dyDescent="0.25">
      <c r="A23" s="2" t="s">
        <v>110</v>
      </c>
      <c r="B23" s="6">
        <f>D23+E23</f>
        <v>1123688000</v>
      </c>
      <c r="C23" s="1"/>
      <c r="D23" s="6">
        <v>673688000</v>
      </c>
      <c r="E23" s="6">
        <v>450000000</v>
      </c>
      <c r="F23" s="6"/>
      <c r="G23" s="6"/>
      <c r="H23" s="1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81</v>
      </c>
      <c r="B26" s="46">
        <v>0.99</v>
      </c>
      <c r="C26" s="46">
        <v>0.99</v>
      </c>
      <c r="D26" s="46">
        <v>0.99</v>
      </c>
      <c r="E26" s="46">
        <v>0.99</v>
      </c>
      <c r="F26" s="46">
        <v>0.99</v>
      </c>
      <c r="G26" s="46">
        <v>0.99</v>
      </c>
      <c r="H26" s="46">
        <v>0.99</v>
      </c>
      <c r="I26" s="46">
        <v>0.99</v>
      </c>
      <c r="J26" s="40"/>
    </row>
    <row r="27" spans="1:10" x14ac:dyDescent="0.25">
      <c r="A27" s="2" t="s">
        <v>113</v>
      </c>
      <c r="B27" s="46">
        <v>1</v>
      </c>
      <c r="C27" s="46">
        <v>1</v>
      </c>
      <c r="D27" s="46">
        <v>1</v>
      </c>
      <c r="E27" s="46">
        <v>1</v>
      </c>
      <c r="F27" s="46">
        <v>1</v>
      </c>
      <c r="G27" s="46">
        <v>1</v>
      </c>
      <c r="H27" s="46">
        <v>1</v>
      </c>
      <c r="I27" s="46">
        <v>1</v>
      </c>
      <c r="J27" s="40"/>
    </row>
    <row r="28" spans="1:10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>
        <v>110074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82</v>
      </c>
      <c r="B31" s="1">
        <f t="shared" ref="B31:I31" si="3">B15/B26</f>
        <v>671238480.98989892</v>
      </c>
      <c r="C31" s="1">
        <f t="shared" si="3"/>
        <v>666557622.24242425</v>
      </c>
      <c r="D31" s="1">
        <f t="shared" si="3"/>
        <v>333935998</v>
      </c>
      <c r="E31" s="1">
        <f t="shared" si="3"/>
        <v>332621624.24242425</v>
      </c>
      <c r="F31" s="1">
        <f t="shared" si="3"/>
        <v>4680858.7474747477</v>
      </c>
      <c r="G31" s="1">
        <f t="shared" si="3"/>
        <v>1819674.9090909089</v>
      </c>
      <c r="H31" s="1">
        <f t="shared" si="3"/>
        <v>2861183.8383838385</v>
      </c>
      <c r="I31" s="1">
        <f t="shared" si="3"/>
        <v>0</v>
      </c>
    </row>
    <row r="32" spans="1:10" x14ac:dyDescent="0.25">
      <c r="A32" s="2" t="s">
        <v>114</v>
      </c>
      <c r="B32" s="1">
        <f t="shared" ref="B32:I32" si="4">B17/B27</f>
        <v>627192354.25999999</v>
      </c>
      <c r="C32" s="1">
        <f t="shared" si="4"/>
        <v>605590999</v>
      </c>
      <c r="D32" s="1">
        <f t="shared" si="4"/>
        <v>147130000</v>
      </c>
      <c r="E32" s="1">
        <f t="shared" si="4"/>
        <v>458460999</v>
      </c>
      <c r="F32" s="1">
        <f t="shared" si="4"/>
        <v>21601355.259999998</v>
      </c>
      <c r="G32" s="1">
        <f t="shared" si="4"/>
        <v>0</v>
      </c>
      <c r="H32" s="1">
        <f t="shared" si="4"/>
        <v>21601355.259999998</v>
      </c>
      <c r="I32" s="1">
        <f t="shared" si="4"/>
        <v>0</v>
      </c>
    </row>
    <row r="33" spans="1:9" x14ac:dyDescent="0.25">
      <c r="A33" s="2" t="s">
        <v>83</v>
      </c>
      <c r="B33" s="1">
        <f t="shared" ref="B33:I33" si="5">B31/B9</f>
        <v>2856333.9616591441</v>
      </c>
      <c r="C33" s="1">
        <f t="shared" si="5"/>
        <v>2836415.4137975499</v>
      </c>
      <c r="D33" s="1">
        <f t="shared" si="5"/>
        <v>3091999.9814814813</v>
      </c>
      <c r="E33" s="1">
        <f t="shared" si="5"/>
        <v>2619067.9074206632</v>
      </c>
      <c r="F33" s="1" t="e">
        <f t="shared" si="5"/>
        <v>#DIV/0!</v>
      </c>
      <c r="G33" s="1" t="e">
        <f t="shared" si="5"/>
        <v>#DIV/0!</v>
      </c>
      <c r="H33" s="1" t="e">
        <f t="shared" si="5"/>
        <v>#DIV/0!</v>
      </c>
      <c r="I33" s="1" t="e">
        <f t="shared" si="5"/>
        <v>#DIV/0!</v>
      </c>
    </row>
    <row r="34" spans="1:9" x14ac:dyDescent="0.25">
      <c r="A34" s="2" t="s">
        <v>115</v>
      </c>
      <c r="B34" s="1">
        <f t="shared" ref="B34:I34" si="6">B32/B11</f>
        <v>3029914.7548792269</v>
      </c>
      <c r="C34" s="1">
        <f t="shared" si="6"/>
        <v>2925560.381642512</v>
      </c>
      <c r="D34" s="1">
        <f t="shared" si="6"/>
        <v>3065208.3333333335</v>
      </c>
      <c r="E34" s="1">
        <f t="shared" si="6"/>
        <v>2883402.5094339624</v>
      </c>
      <c r="F34" s="1" t="e">
        <f t="shared" si="6"/>
        <v>#DIV/0!</v>
      </c>
      <c r="G34" s="1" t="e">
        <f t="shared" si="6"/>
        <v>#DIV/0!</v>
      </c>
      <c r="H34" s="1" t="e">
        <f t="shared" si="6"/>
        <v>#DIV/0!</v>
      </c>
      <c r="I34" s="1" t="e">
        <f t="shared" si="6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43"/>
      <c r="C38" s="43"/>
      <c r="D38" s="43"/>
      <c r="E38" s="43"/>
      <c r="F38" s="43"/>
      <c r="G38" s="43"/>
      <c r="H38" s="43"/>
      <c r="I38" s="43"/>
    </row>
    <row r="39" spans="1:9" x14ac:dyDescent="0.25">
      <c r="A39" s="2" t="s">
        <v>14</v>
      </c>
      <c r="B39" s="1">
        <f>B10/B28*100</f>
        <v>0.30797463524538038</v>
      </c>
      <c r="C39" s="1">
        <f t="shared" ref="C39:I39" si="7">C10/C28*100</f>
        <v>0.17170267274742446</v>
      </c>
      <c r="D39" s="1">
        <f t="shared" si="7"/>
        <v>9.4481893998582769E-2</v>
      </c>
      <c r="E39" s="1">
        <f t="shared" si="7"/>
        <v>7.7220778748841687E-2</v>
      </c>
      <c r="F39" s="1">
        <f t="shared" si="7"/>
        <v>0.13627196249795592</v>
      </c>
      <c r="G39" s="1">
        <f t="shared" si="7"/>
        <v>3.4522230499482165E-2</v>
      </c>
      <c r="H39" s="1">
        <f t="shared" si="7"/>
        <v>0.10174973199847376</v>
      </c>
      <c r="I39" s="1">
        <f t="shared" si="7"/>
        <v>0</v>
      </c>
    </row>
    <row r="40" spans="1:9" x14ac:dyDescent="0.25">
      <c r="A40" s="2" t="s">
        <v>15</v>
      </c>
      <c r="B40" s="1">
        <f t="shared" ref="B40:I40" si="8">B11/B28*100</f>
        <v>0.18805530824717917</v>
      </c>
      <c r="C40" s="1">
        <f t="shared" si="8"/>
        <v>0.18805530824717917</v>
      </c>
      <c r="D40" s="1">
        <f t="shared" si="8"/>
        <v>4.3607027999345897E-2</v>
      </c>
      <c r="E40" s="1">
        <f t="shared" si="8"/>
        <v>0.14444828024783327</v>
      </c>
      <c r="F40" s="1">
        <f t="shared" si="8"/>
        <v>0</v>
      </c>
      <c r="G40" s="1">
        <f t="shared" si="8"/>
        <v>0</v>
      </c>
      <c r="H40" s="1">
        <f t="shared" si="8"/>
        <v>0</v>
      </c>
      <c r="I40" s="1">
        <f t="shared" si="8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 t="shared" ref="B43:I43" si="9">B11/B10*100</f>
        <v>61.06194690265486</v>
      </c>
      <c r="C43" s="1">
        <f t="shared" si="9"/>
        <v>109.52380952380953</v>
      </c>
      <c r="D43" s="1">
        <f t="shared" si="9"/>
        <v>46.153846153846153</v>
      </c>
      <c r="E43" s="1">
        <f t="shared" si="9"/>
        <v>187.05882352941177</v>
      </c>
      <c r="F43" s="1">
        <f t="shared" si="9"/>
        <v>0</v>
      </c>
      <c r="G43" s="1">
        <f t="shared" si="9"/>
        <v>0</v>
      </c>
      <c r="H43" s="1">
        <f t="shared" si="9"/>
        <v>0</v>
      </c>
      <c r="I43" s="1" t="e">
        <f t="shared" si="9"/>
        <v>#DIV/0!</v>
      </c>
    </row>
    <row r="44" spans="1:9" x14ac:dyDescent="0.25">
      <c r="A44" s="2" t="s">
        <v>18</v>
      </c>
      <c r="B44" s="1">
        <f t="shared" ref="B44:I44" si="10">B17/B16*100</f>
        <v>98.615150040880508</v>
      </c>
      <c r="C44" s="1">
        <f t="shared" si="10"/>
        <v>98.310227110389619</v>
      </c>
      <c r="D44" s="1">
        <f t="shared" si="10"/>
        <v>43.401179941002951</v>
      </c>
      <c r="E44" s="1">
        <f t="shared" si="10"/>
        <v>165.50938592057761</v>
      </c>
      <c r="F44" s="1">
        <f t="shared" si="10"/>
        <v>108.0067763</v>
      </c>
      <c r="G44" s="1">
        <f t="shared" si="10"/>
        <v>0</v>
      </c>
      <c r="H44" s="1">
        <f t="shared" si="10"/>
        <v>144.00903506666666</v>
      </c>
      <c r="I44" s="1" t="e">
        <f t="shared" si="10"/>
        <v>#DIV/0!</v>
      </c>
    </row>
    <row r="45" spans="1:9" x14ac:dyDescent="0.25">
      <c r="A45" s="2" t="s">
        <v>19</v>
      </c>
      <c r="B45" s="1">
        <f t="shared" ref="B45:I45" si="11">AVERAGE(B43:B44)</f>
        <v>79.83854847176768</v>
      </c>
      <c r="C45" s="1">
        <f t="shared" si="11"/>
        <v>103.91701831709958</v>
      </c>
      <c r="D45" s="1">
        <f t="shared" si="11"/>
        <v>44.777513047424549</v>
      </c>
      <c r="E45" s="1">
        <f t="shared" si="11"/>
        <v>176.28410472499468</v>
      </c>
      <c r="F45" s="1">
        <f t="shared" si="11"/>
        <v>54.003388149999999</v>
      </c>
      <c r="G45" s="1">
        <f t="shared" si="11"/>
        <v>0</v>
      </c>
      <c r="H45" s="1">
        <f t="shared" si="11"/>
        <v>72.004517533333328</v>
      </c>
      <c r="I45" s="1" t="e">
        <f t="shared" si="11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 t="shared" ref="B48:I48" si="12">B11/B12*100</f>
        <v>5.1010349926071958</v>
      </c>
      <c r="C48" s="1">
        <f t="shared" si="12"/>
        <v>20.038722168441435</v>
      </c>
      <c r="D48" s="1">
        <f t="shared" si="12"/>
        <v>8.8560885608856079</v>
      </c>
      <c r="E48" s="1">
        <f t="shared" si="12"/>
        <v>32.382892057026474</v>
      </c>
      <c r="F48" s="1">
        <f t="shared" si="12"/>
        <v>0</v>
      </c>
      <c r="G48" s="1">
        <f t="shared" si="12"/>
        <v>0</v>
      </c>
      <c r="H48" s="1">
        <f t="shared" si="12"/>
        <v>0</v>
      </c>
      <c r="I48" s="1">
        <f t="shared" si="12"/>
        <v>0</v>
      </c>
    </row>
    <row r="49" spans="1:10" x14ac:dyDescent="0.25">
      <c r="A49" s="2" t="s">
        <v>22</v>
      </c>
      <c r="B49" s="1">
        <f t="shared" ref="B49:I49" si="13">B17/B18*100</f>
        <v>16.487706473711881</v>
      </c>
      <c r="C49" s="1">
        <f t="shared" si="13"/>
        <v>18.007463544454357</v>
      </c>
      <c r="D49" s="1">
        <f t="shared" si="13"/>
        <v>8.3454339194554734</v>
      </c>
      <c r="E49" s="1">
        <f t="shared" si="13"/>
        <v>28.653812437499997</v>
      </c>
      <c r="F49" s="1">
        <f t="shared" si="13"/>
        <v>5.5246432890025572</v>
      </c>
      <c r="G49" s="1">
        <f t="shared" si="13"/>
        <v>0</v>
      </c>
      <c r="H49" s="1">
        <f t="shared" si="13"/>
        <v>14.400903506666666</v>
      </c>
      <c r="I49" s="1">
        <f t="shared" si="13"/>
        <v>0</v>
      </c>
    </row>
    <row r="50" spans="1:10" x14ac:dyDescent="0.25">
      <c r="A50" s="2" t="s">
        <v>23</v>
      </c>
      <c r="B50" s="1">
        <f t="shared" ref="B50:I50" si="14">(B48+B49)/2</f>
        <v>10.794370733159539</v>
      </c>
      <c r="C50" s="1">
        <f t="shared" si="14"/>
        <v>19.023092856447896</v>
      </c>
      <c r="D50" s="1">
        <f t="shared" si="14"/>
        <v>8.6007612401705416</v>
      </c>
      <c r="E50" s="1">
        <f t="shared" si="14"/>
        <v>30.518352247263238</v>
      </c>
      <c r="F50" s="1">
        <f t="shared" si="14"/>
        <v>2.7623216445012786</v>
      </c>
      <c r="G50" s="1">
        <f t="shared" si="14"/>
        <v>0</v>
      </c>
      <c r="H50" s="1">
        <f t="shared" si="14"/>
        <v>7.2004517533333328</v>
      </c>
      <c r="I50" s="1">
        <f t="shared" si="14"/>
        <v>0</v>
      </c>
    </row>
    <row r="51" spans="1:10" x14ac:dyDescent="0.25">
      <c r="B51" s="1"/>
      <c r="C51" s="1"/>
      <c r="D51" s="1"/>
      <c r="E51" s="1"/>
      <c r="F51" s="1"/>
      <c r="G51" s="1"/>
      <c r="H51" s="1"/>
      <c r="I51" s="1"/>
    </row>
    <row r="52" spans="1:10" x14ac:dyDescent="0.25">
      <c r="A52" s="2" t="s">
        <v>24</v>
      </c>
      <c r="B52" s="1">
        <f t="shared" ref="B52:I52" si="15">B19/B17*100</f>
        <v>100</v>
      </c>
      <c r="C52" s="1">
        <f t="shared" si="15"/>
        <v>100</v>
      </c>
      <c r="D52" s="1">
        <f t="shared" si="15"/>
        <v>100</v>
      </c>
      <c r="E52" s="1">
        <f t="shared" si="15"/>
        <v>100</v>
      </c>
      <c r="F52" s="1">
        <f t="shared" si="15"/>
        <v>100</v>
      </c>
      <c r="G52" s="1" t="e">
        <f t="shared" si="15"/>
        <v>#DIV/0!</v>
      </c>
      <c r="H52" s="1">
        <f t="shared" si="15"/>
        <v>100</v>
      </c>
      <c r="I52" s="1" t="e">
        <f t="shared" si="15"/>
        <v>#DIV/0!</v>
      </c>
    </row>
    <row r="53" spans="1:10" x14ac:dyDescent="0.25">
      <c r="B53" s="1"/>
      <c r="C53" s="1"/>
      <c r="D53" s="1"/>
      <c r="E53" s="1"/>
      <c r="F53" s="1"/>
      <c r="G53" s="1"/>
      <c r="H53" s="1"/>
      <c r="I53" s="1"/>
    </row>
    <row r="54" spans="1:10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10" x14ac:dyDescent="0.25">
      <c r="A55" s="2" t="s">
        <v>26</v>
      </c>
      <c r="B55" s="1">
        <f t="shared" ref="B55:I55" si="16">((B11/B9)-1)*100</f>
        <v>-11.914893617021271</v>
      </c>
      <c r="C55" s="1">
        <f t="shared" si="16"/>
        <v>-11.914893617021271</v>
      </c>
      <c r="D55" s="1">
        <f t="shared" si="16"/>
        <v>-55.555555555555557</v>
      </c>
      <c r="E55" s="1">
        <f t="shared" si="16"/>
        <v>25.196850393700785</v>
      </c>
      <c r="F55" s="1" t="e">
        <f t="shared" si="16"/>
        <v>#DIV/0!</v>
      </c>
      <c r="G55" s="1" t="e">
        <f t="shared" si="16"/>
        <v>#DIV/0!</v>
      </c>
      <c r="H55" s="1" t="e">
        <f t="shared" si="16"/>
        <v>#DIV/0!</v>
      </c>
      <c r="I55" s="1" t="e">
        <f t="shared" si="16"/>
        <v>#DIV/0!</v>
      </c>
    </row>
    <row r="56" spans="1:10" x14ac:dyDescent="0.25">
      <c r="A56" s="2" t="s">
        <v>27</v>
      </c>
      <c r="B56" s="1">
        <f t="shared" ref="B56:I56" si="17">((B32/B31)-1)*100</f>
        <v>-6.5619191952378202</v>
      </c>
      <c r="C56" s="1">
        <f t="shared" si="17"/>
        <v>-9.1464895468933545</v>
      </c>
      <c r="D56" s="1">
        <f t="shared" si="17"/>
        <v>-55.940659024128323</v>
      </c>
      <c r="E56" s="1">
        <f t="shared" si="17"/>
        <v>37.832589821598717</v>
      </c>
      <c r="F56" s="1">
        <f t="shared" si="17"/>
        <v>361.48274120968938</v>
      </c>
      <c r="G56" s="1">
        <f t="shared" si="17"/>
        <v>-100</v>
      </c>
      <c r="H56" s="1">
        <f t="shared" si="17"/>
        <v>654.9796336121376</v>
      </c>
      <c r="I56" s="1" t="e">
        <f t="shared" si="17"/>
        <v>#DIV/0!</v>
      </c>
      <c r="J56" s="1"/>
    </row>
    <row r="57" spans="1:10" x14ac:dyDescent="0.25">
      <c r="A57" s="2" t="s">
        <v>28</v>
      </c>
      <c r="B57" s="1">
        <f t="shared" ref="B57:I57" si="18">((B34/B33)-1)*100</f>
        <v>6.0770482566140815</v>
      </c>
      <c r="C57" s="1">
        <f t="shared" si="18"/>
        <v>3.1428741858940068</v>
      </c>
      <c r="D57" s="1">
        <f t="shared" si="18"/>
        <v>-0.86648280428873736</v>
      </c>
      <c r="E57" s="1">
        <f t="shared" si="18"/>
        <v>10.092697530459382</v>
      </c>
      <c r="F57" s="1" t="e">
        <f t="shared" si="18"/>
        <v>#DIV/0!</v>
      </c>
      <c r="G57" s="1" t="e">
        <f t="shared" si="18"/>
        <v>#DIV/0!</v>
      </c>
      <c r="H57" s="1" t="e">
        <f t="shared" si="18"/>
        <v>#DIV/0!</v>
      </c>
      <c r="I57" s="1" t="e">
        <f t="shared" si="18"/>
        <v>#DIV/0!</v>
      </c>
    </row>
    <row r="58" spans="1:10" x14ac:dyDescent="0.25">
      <c r="B58" s="1"/>
      <c r="C58" s="1"/>
      <c r="D58" s="1"/>
      <c r="E58" s="1"/>
      <c r="F58" s="1"/>
      <c r="G58" s="1"/>
      <c r="H58" s="1"/>
      <c r="I58" s="1"/>
    </row>
    <row r="59" spans="1:10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10" x14ac:dyDescent="0.25">
      <c r="A60" s="2" t="s">
        <v>30</v>
      </c>
      <c r="B60" s="1">
        <f t="shared" ref="B60:C61" si="19">B16/B10</f>
        <v>1876106.1946902655</v>
      </c>
      <c r="C60" s="1">
        <f t="shared" si="19"/>
        <v>3259259.2592592593</v>
      </c>
      <c r="D60" s="1">
        <f>D16/D10</f>
        <v>3259615.3846153845</v>
      </c>
      <c r="E60" s="1">
        <f>E16/E10</f>
        <v>3258823.5294117648</v>
      </c>
      <c r="F60" s="1">
        <f t="shared" ref="F60:I60" si="20">F16/F10</f>
        <v>133333.33333333334</v>
      </c>
      <c r="G60" s="1">
        <f t="shared" si="20"/>
        <v>131578.94736842104</v>
      </c>
      <c r="H60" s="1">
        <f t="shared" si="20"/>
        <v>133928.57142857142</v>
      </c>
      <c r="I60" s="1" t="e">
        <f t="shared" si="20"/>
        <v>#DIV/0!</v>
      </c>
    </row>
    <row r="61" spans="1:10" x14ac:dyDescent="0.25">
      <c r="A61" s="2" t="s">
        <v>31</v>
      </c>
      <c r="B61" s="1">
        <f t="shared" si="19"/>
        <v>3029914.7548792269</v>
      </c>
      <c r="C61" s="1">
        <f t="shared" si="19"/>
        <v>2925560.381642512</v>
      </c>
      <c r="D61" s="1">
        <f>D17/D11</f>
        <v>3065208.3333333335</v>
      </c>
      <c r="E61" s="1">
        <f>E17/E11</f>
        <v>2883402.5094339624</v>
      </c>
      <c r="F61" s="1" t="e">
        <f t="shared" ref="F61:I61" si="21">F17/F11</f>
        <v>#DIV/0!</v>
      </c>
      <c r="G61" s="1" t="e">
        <f t="shared" si="21"/>
        <v>#DIV/0!</v>
      </c>
      <c r="H61" s="1" t="e">
        <f t="shared" si="21"/>
        <v>#DIV/0!</v>
      </c>
      <c r="I61" s="1" t="e">
        <f t="shared" si="21"/>
        <v>#DIV/0!</v>
      </c>
    </row>
    <row r="62" spans="1:10" x14ac:dyDescent="0.25">
      <c r="A62" s="2" t="s">
        <v>32</v>
      </c>
      <c r="B62" s="1">
        <f>(B61/B60)*B45</f>
        <v>128.93939410646539</v>
      </c>
      <c r="C62" s="1">
        <f t="shared" ref="C62:I62" si="22">(C61/C60)*C45</f>
        <v>93.277486564852211</v>
      </c>
      <c r="D62" s="1">
        <f t="shared" si="22"/>
        <v>42.106932856774073</v>
      </c>
      <c r="E62" s="1">
        <f t="shared" si="22"/>
        <v>155.97592976417462</v>
      </c>
      <c r="F62" s="1" t="e">
        <f t="shared" si="22"/>
        <v>#DIV/0!</v>
      </c>
      <c r="G62" s="1" t="e">
        <f t="shared" si="22"/>
        <v>#DIV/0!</v>
      </c>
      <c r="H62" s="1" t="e">
        <f t="shared" si="22"/>
        <v>#DIV/0!</v>
      </c>
      <c r="I62" s="1" t="e">
        <f t="shared" si="22"/>
        <v>#DIV/0!</v>
      </c>
    </row>
    <row r="63" spans="1:10" x14ac:dyDescent="0.25">
      <c r="B63" s="1"/>
      <c r="C63" s="1"/>
      <c r="D63" s="1"/>
      <c r="E63" s="1"/>
      <c r="F63" s="1"/>
      <c r="G63" s="1"/>
      <c r="H63" s="1"/>
      <c r="I63" s="1"/>
    </row>
    <row r="64" spans="1:10" x14ac:dyDescent="0.25">
      <c r="A64" s="2" t="s">
        <v>33</v>
      </c>
      <c r="B64" s="41" t="s">
        <v>1</v>
      </c>
      <c r="C64" s="41"/>
      <c r="D64" s="41" t="s">
        <v>69</v>
      </c>
      <c r="E64" s="41" t="s">
        <v>71</v>
      </c>
      <c r="F64" s="41"/>
      <c r="G64" s="41"/>
      <c r="H64" s="1"/>
      <c r="I64" s="1"/>
    </row>
    <row r="65" spans="1:10" x14ac:dyDescent="0.25">
      <c r="A65" s="2" t="s">
        <v>34</v>
      </c>
      <c r="B65" s="1">
        <f>(B23/B22)*100</f>
        <v>176.6805031446541</v>
      </c>
      <c r="C65" s="1"/>
      <c r="D65" s="46">
        <f>(D23/D22)*100</f>
        <v>195.83953488372092</v>
      </c>
      <c r="E65" s="46">
        <f>(E23/E22)*100</f>
        <v>154.10958904109589</v>
      </c>
      <c r="F65" s="1"/>
      <c r="G65" s="1"/>
      <c r="H65" s="1"/>
      <c r="I65" s="1"/>
    </row>
    <row r="66" spans="1:10" x14ac:dyDescent="0.25">
      <c r="A66" s="2" t="s">
        <v>35</v>
      </c>
      <c r="B66" s="1">
        <f>(B17/B23)*100</f>
        <v>55.815524795138863</v>
      </c>
      <c r="C66" s="1"/>
      <c r="D66" s="46">
        <f>(D17+G17)/D23*100</f>
        <v>21.83948652788828</v>
      </c>
      <c r="E66" s="46">
        <f>(H17+E17)/E23*100</f>
        <v>106.6805231688889</v>
      </c>
      <c r="F66" s="1"/>
      <c r="G66" s="1"/>
      <c r="H66" s="1"/>
      <c r="I66" s="1"/>
      <c r="J66" s="40"/>
    </row>
    <row r="67" spans="1:10" x14ac:dyDescent="0.25">
      <c r="B67" s="1"/>
      <c r="C67" s="1"/>
      <c r="D67" s="1"/>
      <c r="E67" s="1"/>
      <c r="F67" s="1"/>
      <c r="G67" s="1"/>
      <c r="H67" s="1"/>
      <c r="I67" s="1"/>
    </row>
    <row r="68" spans="1:10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 x14ac:dyDescent="0.25"/>
    <row r="70" spans="1:10" x14ac:dyDescent="0.25">
      <c r="A70" s="2" t="s">
        <v>72</v>
      </c>
    </row>
    <row r="71" spans="1:10" x14ac:dyDescent="0.25">
      <c r="A71" s="2" t="s">
        <v>77</v>
      </c>
    </row>
    <row r="75" spans="1:10" x14ac:dyDescent="0.25">
      <c r="A75" s="2" t="s">
        <v>73</v>
      </c>
    </row>
    <row r="76" spans="1:10" x14ac:dyDescent="0.25">
      <c r="A76" s="2" t="s">
        <v>116</v>
      </c>
    </row>
    <row r="77" spans="1:10" x14ac:dyDescent="0.25">
      <c r="A77" s="2" t="s">
        <v>74</v>
      </c>
    </row>
    <row r="78" spans="1:10" x14ac:dyDescent="0.25">
      <c r="A78" s="2" t="s">
        <v>75</v>
      </c>
    </row>
    <row r="79" spans="1:10" x14ac:dyDescent="0.25">
      <c r="A79" s="2" t="s">
        <v>117</v>
      </c>
    </row>
    <row r="80" spans="1:10" x14ac:dyDescent="0.25">
      <c r="A80" s="48" t="s">
        <v>167</v>
      </c>
    </row>
  </sheetData>
  <mergeCells count="7">
    <mergeCell ref="B3:B5"/>
    <mergeCell ref="I4:I5"/>
    <mergeCell ref="A1:I1"/>
    <mergeCell ref="C3:I3"/>
    <mergeCell ref="C4:E4"/>
    <mergeCell ref="A3:A5"/>
    <mergeCell ref="F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80"/>
  <sheetViews>
    <sheetView zoomScale="80" zoomScaleNormal="80" workbookViewId="0">
      <pane ySplit="5" topLeftCell="A6" activePane="bottomLeft" state="frozen"/>
      <selection pane="bottomLeft" activeCell="O13" sqref="O13"/>
    </sheetView>
  </sheetViews>
  <sheetFormatPr baseColWidth="10" defaultColWidth="11.42578125" defaultRowHeight="15" x14ac:dyDescent="0.25"/>
  <cols>
    <col min="1" max="1" width="54.85546875" style="2" customWidth="1"/>
    <col min="2" max="2" width="23.85546875" style="2" customWidth="1"/>
    <col min="3" max="3" width="21.140625" style="2" customWidth="1"/>
    <col min="4" max="4" width="18.140625" style="2" customWidth="1"/>
    <col min="5" max="7" width="15.28515625" style="2" customWidth="1"/>
    <col min="8" max="8" width="15.140625" style="2" bestFit="1" customWidth="1"/>
    <col min="9" max="9" width="14.28515625" style="2" customWidth="1"/>
    <col min="10" max="10" width="12.7109375" style="2" bestFit="1" customWidth="1"/>
    <col min="11" max="16384" width="11.42578125" style="2"/>
  </cols>
  <sheetData>
    <row r="1" spans="1:10" x14ac:dyDescent="0.25">
      <c r="A1" s="52" t="s">
        <v>118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166</v>
      </c>
    </row>
    <row r="5" spans="1:10" ht="16.5" thickTop="1" thickBot="1" x14ac:dyDescent="0.3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5</v>
      </c>
    </row>
    <row r="8" spans="1:10" x14ac:dyDescent="0.25">
      <c r="A8" s="2" t="s">
        <v>6</v>
      </c>
    </row>
    <row r="9" spans="1:10" x14ac:dyDescent="0.25">
      <c r="A9" s="2" t="s">
        <v>84</v>
      </c>
      <c r="B9" s="6">
        <f>+C9+F9+I9</f>
        <v>189</v>
      </c>
      <c r="C9" s="6">
        <f>SUM(D9:E9)</f>
        <v>189</v>
      </c>
      <c r="D9" s="6">
        <v>53</v>
      </c>
      <c r="E9" s="6">
        <v>136</v>
      </c>
      <c r="F9" s="6">
        <f>SUM(G9:H9)</f>
        <v>0</v>
      </c>
      <c r="G9" s="6">
        <v>0</v>
      </c>
      <c r="H9" s="6">
        <v>0</v>
      </c>
      <c r="I9" s="6">
        <v>0</v>
      </c>
    </row>
    <row r="10" spans="1:10" x14ac:dyDescent="0.25">
      <c r="A10" s="2" t="s">
        <v>119</v>
      </c>
      <c r="B10" s="6">
        <f t="shared" ref="B10:B12" si="0">+C10+F10+I10</f>
        <v>1033</v>
      </c>
      <c r="C10" s="6">
        <f>SUM(D10:E10)</f>
        <v>373</v>
      </c>
      <c r="D10" s="6">
        <v>208</v>
      </c>
      <c r="E10" s="6">
        <v>165</v>
      </c>
      <c r="F10" s="6">
        <f t="shared" ref="F10:F12" si="1">SUM(G10:H10)</f>
        <v>600</v>
      </c>
      <c r="G10" s="6">
        <v>300</v>
      </c>
      <c r="H10" s="6">
        <v>300</v>
      </c>
      <c r="I10" s="6">
        <v>60</v>
      </c>
    </row>
    <row r="11" spans="1:10" x14ac:dyDescent="0.25">
      <c r="A11" s="2" t="s">
        <v>120</v>
      </c>
      <c r="B11" s="6">
        <f t="shared" si="0"/>
        <v>255</v>
      </c>
      <c r="C11" s="6">
        <f>SUM(D11:E11)</f>
        <v>255</v>
      </c>
      <c r="D11" s="6">
        <v>176</v>
      </c>
      <c r="E11" s="6">
        <v>79</v>
      </c>
      <c r="F11" s="6">
        <f t="shared" si="1"/>
        <v>0</v>
      </c>
      <c r="G11" s="6">
        <v>0</v>
      </c>
      <c r="H11" s="6">
        <v>0</v>
      </c>
      <c r="I11" s="6">
        <v>0</v>
      </c>
    </row>
    <row r="12" spans="1:10" x14ac:dyDescent="0.25">
      <c r="A12" s="2" t="s">
        <v>111</v>
      </c>
      <c r="B12" s="6">
        <f t="shared" si="0"/>
        <v>4403</v>
      </c>
      <c r="C12" s="6">
        <f>SUM(D12:E12)</f>
        <v>1378</v>
      </c>
      <c r="D12" s="6">
        <v>887</v>
      </c>
      <c r="E12" s="6">
        <v>491</v>
      </c>
      <c r="F12" s="6">
        <f t="shared" si="1"/>
        <v>2925</v>
      </c>
      <c r="G12" s="6">
        <v>1803</v>
      </c>
      <c r="H12" s="6">
        <v>1122</v>
      </c>
      <c r="I12" s="6">
        <v>100</v>
      </c>
    </row>
    <row r="13" spans="1:10" x14ac:dyDescent="0.25"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121</v>
      </c>
      <c r="B15" s="6">
        <f>+C15+F15+I15</f>
        <v>536135556.95999998</v>
      </c>
      <c r="C15" s="6">
        <f>SUM(D15:E15)</f>
        <v>529288089</v>
      </c>
      <c r="D15" s="6">
        <v>140268089</v>
      </c>
      <c r="E15" s="6">
        <v>389020000</v>
      </c>
      <c r="F15" s="6">
        <f>SUM(G15:H15)</f>
        <v>6847467.96</v>
      </c>
      <c r="G15" s="6">
        <v>1240000</v>
      </c>
      <c r="H15" s="6">
        <v>5607467.96</v>
      </c>
      <c r="I15" s="6">
        <v>0</v>
      </c>
      <c r="J15" s="1"/>
    </row>
    <row r="16" spans="1:10" x14ac:dyDescent="0.25">
      <c r="A16" s="2" t="s">
        <v>119</v>
      </c>
      <c r="B16" s="6">
        <f t="shared" ref="B16:B19" si="2">+C16+F16+I16</f>
        <v>1469000000</v>
      </c>
      <c r="C16" s="6">
        <f>SUM(D16:E16)</f>
        <v>1359000000</v>
      </c>
      <c r="D16" s="6">
        <v>821000000</v>
      </c>
      <c r="E16" s="6">
        <v>538000000</v>
      </c>
      <c r="F16" s="6">
        <f t="shared" ref="F16:F18" si="3">SUM(G16:H16)</f>
        <v>80000000</v>
      </c>
      <c r="G16" s="6">
        <v>40000000</v>
      </c>
      <c r="H16" s="6">
        <v>40000000</v>
      </c>
      <c r="I16" s="6">
        <v>30000000</v>
      </c>
    </row>
    <row r="17" spans="1:10" x14ac:dyDescent="0.25">
      <c r="A17" s="2" t="s">
        <v>120</v>
      </c>
      <c r="B17" s="6">
        <f t="shared" si="2"/>
        <v>786721290</v>
      </c>
      <c r="C17" s="6">
        <f>SUM(D17:E17)</f>
        <v>785369000</v>
      </c>
      <c r="D17" s="6">
        <v>544952000</v>
      </c>
      <c r="E17" s="6">
        <v>240417000</v>
      </c>
      <c r="F17" s="6">
        <f t="shared" si="3"/>
        <v>1352290</v>
      </c>
      <c r="G17" s="6">
        <v>0</v>
      </c>
      <c r="H17" s="6">
        <v>1352290</v>
      </c>
      <c r="I17" s="6">
        <v>0</v>
      </c>
    </row>
    <row r="18" spans="1:10" x14ac:dyDescent="0.25">
      <c r="A18" s="2" t="s">
        <v>111</v>
      </c>
      <c r="B18" s="6">
        <f t="shared" si="2"/>
        <v>5531000000</v>
      </c>
      <c r="C18" s="6">
        <f>SUM(D18:E18)</f>
        <v>5090000000</v>
      </c>
      <c r="D18" s="6">
        <v>3490000000</v>
      </c>
      <c r="E18" s="6">
        <v>1600000000</v>
      </c>
      <c r="F18" s="6">
        <f t="shared" si="3"/>
        <v>391000000</v>
      </c>
      <c r="G18" s="6">
        <v>241000000</v>
      </c>
      <c r="H18" s="6">
        <v>150000000</v>
      </c>
      <c r="I18" s="6">
        <v>50000000</v>
      </c>
    </row>
    <row r="19" spans="1:10" x14ac:dyDescent="0.25">
      <c r="A19" s="2" t="s">
        <v>122</v>
      </c>
      <c r="B19" s="6">
        <f t="shared" si="2"/>
        <v>786721290</v>
      </c>
      <c r="C19" s="6">
        <f>SUM(D19:E19)</f>
        <v>785369000</v>
      </c>
      <c r="D19" s="1">
        <f>D17</f>
        <v>544952000</v>
      </c>
      <c r="E19" s="1">
        <f>E17</f>
        <v>240417000</v>
      </c>
      <c r="F19" s="46">
        <f>SUM(G19:H19)</f>
        <v>1352290</v>
      </c>
      <c r="G19" s="1">
        <f t="shared" ref="G19" si="4">G17</f>
        <v>0</v>
      </c>
      <c r="H19" s="1">
        <f>H17</f>
        <v>1352290</v>
      </c>
      <c r="I19" s="1"/>
      <c r="J19" s="40"/>
    </row>
    <row r="20" spans="1:10" x14ac:dyDescent="0.25">
      <c r="B20" s="1"/>
      <c r="C20" s="1"/>
      <c r="D20" s="1"/>
      <c r="E20" s="1"/>
      <c r="F20" s="1"/>
      <c r="G20" s="1"/>
      <c r="H20" s="1"/>
      <c r="I20" s="1"/>
    </row>
    <row r="21" spans="1:10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10" x14ac:dyDescent="0.25">
      <c r="A22" s="2" t="s">
        <v>119</v>
      </c>
      <c r="B22" s="6">
        <f>B16</f>
        <v>1469000000</v>
      </c>
      <c r="C22" s="6"/>
      <c r="D22" s="47">
        <f>D16+G16</f>
        <v>861000000</v>
      </c>
      <c r="E22" s="6">
        <f>+E16+H16</f>
        <v>578000000</v>
      </c>
      <c r="F22" s="44"/>
      <c r="G22" s="6"/>
      <c r="H22" s="6"/>
      <c r="I22" s="6"/>
    </row>
    <row r="23" spans="1:10" x14ac:dyDescent="0.25">
      <c r="A23" s="2" t="s">
        <v>120</v>
      </c>
      <c r="B23" s="6">
        <f>D23+E23</f>
        <v>817100000</v>
      </c>
      <c r="C23" s="1"/>
      <c r="D23" s="6">
        <v>517100000</v>
      </c>
      <c r="E23" s="6">
        <v>300000000</v>
      </c>
      <c r="F23" s="6"/>
      <c r="G23" s="6"/>
      <c r="H23" s="1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85</v>
      </c>
      <c r="B26" s="46">
        <v>0.99</v>
      </c>
      <c r="C26" s="46">
        <v>0.99</v>
      </c>
      <c r="D26" s="46">
        <v>0.99</v>
      </c>
      <c r="E26" s="46">
        <v>0.99</v>
      </c>
      <c r="F26" s="46">
        <v>0.99</v>
      </c>
      <c r="G26" s="46">
        <v>0.99</v>
      </c>
      <c r="H26" s="46">
        <v>0.99</v>
      </c>
      <c r="I26" s="46">
        <v>0.99</v>
      </c>
      <c r="J26" s="40"/>
    </row>
    <row r="27" spans="1:10" x14ac:dyDescent="0.25">
      <c r="A27" s="2" t="s">
        <v>123</v>
      </c>
      <c r="B27" s="46">
        <v>1.01</v>
      </c>
      <c r="C27" s="46">
        <v>1.01</v>
      </c>
      <c r="D27" s="46">
        <v>1.01</v>
      </c>
      <c r="E27" s="46">
        <v>1.01</v>
      </c>
      <c r="F27" s="46">
        <v>1.01</v>
      </c>
      <c r="G27" s="46">
        <v>1.01</v>
      </c>
      <c r="H27" s="46">
        <v>1.01</v>
      </c>
      <c r="I27" s="46">
        <v>1.01</v>
      </c>
      <c r="J27" s="40"/>
    </row>
    <row r="28" spans="1:10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>
        <v>110074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86</v>
      </c>
      <c r="B31" s="1">
        <f>B15/B26</f>
        <v>541551067.63636363</v>
      </c>
      <c r="C31" s="1">
        <f>C15/C26</f>
        <v>534634433.33333331</v>
      </c>
      <c r="D31" s="1">
        <f>D15/D26</f>
        <v>141684938.38383839</v>
      </c>
      <c r="E31" s="1">
        <f>E15/E26</f>
        <v>392949494.94949496</v>
      </c>
      <c r="F31" s="1">
        <f t="shared" ref="F31:G31" si="5">F15/F26</f>
        <v>6916634.3030303027</v>
      </c>
      <c r="G31" s="1">
        <f t="shared" si="5"/>
        <v>1252525.2525252525</v>
      </c>
      <c r="H31" s="1">
        <f>H15/H26</f>
        <v>5664109.0505050505</v>
      </c>
      <c r="I31" s="1">
        <f>I15/I26</f>
        <v>0</v>
      </c>
    </row>
    <row r="32" spans="1:10" x14ac:dyDescent="0.25">
      <c r="A32" s="2" t="s">
        <v>124</v>
      </c>
      <c r="B32" s="1">
        <f>B17/B27</f>
        <v>778931970.29702973</v>
      </c>
      <c r="C32" s="1">
        <f>C17/C27</f>
        <v>777593069.30693066</v>
      </c>
      <c r="D32" s="1">
        <f>D17/D27</f>
        <v>539556435.64356434</v>
      </c>
      <c r="E32" s="1">
        <f>E17/E27</f>
        <v>238036633.66336635</v>
      </c>
      <c r="F32" s="1">
        <f t="shared" ref="F32:G32" si="6">F17/F27</f>
        <v>1338900.9900990098</v>
      </c>
      <c r="G32" s="1">
        <f t="shared" si="6"/>
        <v>0</v>
      </c>
      <c r="H32" s="1">
        <f>H17/H27</f>
        <v>1338900.9900990098</v>
      </c>
      <c r="I32" s="1">
        <f>I17/I27</f>
        <v>0</v>
      </c>
    </row>
    <row r="33" spans="1:9" x14ac:dyDescent="0.25">
      <c r="A33" s="2" t="s">
        <v>87</v>
      </c>
      <c r="B33" s="1">
        <f>B31/B9</f>
        <v>2865349.5642135642</v>
      </c>
      <c r="C33" s="1">
        <f>C31/C9</f>
        <v>2828753.6155202822</v>
      </c>
      <c r="D33" s="1">
        <f>D31/D9</f>
        <v>2673300.7242233655</v>
      </c>
      <c r="E33" s="1">
        <f>E31/E9</f>
        <v>2889334.5216874629</v>
      </c>
      <c r="F33" s="1" t="e">
        <f t="shared" ref="F33:G33" si="7">F31/F9</f>
        <v>#DIV/0!</v>
      </c>
      <c r="G33" s="1" t="e">
        <f t="shared" si="7"/>
        <v>#DIV/0!</v>
      </c>
      <c r="H33" s="1" t="e">
        <f>H31/H9</f>
        <v>#DIV/0!</v>
      </c>
      <c r="I33" s="1" t="e">
        <f>I31/I9</f>
        <v>#DIV/0!</v>
      </c>
    </row>
    <row r="34" spans="1:9" x14ac:dyDescent="0.25">
      <c r="A34" s="2" t="s">
        <v>125</v>
      </c>
      <c r="B34" s="1">
        <f>B32/B11</f>
        <v>3054635.1776354108</v>
      </c>
      <c r="C34" s="1">
        <f>C32/C11</f>
        <v>3049384.5855173753</v>
      </c>
      <c r="D34" s="1">
        <f>D32/D11</f>
        <v>3065661.5661566155</v>
      </c>
      <c r="E34" s="1">
        <f>E32/E11</f>
        <v>3013121.9451059033</v>
      </c>
      <c r="F34" s="1" t="e">
        <f t="shared" ref="F34:G34" si="8">F32/F11</f>
        <v>#DIV/0!</v>
      </c>
      <c r="G34" s="1" t="e">
        <f t="shared" si="8"/>
        <v>#DIV/0!</v>
      </c>
      <c r="H34" s="1" t="e">
        <f>H32/H11</f>
        <v>#DIV/0!</v>
      </c>
      <c r="I34" s="1" t="e">
        <f>I32/I11</f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14</v>
      </c>
      <c r="B39" s="1">
        <f>B10/B28*100</f>
        <v>0.93845958173592314</v>
      </c>
      <c r="C39" s="1">
        <f>C10/C28*100</f>
        <v>0.33886294674491707</v>
      </c>
      <c r="D39" s="1">
        <f>D10/D28*100</f>
        <v>0.18896378799716554</v>
      </c>
      <c r="E39" s="1">
        <f>E10/E28*100</f>
        <v>0.1498991587477515</v>
      </c>
      <c r="F39" s="1">
        <f t="shared" ref="F39:G39" si="9">F10/F28*100</f>
        <v>0.54508784999182369</v>
      </c>
      <c r="G39" s="1">
        <f t="shared" si="9"/>
        <v>0.27254392499591185</v>
      </c>
      <c r="H39" s="1">
        <f>H10/H28*100</f>
        <v>0.27254392499591185</v>
      </c>
      <c r="I39" s="1">
        <f>I10/I28*100</f>
        <v>5.4508784999182366E-2</v>
      </c>
    </row>
    <row r="40" spans="1:9" x14ac:dyDescent="0.25">
      <c r="A40" s="2" t="s">
        <v>15</v>
      </c>
      <c r="B40" s="1">
        <f>B11/B28*100</f>
        <v>0.23166233624652507</v>
      </c>
      <c r="C40" s="1">
        <f>C11/C28*100</f>
        <v>0.23166233624652507</v>
      </c>
      <c r="D40" s="1">
        <f>D11/D28*100</f>
        <v>0.15989243599760161</v>
      </c>
      <c r="E40" s="1">
        <f>E11/E28*100</f>
        <v>7.1769900248923449E-2</v>
      </c>
      <c r="F40" s="1">
        <f t="shared" ref="F40:I40" si="10">F11/F28*100</f>
        <v>0</v>
      </c>
      <c r="G40" s="1">
        <f t="shared" si="10"/>
        <v>0</v>
      </c>
      <c r="H40" s="1">
        <f t="shared" si="10"/>
        <v>0</v>
      </c>
      <c r="I40" s="1">
        <f t="shared" si="10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>B11/B10*100</f>
        <v>24.685382381413358</v>
      </c>
      <c r="C43" s="1">
        <f>C11/C10*100</f>
        <v>68.364611260053621</v>
      </c>
      <c r="D43" s="1">
        <f>D11/D10*100</f>
        <v>84.615384615384613</v>
      </c>
      <c r="E43" s="1">
        <f>E11/E10*100</f>
        <v>47.878787878787875</v>
      </c>
      <c r="F43" s="1">
        <f t="shared" ref="F43:I43" si="11">F11/F10*100</f>
        <v>0</v>
      </c>
      <c r="G43" s="1">
        <f t="shared" si="11"/>
        <v>0</v>
      </c>
      <c r="H43" s="1">
        <f t="shared" si="11"/>
        <v>0</v>
      </c>
      <c r="I43" s="1">
        <f t="shared" si="11"/>
        <v>0</v>
      </c>
    </row>
    <row r="44" spans="1:9" x14ac:dyDescent="0.25">
      <c r="A44" s="2" t="s">
        <v>18</v>
      </c>
      <c r="B44" s="1">
        <f>B17/B16*100</f>
        <v>53.554886997957794</v>
      </c>
      <c r="C44" s="1">
        <f>C17/C16*100</f>
        <v>57.790213392200151</v>
      </c>
      <c r="D44" s="1">
        <f>D17/D16*100</f>
        <v>66.376613885505492</v>
      </c>
      <c r="E44" s="1">
        <f>E17/E16*100</f>
        <v>44.687174721189592</v>
      </c>
      <c r="F44" s="1">
        <f t="shared" ref="F44:I44" si="12">F17/F16*100</f>
        <v>1.6903624999999998</v>
      </c>
      <c r="G44" s="1">
        <f t="shared" si="12"/>
        <v>0</v>
      </c>
      <c r="H44" s="1">
        <f t="shared" si="12"/>
        <v>3.3807249999999995</v>
      </c>
      <c r="I44" s="1">
        <f t="shared" si="12"/>
        <v>0</v>
      </c>
    </row>
    <row r="45" spans="1:9" x14ac:dyDescent="0.25">
      <c r="A45" s="2" t="s">
        <v>19</v>
      </c>
      <c r="B45" s="1">
        <f>AVERAGE(B43:B44)</f>
        <v>39.120134689685578</v>
      </c>
      <c r="C45" s="1">
        <f>AVERAGE(C43:C44)</f>
        <v>63.07741232612689</v>
      </c>
      <c r="D45" s="1">
        <f>AVERAGE(D43:D44)</f>
        <v>75.495999250445053</v>
      </c>
      <c r="E45" s="1">
        <f>AVERAGE(E43:E44)</f>
        <v>46.282981299988734</v>
      </c>
      <c r="F45" s="1">
        <f t="shared" ref="F45:I45" si="13">AVERAGE(F43:F44)</f>
        <v>0.84518124999999988</v>
      </c>
      <c r="G45" s="1">
        <f t="shared" si="13"/>
        <v>0</v>
      </c>
      <c r="H45" s="1">
        <f t="shared" si="13"/>
        <v>1.6903624999999998</v>
      </c>
      <c r="I45" s="1">
        <f t="shared" si="13"/>
        <v>0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>B11/B12*100</f>
        <v>5.7915057915057915</v>
      </c>
      <c r="C48" s="1">
        <f>C11/C12*100</f>
        <v>18.505079825834542</v>
      </c>
      <c r="D48" s="1">
        <f>D11/D12*100</f>
        <v>19.84216459977452</v>
      </c>
      <c r="E48" s="1">
        <f>E11/E12*100</f>
        <v>16.08961303462322</v>
      </c>
      <c r="F48" s="1">
        <f t="shared" ref="F48:I48" si="14">F11/F12*100</f>
        <v>0</v>
      </c>
      <c r="G48" s="1">
        <f t="shared" si="14"/>
        <v>0</v>
      </c>
      <c r="H48" s="1">
        <f t="shared" si="14"/>
        <v>0</v>
      </c>
      <c r="I48" s="1">
        <f t="shared" si="14"/>
        <v>0</v>
      </c>
    </row>
    <row r="49" spans="1:9" x14ac:dyDescent="0.25">
      <c r="A49" s="2" t="s">
        <v>22</v>
      </c>
      <c r="B49" s="1">
        <f>B17/B18*100</f>
        <v>14.223852648707286</v>
      </c>
      <c r="C49" s="1">
        <f>C17/C18*100</f>
        <v>15.429646365422398</v>
      </c>
      <c r="D49" s="1">
        <f>D17/D18*100</f>
        <v>15.614670487106016</v>
      </c>
      <c r="E49" s="1">
        <f>E17/E18*100</f>
        <v>15.0260625</v>
      </c>
      <c r="F49" s="1">
        <f t="shared" ref="F49:I49" si="15">F17/F18*100</f>
        <v>0.34585421994884913</v>
      </c>
      <c r="G49" s="1">
        <f t="shared" si="15"/>
        <v>0</v>
      </c>
      <c r="H49" s="1">
        <f t="shared" si="15"/>
        <v>0.9015266666666667</v>
      </c>
      <c r="I49" s="1">
        <f t="shared" si="15"/>
        <v>0</v>
      </c>
    </row>
    <row r="50" spans="1:9" x14ac:dyDescent="0.25">
      <c r="A50" s="2" t="s">
        <v>23</v>
      </c>
      <c r="B50" s="1">
        <f>AVERAGE(B48:B49)</f>
        <v>10.007679220106539</v>
      </c>
      <c r="C50" s="1">
        <f>AVERAGE(C48:C49)</f>
        <v>16.967363095628471</v>
      </c>
      <c r="D50" s="1">
        <f>AVERAGE(D48:D49)</f>
        <v>17.728417543440269</v>
      </c>
      <c r="E50" s="1">
        <f>AVERAGE(E48:E49)</f>
        <v>15.557837767311611</v>
      </c>
      <c r="F50" s="1">
        <f t="shared" ref="F50:I50" si="16">AVERAGE(F48:F49)</f>
        <v>0.17292710997442456</v>
      </c>
      <c r="G50" s="1">
        <f t="shared" si="16"/>
        <v>0</v>
      </c>
      <c r="H50" s="1">
        <f t="shared" si="16"/>
        <v>0.45076333333333335</v>
      </c>
      <c r="I50" s="1">
        <f t="shared" si="16"/>
        <v>0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24</v>
      </c>
      <c r="B52" s="1">
        <f t="shared" ref="B52:I52" si="17">B19/B17*100</f>
        <v>100</v>
      </c>
      <c r="C52" s="1">
        <f t="shared" si="17"/>
        <v>100</v>
      </c>
      <c r="D52" s="1">
        <f t="shared" si="17"/>
        <v>100</v>
      </c>
      <c r="E52" s="1">
        <f t="shared" si="17"/>
        <v>100</v>
      </c>
      <c r="F52" s="1">
        <f t="shared" si="17"/>
        <v>100</v>
      </c>
      <c r="G52" s="1" t="e">
        <f t="shared" si="17"/>
        <v>#DIV/0!</v>
      </c>
      <c r="H52" s="1">
        <f t="shared" si="17"/>
        <v>100</v>
      </c>
      <c r="I52" s="1" t="e">
        <f t="shared" si="17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26</v>
      </c>
      <c r="B55" s="1">
        <f>((B11/B9)-1)*100</f>
        <v>34.920634920634932</v>
      </c>
      <c r="C55" s="1">
        <f>((C11/C9)-1)*100</f>
        <v>34.920634920634932</v>
      </c>
      <c r="D55" s="1">
        <f>((D11/D9)-1)*100</f>
        <v>232.07547169811323</v>
      </c>
      <c r="E55" s="1">
        <f>((E11/E9)-1)*100</f>
        <v>-41.911764705882348</v>
      </c>
      <c r="F55" s="1" t="e">
        <f t="shared" ref="F55:I55" si="18">((F11/F9)-1)*100</f>
        <v>#DIV/0!</v>
      </c>
      <c r="G55" s="1" t="e">
        <f t="shared" si="18"/>
        <v>#DIV/0!</v>
      </c>
      <c r="H55" s="1" t="e">
        <f t="shared" si="18"/>
        <v>#DIV/0!</v>
      </c>
      <c r="I55" s="1" t="e">
        <f t="shared" si="18"/>
        <v>#DIV/0!</v>
      </c>
    </row>
    <row r="56" spans="1:9" x14ac:dyDescent="0.25">
      <c r="A56" s="2" t="s">
        <v>27</v>
      </c>
      <c r="B56" s="1">
        <f>((B32/B31)-1)*100</f>
        <v>43.833521314385202</v>
      </c>
      <c r="C56" s="1">
        <f>((C32/C31)-1)*100</f>
        <v>45.443881056968458</v>
      </c>
      <c r="D56" s="1">
        <f>((D32/D31)-1)*100</f>
        <v>280.81425012294045</v>
      </c>
      <c r="E56" s="1">
        <f>((E32/E31)-1)*100</f>
        <v>-39.423097186074571</v>
      </c>
      <c r="F56" s="1">
        <f t="shared" ref="F56:I56" si="19">((F32/F31)-1)*100</f>
        <v>-80.642304747665889</v>
      </c>
      <c r="G56" s="1">
        <f t="shared" si="19"/>
        <v>-100</v>
      </c>
      <c r="H56" s="1">
        <f t="shared" si="19"/>
        <v>-76.361666448148199</v>
      </c>
      <c r="I56" s="1" t="e">
        <f t="shared" si="19"/>
        <v>#DIV/0!</v>
      </c>
    </row>
    <row r="57" spans="1:9" x14ac:dyDescent="0.25">
      <c r="A57" s="2" t="s">
        <v>28</v>
      </c>
      <c r="B57" s="1">
        <f>((B34/B33)-1)*100</f>
        <v>6.606021680073737</v>
      </c>
      <c r="C57" s="1">
        <f>((C34/C33)-1)*100</f>
        <v>7.7995824304589734</v>
      </c>
      <c r="D57" s="1">
        <f>((D34/D33)-1)*100</f>
        <v>14.677018502930927</v>
      </c>
      <c r="E57" s="1">
        <f>((E34/E33)-1)*100</f>
        <v>4.2842883885298555</v>
      </c>
      <c r="F57" s="1" t="e">
        <f t="shared" ref="F57:I57" si="20">((F34/F33)-1)*100</f>
        <v>#DIV/0!</v>
      </c>
      <c r="G57" s="1" t="e">
        <f t="shared" si="20"/>
        <v>#DIV/0!</v>
      </c>
      <c r="H57" s="1" t="e">
        <f t="shared" si="20"/>
        <v>#DIV/0!</v>
      </c>
      <c r="I57" s="1" t="e">
        <f t="shared" si="20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30</v>
      </c>
      <c r="B60" s="6">
        <f>B16/B10</f>
        <v>1422071.6360116166</v>
      </c>
      <c r="C60" s="6">
        <f t="shared" ref="B60:I61" si="21">C16/C10</f>
        <v>3643431.6353887399</v>
      </c>
      <c r="D60" s="6">
        <f t="shared" si="21"/>
        <v>3947115.3846153845</v>
      </c>
      <c r="E60" s="6">
        <f t="shared" si="21"/>
        <v>3260606.0606060605</v>
      </c>
      <c r="F60" s="6">
        <f t="shared" si="21"/>
        <v>133333.33333333334</v>
      </c>
      <c r="G60" s="6">
        <f t="shared" si="21"/>
        <v>133333.33333333334</v>
      </c>
      <c r="H60" s="6">
        <f t="shared" si="21"/>
        <v>133333.33333333334</v>
      </c>
      <c r="I60" s="6">
        <f t="shared" si="21"/>
        <v>500000</v>
      </c>
    </row>
    <row r="61" spans="1:9" x14ac:dyDescent="0.25">
      <c r="A61" s="2" t="s">
        <v>31</v>
      </c>
      <c r="B61" s="6">
        <f t="shared" si="21"/>
        <v>3085181.5294117648</v>
      </c>
      <c r="C61" s="6">
        <f t="shared" si="21"/>
        <v>3079878.4313725489</v>
      </c>
      <c r="D61" s="6">
        <f t="shared" si="21"/>
        <v>3096318.1818181816</v>
      </c>
      <c r="E61" s="6">
        <f t="shared" si="21"/>
        <v>3043253.164556962</v>
      </c>
      <c r="F61" s="6" t="e">
        <f t="shared" si="21"/>
        <v>#DIV/0!</v>
      </c>
      <c r="G61" s="6" t="e">
        <f t="shared" si="21"/>
        <v>#DIV/0!</v>
      </c>
      <c r="H61" s="6" t="e">
        <f t="shared" si="21"/>
        <v>#DIV/0!</v>
      </c>
      <c r="I61" s="6" t="e">
        <f t="shared" si="21"/>
        <v>#DIV/0!</v>
      </c>
    </row>
    <row r="62" spans="1:9" x14ac:dyDescent="0.25">
      <c r="A62" s="2" t="s">
        <v>32</v>
      </c>
      <c r="B62" s="1">
        <f>(B61/B60)*B45</f>
        <v>84.871052847391496</v>
      </c>
      <c r="C62" s="1">
        <f t="shared" ref="C62:I62" si="22">(C61/C60)*C45</f>
        <v>53.320819812583984</v>
      </c>
      <c r="D62" s="1">
        <f t="shared" si="22"/>
        <v>59.222903907194208</v>
      </c>
      <c r="E62" s="1">
        <f t="shared" si="22"/>
        <v>43.19774504747776</v>
      </c>
      <c r="F62" s="1" t="e">
        <f t="shared" si="22"/>
        <v>#DIV/0!</v>
      </c>
      <c r="G62" s="1" t="e">
        <f t="shared" si="22"/>
        <v>#DIV/0!</v>
      </c>
      <c r="H62" s="1" t="e">
        <f t="shared" si="22"/>
        <v>#DIV/0!</v>
      </c>
      <c r="I62" s="1" t="e">
        <f t="shared" si="22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33</v>
      </c>
      <c r="B64" s="41" t="s">
        <v>1</v>
      </c>
      <c r="C64" s="41"/>
      <c r="D64" s="41" t="s">
        <v>69</v>
      </c>
      <c r="E64" s="41" t="s">
        <v>71</v>
      </c>
      <c r="F64" s="41"/>
      <c r="G64" s="41"/>
      <c r="H64" s="1"/>
      <c r="I64" s="1"/>
    </row>
    <row r="65" spans="1:10" x14ac:dyDescent="0.25">
      <c r="A65" s="2" t="s">
        <v>34</v>
      </c>
      <c r="B65" s="1">
        <f>B23/B22*100</f>
        <v>55.62287270251872</v>
      </c>
      <c r="C65" s="1"/>
      <c r="D65" s="1">
        <f>D23/D22*100</f>
        <v>60.058072009291521</v>
      </c>
      <c r="E65" s="1">
        <f>E23/E22*100</f>
        <v>51.903114186851205</v>
      </c>
      <c r="F65" s="1"/>
      <c r="G65" s="1"/>
      <c r="H65" s="1"/>
      <c r="I65" s="1"/>
    </row>
    <row r="66" spans="1:10" x14ac:dyDescent="0.25">
      <c r="A66" s="2" t="s">
        <v>35</v>
      </c>
      <c r="B66" s="1">
        <f>B17/B23*100</f>
        <v>96.282130706155925</v>
      </c>
      <c r="C66" s="1"/>
      <c r="D66" s="46">
        <f>(D17+G17)/D23*100</f>
        <v>105.38619222587506</v>
      </c>
      <c r="E66" s="46">
        <f>(H17+E17)/E23*100</f>
        <v>80.589763333333337</v>
      </c>
      <c r="F66" s="1"/>
      <c r="G66" s="1"/>
      <c r="H66" s="1"/>
      <c r="I66" s="1"/>
      <c r="J66" s="40"/>
    </row>
    <row r="67" spans="1:10" x14ac:dyDescent="0.25">
      <c r="B67" s="1"/>
      <c r="C67" s="1"/>
      <c r="D67" s="1"/>
      <c r="E67" s="1"/>
      <c r="F67" s="1"/>
      <c r="G67" s="1"/>
      <c r="H67" s="1"/>
      <c r="I67" s="1"/>
    </row>
    <row r="68" spans="1:10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 x14ac:dyDescent="0.25"/>
    <row r="70" spans="1:10" x14ac:dyDescent="0.25">
      <c r="A70" s="2" t="s">
        <v>72</v>
      </c>
    </row>
    <row r="71" spans="1:10" x14ac:dyDescent="0.25">
      <c r="A71" s="2" t="s">
        <v>77</v>
      </c>
    </row>
    <row r="75" spans="1:10" x14ac:dyDescent="0.25">
      <c r="A75" s="2" t="s">
        <v>73</v>
      </c>
    </row>
    <row r="76" spans="1:10" x14ac:dyDescent="0.25">
      <c r="A76" s="2" t="s">
        <v>116</v>
      </c>
    </row>
    <row r="77" spans="1:10" x14ac:dyDescent="0.25">
      <c r="A77" s="2" t="s">
        <v>74</v>
      </c>
    </row>
    <row r="78" spans="1:10" x14ac:dyDescent="0.25">
      <c r="A78" s="2" t="s">
        <v>75</v>
      </c>
    </row>
    <row r="79" spans="1:10" x14ac:dyDescent="0.25">
      <c r="A79" s="2" t="s">
        <v>117</v>
      </c>
    </row>
    <row r="80" spans="1:10" x14ac:dyDescent="0.25">
      <c r="A80" s="48" t="s">
        <v>168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80"/>
  <sheetViews>
    <sheetView zoomScale="80" zoomScaleNormal="80" workbookViewId="0">
      <selection activeCell="O21" sqref="O21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7" width="15.28515625" style="2" customWidth="1"/>
    <col min="8" max="8" width="15.28515625" style="2" bestFit="1" customWidth="1"/>
    <col min="9" max="9" width="11.42578125" style="2" bestFit="1" customWidth="1"/>
    <col min="10" max="16384" width="11.42578125" style="2"/>
  </cols>
  <sheetData>
    <row r="1" spans="1:9" x14ac:dyDescent="0.25">
      <c r="A1" s="52" t="s">
        <v>126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166</v>
      </c>
    </row>
    <row r="5" spans="1:9" ht="16.5" thickTop="1" thickBot="1" x14ac:dyDescent="0.3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9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9" x14ac:dyDescent="0.25">
      <c r="A7" s="5" t="s">
        <v>5</v>
      </c>
    </row>
    <row r="8" spans="1:9" x14ac:dyDescent="0.25">
      <c r="A8" s="2" t="s">
        <v>6</v>
      </c>
    </row>
    <row r="9" spans="1:9" x14ac:dyDescent="0.25">
      <c r="A9" s="2" t="s">
        <v>88</v>
      </c>
      <c r="B9" s="6">
        <f>+C9+F9+I9</f>
        <v>694</v>
      </c>
      <c r="C9" s="6">
        <f>SUM(D9:E9)</f>
        <v>300</v>
      </c>
      <c r="D9" s="6">
        <v>253</v>
      </c>
      <c r="E9" s="6">
        <v>47</v>
      </c>
      <c r="F9" s="6">
        <f>SUM(G9:H9)</f>
        <v>394</v>
      </c>
      <c r="G9" s="6">
        <v>0</v>
      </c>
      <c r="H9" s="6">
        <v>394</v>
      </c>
      <c r="I9" s="6">
        <v>0</v>
      </c>
    </row>
    <row r="10" spans="1:9" x14ac:dyDescent="0.25">
      <c r="A10" s="2" t="s">
        <v>127</v>
      </c>
      <c r="B10" s="6">
        <f t="shared" ref="B10:B12" si="0">+C10+F10+I10</f>
        <v>1959</v>
      </c>
      <c r="C10" s="6">
        <f t="shared" ref="C10:C19" si="1">SUM(D10:E10)</f>
        <v>419</v>
      </c>
      <c r="D10" s="6">
        <v>239</v>
      </c>
      <c r="E10" s="6">
        <v>180</v>
      </c>
      <c r="F10" s="6">
        <f t="shared" ref="F10:F12" si="2">SUM(G10:H10)</f>
        <v>1500</v>
      </c>
      <c r="G10" s="6">
        <v>900</v>
      </c>
      <c r="H10" s="6">
        <v>600</v>
      </c>
      <c r="I10" s="6">
        <v>40</v>
      </c>
    </row>
    <row r="11" spans="1:9" x14ac:dyDescent="0.25">
      <c r="A11" s="2" t="s">
        <v>128</v>
      </c>
      <c r="B11" s="6">
        <f t="shared" si="0"/>
        <v>588</v>
      </c>
      <c r="C11" s="6">
        <f t="shared" si="1"/>
        <v>334</v>
      </c>
      <c r="D11" s="6">
        <v>190</v>
      </c>
      <c r="E11" s="6">
        <v>144</v>
      </c>
      <c r="F11" s="6">
        <f t="shared" si="2"/>
        <v>254</v>
      </c>
      <c r="G11" s="6">
        <v>0</v>
      </c>
      <c r="H11" s="6">
        <v>254</v>
      </c>
      <c r="I11" s="6">
        <v>0</v>
      </c>
    </row>
    <row r="12" spans="1:9" x14ac:dyDescent="0.25">
      <c r="A12" s="2" t="s">
        <v>111</v>
      </c>
      <c r="B12" s="6">
        <f t="shared" si="0"/>
        <v>4403</v>
      </c>
      <c r="C12" s="6">
        <f>SUM(D12:E12)</f>
        <v>1378</v>
      </c>
      <c r="D12" s="6">
        <v>887</v>
      </c>
      <c r="E12" s="6">
        <v>491</v>
      </c>
      <c r="F12" s="6">
        <f t="shared" si="2"/>
        <v>2925</v>
      </c>
      <c r="G12" s="6">
        <v>1803</v>
      </c>
      <c r="H12" s="6">
        <v>1122</v>
      </c>
      <c r="I12" s="6">
        <v>100</v>
      </c>
    </row>
    <row r="13" spans="1:9" x14ac:dyDescent="0.25">
      <c r="B13" s="1"/>
      <c r="C13" s="6"/>
      <c r="D13" s="1"/>
      <c r="E13" s="1"/>
      <c r="F13" s="1"/>
      <c r="G13" s="1"/>
      <c r="H13" s="1"/>
      <c r="I13" s="1"/>
    </row>
    <row r="14" spans="1:9" x14ac:dyDescent="0.25">
      <c r="A14" s="2" t="s">
        <v>7</v>
      </c>
      <c r="B14" s="1"/>
      <c r="C14" s="6"/>
      <c r="D14" s="1"/>
      <c r="E14" s="1"/>
      <c r="F14" s="1"/>
      <c r="G14" s="1"/>
      <c r="H14" s="1"/>
      <c r="I14" s="1"/>
    </row>
    <row r="15" spans="1:9" x14ac:dyDescent="0.25">
      <c r="A15" s="2" t="s">
        <v>129</v>
      </c>
      <c r="B15" s="6">
        <f>+C15+F15+I15</f>
        <v>887618732.01999998</v>
      </c>
      <c r="C15" s="6">
        <f t="shared" si="1"/>
        <v>870194450</v>
      </c>
      <c r="D15" s="6">
        <v>727494450</v>
      </c>
      <c r="E15" s="6">
        <v>142700000</v>
      </c>
      <c r="F15" s="6">
        <f>SUM(G15:H15)</f>
        <v>17424282.02</v>
      </c>
      <c r="G15" s="6">
        <v>0</v>
      </c>
      <c r="H15" s="6">
        <v>17424282.02</v>
      </c>
      <c r="I15" s="6">
        <v>0</v>
      </c>
    </row>
    <row r="16" spans="1:9" x14ac:dyDescent="0.25">
      <c r="A16" s="2" t="s">
        <v>127</v>
      </c>
      <c r="B16" s="6">
        <f t="shared" ref="B16:B19" si="3">+C16+F16+I16</f>
        <v>1777000000</v>
      </c>
      <c r="C16" s="6">
        <f t="shared" si="1"/>
        <v>1557000000</v>
      </c>
      <c r="D16" s="6">
        <v>970000000</v>
      </c>
      <c r="E16" s="6">
        <v>587000000</v>
      </c>
      <c r="F16" s="6">
        <f t="shared" ref="F16:F18" si="4">SUM(G16:H16)</f>
        <v>200000000</v>
      </c>
      <c r="G16" s="6">
        <v>120000000</v>
      </c>
      <c r="H16" s="6">
        <v>80000000</v>
      </c>
      <c r="I16" s="6">
        <v>20000000</v>
      </c>
    </row>
    <row r="17" spans="1:9" x14ac:dyDescent="0.25">
      <c r="A17" s="2" t="s">
        <v>128</v>
      </c>
      <c r="B17" s="6">
        <f t="shared" si="3"/>
        <v>855851201</v>
      </c>
      <c r="C17" s="6">
        <f t="shared" si="1"/>
        <v>843581255</v>
      </c>
      <c r="D17" s="6">
        <v>567758550</v>
      </c>
      <c r="E17" s="6">
        <v>275822705</v>
      </c>
      <c r="F17" s="6">
        <f t="shared" si="4"/>
        <v>12269946</v>
      </c>
      <c r="G17" s="6">
        <v>0</v>
      </c>
      <c r="H17" s="6">
        <v>12269946</v>
      </c>
      <c r="I17" s="6">
        <v>0</v>
      </c>
    </row>
    <row r="18" spans="1:9" x14ac:dyDescent="0.25">
      <c r="A18" s="2" t="s">
        <v>111</v>
      </c>
      <c r="B18" s="6">
        <f>+C18+F18+I18</f>
        <v>5531000000</v>
      </c>
      <c r="C18" s="6">
        <f t="shared" si="1"/>
        <v>5090000000</v>
      </c>
      <c r="D18" s="6">
        <v>3490000000</v>
      </c>
      <c r="E18" s="6">
        <v>1600000000</v>
      </c>
      <c r="F18" s="6">
        <f t="shared" si="4"/>
        <v>391000000</v>
      </c>
      <c r="G18" s="6">
        <v>241000000</v>
      </c>
      <c r="H18" s="6">
        <v>150000000</v>
      </c>
      <c r="I18" s="6">
        <v>50000000</v>
      </c>
    </row>
    <row r="19" spans="1:9" x14ac:dyDescent="0.25">
      <c r="A19" s="2" t="s">
        <v>130</v>
      </c>
      <c r="B19" s="6">
        <f t="shared" si="3"/>
        <v>855851201</v>
      </c>
      <c r="C19" s="6">
        <f t="shared" si="1"/>
        <v>843581255</v>
      </c>
      <c r="D19" s="1">
        <f>D17</f>
        <v>567758550</v>
      </c>
      <c r="E19" s="1">
        <f>E17</f>
        <v>275822705</v>
      </c>
      <c r="F19" s="1">
        <f>SUM(G19:H19)</f>
        <v>12269946</v>
      </c>
      <c r="G19" s="1">
        <f t="shared" ref="G19:H19" si="5">G17</f>
        <v>0</v>
      </c>
      <c r="H19" s="1">
        <f t="shared" si="5"/>
        <v>12269946</v>
      </c>
      <c r="I19" s="1">
        <f>I17</f>
        <v>0</v>
      </c>
    </row>
    <row r="20" spans="1:9" x14ac:dyDescent="0.25"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9" x14ac:dyDescent="0.25">
      <c r="A22" s="2" t="s">
        <v>127</v>
      </c>
      <c r="B22" s="6">
        <f>B16</f>
        <v>1777000000</v>
      </c>
      <c r="C22" s="1"/>
      <c r="D22" s="6">
        <f>D16+G16</f>
        <v>1090000000</v>
      </c>
      <c r="E22" s="6">
        <f>+E16+H16</f>
        <v>667000000</v>
      </c>
      <c r="F22" s="6"/>
      <c r="G22" s="6"/>
      <c r="H22" s="1"/>
      <c r="I22" s="1"/>
    </row>
    <row r="23" spans="1:9" x14ac:dyDescent="0.25">
      <c r="A23" s="2" t="s">
        <v>128</v>
      </c>
      <c r="B23" s="6">
        <f>D23+E23</f>
        <v>949900000</v>
      </c>
      <c r="C23" s="1"/>
      <c r="D23" s="6">
        <v>649900000</v>
      </c>
      <c r="E23" s="6">
        <v>300000000</v>
      </c>
      <c r="F23" s="6"/>
      <c r="G23" s="6"/>
      <c r="H23" s="1"/>
      <c r="I23" s="1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" t="s">
        <v>89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>
        <v>0.99</v>
      </c>
    </row>
    <row r="27" spans="1:9" x14ac:dyDescent="0.25">
      <c r="A27" s="2" t="s">
        <v>131</v>
      </c>
      <c r="B27" s="1">
        <v>1.01</v>
      </c>
      <c r="C27" s="1">
        <v>1.01</v>
      </c>
      <c r="D27" s="1">
        <v>1.01</v>
      </c>
      <c r="E27" s="1">
        <v>1.01</v>
      </c>
      <c r="F27" s="1">
        <v>1.01</v>
      </c>
      <c r="G27" s="1">
        <v>1.01</v>
      </c>
      <c r="H27" s="1">
        <v>1.01</v>
      </c>
      <c r="I27" s="1">
        <v>1.01</v>
      </c>
    </row>
    <row r="28" spans="1:9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>
        <v>110074</v>
      </c>
    </row>
    <row r="29" spans="1:9" x14ac:dyDescent="0.25"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2" t="s">
        <v>90</v>
      </c>
      <c r="B31" s="6">
        <f t="shared" ref="B31:I31" si="6">B15/B26</f>
        <v>896584577.79797983</v>
      </c>
      <c r="C31" s="6">
        <f t="shared" si="6"/>
        <v>878984292.92929292</v>
      </c>
      <c r="D31" s="6">
        <f t="shared" si="6"/>
        <v>734842878.78787875</v>
      </c>
      <c r="E31" s="6">
        <f t="shared" si="6"/>
        <v>144141414.14141414</v>
      </c>
      <c r="F31" s="6">
        <f t="shared" si="6"/>
        <v>17600284.86868687</v>
      </c>
      <c r="G31" s="6">
        <f t="shared" si="6"/>
        <v>0</v>
      </c>
      <c r="H31" s="6">
        <f t="shared" si="6"/>
        <v>17600284.86868687</v>
      </c>
      <c r="I31" s="6">
        <f t="shared" si="6"/>
        <v>0</v>
      </c>
    </row>
    <row r="32" spans="1:9" x14ac:dyDescent="0.25">
      <c r="A32" s="2" t="s">
        <v>132</v>
      </c>
      <c r="B32" s="6">
        <f t="shared" ref="B32:I32" si="7">B17/B27</f>
        <v>847377426.73267329</v>
      </c>
      <c r="C32" s="6">
        <f t="shared" si="7"/>
        <v>835228965.34653461</v>
      </c>
      <c r="D32" s="6">
        <f t="shared" si="7"/>
        <v>562137178.21782184</v>
      </c>
      <c r="E32" s="6">
        <f t="shared" si="7"/>
        <v>273091787.12871289</v>
      </c>
      <c r="F32" s="6">
        <f t="shared" si="7"/>
        <v>12148461.386138614</v>
      </c>
      <c r="G32" s="6">
        <f t="shared" si="7"/>
        <v>0</v>
      </c>
      <c r="H32" s="6">
        <f t="shared" si="7"/>
        <v>12148461.386138614</v>
      </c>
      <c r="I32" s="6">
        <f t="shared" si="7"/>
        <v>0</v>
      </c>
    </row>
    <row r="33" spans="1:9" x14ac:dyDescent="0.25">
      <c r="A33" s="2" t="s">
        <v>91</v>
      </c>
      <c r="B33" s="6">
        <f t="shared" ref="B33:I33" si="8">B31/B9</f>
        <v>1291908.6135417577</v>
      </c>
      <c r="C33" s="6">
        <f t="shared" si="8"/>
        <v>2929947.6430976433</v>
      </c>
      <c r="D33" s="6">
        <f t="shared" si="8"/>
        <v>2904517.3074619714</v>
      </c>
      <c r="E33" s="6">
        <f t="shared" si="8"/>
        <v>3066838.5987534923</v>
      </c>
      <c r="F33" s="6">
        <f t="shared" si="8"/>
        <v>44670.773778393072</v>
      </c>
      <c r="G33" s="6" t="e">
        <f t="shared" si="8"/>
        <v>#DIV/0!</v>
      </c>
      <c r="H33" s="6">
        <f t="shared" si="8"/>
        <v>44670.773778393072</v>
      </c>
      <c r="I33" s="6" t="e">
        <f t="shared" si="8"/>
        <v>#DIV/0!</v>
      </c>
    </row>
    <row r="34" spans="1:9" x14ac:dyDescent="0.25">
      <c r="A34" s="2" t="s">
        <v>133</v>
      </c>
      <c r="B34" s="6">
        <f t="shared" ref="B34:I34" si="9">B32/B11</f>
        <v>1441118.0726746144</v>
      </c>
      <c r="C34" s="6">
        <f t="shared" si="9"/>
        <v>2500685.5249896245</v>
      </c>
      <c r="D34" s="6">
        <f t="shared" si="9"/>
        <v>2958616.72746222</v>
      </c>
      <c r="E34" s="6">
        <f t="shared" si="9"/>
        <v>1896470.7439493951</v>
      </c>
      <c r="F34" s="6">
        <f t="shared" si="9"/>
        <v>47828.588134403995</v>
      </c>
      <c r="G34" s="6" t="e">
        <f t="shared" si="9"/>
        <v>#DIV/0!</v>
      </c>
      <c r="H34" s="6">
        <f t="shared" si="9"/>
        <v>47828.588134403995</v>
      </c>
      <c r="I34" s="6" t="e">
        <f t="shared" si="9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14</v>
      </c>
      <c r="B39" s="1">
        <f t="shared" ref="B39:I39" si="10">B10/B28*100</f>
        <v>1.7797118302233046</v>
      </c>
      <c r="C39" s="1">
        <f t="shared" si="10"/>
        <v>0.38065301524429018</v>
      </c>
      <c r="D39" s="1">
        <f t="shared" si="10"/>
        <v>0.21712666024674307</v>
      </c>
      <c r="E39" s="1">
        <f t="shared" si="10"/>
        <v>0.16352635499754711</v>
      </c>
      <c r="F39" s="1">
        <f t="shared" si="10"/>
        <v>1.3627196249795592</v>
      </c>
      <c r="G39" s="1">
        <f t="shared" si="10"/>
        <v>0.81763177498773554</v>
      </c>
      <c r="H39" s="1">
        <f t="shared" si="10"/>
        <v>0.54508784999182369</v>
      </c>
      <c r="I39" s="1">
        <f t="shared" si="10"/>
        <v>3.6339189999454909E-2</v>
      </c>
    </row>
    <row r="40" spans="1:9" x14ac:dyDescent="0.25">
      <c r="A40" s="2" t="s">
        <v>15</v>
      </c>
      <c r="B40" s="1">
        <f t="shared" ref="B40:I40" si="11">B11/B28*100</f>
        <v>0.53418609299198727</v>
      </c>
      <c r="C40" s="1">
        <f t="shared" si="11"/>
        <v>0.30343223649544854</v>
      </c>
      <c r="D40" s="1">
        <f t="shared" si="11"/>
        <v>0.17261115249741082</v>
      </c>
      <c r="E40" s="1">
        <f t="shared" si="11"/>
        <v>0.13082108399803768</v>
      </c>
      <c r="F40" s="1">
        <f t="shared" si="11"/>
        <v>0.23075385649653871</v>
      </c>
      <c r="G40" s="1">
        <f t="shared" si="11"/>
        <v>0</v>
      </c>
      <c r="H40" s="1">
        <f t="shared" si="11"/>
        <v>0.23075385649653871</v>
      </c>
      <c r="I40" s="1">
        <f t="shared" si="11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 t="shared" ref="B43:I43" si="12">B11/B10*100</f>
        <v>30.015313935681469</v>
      </c>
      <c r="C43" s="1">
        <f t="shared" si="12"/>
        <v>79.713603818615752</v>
      </c>
      <c r="D43" s="1">
        <f t="shared" si="12"/>
        <v>79.497907949790786</v>
      </c>
      <c r="E43" s="1">
        <f t="shared" si="12"/>
        <v>80</v>
      </c>
      <c r="F43" s="1">
        <f t="shared" si="12"/>
        <v>16.933333333333334</v>
      </c>
      <c r="G43" s="1">
        <f t="shared" si="12"/>
        <v>0</v>
      </c>
      <c r="H43" s="1">
        <f t="shared" si="12"/>
        <v>42.333333333333336</v>
      </c>
      <c r="I43" s="1">
        <f t="shared" si="12"/>
        <v>0</v>
      </c>
    </row>
    <row r="44" spans="1:9" x14ac:dyDescent="0.25">
      <c r="A44" s="2" t="s">
        <v>18</v>
      </c>
      <c r="B44" s="1">
        <f t="shared" ref="B44:I44" si="13">B17/B16*100</f>
        <v>48.162701238041642</v>
      </c>
      <c r="C44" s="1">
        <f t="shared" si="13"/>
        <v>54.179913615928065</v>
      </c>
      <c r="D44" s="1">
        <f t="shared" si="13"/>
        <v>58.531809278350508</v>
      </c>
      <c r="E44" s="1">
        <f t="shared" si="13"/>
        <v>46.988535775127772</v>
      </c>
      <c r="F44" s="1">
        <f t="shared" si="13"/>
        <v>6.1349729999999996</v>
      </c>
      <c r="G44" s="1">
        <f t="shared" si="13"/>
        <v>0</v>
      </c>
      <c r="H44" s="1">
        <f t="shared" si="13"/>
        <v>15.3374325</v>
      </c>
      <c r="I44" s="1">
        <f t="shared" si="13"/>
        <v>0</v>
      </c>
    </row>
    <row r="45" spans="1:9" x14ac:dyDescent="0.25">
      <c r="A45" s="2" t="s">
        <v>19</v>
      </c>
      <c r="B45" s="1">
        <f t="shared" ref="B45:I45" si="14">AVERAGE(B43:B44)</f>
        <v>39.089007586861555</v>
      </c>
      <c r="C45" s="1">
        <f t="shared" si="14"/>
        <v>66.946758717271905</v>
      </c>
      <c r="D45" s="1">
        <f t="shared" si="14"/>
        <v>69.014858614070647</v>
      </c>
      <c r="E45" s="1">
        <f t="shared" si="14"/>
        <v>63.494267887563886</v>
      </c>
      <c r="F45" s="1">
        <f t="shared" si="14"/>
        <v>11.534153166666666</v>
      </c>
      <c r="G45" s="1">
        <f t="shared" si="14"/>
        <v>0</v>
      </c>
      <c r="H45" s="1">
        <f t="shared" si="14"/>
        <v>28.835382916666667</v>
      </c>
      <c r="I45" s="1">
        <f t="shared" si="14"/>
        <v>0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 t="shared" ref="B48:I48" si="15">B11/B12*100</f>
        <v>13.354531001589825</v>
      </c>
      <c r="C48" s="1">
        <f t="shared" si="15"/>
        <v>24.238026124818575</v>
      </c>
      <c r="D48" s="1">
        <f t="shared" si="15"/>
        <v>21.420518602029311</v>
      </c>
      <c r="E48" s="1">
        <f t="shared" si="15"/>
        <v>29.327902240325866</v>
      </c>
      <c r="F48" s="1">
        <f t="shared" si="15"/>
        <v>8.6837606837606849</v>
      </c>
      <c r="G48" s="1">
        <f t="shared" si="15"/>
        <v>0</v>
      </c>
      <c r="H48" s="1">
        <f t="shared" si="15"/>
        <v>22.638146167557931</v>
      </c>
      <c r="I48" s="1">
        <f t="shared" si="15"/>
        <v>0</v>
      </c>
    </row>
    <row r="49" spans="1:9" x14ac:dyDescent="0.25">
      <c r="A49" s="2" t="s">
        <v>22</v>
      </c>
      <c r="B49" s="1">
        <f t="shared" ref="B49:I49" si="16">B17/B18*100</f>
        <v>15.473715440245886</v>
      </c>
      <c r="C49" s="1">
        <f t="shared" si="16"/>
        <v>16.573305599214144</v>
      </c>
      <c r="D49" s="1">
        <f t="shared" si="16"/>
        <v>16.26815329512894</v>
      </c>
      <c r="E49" s="1">
        <f t="shared" si="16"/>
        <v>17.238919062499999</v>
      </c>
      <c r="F49" s="1">
        <f t="shared" si="16"/>
        <v>3.1380936061381073</v>
      </c>
      <c r="G49" s="1">
        <f t="shared" si="16"/>
        <v>0</v>
      </c>
      <c r="H49" s="1">
        <f t="shared" si="16"/>
        <v>8.179964</v>
      </c>
      <c r="I49" s="1">
        <f t="shared" si="16"/>
        <v>0</v>
      </c>
    </row>
    <row r="50" spans="1:9" x14ac:dyDescent="0.25">
      <c r="A50" s="2" t="s">
        <v>23</v>
      </c>
      <c r="B50" s="1">
        <f t="shared" ref="B50:I50" si="17">AVERAGE(B48:B49)</f>
        <v>14.414123220917855</v>
      </c>
      <c r="C50" s="1">
        <f t="shared" si="17"/>
        <v>20.40566586201636</v>
      </c>
      <c r="D50" s="1">
        <f t="shared" si="17"/>
        <v>18.844335948579126</v>
      </c>
      <c r="E50" s="1">
        <f t="shared" si="17"/>
        <v>23.283410651412932</v>
      </c>
      <c r="F50" s="1">
        <f t="shared" si="17"/>
        <v>5.9109271449493956</v>
      </c>
      <c r="G50" s="1">
        <f t="shared" si="17"/>
        <v>0</v>
      </c>
      <c r="H50" s="1">
        <f t="shared" si="17"/>
        <v>15.409055083778966</v>
      </c>
      <c r="I50" s="1">
        <f t="shared" si="17"/>
        <v>0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24</v>
      </c>
      <c r="B52" s="1">
        <f>B19/B17*100</f>
        <v>100</v>
      </c>
      <c r="C52" s="1">
        <f t="shared" ref="C52:I52" si="18">C19/C17*100</f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 t="e">
        <f t="shared" si="18"/>
        <v>#DIV/0!</v>
      </c>
      <c r="H52" s="1">
        <f t="shared" si="18"/>
        <v>100</v>
      </c>
      <c r="I52" s="1" t="e">
        <f t="shared" si="18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26</v>
      </c>
      <c r="B55" s="1">
        <f t="shared" ref="B55:I55" si="19">((B11/B9)-1)*100</f>
        <v>-15.273775216138329</v>
      </c>
      <c r="C55" s="1">
        <f t="shared" si="19"/>
        <v>11.333333333333329</v>
      </c>
      <c r="D55" s="1">
        <f t="shared" si="19"/>
        <v>-24.901185770750988</v>
      </c>
      <c r="E55" s="1">
        <f t="shared" si="19"/>
        <v>206.38297872340425</v>
      </c>
      <c r="F55" s="1">
        <f t="shared" si="19"/>
        <v>-35.532994923857864</v>
      </c>
      <c r="G55" s="1" t="e">
        <f t="shared" si="19"/>
        <v>#DIV/0!</v>
      </c>
      <c r="H55" s="1">
        <f t="shared" si="19"/>
        <v>-35.532994923857864</v>
      </c>
      <c r="I55" s="1" t="e">
        <f t="shared" si="19"/>
        <v>#DIV/0!</v>
      </c>
    </row>
    <row r="56" spans="1:9" x14ac:dyDescent="0.25">
      <c r="A56" s="2" t="s">
        <v>27</v>
      </c>
      <c r="B56" s="1">
        <f>((B32/B31)-1)*100</f>
        <v>-5.4882888110968642</v>
      </c>
      <c r="C56" s="1">
        <f t="shared" ref="C56:I56" si="20">((C32/C31)-1)*100</f>
        <v>-4.9779419194101671</v>
      </c>
      <c r="D56" s="1">
        <f t="shared" si="20"/>
        <v>-23.502398343294072</v>
      </c>
      <c r="E56" s="1">
        <f t="shared" si="20"/>
        <v>89.461015597355129</v>
      </c>
      <c r="F56" s="1">
        <f t="shared" si="20"/>
        <v>-30.975768422065364</v>
      </c>
      <c r="G56" s="1" t="e">
        <f t="shared" si="20"/>
        <v>#DIV/0!</v>
      </c>
      <c r="H56" s="1">
        <f t="shared" si="20"/>
        <v>-30.975768422065364</v>
      </c>
      <c r="I56" s="1" t="e">
        <f t="shared" si="20"/>
        <v>#DIV/0!</v>
      </c>
    </row>
    <row r="57" spans="1:9" x14ac:dyDescent="0.25">
      <c r="A57" s="2" t="s">
        <v>28</v>
      </c>
      <c r="B57" s="1">
        <f t="shared" ref="B57:I57" si="21">((B34/B33)-1)*100</f>
        <v>11.549536675338047</v>
      </c>
      <c r="C57" s="1">
        <f t="shared" si="21"/>
        <v>-14.650846035398358</v>
      </c>
      <c r="D57" s="1">
        <f t="shared" si="21"/>
        <v>1.8625958902452444</v>
      </c>
      <c r="E57" s="1">
        <f t="shared" si="21"/>
        <v>-38.162029631418818</v>
      </c>
      <c r="F57" s="1">
        <f t="shared" si="21"/>
        <v>7.0690836287647496</v>
      </c>
      <c r="G57" s="1" t="e">
        <f t="shared" si="21"/>
        <v>#DIV/0!</v>
      </c>
      <c r="H57" s="1">
        <f t="shared" si="21"/>
        <v>7.0690836287647496</v>
      </c>
      <c r="I57" s="1" t="e">
        <f t="shared" si="21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30</v>
      </c>
      <c r="B60" s="1">
        <f>B16/B10</f>
        <v>907095.45686574781</v>
      </c>
      <c r="C60" s="1">
        <f t="shared" ref="C60:C61" si="22">C16/C10</f>
        <v>3715990.4534606207</v>
      </c>
      <c r="D60" s="1">
        <f>D16/D10</f>
        <v>4058577.4058577404</v>
      </c>
      <c r="E60" s="1">
        <f>E16/E10</f>
        <v>3261111.111111111</v>
      </c>
      <c r="F60" s="1">
        <f t="shared" ref="F60:I60" si="23">F16/F10</f>
        <v>133333.33333333334</v>
      </c>
      <c r="G60" s="1">
        <f t="shared" si="23"/>
        <v>133333.33333333334</v>
      </c>
      <c r="H60" s="1">
        <f t="shared" si="23"/>
        <v>133333.33333333334</v>
      </c>
      <c r="I60" s="1">
        <f t="shared" si="23"/>
        <v>500000</v>
      </c>
    </row>
    <row r="61" spans="1:9" x14ac:dyDescent="0.25">
      <c r="A61" s="2" t="s">
        <v>31</v>
      </c>
      <c r="B61" s="1">
        <f>B17/B11</f>
        <v>1455529.2534013605</v>
      </c>
      <c r="C61" s="1">
        <f t="shared" si="22"/>
        <v>2525692.3802395212</v>
      </c>
      <c r="D61" s="1">
        <f>D17/D11</f>
        <v>2988202.8947368423</v>
      </c>
      <c r="E61" s="1">
        <f>E17/E11</f>
        <v>1915435.451388889</v>
      </c>
      <c r="F61" s="1">
        <f t="shared" ref="F61:I61" si="24">F17/F11</f>
        <v>48306.874015748028</v>
      </c>
      <c r="G61" s="1" t="e">
        <f t="shared" si="24"/>
        <v>#DIV/0!</v>
      </c>
      <c r="H61" s="1">
        <f t="shared" si="24"/>
        <v>48306.874015748028</v>
      </c>
      <c r="I61" s="1" t="e">
        <f t="shared" si="24"/>
        <v>#DIV/0!</v>
      </c>
    </row>
    <row r="62" spans="1:9" x14ac:dyDescent="0.25">
      <c r="A62" s="2" t="s">
        <v>32</v>
      </c>
      <c r="B62" s="1">
        <f>(B61/B60)*B45</f>
        <v>62.722388915597151</v>
      </c>
      <c r="C62" s="1">
        <f t="shared" ref="C62:I62" si="25">(C61/C60)*C45</f>
        <v>45.502516890612682</v>
      </c>
      <c r="D62" s="1">
        <f t="shared" si="25"/>
        <v>50.813469762278693</v>
      </c>
      <c r="E62" s="1">
        <f t="shared" si="25"/>
        <v>37.293783476879277</v>
      </c>
      <c r="F62" s="1">
        <f t="shared" si="25"/>
        <v>4.1788416292538084</v>
      </c>
      <c r="G62" s="1" t="e">
        <f t="shared" si="25"/>
        <v>#DIV/0!</v>
      </c>
      <c r="H62" s="1">
        <f t="shared" si="25"/>
        <v>10.447104073134522</v>
      </c>
      <c r="I62" s="1" t="e">
        <f t="shared" si="25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33</v>
      </c>
      <c r="B64" s="1" t="s">
        <v>1</v>
      </c>
      <c r="C64" s="1"/>
      <c r="D64" s="1" t="s">
        <v>69</v>
      </c>
      <c r="E64" s="1" t="s">
        <v>71</v>
      </c>
      <c r="F64" s="1"/>
      <c r="G64" s="1"/>
      <c r="H64" s="1"/>
      <c r="I64" s="1"/>
    </row>
    <row r="65" spans="1:9" x14ac:dyDescent="0.25">
      <c r="A65" s="2" t="s">
        <v>34</v>
      </c>
      <c r="B65" s="1">
        <f>B23/B22*100</f>
        <v>53.455261676983682</v>
      </c>
      <c r="C65" s="1"/>
      <c r="D65" s="1">
        <f>D23/D22*100</f>
        <v>59.62385321100917</v>
      </c>
      <c r="E65" s="1">
        <f>E23/E22*100</f>
        <v>44.977511244377808</v>
      </c>
      <c r="F65" s="1"/>
      <c r="G65" s="1"/>
      <c r="H65" s="1"/>
      <c r="I65" s="1"/>
    </row>
    <row r="66" spans="1:9" x14ac:dyDescent="0.25">
      <c r="A66" s="2" t="s">
        <v>35</v>
      </c>
      <c r="B66" s="1">
        <f>B17/B23*100</f>
        <v>90.099084219391514</v>
      </c>
      <c r="C66" s="1"/>
      <c r="D66" s="1">
        <f>(D17+G17)/D23*100</f>
        <v>87.360909370672417</v>
      </c>
      <c r="E66" s="1">
        <f>(H17+E17)/E23*100</f>
        <v>96.030883666666668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72</v>
      </c>
    </row>
    <row r="71" spans="1:9" x14ac:dyDescent="0.25">
      <c r="A71" s="2" t="s">
        <v>77</v>
      </c>
    </row>
    <row r="75" spans="1:9" x14ac:dyDescent="0.25">
      <c r="A75" s="2" t="s">
        <v>73</v>
      </c>
    </row>
    <row r="76" spans="1:9" x14ac:dyDescent="0.25">
      <c r="A76" s="2" t="s">
        <v>116</v>
      </c>
    </row>
    <row r="77" spans="1:9" x14ac:dyDescent="0.25">
      <c r="A77" s="2" t="s">
        <v>74</v>
      </c>
    </row>
    <row r="78" spans="1:9" x14ac:dyDescent="0.25">
      <c r="A78" s="2" t="s">
        <v>75</v>
      </c>
    </row>
    <row r="79" spans="1:9" x14ac:dyDescent="0.25">
      <c r="A79" s="2" t="s">
        <v>117</v>
      </c>
    </row>
    <row r="80" spans="1:9" x14ac:dyDescent="0.25">
      <c r="A80" s="48" t="s">
        <v>169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82"/>
  <sheetViews>
    <sheetView zoomScale="80" zoomScaleNormal="80" workbookViewId="0">
      <selection activeCell="N18" sqref="N18"/>
    </sheetView>
  </sheetViews>
  <sheetFormatPr baseColWidth="10" defaultColWidth="11.42578125" defaultRowHeight="15" x14ac:dyDescent="0.25"/>
  <cols>
    <col min="1" max="1" width="54.85546875" style="2" customWidth="1"/>
    <col min="2" max="2" width="17.140625" style="2" customWidth="1"/>
    <col min="3" max="3" width="15.28515625" style="2" bestFit="1" customWidth="1"/>
    <col min="4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9" x14ac:dyDescent="0.25">
      <c r="A1" s="52" t="s">
        <v>134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166</v>
      </c>
    </row>
    <row r="5" spans="1:9" ht="16.5" thickTop="1" thickBot="1" x14ac:dyDescent="0.3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9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9" x14ac:dyDescent="0.25">
      <c r="A7" s="5" t="s">
        <v>5</v>
      </c>
    </row>
    <row r="8" spans="1:9" x14ac:dyDescent="0.25">
      <c r="A8" s="2" t="s">
        <v>6</v>
      </c>
    </row>
    <row r="9" spans="1:9" x14ac:dyDescent="0.25">
      <c r="A9" s="2" t="s">
        <v>92</v>
      </c>
      <c r="B9" s="6">
        <f>+C9+F9+I9</f>
        <v>330</v>
      </c>
      <c r="C9" s="6">
        <f>SUM(D9:E9)</f>
        <v>330</v>
      </c>
      <c r="D9" s="6">
        <v>40</v>
      </c>
      <c r="E9" s="6">
        <v>290</v>
      </c>
      <c r="F9" s="6">
        <f>SUM(G9:H9)</f>
        <v>0</v>
      </c>
      <c r="G9" s="6">
        <v>0</v>
      </c>
      <c r="H9" s="6">
        <v>0</v>
      </c>
      <c r="I9" s="6">
        <v>0</v>
      </c>
    </row>
    <row r="10" spans="1:9" x14ac:dyDescent="0.25">
      <c r="A10" s="2" t="s">
        <v>135</v>
      </c>
      <c r="B10" s="6">
        <f t="shared" ref="B10:B12" si="0">+C10+F10+I10</f>
        <v>1072</v>
      </c>
      <c r="C10" s="6">
        <f t="shared" ref="C10:C19" si="1">SUM(D10:E10)</f>
        <v>397</v>
      </c>
      <c r="D10" s="6">
        <v>336</v>
      </c>
      <c r="E10" s="6">
        <v>61</v>
      </c>
      <c r="F10" s="6">
        <f t="shared" ref="F10:F12" si="2">SUM(G10:H10)</f>
        <v>675</v>
      </c>
      <c r="G10" s="6">
        <v>565</v>
      </c>
      <c r="H10" s="6">
        <v>110</v>
      </c>
      <c r="I10" s="6">
        <v>0</v>
      </c>
    </row>
    <row r="11" spans="1:9" x14ac:dyDescent="0.25">
      <c r="A11" s="2" t="s">
        <v>136</v>
      </c>
      <c r="B11" s="6">
        <f t="shared" si="0"/>
        <v>1002</v>
      </c>
      <c r="C11" s="6">
        <f t="shared" si="1"/>
        <v>214</v>
      </c>
      <c r="D11" s="6">
        <v>126</v>
      </c>
      <c r="E11" s="6">
        <v>88</v>
      </c>
      <c r="F11" s="6">
        <f t="shared" si="2"/>
        <v>788</v>
      </c>
      <c r="G11" s="6">
        <v>72</v>
      </c>
      <c r="H11" s="6">
        <v>716</v>
      </c>
      <c r="I11" s="6">
        <v>0</v>
      </c>
    </row>
    <row r="12" spans="1:9" x14ac:dyDescent="0.25">
      <c r="A12" s="2" t="s">
        <v>111</v>
      </c>
      <c r="B12" s="6">
        <f t="shared" si="0"/>
        <v>4403</v>
      </c>
      <c r="C12" s="6">
        <f>SUM(D12:E12)</f>
        <v>1378</v>
      </c>
      <c r="D12" s="6">
        <v>887</v>
      </c>
      <c r="E12" s="6">
        <v>491</v>
      </c>
      <c r="F12" s="6">
        <f t="shared" si="2"/>
        <v>2925</v>
      </c>
      <c r="G12" s="6">
        <v>1803</v>
      </c>
      <c r="H12" s="6">
        <v>1122</v>
      </c>
      <c r="I12" s="6">
        <v>100</v>
      </c>
    </row>
    <row r="13" spans="1:9" x14ac:dyDescent="0.25">
      <c r="B13" s="1"/>
      <c r="C13" s="6"/>
      <c r="D13" s="1"/>
      <c r="E13" s="1"/>
      <c r="F13" s="1"/>
      <c r="G13" s="1"/>
      <c r="H13" s="1"/>
      <c r="I13" s="1"/>
    </row>
    <row r="14" spans="1:9" x14ac:dyDescent="0.25">
      <c r="A14" s="2" t="s">
        <v>7</v>
      </c>
      <c r="B14" s="1"/>
      <c r="C14" s="6"/>
      <c r="D14" s="1"/>
      <c r="E14" s="1"/>
      <c r="F14" s="1"/>
      <c r="G14" s="1"/>
      <c r="H14" s="1"/>
      <c r="I14" s="1"/>
    </row>
    <row r="15" spans="1:9" x14ac:dyDescent="0.25">
      <c r="A15" s="2" t="s">
        <v>137</v>
      </c>
      <c r="B15" s="6">
        <f>+C15+F15+I15</f>
        <v>959020628</v>
      </c>
      <c r="C15" s="6">
        <f t="shared" si="1"/>
        <v>910232747</v>
      </c>
      <c r="D15" s="6">
        <v>116550000</v>
      </c>
      <c r="E15" s="6">
        <v>793682747</v>
      </c>
      <c r="F15" s="6">
        <f>SUM(G15:H15)</f>
        <v>48787881</v>
      </c>
      <c r="G15" s="6">
        <v>0</v>
      </c>
      <c r="H15" s="6">
        <v>48787881</v>
      </c>
      <c r="I15" s="6">
        <v>0</v>
      </c>
    </row>
    <row r="16" spans="1:9" x14ac:dyDescent="0.25">
      <c r="A16" s="2" t="s">
        <v>135</v>
      </c>
      <c r="B16" s="6">
        <f t="shared" ref="B16:B19" si="3">+C16+F16+I16</f>
        <v>1651000000</v>
      </c>
      <c r="C16" s="6">
        <f t="shared" si="1"/>
        <v>1560000000</v>
      </c>
      <c r="D16" s="6">
        <v>1361000000</v>
      </c>
      <c r="E16" s="6">
        <v>199000000</v>
      </c>
      <c r="F16" s="6">
        <f t="shared" ref="F16:F18" si="4">SUM(G16:H16)</f>
        <v>91000000</v>
      </c>
      <c r="G16" s="6">
        <v>76000000</v>
      </c>
      <c r="H16" s="6">
        <v>15000000</v>
      </c>
      <c r="I16" s="6">
        <v>0</v>
      </c>
    </row>
    <row r="17" spans="1:9" x14ac:dyDescent="0.25">
      <c r="A17" s="2" t="s">
        <v>136</v>
      </c>
      <c r="B17" s="6">
        <f t="shared" si="3"/>
        <v>776630360.39999998</v>
      </c>
      <c r="C17" s="6">
        <f t="shared" si="1"/>
        <v>728097000</v>
      </c>
      <c r="D17" s="6">
        <v>442985000</v>
      </c>
      <c r="E17" s="6">
        <v>285112000</v>
      </c>
      <c r="F17" s="6">
        <f t="shared" si="4"/>
        <v>48533360.399999999</v>
      </c>
      <c r="G17" s="6">
        <v>4159561</v>
      </c>
      <c r="H17" s="6">
        <v>44373799.399999999</v>
      </c>
      <c r="I17" s="6">
        <v>0</v>
      </c>
    </row>
    <row r="18" spans="1:9" x14ac:dyDescent="0.25">
      <c r="A18" s="2" t="s">
        <v>111</v>
      </c>
      <c r="B18" s="6">
        <f t="shared" si="3"/>
        <v>5531000000</v>
      </c>
      <c r="C18" s="6">
        <f t="shared" si="1"/>
        <v>5090000000</v>
      </c>
      <c r="D18" s="6">
        <v>3490000000</v>
      </c>
      <c r="E18" s="6">
        <v>1600000000</v>
      </c>
      <c r="F18" s="6">
        <f t="shared" si="4"/>
        <v>391000000</v>
      </c>
      <c r="G18" s="6">
        <v>241000000</v>
      </c>
      <c r="H18" s="6">
        <v>150000000</v>
      </c>
      <c r="I18" s="6">
        <v>50000000</v>
      </c>
    </row>
    <row r="19" spans="1:9" x14ac:dyDescent="0.25">
      <c r="A19" s="2" t="s">
        <v>138</v>
      </c>
      <c r="B19" s="6">
        <f t="shared" si="3"/>
        <v>776630360.39999998</v>
      </c>
      <c r="C19" s="6">
        <f t="shared" si="1"/>
        <v>728097000</v>
      </c>
      <c r="D19" s="6">
        <f>D17</f>
        <v>442985000</v>
      </c>
      <c r="E19" s="6">
        <f>E17</f>
        <v>285112000</v>
      </c>
      <c r="F19" s="6">
        <f>SUM(G19:H19)</f>
        <v>48533360.399999999</v>
      </c>
      <c r="G19" s="6">
        <f t="shared" ref="G19:H19" si="5">G17</f>
        <v>4159561</v>
      </c>
      <c r="H19" s="6">
        <f t="shared" si="5"/>
        <v>44373799.399999999</v>
      </c>
      <c r="I19" s="6"/>
    </row>
    <row r="20" spans="1:9" x14ac:dyDescent="0.25"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6"/>
      <c r="I21" s="6"/>
    </row>
    <row r="22" spans="1:9" x14ac:dyDescent="0.25">
      <c r="A22" s="2" t="s">
        <v>135</v>
      </c>
      <c r="B22" s="6">
        <f>B16</f>
        <v>1651000000</v>
      </c>
      <c r="C22" s="6"/>
      <c r="D22" s="6">
        <f>D16+G16</f>
        <v>1437000000</v>
      </c>
      <c r="E22" s="6">
        <f>E16+H16</f>
        <v>214000000</v>
      </c>
      <c r="F22" s="6"/>
      <c r="G22" s="6"/>
      <c r="H22" s="6"/>
      <c r="I22" s="6"/>
    </row>
    <row r="23" spans="1:9" x14ac:dyDescent="0.25">
      <c r="A23" s="2" t="s">
        <v>136</v>
      </c>
      <c r="B23" s="6">
        <f>D23+E23</f>
        <v>821600000</v>
      </c>
      <c r="C23" s="1"/>
      <c r="D23" s="6">
        <v>521600000</v>
      </c>
      <c r="E23" s="6">
        <v>300000000</v>
      </c>
      <c r="F23" s="6"/>
      <c r="G23" s="6"/>
      <c r="H23" s="1"/>
      <c r="I23" s="1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" t="s">
        <v>93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>
        <v>0.99</v>
      </c>
    </row>
    <row r="27" spans="1:9" x14ac:dyDescent="0.25">
      <c r="A27" s="2" t="s">
        <v>139</v>
      </c>
      <c r="B27" s="1">
        <v>1.02</v>
      </c>
      <c r="C27" s="1">
        <v>1.02</v>
      </c>
      <c r="D27" s="1">
        <v>1.02</v>
      </c>
      <c r="E27" s="1">
        <v>1.02</v>
      </c>
      <c r="F27" s="1">
        <v>1.02</v>
      </c>
      <c r="G27" s="1">
        <v>1.02</v>
      </c>
      <c r="H27" s="1">
        <v>1.02</v>
      </c>
      <c r="I27" s="1">
        <v>1.02</v>
      </c>
    </row>
    <row r="28" spans="1:9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>
        <v>110074</v>
      </c>
    </row>
    <row r="29" spans="1:9" x14ac:dyDescent="0.25"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2" t="s">
        <v>94</v>
      </c>
      <c r="B31" s="1">
        <f t="shared" ref="B31:I31" si="6">B15/B26</f>
        <v>968707705.05050504</v>
      </c>
      <c r="C31" s="1">
        <f t="shared" si="6"/>
        <v>919427017.17171717</v>
      </c>
      <c r="D31" s="1">
        <f t="shared" si="6"/>
        <v>117727272.72727273</v>
      </c>
      <c r="E31" s="1">
        <f t="shared" si="6"/>
        <v>801699744.44444442</v>
      </c>
      <c r="F31" s="1">
        <f t="shared" si="6"/>
        <v>49280687.878787883</v>
      </c>
      <c r="G31" s="1">
        <f t="shared" si="6"/>
        <v>0</v>
      </c>
      <c r="H31" s="1">
        <f t="shared" si="6"/>
        <v>49280687.878787883</v>
      </c>
      <c r="I31" s="1">
        <f t="shared" si="6"/>
        <v>0</v>
      </c>
    </row>
    <row r="32" spans="1:9" x14ac:dyDescent="0.25">
      <c r="A32" s="2" t="s">
        <v>140</v>
      </c>
      <c r="B32" s="1">
        <f t="shared" ref="B32:I32" si="7">B17/B27</f>
        <v>761402314.11764705</v>
      </c>
      <c r="C32" s="1">
        <f t="shared" si="7"/>
        <v>713820588.2352941</v>
      </c>
      <c r="D32" s="1">
        <f t="shared" si="7"/>
        <v>434299019.6078431</v>
      </c>
      <c r="E32" s="1">
        <f t="shared" si="7"/>
        <v>279521568.627451</v>
      </c>
      <c r="F32" s="1">
        <f t="shared" si="7"/>
        <v>47581725.882352941</v>
      </c>
      <c r="G32" s="1">
        <f t="shared" si="7"/>
        <v>4078000.9803921566</v>
      </c>
      <c r="H32" s="1">
        <f t="shared" si="7"/>
        <v>43503724.901960783</v>
      </c>
      <c r="I32" s="1">
        <f t="shared" si="7"/>
        <v>0</v>
      </c>
    </row>
    <row r="33" spans="1:9" x14ac:dyDescent="0.25">
      <c r="A33" s="2" t="s">
        <v>95</v>
      </c>
      <c r="B33" s="1">
        <f t="shared" ref="B33:I33" si="8">B31/B9</f>
        <v>2935477.8940924397</v>
      </c>
      <c r="C33" s="1">
        <f t="shared" si="8"/>
        <v>2786142.4762779307</v>
      </c>
      <c r="D33" s="1">
        <f t="shared" si="8"/>
        <v>2943181.8181818184</v>
      </c>
      <c r="E33" s="1">
        <f t="shared" si="8"/>
        <v>2764481.8773946357</v>
      </c>
      <c r="F33" s="1" t="e">
        <f t="shared" si="8"/>
        <v>#DIV/0!</v>
      </c>
      <c r="G33" s="1" t="e">
        <f t="shared" si="8"/>
        <v>#DIV/0!</v>
      </c>
      <c r="H33" s="1" t="e">
        <f t="shared" si="8"/>
        <v>#DIV/0!</v>
      </c>
      <c r="I33" s="1" t="e">
        <f t="shared" si="8"/>
        <v>#DIV/0!</v>
      </c>
    </row>
    <row r="34" spans="1:9" x14ac:dyDescent="0.25">
      <c r="A34" s="2" t="s">
        <v>141</v>
      </c>
      <c r="B34" s="1">
        <f t="shared" ref="B34:I34" si="9">B32/B11</f>
        <v>759882.54901960783</v>
      </c>
      <c r="C34" s="1">
        <f t="shared" si="9"/>
        <v>3335610.2253985708</v>
      </c>
      <c r="D34" s="1">
        <f t="shared" si="9"/>
        <v>3446817.6159352628</v>
      </c>
      <c r="E34" s="1">
        <f t="shared" si="9"/>
        <v>3176381.4616755797</v>
      </c>
      <c r="F34" s="1">
        <f t="shared" si="9"/>
        <v>60382.900865930125</v>
      </c>
      <c r="G34" s="1">
        <f t="shared" si="9"/>
        <v>56638.902505446618</v>
      </c>
      <c r="H34" s="1">
        <f t="shared" si="9"/>
        <v>60759.39232117428</v>
      </c>
      <c r="I34" s="1" t="e">
        <f t="shared" si="9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14</v>
      </c>
      <c r="B39" s="1">
        <f t="shared" ref="B39:I39" si="10">B10/B28*100</f>
        <v>0.97389029198539157</v>
      </c>
      <c r="C39" s="1">
        <f t="shared" si="10"/>
        <v>0.36066646074458997</v>
      </c>
      <c r="D39" s="1">
        <f t="shared" si="10"/>
        <v>0.30524919599542127</v>
      </c>
      <c r="E39" s="1">
        <f t="shared" si="10"/>
        <v>5.5417264749168749E-2</v>
      </c>
      <c r="F39" s="1">
        <f t="shared" si="10"/>
        <v>0.6132238312408016</v>
      </c>
      <c r="G39" s="1">
        <f t="shared" si="10"/>
        <v>0.51329105874230063</v>
      </c>
      <c r="H39" s="1">
        <f t="shared" si="10"/>
        <v>9.9932772498501007E-2</v>
      </c>
      <c r="I39" s="1">
        <f t="shared" si="10"/>
        <v>0</v>
      </c>
    </row>
    <row r="40" spans="1:9" x14ac:dyDescent="0.25">
      <c r="A40" s="2" t="s">
        <v>15</v>
      </c>
      <c r="B40" s="1">
        <f t="shared" ref="B40:I40" si="11">B11/B28*100</f>
        <v>0.91029670948634556</v>
      </c>
      <c r="C40" s="1">
        <f t="shared" si="11"/>
        <v>0.19441466649708378</v>
      </c>
      <c r="D40" s="1">
        <f t="shared" si="11"/>
        <v>0.11446844849828297</v>
      </c>
      <c r="E40" s="1">
        <f t="shared" si="11"/>
        <v>7.9946217998800806E-2</v>
      </c>
      <c r="F40" s="1">
        <f t="shared" si="11"/>
        <v>0.71588204298926184</v>
      </c>
      <c r="G40" s="1">
        <f t="shared" si="11"/>
        <v>6.5410541999018842E-2</v>
      </c>
      <c r="H40" s="1">
        <f t="shared" si="11"/>
        <v>0.65047150099024287</v>
      </c>
      <c r="I40" s="1">
        <f t="shared" si="11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 t="shared" ref="B43:I43" si="12">B11/B10*100</f>
        <v>93.470149253731336</v>
      </c>
      <c r="C43" s="1">
        <f t="shared" si="12"/>
        <v>53.904282115869016</v>
      </c>
      <c r="D43" s="1">
        <f t="shared" si="12"/>
        <v>37.5</v>
      </c>
      <c r="E43" s="1">
        <f t="shared" si="12"/>
        <v>144.26229508196721</v>
      </c>
      <c r="F43" s="1">
        <f t="shared" si="12"/>
        <v>116.74074074074075</v>
      </c>
      <c r="G43" s="1">
        <f t="shared" si="12"/>
        <v>12.743362831858407</v>
      </c>
      <c r="H43" s="1">
        <f t="shared" si="12"/>
        <v>650.90909090909088</v>
      </c>
      <c r="I43" s="1" t="e">
        <f t="shared" si="12"/>
        <v>#DIV/0!</v>
      </c>
    </row>
    <row r="44" spans="1:9" x14ac:dyDescent="0.25">
      <c r="A44" s="2" t="s">
        <v>18</v>
      </c>
      <c r="B44" s="1">
        <f t="shared" ref="B44:I44" si="13">B17/B16*100</f>
        <v>47.039997601453663</v>
      </c>
      <c r="C44" s="1">
        <f t="shared" si="13"/>
        <v>46.672884615384611</v>
      </c>
      <c r="D44" s="1">
        <f t="shared" si="13"/>
        <v>32.548493754592215</v>
      </c>
      <c r="E44" s="1">
        <f t="shared" si="13"/>
        <v>143.27236180904524</v>
      </c>
      <c r="F44" s="1">
        <f t="shared" si="13"/>
        <v>53.333363076923078</v>
      </c>
      <c r="G44" s="1">
        <f t="shared" si="13"/>
        <v>5.4731065789473687</v>
      </c>
      <c r="H44" s="1">
        <f t="shared" si="13"/>
        <v>295.82532933333334</v>
      </c>
      <c r="I44" s="1" t="e">
        <f t="shared" si="13"/>
        <v>#DIV/0!</v>
      </c>
    </row>
    <row r="45" spans="1:9" x14ac:dyDescent="0.25">
      <c r="A45" s="2" t="s">
        <v>19</v>
      </c>
      <c r="B45" s="1">
        <f t="shared" ref="B45:I45" si="14">AVERAGE(B43:B44)</f>
        <v>70.255073427592492</v>
      </c>
      <c r="C45" s="1">
        <f t="shared" si="14"/>
        <v>50.288583365626813</v>
      </c>
      <c r="D45" s="1">
        <f t="shared" si="14"/>
        <v>35.024246877296108</v>
      </c>
      <c r="E45" s="1">
        <f t="shared" si="14"/>
        <v>143.76732844550622</v>
      </c>
      <c r="F45" s="1">
        <f t="shared" si="14"/>
        <v>85.037051908831913</v>
      </c>
      <c r="G45" s="1">
        <f t="shared" si="14"/>
        <v>9.1082347054028876</v>
      </c>
      <c r="H45" s="1">
        <f t="shared" si="14"/>
        <v>473.36721012121211</v>
      </c>
      <c r="I45" s="1" t="e">
        <f t="shared" si="14"/>
        <v>#DIV/0!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 t="shared" ref="B48:I48" si="15">B11/B12*100</f>
        <v>22.757210992505112</v>
      </c>
      <c r="C48" s="1">
        <f t="shared" si="15"/>
        <v>15.529753265602322</v>
      </c>
      <c r="D48" s="1">
        <f t="shared" si="15"/>
        <v>14.205186020293123</v>
      </c>
      <c r="E48" s="1">
        <f t="shared" si="15"/>
        <v>17.922606924643585</v>
      </c>
      <c r="F48" s="1">
        <f t="shared" si="15"/>
        <v>26.940170940170937</v>
      </c>
      <c r="G48" s="1">
        <f t="shared" si="15"/>
        <v>3.9933444259567388</v>
      </c>
      <c r="H48" s="1">
        <f t="shared" si="15"/>
        <v>63.814616755793232</v>
      </c>
      <c r="I48" s="1">
        <f t="shared" si="15"/>
        <v>0</v>
      </c>
    </row>
    <row r="49" spans="1:9" x14ac:dyDescent="0.25">
      <c r="A49" s="2" t="s">
        <v>22</v>
      </c>
      <c r="B49" s="1">
        <f t="shared" ref="B49:I49" si="16">B17/B18*100</f>
        <v>14.041409517266318</v>
      </c>
      <c r="C49" s="1">
        <f t="shared" si="16"/>
        <v>14.304459724950885</v>
      </c>
      <c r="D49" s="1">
        <f t="shared" si="16"/>
        <v>12.692979942693411</v>
      </c>
      <c r="E49" s="1">
        <f t="shared" si="16"/>
        <v>17.819499999999998</v>
      </c>
      <c r="F49" s="1">
        <f t="shared" si="16"/>
        <v>12.412624143222505</v>
      </c>
      <c r="G49" s="1">
        <f t="shared" si="16"/>
        <v>1.7259589211618256</v>
      </c>
      <c r="H49" s="1">
        <f t="shared" si="16"/>
        <v>29.582532933333333</v>
      </c>
      <c r="I49" s="1">
        <f t="shared" si="16"/>
        <v>0</v>
      </c>
    </row>
    <row r="50" spans="1:9" x14ac:dyDescent="0.25">
      <c r="A50" s="2" t="s">
        <v>23</v>
      </c>
      <c r="B50" s="1">
        <f t="shared" ref="B50:I50" si="17">AVERAGE(B48:B49)</f>
        <v>18.399310254885716</v>
      </c>
      <c r="C50" s="1">
        <f t="shared" si="17"/>
        <v>14.917106495276602</v>
      </c>
      <c r="D50" s="1">
        <f t="shared" si="17"/>
        <v>13.449082981493266</v>
      </c>
      <c r="E50" s="1">
        <f t="shared" si="17"/>
        <v>17.87105346232179</v>
      </c>
      <c r="F50" s="1">
        <f t="shared" si="17"/>
        <v>19.676397541696723</v>
      </c>
      <c r="G50" s="1">
        <f t="shared" si="17"/>
        <v>2.8596516735592821</v>
      </c>
      <c r="H50" s="1">
        <f t="shared" si="17"/>
        <v>46.698574844563282</v>
      </c>
      <c r="I50" s="1">
        <f t="shared" si="17"/>
        <v>0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24</v>
      </c>
      <c r="B52" s="1">
        <f t="shared" ref="B52:I52" si="18">B19/B17*100</f>
        <v>100</v>
      </c>
      <c r="C52" s="1">
        <f t="shared" si="18"/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>
        <f t="shared" si="18"/>
        <v>100</v>
      </c>
      <c r="H52" s="1">
        <f t="shared" si="18"/>
        <v>100</v>
      </c>
      <c r="I52" s="1" t="e">
        <f t="shared" si="18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26</v>
      </c>
      <c r="B55" s="1">
        <f t="shared" ref="B55:I55" si="19">((B11/B9)-1)*100</f>
        <v>203.63636363636363</v>
      </c>
      <c r="C55" s="1">
        <f t="shared" si="19"/>
        <v>-35.151515151515156</v>
      </c>
      <c r="D55" s="1">
        <f t="shared" si="19"/>
        <v>215</v>
      </c>
      <c r="E55" s="1">
        <f t="shared" si="19"/>
        <v>-69.65517241379311</v>
      </c>
      <c r="F55" s="1" t="e">
        <f t="shared" si="19"/>
        <v>#DIV/0!</v>
      </c>
      <c r="G55" s="1" t="e">
        <f t="shared" si="19"/>
        <v>#DIV/0!</v>
      </c>
      <c r="H55" s="1" t="e">
        <f t="shared" si="19"/>
        <v>#DIV/0!</v>
      </c>
      <c r="I55" s="1" t="e">
        <f t="shared" si="19"/>
        <v>#DIV/0!</v>
      </c>
    </row>
    <row r="56" spans="1:9" x14ac:dyDescent="0.25">
      <c r="A56" s="2" t="s">
        <v>27</v>
      </c>
      <c r="B56" s="1">
        <f t="shared" ref="B56:I56" si="20">((B32/B31)-1)*100</f>
        <v>-21.400200478641786</v>
      </c>
      <c r="C56" s="1">
        <f t="shared" si="20"/>
        <v>-22.362452385714793</v>
      </c>
      <c r="D56" s="1">
        <f t="shared" si="20"/>
        <v>268.9026421379362</v>
      </c>
      <c r="E56" s="1">
        <f t="shared" si="20"/>
        <v>-65.133883281807499</v>
      </c>
      <c r="F56" s="1">
        <f t="shared" si="20"/>
        <v>-3.4475208637788413</v>
      </c>
      <c r="G56" s="1" t="e">
        <f t="shared" si="20"/>
        <v>#DIV/0!</v>
      </c>
      <c r="H56" s="1">
        <f t="shared" si="20"/>
        <v>-11.722569682948169</v>
      </c>
      <c r="I56" s="1" t="e">
        <f t="shared" si="20"/>
        <v>#DIV/0!</v>
      </c>
    </row>
    <row r="57" spans="1:9" x14ac:dyDescent="0.25">
      <c r="A57" s="2" t="s">
        <v>28</v>
      </c>
      <c r="B57" s="1">
        <f t="shared" ref="B57:I57" si="21">((B34/B33)-1)*100</f>
        <v>-74.113838480989799</v>
      </c>
      <c r="C57" s="1">
        <f t="shared" si="21"/>
        <v>19.721451928570644</v>
      </c>
      <c r="D57" s="1">
        <f t="shared" si="21"/>
        <v>17.111949885059108</v>
      </c>
      <c r="E57" s="1">
        <f t="shared" si="21"/>
        <v>14.899702821316207</v>
      </c>
      <c r="F57" s="1" t="e">
        <f t="shared" si="21"/>
        <v>#DIV/0!</v>
      </c>
      <c r="G57" s="1" t="e">
        <f t="shared" si="21"/>
        <v>#DIV/0!</v>
      </c>
      <c r="H57" s="1" t="e">
        <f t="shared" si="21"/>
        <v>#DIV/0!</v>
      </c>
      <c r="I57" s="1" t="e">
        <f t="shared" si="21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30</v>
      </c>
      <c r="B60" s="1">
        <f>B16/B10</f>
        <v>1540111.9402985075</v>
      </c>
      <c r="C60" s="1">
        <f t="shared" ref="C60:I60" si="22">C16/C10</f>
        <v>3929471.0327455918</v>
      </c>
      <c r="D60" s="1">
        <f t="shared" si="22"/>
        <v>4050595.2380952379</v>
      </c>
      <c r="E60" s="1">
        <f t="shared" si="22"/>
        <v>3262295.0819672132</v>
      </c>
      <c r="F60" s="1">
        <f t="shared" si="22"/>
        <v>134814.8148148148</v>
      </c>
      <c r="G60" s="1">
        <f t="shared" si="22"/>
        <v>134513.27433628318</v>
      </c>
      <c r="H60" s="1">
        <f t="shared" si="22"/>
        <v>136363.63636363635</v>
      </c>
      <c r="I60" s="1" t="e">
        <f t="shared" si="22"/>
        <v>#DIV/0!</v>
      </c>
    </row>
    <row r="61" spans="1:9" x14ac:dyDescent="0.25">
      <c r="A61" s="2" t="s">
        <v>31</v>
      </c>
      <c r="B61" s="1">
        <f>B17/B11</f>
        <v>775080.2</v>
      </c>
      <c r="C61" s="1">
        <f t="shared" ref="C61:I61" si="23">C17/C11</f>
        <v>3402322.4299065419</v>
      </c>
      <c r="D61" s="1">
        <f t="shared" si="23"/>
        <v>3515753.9682539683</v>
      </c>
      <c r="E61" s="1">
        <f t="shared" si="23"/>
        <v>3239909.0909090908</v>
      </c>
      <c r="F61" s="1">
        <f t="shared" si="23"/>
        <v>61590.558883248726</v>
      </c>
      <c r="G61" s="1">
        <f t="shared" si="23"/>
        <v>57771.680555555555</v>
      </c>
      <c r="H61" s="1">
        <f t="shared" si="23"/>
        <v>61974.580167597764</v>
      </c>
      <c r="I61" s="1" t="e">
        <f t="shared" si="23"/>
        <v>#DIV/0!</v>
      </c>
    </row>
    <row r="62" spans="1:9" x14ac:dyDescent="0.25">
      <c r="A62" s="2" t="s">
        <v>32</v>
      </c>
      <c r="B62" s="1">
        <f>(B61/B60)*B45</f>
        <v>35.356726312191846</v>
      </c>
      <c r="C62" s="1">
        <f t="shared" ref="C62:I62" si="24">(C61/C60)*C45</f>
        <v>43.542241112679207</v>
      </c>
      <c r="D62" s="1">
        <f t="shared" si="24"/>
        <v>30.399639486532486</v>
      </c>
      <c r="E62" s="1">
        <f t="shared" si="24"/>
        <v>142.78079165218509</v>
      </c>
      <c r="F62" s="1">
        <f t="shared" si="24"/>
        <v>38.849436243658616</v>
      </c>
      <c r="G62" s="1">
        <f t="shared" si="24"/>
        <v>3.9118669025189678</v>
      </c>
      <c r="H62" s="1">
        <f t="shared" si="24"/>
        <v>215.1360501573738</v>
      </c>
      <c r="I62" s="1" t="e">
        <f t="shared" si="24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33</v>
      </c>
      <c r="B64" s="42" t="s">
        <v>1</v>
      </c>
      <c r="C64" s="42"/>
      <c r="D64" s="42" t="s">
        <v>69</v>
      </c>
      <c r="E64" s="42" t="s">
        <v>71</v>
      </c>
      <c r="F64" s="42"/>
      <c r="G64" s="42"/>
      <c r="H64" s="1"/>
      <c r="I64" s="1"/>
    </row>
    <row r="65" spans="1:9" x14ac:dyDescent="0.25">
      <c r="A65" s="2" t="s">
        <v>34</v>
      </c>
      <c r="B65" s="1">
        <f>B23/B22*100</f>
        <v>49.763779527559052</v>
      </c>
      <c r="C65" s="1"/>
      <c r="D65" s="1">
        <f>D23/D22*100</f>
        <v>36.297842727905362</v>
      </c>
      <c r="E65" s="1">
        <f>E23/E22*100</f>
        <v>140.18691588785046</v>
      </c>
      <c r="F65" s="1"/>
      <c r="G65" s="1"/>
      <c r="H65" s="1"/>
      <c r="I65" s="1"/>
    </row>
    <row r="66" spans="1:9" x14ac:dyDescent="0.25">
      <c r="A66" s="2" t="s">
        <v>35</v>
      </c>
      <c r="B66" s="1">
        <f>B17/B23*100</f>
        <v>94.526577458617339</v>
      </c>
      <c r="C66" s="1"/>
      <c r="D66" s="1">
        <f>(D17+G17)/D23*100</f>
        <v>85.725567676380365</v>
      </c>
      <c r="E66" s="1">
        <f>(E17+H17)/E23*100</f>
        <v>109.82859979999999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72</v>
      </c>
    </row>
    <row r="71" spans="1:9" x14ac:dyDescent="0.25">
      <c r="A71" s="2" t="s">
        <v>77</v>
      </c>
    </row>
    <row r="75" spans="1:9" x14ac:dyDescent="0.25">
      <c r="A75" s="2" t="s">
        <v>73</v>
      </c>
    </row>
    <row r="76" spans="1:9" x14ac:dyDescent="0.25">
      <c r="A76" s="2" t="s">
        <v>116</v>
      </c>
    </row>
    <row r="77" spans="1:9" x14ac:dyDescent="0.25">
      <c r="A77" s="2" t="s">
        <v>74</v>
      </c>
    </row>
    <row r="78" spans="1:9" x14ac:dyDescent="0.25">
      <c r="A78" s="2" t="s">
        <v>75</v>
      </c>
    </row>
    <row r="79" spans="1:9" x14ac:dyDescent="0.25">
      <c r="A79" s="2" t="s">
        <v>117</v>
      </c>
    </row>
    <row r="81" spans="1:1" x14ac:dyDescent="0.25">
      <c r="A81" s="48" t="s">
        <v>169</v>
      </c>
    </row>
    <row r="82" spans="1:1" x14ac:dyDescent="0.25">
      <c r="A82" s="2" t="s">
        <v>76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J81"/>
  <sheetViews>
    <sheetView zoomScale="80" zoomScaleNormal="80" workbookViewId="0">
      <selection activeCell="B28" sqref="B28"/>
    </sheetView>
  </sheetViews>
  <sheetFormatPr baseColWidth="10" defaultColWidth="11.42578125" defaultRowHeight="15" x14ac:dyDescent="0.25"/>
  <cols>
    <col min="1" max="1" width="54.85546875" style="2" customWidth="1"/>
    <col min="2" max="2" width="18.28515625" style="2" customWidth="1"/>
    <col min="3" max="3" width="17.140625" style="2" customWidth="1"/>
    <col min="4" max="7" width="15.28515625" style="2" customWidth="1"/>
    <col min="8" max="8" width="15.140625" style="2" bestFit="1" customWidth="1"/>
    <col min="9" max="9" width="14.7109375" style="2" customWidth="1"/>
    <col min="10" max="16384" width="11.42578125" style="2"/>
  </cols>
  <sheetData>
    <row r="1" spans="1:9" x14ac:dyDescent="0.25">
      <c r="A1" s="52" t="s">
        <v>142</v>
      </c>
      <c r="B1" s="52"/>
      <c r="C1" s="52"/>
      <c r="D1" s="52"/>
      <c r="E1" s="52"/>
      <c r="F1" s="52"/>
      <c r="G1" s="52"/>
      <c r="H1" s="52"/>
      <c r="I1" s="52"/>
    </row>
    <row r="3" spans="1:9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9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166</v>
      </c>
    </row>
    <row r="5" spans="1:9" ht="16.5" thickTop="1" thickBot="1" x14ac:dyDescent="0.3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9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9" x14ac:dyDescent="0.25">
      <c r="A7" s="5" t="s">
        <v>5</v>
      </c>
    </row>
    <row r="8" spans="1:9" x14ac:dyDescent="0.25">
      <c r="A8" s="2" t="s">
        <v>6</v>
      </c>
    </row>
    <row r="9" spans="1:9" x14ac:dyDescent="0.25">
      <c r="A9" s="2" t="s">
        <v>96</v>
      </c>
      <c r="B9" s="6">
        <f>+C9+F9+I9</f>
        <v>424</v>
      </c>
      <c r="C9" s="6">
        <f>'I trimestre'!C9+'II Trimestre'!C9</f>
        <v>424</v>
      </c>
      <c r="D9" s="6">
        <f>'I trimestre'!D9+'II Trimestre'!D9</f>
        <v>161</v>
      </c>
      <c r="E9" s="6">
        <f>'I trimestre'!E9+'II Trimestre'!E9</f>
        <v>263</v>
      </c>
      <c r="F9" s="6">
        <f>'I trimestre'!F9+'II Trimestre'!F9</f>
        <v>0</v>
      </c>
      <c r="G9" s="6">
        <f>'I trimestre'!G9+'II Trimestre'!G9</f>
        <v>0</v>
      </c>
      <c r="H9" s="6">
        <f>'I trimestre'!H9+'II Trimestre'!H9</f>
        <v>0</v>
      </c>
      <c r="I9" s="6">
        <f>'I trimestre'!I9+'II Trimestre'!I9</f>
        <v>0</v>
      </c>
    </row>
    <row r="10" spans="1:9" x14ac:dyDescent="0.25">
      <c r="A10" s="2" t="s">
        <v>143</v>
      </c>
      <c r="B10" s="6">
        <f t="shared" ref="B10:B12" si="0">+C10+F10+I10</f>
        <v>1372</v>
      </c>
      <c r="C10" s="6">
        <f>'I trimestre'!C10+'II Trimestre'!C10</f>
        <v>562</v>
      </c>
      <c r="D10" s="6">
        <f>'I trimestre'!D10+'II Trimestre'!D10</f>
        <v>312</v>
      </c>
      <c r="E10" s="6">
        <f>'I trimestre'!E10+'II Trimestre'!E10</f>
        <v>250</v>
      </c>
      <c r="F10" s="6">
        <f>'I trimestre'!F10+'II Trimestre'!F10</f>
        <v>750</v>
      </c>
      <c r="G10" s="6">
        <f>'I trimestre'!G10+'II Trimestre'!G10</f>
        <v>338</v>
      </c>
      <c r="H10" s="6">
        <f>'I trimestre'!H10+'II Trimestre'!H10</f>
        <v>412</v>
      </c>
      <c r="I10" s="6">
        <f>'I trimestre'!I10+'II Trimestre'!I10</f>
        <v>60</v>
      </c>
    </row>
    <row r="11" spans="1:9" x14ac:dyDescent="0.25">
      <c r="A11" s="2" t="s">
        <v>144</v>
      </c>
      <c r="B11" s="6">
        <f t="shared" si="0"/>
        <v>462</v>
      </c>
      <c r="C11" s="6">
        <f>'I trimestre'!C11+'II Trimestre'!C11</f>
        <v>462</v>
      </c>
      <c r="D11" s="6">
        <f>'I trimestre'!D11+'II Trimestre'!D11</f>
        <v>224</v>
      </c>
      <c r="E11" s="6">
        <f>'I trimestre'!E11+'II Trimestre'!E11</f>
        <v>238</v>
      </c>
      <c r="F11" s="6">
        <f>'I trimestre'!F11+'II Trimestre'!F11</f>
        <v>0</v>
      </c>
      <c r="G11" s="6">
        <f>'I trimestre'!G11+'II Trimestre'!G11</f>
        <v>0</v>
      </c>
      <c r="H11" s="6">
        <f>'I trimestre'!H11+'II Trimestre'!H11</f>
        <v>0</v>
      </c>
      <c r="I11" s="6">
        <f>'I trimestre'!I11+'II Trimestre'!I11</f>
        <v>0</v>
      </c>
    </row>
    <row r="12" spans="1:9" x14ac:dyDescent="0.25">
      <c r="A12" s="2" t="s">
        <v>111</v>
      </c>
      <c r="B12" s="6">
        <f t="shared" si="0"/>
        <v>4403</v>
      </c>
      <c r="C12" s="6">
        <f>'II Trimestre'!C12</f>
        <v>1378</v>
      </c>
      <c r="D12" s="6">
        <f>'II Trimestre'!D12</f>
        <v>887</v>
      </c>
      <c r="E12" s="6">
        <f>'II Trimestre'!E12</f>
        <v>491</v>
      </c>
      <c r="F12" s="6">
        <f>'II Trimestre'!F12</f>
        <v>2925</v>
      </c>
      <c r="G12" s="6">
        <f>'II Trimestre'!G12</f>
        <v>1803</v>
      </c>
      <c r="H12" s="6">
        <f>'II Trimestre'!H12</f>
        <v>1122</v>
      </c>
      <c r="I12" s="6">
        <f>'II Trimestre'!I12</f>
        <v>100</v>
      </c>
    </row>
    <row r="13" spans="1:9" x14ac:dyDescent="0.25"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2" t="s">
        <v>145</v>
      </c>
      <c r="B15" s="6">
        <f>+C15+F15+I15</f>
        <v>1200661653.1399999</v>
      </c>
      <c r="C15" s="6">
        <f>'I trimestre'!C15+'II Trimestre'!C15</f>
        <v>1189180135.02</v>
      </c>
      <c r="D15" s="6">
        <f>'I trimestre'!D15+'II Trimestre'!D15</f>
        <v>470864727.01999998</v>
      </c>
      <c r="E15" s="6">
        <f>'I trimestre'!E15+'II Trimestre'!E15</f>
        <v>718315408</v>
      </c>
      <c r="F15" s="6">
        <f>'I trimestre'!F15+'II Trimestre'!F15</f>
        <v>11481518.120000001</v>
      </c>
      <c r="G15" s="6">
        <f>'I trimestre'!G15+'II Trimestre'!G15</f>
        <v>3041478.16</v>
      </c>
      <c r="H15" s="6">
        <f>'I trimestre'!H15+'II Trimestre'!H15</f>
        <v>8440039.9600000009</v>
      </c>
      <c r="I15" s="6">
        <f>'I trimestre'!I15+'II Trimestre'!I15</f>
        <v>0</v>
      </c>
    </row>
    <row r="16" spans="1:9" x14ac:dyDescent="0.25">
      <c r="A16" s="2" t="s">
        <v>143</v>
      </c>
      <c r="B16" s="6">
        <f t="shared" ref="B16:B19" si="1">+C16+F16+I16</f>
        <v>2105000000</v>
      </c>
      <c r="C16" s="6">
        <f>'I trimestre'!C16+'II Trimestre'!C16</f>
        <v>1975000000</v>
      </c>
      <c r="D16" s="6">
        <f>'I trimestre'!D16+'II Trimestre'!D16</f>
        <v>1160000000</v>
      </c>
      <c r="E16" s="6">
        <f>'I trimestre'!E16+'II Trimestre'!E16</f>
        <v>815000000</v>
      </c>
      <c r="F16" s="6">
        <f>'I trimestre'!F16+'II Trimestre'!F16</f>
        <v>100000000</v>
      </c>
      <c r="G16" s="6">
        <f>'I trimestre'!G16+'II Trimestre'!G16</f>
        <v>45000000</v>
      </c>
      <c r="H16" s="6">
        <f>'I trimestre'!H16+'II Trimestre'!H16</f>
        <v>55000000</v>
      </c>
      <c r="I16" s="6">
        <f>'I trimestre'!I16+'II Trimestre'!I16</f>
        <v>30000000</v>
      </c>
    </row>
    <row r="17" spans="1:10" x14ac:dyDescent="0.25">
      <c r="A17" s="2" t="s">
        <v>144</v>
      </c>
      <c r="B17" s="6">
        <f t="shared" si="1"/>
        <v>1413913644.26</v>
      </c>
      <c r="C17" s="6">
        <f>'I trimestre'!C17+'II Trimestre'!C17</f>
        <v>1390959999</v>
      </c>
      <c r="D17" s="6">
        <f>'I trimestre'!D17+'II Trimestre'!D17</f>
        <v>692082000</v>
      </c>
      <c r="E17" s="6">
        <f>'I trimestre'!E17+'II Trimestre'!E17</f>
        <v>698877999</v>
      </c>
      <c r="F17" s="6">
        <f>'I trimestre'!F17+'II Trimestre'!F17</f>
        <v>22953645.259999998</v>
      </c>
      <c r="G17" s="6">
        <f>'I trimestre'!G17+'II Trimestre'!G17</f>
        <v>0</v>
      </c>
      <c r="H17" s="6">
        <f>'I trimestre'!H17+'II Trimestre'!H17</f>
        <v>22953645.259999998</v>
      </c>
      <c r="I17" s="6">
        <f>'I trimestre'!I17+'II Trimestre'!I17</f>
        <v>0</v>
      </c>
    </row>
    <row r="18" spans="1:10" x14ac:dyDescent="0.25">
      <c r="A18" s="2" t="s">
        <v>111</v>
      </c>
      <c r="B18" s="6">
        <f t="shared" si="1"/>
        <v>5531000000</v>
      </c>
      <c r="C18" s="6">
        <f>'II Trimestre'!C18</f>
        <v>5090000000</v>
      </c>
      <c r="D18" s="6">
        <f>'II Trimestre'!D18</f>
        <v>3490000000</v>
      </c>
      <c r="E18" s="6">
        <f>'II Trimestre'!E18</f>
        <v>1600000000</v>
      </c>
      <c r="F18" s="6">
        <f>'II Trimestre'!F18</f>
        <v>391000000</v>
      </c>
      <c r="G18" s="6">
        <f>'II Trimestre'!G18</f>
        <v>241000000</v>
      </c>
      <c r="H18" s="6">
        <f>'II Trimestre'!H18</f>
        <v>150000000</v>
      </c>
      <c r="I18" s="6">
        <f>'II Trimestre'!I18</f>
        <v>50000000</v>
      </c>
    </row>
    <row r="19" spans="1:10" x14ac:dyDescent="0.25">
      <c r="A19" s="2" t="s">
        <v>146</v>
      </c>
      <c r="B19" s="6">
        <f t="shared" si="1"/>
        <v>1413913644.26</v>
      </c>
      <c r="C19" s="6">
        <f>C17</f>
        <v>1390959999</v>
      </c>
      <c r="D19" s="6">
        <f>D17</f>
        <v>692082000</v>
      </c>
      <c r="E19" s="6">
        <f>E17</f>
        <v>698877999</v>
      </c>
      <c r="F19" s="47">
        <f>SUM(G19:H19)</f>
        <v>22953645.259999998</v>
      </c>
      <c r="G19" s="6">
        <f t="shared" ref="G19:I19" si="2">G17</f>
        <v>0</v>
      </c>
      <c r="H19" s="6">
        <f t="shared" si="2"/>
        <v>22953645.259999998</v>
      </c>
      <c r="I19" s="6">
        <f t="shared" si="2"/>
        <v>0</v>
      </c>
      <c r="J19" s="40"/>
    </row>
    <row r="20" spans="1:10" x14ac:dyDescent="0.25">
      <c r="B20" s="6"/>
      <c r="C20" s="6"/>
      <c r="D20" s="6"/>
      <c r="E20" s="6"/>
      <c r="F20" s="6"/>
      <c r="G20" s="6"/>
      <c r="H20" s="6"/>
      <c r="I20" s="6"/>
    </row>
    <row r="21" spans="1:10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6"/>
      <c r="I21" s="6"/>
    </row>
    <row r="22" spans="1:10" x14ac:dyDescent="0.25">
      <c r="A22" s="2" t="s">
        <v>143</v>
      </c>
      <c r="B22" s="6">
        <f>B16</f>
        <v>2105000000</v>
      </c>
      <c r="C22" s="6"/>
      <c r="D22" s="47">
        <f>D16+G16</f>
        <v>1205000000</v>
      </c>
      <c r="E22" s="6">
        <f>H16+E16</f>
        <v>870000000</v>
      </c>
      <c r="F22" s="44"/>
      <c r="G22" s="6"/>
      <c r="H22" s="6"/>
      <c r="I22" s="6"/>
    </row>
    <row r="23" spans="1:10" x14ac:dyDescent="0.25">
      <c r="A23" s="2" t="s">
        <v>144</v>
      </c>
      <c r="B23" s="6">
        <f>D23+E23</f>
        <v>1940788000</v>
      </c>
      <c r="C23" s="6"/>
      <c r="D23" s="6">
        <f>'I trimestre'!D23+'II Trimestre'!D23</f>
        <v>1190788000</v>
      </c>
      <c r="E23" s="6">
        <f>'I trimestre'!E23+'II Trimestre'!E23</f>
        <v>750000000</v>
      </c>
      <c r="F23" s="6"/>
      <c r="G23" s="6"/>
      <c r="H23" s="6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97</v>
      </c>
      <c r="B26" s="46">
        <v>0.99</v>
      </c>
      <c r="C26" s="46">
        <v>0.99</v>
      </c>
      <c r="D26" s="46">
        <v>0.99</v>
      </c>
      <c r="E26" s="46">
        <v>0.99</v>
      </c>
      <c r="F26" s="46">
        <v>0.99</v>
      </c>
      <c r="G26" s="46">
        <v>0.99</v>
      </c>
      <c r="H26" s="46">
        <v>0.99</v>
      </c>
      <c r="I26" s="46">
        <v>0.99</v>
      </c>
      <c r="J26" s="40"/>
    </row>
    <row r="27" spans="1:10" x14ac:dyDescent="0.25">
      <c r="A27" s="2" t="s">
        <v>147</v>
      </c>
      <c r="B27" s="46">
        <v>1.01</v>
      </c>
      <c r="C27" s="46">
        <v>1.01</v>
      </c>
      <c r="D27" s="46">
        <v>1.01</v>
      </c>
      <c r="E27" s="46">
        <v>1.01</v>
      </c>
      <c r="F27" s="46">
        <v>1.01</v>
      </c>
      <c r="G27" s="46">
        <v>1.01</v>
      </c>
      <c r="H27" s="46">
        <v>1.01</v>
      </c>
      <c r="I27" s="46">
        <v>1.01</v>
      </c>
      <c r="J27" s="40"/>
    </row>
    <row r="28" spans="1:10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>
        <v>110074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98</v>
      </c>
      <c r="B31" s="1">
        <f>B15/B26</f>
        <v>1212789548.6262624</v>
      </c>
      <c r="C31" s="1">
        <f>C15/C26</f>
        <v>1201192055.5757575</v>
      </c>
      <c r="D31" s="1">
        <f>D15/D26</f>
        <v>475620936.38383836</v>
      </c>
      <c r="E31" s="1">
        <f>E15/E26</f>
        <v>725571119.19191921</v>
      </c>
      <c r="F31" s="1">
        <f t="shared" ref="F31:I31" si="3">F15/F26</f>
        <v>11597493.050505051</v>
      </c>
      <c r="G31" s="1">
        <f t="shared" si="3"/>
        <v>3072200.1616161619</v>
      </c>
      <c r="H31" s="1">
        <f t="shared" si="3"/>
        <v>8525292.8888888899</v>
      </c>
      <c r="I31" s="1">
        <f t="shared" si="3"/>
        <v>0</v>
      </c>
    </row>
    <row r="32" spans="1:10" x14ac:dyDescent="0.25">
      <c r="A32" s="2" t="s">
        <v>148</v>
      </c>
      <c r="B32" s="1">
        <f>B17/B27</f>
        <v>1399914499.2673266</v>
      </c>
      <c r="C32" s="1">
        <f>C17/C27</f>
        <v>1377188117.8217821</v>
      </c>
      <c r="D32" s="1">
        <f>D17/D27</f>
        <v>685229702.97029698</v>
      </c>
      <c r="E32" s="1">
        <f>E17/E27</f>
        <v>691958414.85148513</v>
      </c>
      <c r="F32" s="1">
        <f t="shared" ref="F32:I32" si="4">F17/F27</f>
        <v>22726381.445544552</v>
      </c>
      <c r="G32" s="1">
        <f t="shared" si="4"/>
        <v>0</v>
      </c>
      <c r="H32" s="1">
        <f t="shared" si="4"/>
        <v>22726381.445544552</v>
      </c>
      <c r="I32" s="1">
        <f t="shared" si="4"/>
        <v>0</v>
      </c>
    </row>
    <row r="33" spans="1:9" x14ac:dyDescent="0.25">
      <c r="A33" s="2" t="s">
        <v>99</v>
      </c>
      <c r="B33" s="1">
        <f>B31/B9</f>
        <v>2860352.7090242039</v>
      </c>
      <c r="C33" s="1">
        <f>C31/C9</f>
        <v>2833000.1310748998</v>
      </c>
      <c r="D33" s="1">
        <f>D31/D9</f>
        <v>2954167.3067319151</v>
      </c>
      <c r="E33" s="1">
        <f>E31/E9</f>
        <v>2758825.5482582478</v>
      </c>
      <c r="F33" s="1" t="e">
        <f t="shared" ref="F33:I33" si="5">F31/F9</f>
        <v>#DIV/0!</v>
      </c>
      <c r="G33" s="1" t="e">
        <f t="shared" si="5"/>
        <v>#DIV/0!</v>
      </c>
      <c r="H33" s="1" t="e">
        <f t="shared" si="5"/>
        <v>#DIV/0!</v>
      </c>
      <c r="I33" s="1" t="e">
        <f t="shared" si="5"/>
        <v>#DIV/0!</v>
      </c>
    </row>
    <row r="34" spans="1:9" x14ac:dyDescent="0.25">
      <c r="A34" s="2" t="s">
        <v>149</v>
      </c>
      <c r="B34" s="1">
        <f>B32/B11</f>
        <v>3030117.9637820921</v>
      </c>
      <c r="C34" s="1">
        <f>C32/C11</f>
        <v>2980926.6619519093</v>
      </c>
      <c r="D34" s="1">
        <f>D32/D11</f>
        <v>3059061.1739745401</v>
      </c>
      <c r="E34" s="1">
        <f>E32/E11</f>
        <v>2907388.2976953159</v>
      </c>
      <c r="F34" s="1" t="e">
        <f t="shared" ref="F34:I34" si="6">F32/F11</f>
        <v>#DIV/0!</v>
      </c>
      <c r="G34" s="1" t="e">
        <f t="shared" si="6"/>
        <v>#DIV/0!</v>
      </c>
      <c r="H34" s="1" t="e">
        <f t="shared" si="6"/>
        <v>#DIV/0!</v>
      </c>
      <c r="I34" s="1" t="e">
        <f t="shared" si="6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14</v>
      </c>
      <c r="B39" s="1">
        <f>B10/B28*100</f>
        <v>1.2464342169813034</v>
      </c>
      <c r="C39" s="1">
        <f>C10/C28*100</f>
        <v>0.51056561949234147</v>
      </c>
      <c r="D39" s="1">
        <f>D10/D28*100</f>
        <v>0.28344568199574827</v>
      </c>
      <c r="E39" s="1">
        <f>E10/E28*100</f>
        <v>0.22711993749659323</v>
      </c>
      <c r="F39" s="1">
        <f t="shared" ref="F39:I39" si="7">F10/F28*100</f>
        <v>0.68135981248977961</v>
      </c>
      <c r="G39" s="1">
        <f t="shared" si="7"/>
        <v>0.30706615549539401</v>
      </c>
      <c r="H39" s="1">
        <f t="shared" si="7"/>
        <v>0.3742936569943856</v>
      </c>
      <c r="I39" s="1">
        <f t="shared" si="7"/>
        <v>5.4508784999182366E-2</v>
      </c>
    </row>
    <row r="40" spans="1:9" x14ac:dyDescent="0.25">
      <c r="A40" s="2" t="s">
        <v>15</v>
      </c>
      <c r="B40" s="1">
        <f>B11/B28*100</f>
        <v>0.41971764449370424</v>
      </c>
      <c r="C40" s="1">
        <f>C11/C28*100</f>
        <v>0.41971764449370424</v>
      </c>
      <c r="D40" s="1">
        <f>D11/D28*100</f>
        <v>0.20349946399694752</v>
      </c>
      <c r="E40" s="1">
        <f>E11/E28*100</f>
        <v>0.21621818049675673</v>
      </c>
      <c r="F40" s="1">
        <f t="shared" ref="F40:I40" si="8">F11/F28*100</f>
        <v>0</v>
      </c>
      <c r="G40" s="1">
        <f t="shared" si="8"/>
        <v>0</v>
      </c>
      <c r="H40" s="1">
        <f t="shared" si="8"/>
        <v>0</v>
      </c>
      <c r="I40" s="1">
        <f t="shared" si="8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>B11/B10*100</f>
        <v>33.673469387755098</v>
      </c>
      <c r="C43" s="1">
        <f>C11/C10*100</f>
        <v>82.206405693950174</v>
      </c>
      <c r="D43" s="1">
        <f>D11/D10*100</f>
        <v>71.794871794871796</v>
      </c>
      <c r="E43" s="1">
        <f>E11/E10*100</f>
        <v>95.199999999999989</v>
      </c>
      <c r="F43" s="1">
        <f t="shared" ref="F43:I43" si="9">F11/F10*100</f>
        <v>0</v>
      </c>
      <c r="G43" s="1">
        <f t="shared" si="9"/>
        <v>0</v>
      </c>
      <c r="H43" s="1">
        <f t="shared" si="9"/>
        <v>0</v>
      </c>
      <c r="I43" s="1">
        <f t="shared" si="9"/>
        <v>0</v>
      </c>
    </row>
    <row r="44" spans="1:9" x14ac:dyDescent="0.25">
      <c r="A44" s="2" t="s">
        <v>18</v>
      </c>
      <c r="B44" s="1">
        <f>B17/B16*100</f>
        <v>67.169294264133015</v>
      </c>
      <c r="C44" s="1">
        <f>C17/C16*100</f>
        <v>70.428354379746835</v>
      </c>
      <c r="D44" s="1">
        <f>D17/D16*100</f>
        <v>59.662241379310345</v>
      </c>
      <c r="E44" s="1">
        <f>E17/E16*100</f>
        <v>85.751901717791412</v>
      </c>
      <c r="F44" s="1">
        <f t="shared" ref="F44:I44" si="10">F17/F16*100</f>
        <v>22.953645259999998</v>
      </c>
      <c r="G44" s="1">
        <f t="shared" si="10"/>
        <v>0</v>
      </c>
      <c r="H44" s="1">
        <f t="shared" si="10"/>
        <v>41.733900472727271</v>
      </c>
      <c r="I44" s="1">
        <f t="shared" si="10"/>
        <v>0</v>
      </c>
    </row>
    <row r="45" spans="1:9" x14ac:dyDescent="0.25">
      <c r="A45" s="2" t="s">
        <v>19</v>
      </c>
      <c r="B45" s="1">
        <f>AVERAGE(B43:B44)</f>
        <v>50.421381825944053</v>
      </c>
      <c r="C45" s="1">
        <f>AVERAGE(C43:C44)</f>
        <v>76.317380036848505</v>
      </c>
      <c r="D45" s="1">
        <f>AVERAGE(D43:D44)</f>
        <v>65.728556587091077</v>
      </c>
      <c r="E45" s="1">
        <f>AVERAGE(E43:E44)</f>
        <v>90.4759508588957</v>
      </c>
      <c r="F45" s="1">
        <f t="shared" ref="F45:I45" si="11">AVERAGE(F43:F44)</f>
        <v>11.476822629999999</v>
      </c>
      <c r="G45" s="1">
        <f t="shared" si="11"/>
        <v>0</v>
      </c>
      <c r="H45" s="1">
        <f t="shared" si="11"/>
        <v>20.866950236363635</v>
      </c>
      <c r="I45" s="1">
        <f t="shared" si="11"/>
        <v>0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>B11/B12*100</f>
        <v>10.492845786963434</v>
      </c>
      <c r="C48" s="1">
        <f>C11/C12*100</f>
        <v>33.52685050798258</v>
      </c>
      <c r="D48" s="1">
        <f>D11/D12*100</f>
        <v>25.25366403607666</v>
      </c>
      <c r="E48" s="1">
        <f>E11/E12*100</f>
        <v>48.472505091649694</v>
      </c>
      <c r="F48" s="1">
        <f t="shared" ref="F48:I48" si="12">F11/F12*100</f>
        <v>0</v>
      </c>
      <c r="G48" s="1">
        <f t="shared" si="12"/>
        <v>0</v>
      </c>
      <c r="H48" s="1">
        <f t="shared" si="12"/>
        <v>0</v>
      </c>
      <c r="I48" s="1">
        <f t="shared" si="12"/>
        <v>0</v>
      </c>
    </row>
    <row r="49" spans="1:9" x14ac:dyDescent="0.25">
      <c r="A49" s="2" t="s">
        <v>22</v>
      </c>
      <c r="B49" s="1">
        <f>B17/B18*100</f>
        <v>25.563435983728077</v>
      </c>
      <c r="C49" s="1">
        <f>C17/C18*100</f>
        <v>27.327308428290763</v>
      </c>
      <c r="D49" s="1">
        <f>D17/D18*100</f>
        <v>19.830429799426934</v>
      </c>
      <c r="E49" s="1">
        <f>E17/E18*100</f>
        <v>43.679874937500003</v>
      </c>
      <c r="F49" s="1">
        <f t="shared" ref="F49:I49" si="13">F17/F18*100</f>
        <v>5.8704975089514067</v>
      </c>
      <c r="G49" s="1">
        <f t="shared" si="13"/>
        <v>0</v>
      </c>
      <c r="H49" s="1">
        <f t="shared" si="13"/>
        <v>15.302430173333331</v>
      </c>
      <c r="I49" s="1">
        <f t="shared" si="13"/>
        <v>0</v>
      </c>
    </row>
    <row r="50" spans="1:9" x14ac:dyDescent="0.25">
      <c r="A50" s="2" t="s">
        <v>23</v>
      </c>
      <c r="B50" s="1">
        <f>AVERAGE(B48:B49)</f>
        <v>18.028140885345756</v>
      </c>
      <c r="C50" s="1">
        <f>AVERAGE(C48:C49)</f>
        <v>30.427079468136672</v>
      </c>
      <c r="D50" s="1">
        <f>AVERAGE(D48:D49)</f>
        <v>22.542046917751797</v>
      </c>
      <c r="E50" s="1">
        <f>AVERAGE(E48:E49)</f>
        <v>46.076190014574848</v>
      </c>
      <c r="F50" s="1">
        <f t="shared" ref="F50:I50" si="14">AVERAGE(F48:F49)</f>
        <v>2.9352487544757033</v>
      </c>
      <c r="G50" s="1">
        <f t="shared" si="14"/>
        <v>0</v>
      </c>
      <c r="H50" s="1">
        <f t="shared" si="14"/>
        <v>7.6512150866666655</v>
      </c>
      <c r="I50" s="1">
        <f t="shared" si="14"/>
        <v>0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24</v>
      </c>
      <c r="B52" s="1">
        <f>B19/B17*100</f>
        <v>100</v>
      </c>
      <c r="C52" s="1">
        <f>C19/C17*100</f>
        <v>100</v>
      </c>
      <c r="D52" s="1">
        <f>D19/D17*100</f>
        <v>100</v>
      </c>
      <c r="E52" s="1">
        <f>E19/E17*100</f>
        <v>100</v>
      </c>
      <c r="F52" s="1">
        <f t="shared" ref="F52:I52" si="15">F19/F17*100</f>
        <v>100</v>
      </c>
      <c r="G52" s="1" t="e">
        <f t="shared" si="15"/>
        <v>#DIV/0!</v>
      </c>
      <c r="H52" s="1">
        <f t="shared" si="15"/>
        <v>100</v>
      </c>
      <c r="I52" s="1" t="e">
        <f t="shared" si="15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26</v>
      </c>
      <c r="B55" s="1">
        <f>((B11/B9)-1)*100</f>
        <v>8.9622641509433887</v>
      </c>
      <c r="C55" s="1">
        <f>((C11/C9)-1)*100</f>
        <v>8.9622641509433887</v>
      </c>
      <c r="D55" s="1">
        <f>((D11/D9)-1)*100</f>
        <v>39.130434782608688</v>
      </c>
      <c r="E55" s="1">
        <f>((E11/E9)-1)*100</f>
        <v>-9.5057034220532355</v>
      </c>
      <c r="F55" s="1" t="e">
        <f t="shared" ref="F55:I55" si="16">((F11/F9)-1)*100</f>
        <v>#DIV/0!</v>
      </c>
      <c r="G55" s="1" t="e">
        <f t="shared" si="16"/>
        <v>#DIV/0!</v>
      </c>
      <c r="H55" s="1" t="e">
        <f t="shared" si="16"/>
        <v>#DIV/0!</v>
      </c>
      <c r="I55" s="1" t="e">
        <f t="shared" si="16"/>
        <v>#DIV/0!</v>
      </c>
    </row>
    <row r="56" spans="1:9" x14ac:dyDescent="0.25">
      <c r="A56" s="2" t="s">
        <v>27</v>
      </c>
      <c r="B56" s="1">
        <f>((B32/B31)-1)*100</f>
        <v>15.429301056644352</v>
      </c>
      <c r="C56" s="1">
        <f>((C32/C31)-1)*100</f>
        <v>14.651783736753554</v>
      </c>
      <c r="D56" s="1">
        <f>((D32/D31)-1)*100</f>
        <v>44.070550842467313</v>
      </c>
      <c r="E56" s="1">
        <f>((E32/E31)-1)*100</f>
        <v>-4.6325857591836268</v>
      </c>
      <c r="F56" s="1">
        <f t="shared" ref="F56:I56" si="17">((F32/F31)-1)*100</f>
        <v>95.959431461395496</v>
      </c>
      <c r="G56" s="1">
        <f t="shared" si="17"/>
        <v>-100</v>
      </c>
      <c r="H56" s="1">
        <f t="shared" si="17"/>
        <v>166.57596098738262</v>
      </c>
      <c r="I56" s="1" t="e">
        <f t="shared" si="17"/>
        <v>#DIV/0!</v>
      </c>
    </row>
    <row r="57" spans="1:9" x14ac:dyDescent="0.25">
      <c r="A57" s="2" t="s">
        <v>28</v>
      </c>
      <c r="B57" s="1">
        <f>((B34/B33)-1)*100</f>
        <v>5.9351161212493508</v>
      </c>
      <c r="C57" s="1">
        <f>((C34/C33)-1)*100</f>
        <v>5.221550442388545</v>
      </c>
      <c r="D57" s="1">
        <f>((D34/D33)-1)*100</f>
        <v>3.550708418023385</v>
      </c>
      <c r="E57" s="1">
        <f>((E34/E33)-1)*100</f>
        <v>5.384999770313903</v>
      </c>
      <c r="F57" s="1" t="e">
        <f t="shared" ref="F57:I57" si="18">((F34/F33)-1)*100</f>
        <v>#DIV/0!</v>
      </c>
      <c r="G57" s="1" t="e">
        <f t="shared" si="18"/>
        <v>#DIV/0!</v>
      </c>
      <c r="H57" s="1" t="e">
        <f t="shared" si="18"/>
        <v>#DIV/0!</v>
      </c>
      <c r="I57" s="1" t="e">
        <f t="shared" si="18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30</v>
      </c>
      <c r="B60" s="1">
        <f>B16/B10</f>
        <v>1534256.5597667638</v>
      </c>
      <c r="C60" s="1">
        <f t="shared" ref="C60:C61" si="19">C16/C10</f>
        <v>3514234.8754448397</v>
      </c>
      <c r="D60" s="1">
        <f>D16/D10</f>
        <v>3717948.717948718</v>
      </c>
      <c r="E60" s="1">
        <f>E16/E10</f>
        <v>3260000</v>
      </c>
      <c r="F60" s="1">
        <f t="shared" ref="F60:I60" si="20">F16/F10</f>
        <v>133333.33333333334</v>
      </c>
      <c r="G60" s="1">
        <f t="shared" si="20"/>
        <v>133136.09467455623</v>
      </c>
      <c r="H60" s="1">
        <f t="shared" si="20"/>
        <v>133495.14563106795</v>
      </c>
      <c r="I60" s="1">
        <f t="shared" si="20"/>
        <v>500000</v>
      </c>
    </row>
    <row r="61" spans="1:9" x14ac:dyDescent="0.25">
      <c r="A61" s="2" t="s">
        <v>31</v>
      </c>
      <c r="B61" s="1">
        <f>B17/B11</f>
        <v>3060419.1434199135</v>
      </c>
      <c r="C61" s="1">
        <f t="shared" si="19"/>
        <v>3010735.9285714286</v>
      </c>
      <c r="D61" s="1">
        <f>D17/D11</f>
        <v>3089651.7857142859</v>
      </c>
      <c r="E61" s="1">
        <f>E17/E11</f>
        <v>2936462.1806722688</v>
      </c>
      <c r="F61" s="1" t="e">
        <f t="shared" ref="F61:I61" si="21">F17/F11</f>
        <v>#DIV/0!</v>
      </c>
      <c r="G61" s="1" t="e">
        <f t="shared" si="21"/>
        <v>#DIV/0!</v>
      </c>
      <c r="H61" s="1" t="e">
        <f t="shared" si="21"/>
        <v>#DIV/0!</v>
      </c>
      <c r="I61" s="1" t="e">
        <f t="shared" si="21"/>
        <v>#DIV/0!</v>
      </c>
    </row>
    <row r="62" spans="1:9" x14ac:dyDescent="0.25">
      <c r="A62" s="2" t="s">
        <v>32</v>
      </c>
      <c r="B62" s="1">
        <f>(B61/B60)*B45</f>
        <v>100.57676546695829</v>
      </c>
      <c r="C62" s="1">
        <f t="shared" ref="C62:I62" si="22">(C61/C60)*C45</f>
        <v>65.383073754367288</v>
      </c>
      <c r="D62" s="1">
        <f t="shared" si="22"/>
        <v>54.621074048533856</v>
      </c>
      <c r="E62" s="1">
        <f t="shared" si="22"/>
        <v>81.49668955751838</v>
      </c>
      <c r="F62" s="1" t="e">
        <f t="shared" si="22"/>
        <v>#DIV/0!</v>
      </c>
      <c r="G62" s="1" t="e">
        <f t="shared" si="22"/>
        <v>#DIV/0!</v>
      </c>
      <c r="H62" s="1" t="e">
        <f t="shared" si="22"/>
        <v>#DIV/0!</v>
      </c>
      <c r="I62" s="1" t="e">
        <f t="shared" si="22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33</v>
      </c>
      <c r="B64" s="41" t="s">
        <v>1</v>
      </c>
      <c r="C64" s="41"/>
      <c r="D64" s="41" t="s">
        <v>69</v>
      </c>
      <c r="E64" s="41" t="s">
        <v>71</v>
      </c>
      <c r="F64" s="41"/>
      <c r="G64" s="41"/>
      <c r="H64" s="1"/>
      <c r="I64" s="1"/>
    </row>
    <row r="65" spans="1:10" x14ac:dyDescent="0.25">
      <c r="A65" s="2" t="s">
        <v>34</v>
      </c>
      <c r="B65" s="1">
        <f>B23/B22*100</f>
        <v>92.198954869358673</v>
      </c>
      <c r="C65" s="1"/>
      <c r="D65" s="1">
        <f>D23/D22*100</f>
        <v>98.820580912863065</v>
      </c>
      <c r="E65" s="1">
        <f>E23/E22*100</f>
        <v>86.206896551724128</v>
      </c>
      <c r="F65" s="1"/>
      <c r="G65" s="1"/>
      <c r="H65" s="1"/>
      <c r="I65" s="1"/>
    </row>
    <row r="66" spans="1:10" x14ac:dyDescent="0.25">
      <c r="A66" s="2" t="s">
        <v>35</v>
      </c>
      <c r="B66" s="1">
        <f>B17/B23*100</f>
        <v>72.852554954997657</v>
      </c>
      <c r="C66" s="1"/>
      <c r="D66" s="46">
        <f>(D17+G17)/D23*100</f>
        <v>58.119665297265342</v>
      </c>
      <c r="E66" s="46">
        <f>(H17+E17)/E23*100</f>
        <v>96.244219234666659</v>
      </c>
      <c r="F66" s="1"/>
      <c r="G66" s="1"/>
      <c r="H66" s="1"/>
      <c r="I66" s="1"/>
      <c r="J66" s="40"/>
    </row>
    <row r="67" spans="1:10" x14ac:dyDescent="0.25">
      <c r="B67" s="1"/>
      <c r="C67" s="1"/>
      <c r="D67" s="1"/>
      <c r="E67" s="1"/>
      <c r="F67" s="1"/>
      <c r="G67" s="1"/>
      <c r="H67" s="1"/>
      <c r="I67" s="1"/>
    </row>
    <row r="68" spans="1:10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10" ht="15.75" thickTop="1" x14ac:dyDescent="0.25"/>
    <row r="70" spans="1:10" x14ac:dyDescent="0.25">
      <c r="A70" s="2" t="s">
        <v>72</v>
      </c>
    </row>
    <row r="71" spans="1:10" x14ac:dyDescent="0.25">
      <c r="A71" s="2" t="s">
        <v>77</v>
      </c>
    </row>
    <row r="75" spans="1:10" x14ac:dyDescent="0.25">
      <c r="A75" s="2" t="s">
        <v>73</v>
      </c>
    </row>
    <row r="76" spans="1:10" x14ac:dyDescent="0.25">
      <c r="A76" s="2" t="s">
        <v>116</v>
      </c>
    </row>
    <row r="77" spans="1:10" x14ac:dyDescent="0.25">
      <c r="A77" s="2" t="s">
        <v>74</v>
      </c>
    </row>
    <row r="78" spans="1:10" x14ac:dyDescent="0.25">
      <c r="A78" s="2" t="s">
        <v>75</v>
      </c>
    </row>
    <row r="79" spans="1:10" x14ac:dyDescent="0.25">
      <c r="A79" s="2" t="s">
        <v>117</v>
      </c>
    </row>
    <row r="81" spans="1:1" x14ac:dyDescent="0.25">
      <c r="A81" s="48" t="s">
        <v>168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J81"/>
  <sheetViews>
    <sheetView zoomScale="80" zoomScaleNormal="80" workbookViewId="0">
      <pane ySplit="5" topLeftCell="A67" activePane="bottomLeft" state="frozen"/>
      <selection pane="bottomLeft" activeCell="A81" sqref="A81"/>
    </sheetView>
  </sheetViews>
  <sheetFormatPr baseColWidth="10" defaultColWidth="11.42578125" defaultRowHeight="15" x14ac:dyDescent="0.25"/>
  <cols>
    <col min="1" max="1" width="54.85546875" style="2" customWidth="1"/>
    <col min="2" max="2" width="17.28515625" style="2" customWidth="1"/>
    <col min="3" max="4" width="18.85546875" style="2" customWidth="1"/>
    <col min="5" max="5" width="18.5703125" style="2" customWidth="1"/>
    <col min="6" max="7" width="15.28515625" style="2" customWidth="1"/>
    <col min="8" max="8" width="15.140625" style="2" bestFit="1" customWidth="1"/>
    <col min="9" max="9" width="11.42578125" style="2" bestFit="1" customWidth="1"/>
    <col min="10" max="16384" width="11.42578125" style="2"/>
  </cols>
  <sheetData>
    <row r="1" spans="1:10" x14ac:dyDescent="0.25">
      <c r="A1" s="52" t="s">
        <v>150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/>
    </row>
    <row r="5" spans="1:10" ht="16.5" thickTop="1" thickBot="1" x14ac:dyDescent="0.3">
      <c r="A5" s="57"/>
      <c r="B5" s="51"/>
      <c r="C5" s="36" t="s">
        <v>1</v>
      </c>
      <c r="D5" s="36" t="s">
        <v>69</v>
      </c>
      <c r="E5" s="36" t="s">
        <v>71</v>
      </c>
      <c r="F5" s="36" t="s">
        <v>1</v>
      </c>
      <c r="G5" s="36" t="s">
        <v>69</v>
      </c>
      <c r="H5" s="36" t="s">
        <v>71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5</v>
      </c>
    </row>
    <row r="8" spans="1:10" x14ac:dyDescent="0.25">
      <c r="A8" s="2" t="s">
        <v>6</v>
      </c>
    </row>
    <row r="9" spans="1:10" x14ac:dyDescent="0.25">
      <c r="A9" s="2" t="s">
        <v>100</v>
      </c>
      <c r="B9" s="6">
        <f>+C9+F9+I9</f>
        <v>1118</v>
      </c>
      <c r="C9" s="45">
        <f>D9+E9</f>
        <v>724</v>
      </c>
      <c r="D9" s="6">
        <f>'I trimestre'!D9+'II Trimestre'!D9+'III Trimestre'!D9</f>
        <v>414</v>
      </c>
      <c r="E9" s="6">
        <f>'I trimestre'!E9+'II Trimestre'!E9+'III Trimestre'!E9</f>
        <v>310</v>
      </c>
      <c r="F9" s="6">
        <f>'I trimestre'!F9+'II Trimestre'!F9+'III Trimestre'!F9</f>
        <v>394</v>
      </c>
      <c r="G9" s="6">
        <f>'I trimestre'!G9+'II Trimestre'!G9+'III Trimestre'!G9</f>
        <v>0</v>
      </c>
      <c r="H9" s="6">
        <f>'I trimestre'!H9+'II Trimestre'!H9+'III Trimestre'!H9</f>
        <v>394</v>
      </c>
      <c r="I9" s="6"/>
      <c r="J9" s="40"/>
    </row>
    <row r="10" spans="1:10" x14ac:dyDescent="0.25">
      <c r="A10" s="2" t="s">
        <v>151</v>
      </c>
      <c r="B10" s="6">
        <f t="shared" ref="B10:B12" si="0">+C10+F10+I10</f>
        <v>3231</v>
      </c>
      <c r="C10" s="45">
        <f t="shared" ref="C10:C12" si="1">D10+E10</f>
        <v>981</v>
      </c>
      <c r="D10" s="6">
        <f>'I trimestre'!D10+'II Trimestre'!D10+'III Trimestre'!D10</f>
        <v>551</v>
      </c>
      <c r="E10" s="6">
        <f>'I trimestre'!E10+'II Trimestre'!E10+'III Trimestre'!E10</f>
        <v>430</v>
      </c>
      <c r="F10" s="6">
        <f>'I trimestre'!F10+'II Trimestre'!F10+'III Trimestre'!F10</f>
        <v>2250</v>
      </c>
      <c r="G10" s="6">
        <f>'I trimestre'!G10+'II Trimestre'!G10+'III Trimestre'!G10</f>
        <v>1238</v>
      </c>
      <c r="H10" s="6">
        <f>'I trimestre'!H10+'II Trimestre'!H10+'III Trimestre'!H10</f>
        <v>1012</v>
      </c>
      <c r="I10" s="6"/>
      <c r="J10" s="40"/>
    </row>
    <row r="11" spans="1:10" x14ac:dyDescent="0.25">
      <c r="A11" s="2" t="s">
        <v>152</v>
      </c>
      <c r="B11" s="6">
        <f t="shared" si="0"/>
        <v>1050</v>
      </c>
      <c r="C11" s="45">
        <f t="shared" si="1"/>
        <v>796</v>
      </c>
      <c r="D11" s="6">
        <f>'I trimestre'!D11+'II Trimestre'!D11+'III Trimestre'!D11</f>
        <v>414</v>
      </c>
      <c r="E11" s="6">
        <f>'I trimestre'!E11+'II Trimestre'!E11+'III Trimestre'!E11</f>
        <v>382</v>
      </c>
      <c r="F11" s="6">
        <f>'I trimestre'!F11+'II Trimestre'!F11+'III Trimestre'!F11</f>
        <v>254</v>
      </c>
      <c r="G11" s="6">
        <f>'I trimestre'!G11+'II Trimestre'!G11+'III Trimestre'!G11</f>
        <v>0</v>
      </c>
      <c r="H11" s="6">
        <f>'I trimestre'!H11+'II Trimestre'!H11+'III Trimestre'!H11</f>
        <v>254</v>
      </c>
      <c r="I11" s="6"/>
      <c r="J11" s="40"/>
    </row>
    <row r="12" spans="1:10" x14ac:dyDescent="0.25">
      <c r="A12" s="2" t="s">
        <v>111</v>
      </c>
      <c r="B12" s="6">
        <f t="shared" si="0"/>
        <v>4303</v>
      </c>
      <c r="C12" s="45">
        <f t="shared" si="1"/>
        <v>1378</v>
      </c>
      <c r="D12" s="6">
        <f>'III Trimestre'!D12</f>
        <v>887</v>
      </c>
      <c r="E12" s="6">
        <f>'III Trimestre'!E12</f>
        <v>491</v>
      </c>
      <c r="F12" s="6">
        <f>'III Trimestre'!F12</f>
        <v>2925</v>
      </c>
      <c r="G12" s="6">
        <f>'III Trimestre'!G12</f>
        <v>1803</v>
      </c>
      <c r="H12" s="6">
        <f>'III Trimestre'!H12</f>
        <v>1122</v>
      </c>
      <c r="I12" s="6"/>
      <c r="J12" s="40"/>
    </row>
    <row r="13" spans="1:10" x14ac:dyDescent="0.25"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153</v>
      </c>
      <c r="B15" s="6">
        <f>+C15+F15+I15</f>
        <v>2088280385.1600001</v>
      </c>
      <c r="C15" s="45">
        <f>D15+E15</f>
        <v>2059374585.02</v>
      </c>
      <c r="D15" s="6">
        <f>'I trimestre'!D15+'II Trimestre'!D15+'III Trimestre'!D15</f>
        <v>1198359177.02</v>
      </c>
      <c r="E15" s="6">
        <f>'I trimestre'!E15+'II Trimestre'!E15+'III Trimestre'!E15</f>
        <v>861015408</v>
      </c>
      <c r="F15" s="6">
        <f>'I trimestre'!F15+'II Trimestre'!F15+'III Trimestre'!F15</f>
        <v>28905800.140000001</v>
      </c>
      <c r="G15" s="6">
        <f>'I trimestre'!G15+'II Trimestre'!G15+'III Trimestre'!G15</f>
        <v>3041478.16</v>
      </c>
      <c r="H15" s="6">
        <f>'I trimestre'!H15+'II Trimestre'!H15+'III Trimestre'!H15</f>
        <v>25864321.98</v>
      </c>
      <c r="I15" s="6"/>
      <c r="J15" s="40"/>
    </row>
    <row r="16" spans="1:10" x14ac:dyDescent="0.25">
      <c r="A16" s="2" t="s">
        <v>151</v>
      </c>
      <c r="B16" s="6">
        <f t="shared" ref="B16:B19" si="2">+C16+F16+I16</f>
        <v>3832000000</v>
      </c>
      <c r="C16" s="45">
        <f t="shared" ref="C16:C18" si="3">D16+E16</f>
        <v>3532000000</v>
      </c>
      <c r="D16" s="6">
        <f>'I trimestre'!D16+'II Trimestre'!D16+'III Trimestre'!D16</f>
        <v>2130000000</v>
      </c>
      <c r="E16" s="6">
        <f>'I trimestre'!E16+'II Trimestre'!E16+'III Trimestre'!E16</f>
        <v>1402000000</v>
      </c>
      <c r="F16" s="6">
        <f>'I trimestre'!F16+'II Trimestre'!F16+'III Trimestre'!F16</f>
        <v>300000000</v>
      </c>
      <c r="G16" s="6">
        <f>'I trimestre'!G16+'II Trimestre'!G16+'III Trimestre'!G16</f>
        <v>165000000</v>
      </c>
      <c r="H16" s="6">
        <f>'I trimestre'!H16+'II Trimestre'!H16+'III Trimestre'!H16</f>
        <v>135000000</v>
      </c>
      <c r="I16" s="6"/>
      <c r="J16" s="40"/>
    </row>
    <row r="17" spans="1:10" x14ac:dyDescent="0.25">
      <c r="A17" s="2" t="s">
        <v>152</v>
      </c>
      <c r="B17" s="6">
        <f t="shared" si="2"/>
        <v>2269764845.2600002</v>
      </c>
      <c r="C17" s="45">
        <f t="shared" si="3"/>
        <v>2234541254</v>
      </c>
      <c r="D17" s="6">
        <f>'I trimestre'!D17+'II Trimestre'!D17+'III Trimestre'!D17</f>
        <v>1259840550</v>
      </c>
      <c r="E17" s="6">
        <f>'I trimestre'!E17+'II Trimestre'!E17+'III Trimestre'!E17</f>
        <v>974700704</v>
      </c>
      <c r="F17" s="6">
        <f>'I trimestre'!F17+'II Trimestre'!F17+'III Trimestre'!F17</f>
        <v>35223591.259999998</v>
      </c>
      <c r="G17" s="6">
        <f>'I trimestre'!G17+'II Trimestre'!G17+'III Trimestre'!G17</f>
        <v>0</v>
      </c>
      <c r="H17" s="6">
        <f>'I trimestre'!H17+'II Trimestre'!H17+'III Trimestre'!H17</f>
        <v>35223591.259999998</v>
      </c>
      <c r="I17" s="6"/>
      <c r="J17" s="40"/>
    </row>
    <row r="18" spans="1:10" x14ac:dyDescent="0.25">
      <c r="A18" s="2" t="s">
        <v>111</v>
      </c>
      <c r="B18" s="6">
        <f t="shared" si="2"/>
        <v>5481000000</v>
      </c>
      <c r="C18" s="45">
        <f t="shared" si="3"/>
        <v>5090000000</v>
      </c>
      <c r="D18" s="6">
        <f>'III Trimestre'!D18</f>
        <v>3490000000</v>
      </c>
      <c r="E18" s="6">
        <f>'III Trimestre'!E18</f>
        <v>1600000000</v>
      </c>
      <c r="F18" s="6">
        <f>'III Trimestre'!F18</f>
        <v>391000000</v>
      </c>
      <c r="G18" s="6">
        <f>'III Trimestre'!G18</f>
        <v>241000000</v>
      </c>
      <c r="H18" s="6">
        <f>'III Trimestre'!H18</f>
        <v>150000000</v>
      </c>
      <c r="I18" s="6"/>
      <c r="J18" s="40"/>
    </row>
    <row r="19" spans="1:10" x14ac:dyDescent="0.25">
      <c r="A19" s="2" t="s">
        <v>154</v>
      </c>
      <c r="B19" s="6">
        <f t="shared" si="2"/>
        <v>2269764845.2600002</v>
      </c>
      <c r="C19" s="45">
        <f>C17</f>
        <v>2234541254</v>
      </c>
      <c r="D19" s="6">
        <f>D17</f>
        <v>1259840550</v>
      </c>
      <c r="E19" s="6">
        <f>E17</f>
        <v>974700704</v>
      </c>
      <c r="F19" s="6">
        <f>SUM(G19:H19)</f>
        <v>35223591.259999998</v>
      </c>
      <c r="G19" s="6">
        <f t="shared" ref="G19:H19" si="4">G17</f>
        <v>0</v>
      </c>
      <c r="H19" s="6">
        <f t="shared" si="4"/>
        <v>35223591.259999998</v>
      </c>
      <c r="I19" s="6"/>
      <c r="J19" s="44"/>
    </row>
    <row r="20" spans="1:10" x14ac:dyDescent="0.25">
      <c r="B20" s="1"/>
      <c r="C20" s="1"/>
      <c r="D20" s="1"/>
      <c r="E20" s="1"/>
      <c r="F20" s="1"/>
      <c r="G20" s="1"/>
      <c r="H20" s="1"/>
      <c r="I20" s="1"/>
    </row>
    <row r="21" spans="1:10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1"/>
      <c r="I21" s="1"/>
    </row>
    <row r="22" spans="1:10" x14ac:dyDescent="0.25">
      <c r="A22" s="2" t="s">
        <v>151</v>
      </c>
      <c r="B22" s="6">
        <f>B16</f>
        <v>3832000000</v>
      </c>
      <c r="C22" s="6"/>
      <c r="D22" s="6">
        <f>D16+G16</f>
        <v>2295000000</v>
      </c>
      <c r="E22" s="6">
        <f>+E16+H16</f>
        <v>1537000000</v>
      </c>
      <c r="F22" s="6"/>
      <c r="G22" s="6"/>
      <c r="H22" s="1"/>
      <c r="I22" s="1"/>
    </row>
    <row r="23" spans="1:10" x14ac:dyDescent="0.25">
      <c r="A23" s="2" t="s">
        <v>152</v>
      </c>
      <c r="B23" s="45">
        <f>D23+E23</f>
        <v>2890688000</v>
      </c>
      <c r="C23" s="6"/>
      <c r="D23" s="6">
        <f>'I trimestre'!D23+'II Trimestre'!D23+'III Trimestre'!D23</f>
        <v>1840688000</v>
      </c>
      <c r="E23" s="6">
        <f>'I trimestre'!E23+'II Trimestre'!E23+'III Trimestre'!E23</f>
        <v>1050000000</v>
      </c>
      <c r="F23" s="6"/>
      <c r="G23" s="6"/>
      <c r="H23" s="1"/>
      <c r="I23" s="1"/>
      <c r="J23" s="44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101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/>
    </row>
    <row r="27" spans="1:10" x14ac:dyDescent="0.25">
      <c r="A27" s="2" t="s">
        <v>155</v>
      </c>
      <c r="B27" s="1">
        <v>1.01</v>
      </c>
      <c r="C27" s="1">
        <v>1.01</v>
      </c>
      <c r="D27" s="1">
        <v>1.01</v>
      </c>
      <c r="E27" s="1">
        <v>1.01</v>
      </c>
      <c r="F27" s="1">
        <v>1.01</v>
      </c>
      <c r="G27" s="1">
        <v>1.01</v>
      </c>
      <c r="H27" s="1">
        <v>1.01</v>
      </c>
      <c r="I27" s="1"/>
    </row>
    <row r="28" spans="1:10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/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102</v>
      </c>
      <c r="B31" s="1">
        <f t="shared" ref="B31:H31" si="5">B15/B26</f>
        <v>2109374126.4242425</v>
      </c>
      <c r="C31" s="1">
        <f t="shared" si="5"/>
        <v>2080176348.5050504</v>
      </c>
      <c r="D31" s="1">
        <f t="shared" si="5"/>
        <v>1210463815.1717172</v>
      </c>
      <c r="E31" s="1">
        <f t="shared" si="5"/>
        <v>869712533.33333337</v>
      </c>
      <c r="F31" s="1">
        <f t="shared" si="5"/>
        <v>29197777.919191919</v>
      </c>
      <c r="G31" s="1">
        <f t="shared" si="5"/>
        <v>3072200.1616161619</v>
      </c>
      <c r="H31" s="1">
        <f t="shared" si="5"/>
        <v>26125577.757575758</v>
      </c>
      <c r="I31" s="1"/>
    </row>
    <row r="32" spans="1:10" x14ac:dyDescent="0.25">
      <c r="A32" s="2" t="s">
        <v>156</v>
      </c>
      <c r="B32" s="1">
        <f t="shared" ref="B32:H32" si="6">B17/B27</f>
        <v>2247291926</v>
      </c>
      <c r="C32" s="1">
        <f t="shared" si="6"/>
        <v>2212417083.1683168</v>
      </c>
      <c r="D32" s="1">
        <f t="shared" si="6"/>
        <v>1247366881.1881187</v>
      </c>
      <c r="E32" s="1">
        <f t="shared" si="6"/>
        <v>965050201.98019803</v>
      </c>
      <c r="F32" s="1">
        <f t="shared" si="6"/>
        <v>34874842.831683166</v>
      </c>
      <c r="G32" s="1">
        <f t="shared" si="6"/>
        <v>0</v>
      </c>
      <c r="H32" s="1">
        <f t="shared" si="6"/>
        <v>34874842.831683166</v>
      </c>
      <c r="I32" s="1"/>
    </row>
    <row r="33" spans="1:9" x14ac:dyDescent="0.25">
      <c r="A33" s="2" t="s">
        <v>103</v>
      </c>
      <c r="B33" s="1">
        <f t="shared" ref="B33:H33" si="7">B31/B9</f>
        <v>1886738.9324009325</v>
      </c>
      <c r="C33" s="1">
        <f t="shared" si="7"/>
        <v>2873171.7520787991</v>
      </c>
      <c r="D33" s="1">
        <f t="shared" si="7"/>
        <v>2923825.640511394</v>
      </c>
      <c r="E33" s="1">
        <f t="shared" si="7"/>
        <v>2805524.301075269</v>
      </c>
      <c r="F33" s="1">
        <f t="shared" si="7"/>
        <v>74106.035327898266</v>
      </c>
      <c r="G33" s="1" t="e">
        <f t="shared" si="7"/>
        <v>#DIV/0!</v>
      </c>
      <c r="H33" s="1">
        <f t="shared" si="7"/>
        <v>66308.57298877096</v>
      </c>
      <c r="I33" s="1"/>
    </row>
    <row r="34" spans="1:9" x14ac:dyDescent="0.25">
      <c r="A34" s="2" t="s">
        <v>157</v>
      </c>
      <c r="B34" s="1">
        <f t="shared" ref="B34:H34" si="8">B32/B11</f>
        <v>2140278.024761905</v>
      </c>
      <c r="C34" s="1">
        <f t="shared" si="8"/>
        <v>2779418.4461913528</v>
      </c>
      <c r="D34" s="1">
        <f t="shared" si="8"/>
        <v>3012963.4811307215</v>
      </c>
      <c r="E34" s="1">
        <f t="shared" si="8"/>
        <v>2526309.4292675341</v>
      </c>
      <c r="F34" s="1">
        <f t="shared" si="8"/>
        <v>137302.53083339828</v>
      </c>
      <c r="G34" s="1" t="e">
        <f t="shared" si="8"/>
        <v>#DIV/0!</v>
      </c>
      <c r="H34" s="1">
        <f t="shared" si="8"/>
        <v>137302.53083339828</v>
      </c>
      <c r="I34" s="1"/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14</v>
      </c>
      <c r="B39" s="1">
        <f t="shared" ref="B39:H39" si="9">B10/B28*100</f>
        <v>2.9352980722059705</v>
      </c>
      <c r="C39" s="1">
        <f t="shared" si="9"/>
        <v>0.89121863473663165</v>
      </c>
      <c r="D39" s="1">
        <f t="shared" si="9"/>
        <v>0.50057234224249136</v>
      </c>
      <c r="E39" s="1">
        <f t="shared" si="9"/>
        <v>0.39064629249414035</v>
      </c>
      <c r="F39" s="1">
        <f t="shared" si="9"/>
        <v>2.044079437469339</v>
      </c>
      <c r="G39" s="1">
        <f t="shared" si="9"/>
        <v>1.1246979304831295</v>
      </c>
      <c r="H39" s="1">
        <f t="shared" si="9"/>
        <v>0.91938150698620924</v>
      </c>
      <c r="I39" s="1"/>
    </row>
    <row r="40" spans="1:9" x14ac:dyDescent="0.25">
      <c r="A40" s="2" t="s">
        <v>15</v>
      </c>
      <c r="B40" s="1">
        <f t="shared" ref="B40:H40" si="10">B11/B28*100</f>
        <v>0.95390373748569146</v>
      </c>
      <c r="C40" s="1">
        <f t="shared" si="10"/>
        <v>0.72314988098915278</v>
      </c>
      <c r="D40" s="1">
        <f t="shared" si="10"/>
        <v>0.37611061649435834</v>
      </c>
      <c r="E40" s="1">
        <f t="shared" si="10"/>
        <v>0.34703926449479439</v>
      </c>
      <c r="F40" s="1">
        <f t="shared" si="10"/>
        <v>0.23075385649653871</v>
      </c>
      <c r="G40" s="1">
        <f t="shared" si="10"/>
        <v>0</v>
      </c>
      <c r="H40" s="1">
        <f t="shared" si="10"/>
        <v>0.23075385649653871</v>
      </c>
      <c r="I40" s="1"/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 t="shared" ref="B43:H43" si="11">B11/B10*100</f>
        <v>32.497678737233052</v>
      </c>
      <c r="C43" s="1">
        <f t="shared" si="11"/>
        <v>81.141692150866461</v>
      </c>
      <c r="D43" s="1">
        <f t="shared" si="11"/>
        <v>75.1361161524501</v>
      </c>
      <c r="E43" s="1">
        <f t="shared" si="11"/>
        <v>88.837209302325576</v>
      </c>
      <c r="F43" s="1">
        <f t="shared" si="11"/>
        <v>11.288888888888888</v>
      </c>
      <c r="G43" s="1">
        <f t="shared" si="11"/>
        <v>0</v>
      </c>
      <c r="H43" s="1">
        <f t="shared" si="11"/>
        <v>25.098814229249012</v>
      </c>
      <c r="I43" s="1"/>
    </row>
    <row r="44" spans="1:9" x14ac:dyDescent="0.25">
      <c r="A44" s="2" t="s">
        <v>18</v>
      </c>
      <c r="B44" s="1">
        <f t="shared" ref="B44:H44" si="12">B17/B16*100</f>
        <v>59.231859218684768</v>
      </c>
      <c r="C44" s="1">
        <f t="shared" si="12"/>
        <v>63.265607417893541</v>
      </c>
      <c r="D44" s="1">
        <f t="shared" si="12"/>
        <v>59.147443661971835</v>
      </c>
      <c r="E44" s="1">
        <f t="shared" si="12"/>
        <v>69.522161483594871</v>
      </c>
      <c r="F44" s="1">
        <f t="shared" si="12"/>
        <v>11.741197086666666</v>
      </c>
      <c r="G44" s="1">
        <f t="shared" si="12"/>
        <v>0</v>
      </c>
      <c r="H44" s="1">
        <f t="shared" si="12"/>
        <v>26.091549081481482</v>
      </c>
      <c r="I44" s="1"/>
    </row>
    <row r="45" spans="1:9" x14ac:dyDescent="0.25">
      <c r="A45" s="2" t="s">
        <v>19</v>
      </c>
      <c r="B45" s="1">
        <f t="shared" ref="B45:H45" si="13">AVERAGE(B43:B44)</f>
        <v>45.86476897795891</v>
      </c>
      <c r="C45" s="1">
        <f t="shared" si="13"/>
        <v>72.203649784380005</v>
      </c>
      <c r="D45" s="1">
        <f t="shared" si="13"/>
        <v>67.141779907210974</v>
      </c>
      <c r="E45" s="1">
        <f t="shared" si="13"/>
        <v>79.179685392960224</v>
      </c>
      <c r="F45" s="1">
        <f t="shared" si="13"/>
        <v>11.515042987777777</v>
      </c>
      <c r="G45" s="1">
        <f t="shared" si="13"/>
        <v>0</v>
      </c>
      <c r="H45" s="1">
        <f t="shared" si="13"/>
        <v>25.595181655365245</v>
      </c>
      <c r="I45" s="1"/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 t="shared" ref="B48:H48" si="14">B11/B12*100</f>
        <v>24.401580292818963</v>
      </c>
      <c r="C48" s="1">
        <f t="shared" si="14"/>
        <v>57.764876632801162</v>
      </c>
      <c r="D48" s="1">
        <f t="shared" si="14"/>
        <v>46.674182638105975</v>
      </c>
      <c r="E48" s="1">
        <f t="shared" si="14"/>
        <v>77.800407331975563</v>
      </c>
      <c r="F48" s="1">
        <f t="shared" si="14"/>
        <v>8.6837606837606849</v>
      </c>
      <c r="G48" s="1">
        <f t="shared" si="14"/>
        <v>0</v>
      </c>
      <c r="H48" s="1">
        <f t="shared" si="14"/>
        <v>22.638146167557931</v>
      </c>
      <c r="I48" s="1"/>
    </row>
    <row r="49" spans="1:9" x14ac:dyDescent="0.25">
      <c r="A49" s="2" t="s">
        <v>22</v>
      </c>
      <c r="B49" s="1">
        <f t="shared" ref="B49:H49" si="15">B17/B18*100</f>
        <v>41.411509674511954</v>
      </c>
      <c r="C49" s="1">
        <f t="shared" si="15"/>
        <v>43.900614027504915</v>
      </c>
      <c r="D49" s="1">
        <f t="shared" si="15"/>
        <v>36.098583094555877</v>
      </c>
      <c r="E49" s="1">
        <f t="shared" si="15"/>
        <v>60.918793999999998</v>
      </c>
      <c r="F49" s="1">
        <f t="shared" si="15"/>
        <v>9.0085911150895139</v>
      </c>
      <c r="G49" s="1">
        <f t="shared" si="15"/>
        <v>0</v>
      </c>
      <c r="H49" s="1">
        <f t="shared" si="15"/>
        <v>23.482394173333333</v>
      </c>
      <c r="I49" s="1"/>
    </row>
    <row r="50" spans="1:9" x14ac:dyDescent="0.25">
      <c r="A50" s="2" t="s">
        <v>23</v>
      </c>
      <c r="B50" s="1">
        <f t="shared" ref="B50:H50" si="16">AVERAGE(B48:B49)</f>
        <v>32.906544983665455</v>
      </c>
      <c r="C50" s="1">
        <f t="shared" si="16"/>
        <v>50.832745330153038</v>
      </c>
      <c r="D50" s="1">
        <f t="shared" si="16"/>
        <v>41.386382866330926</v>
      </c>
      <c r="E50" s="1">
        <f t="shared" si="16"/>
        <v>69.359600665987784</v>
      </c>
      <c r="F50" s="1">
        <f t="shared" si="16"/>
        <v>8.8461758994250985</v>
      </c>
      <c r="G50" s="1">
        <f t="shared" si="16"/>
        <v>0</v>
      </c>
      <c r="H50" s="1">
        <f t="shared" si="16"/>
        <v>23.060270170445634</v>
      </c>
      <c r="I50" s="1"/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24</v>
      </c>
      <c r="B52" s="1">
        <f t="shared" ref="B52:H52" si="17">B19/B17*100</f>
        <v>100</v>
      </c>
      <c r="C52" s="1">
        <f t="shared" si="17"/>
        <v>100</v>
      </c>
      <c r="D52" s="1">
        <f t="shared" si="17"/>
        <v>100</v>
      </c>
      <c r="E52" s="1">
        <f t="shared" si="17"/>
        <v>100</v>
      </c>
      <c r="F52" s="1">
        <f t="shared" si="17"/>
        <v>100</v>
      </c>
      <c r="G52" s="1" t="e">
        <f t="shared" si="17"/>
        <v>#DIV/0!</v>
      </c>
      <c r="H52" s="1">
        <f t="shared" si="17"/>
        <v>100</v>
      </c>
      <c r="I52" s="1"/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26</v>
      </c>
      <c r="B55" s="1">
        <f t="shared" ref="B55:H55" si="18">((B11/B9)-1)*100</f>
        <v>-6.0822898032200312</v>
      </c>
      <c r="C55" s="1">
        <f t="shared" si="18"/>
        <v>9.9447513812154664</v>
      </c>
      <c r="D55" s="1">
        <f t="shared" si="18"/>
        <v>0</v>
      </c>
      <c r="E55" s="1">
        <f t="shared" si="18"/>
        <v>23.225806451612897</v>
      </c>
      <c r="F55" s="1">
        <f t="shared" si="18"/>
        <v>-35.532994923857864</v>
      </c>
      <c r="G55" s="1" t="e">
        <f t="shared" si="18"/>
        <v>#DIV/0!</v>
      </c>
      <c r="H55" s="1">
        <f t="shared" si="18"/>
        <v>-35.532994923857864</v>
      </c>
      <c r="I55" s="1"/>
    </row>
    <row r="56" spans="1:9" x14ac:dyDescent="0.25">
      <c r="A56" s="2" t="s">
        <v>27</v>
      </c>
      <c r="B56" s="1">
        <f t="shared" ref="B56:H56" si="19">((B32/B31)-1)*100</f>
        <v>6.5383280210017602</v>
      </c>
      <c r="C56" s="1">
        <f t="shared" si="19"/>
        <v>6.3571886469290462</v>
      </c>
      <c r="D56" s="1">
        <f t="shared" si="19"/>
        <v>3.0486715549746801</v>
      </c>
      <c r="E56" s="1">
        <f t="shared" si="19"/>
        <v>10.961974789700403</v>
      </c>
      <c r="F56" s="1">
        <f t="shared" si="19"/>
        <v>19.443482747910302</v>
      </c>
      <c r="G56" s="1">
        <f t="shared" si="19"/>
        <v>-100</v>
      </c>
      <c r="H56" s="1">
        <f t="shared" si="19"/>
        <v>33.489269233750598</v>
      </c>
      <c r="I56" s="1"/>
    </row>
    <row r="57" spans="1:9" x14ac:dyDescent="0.25">
      <c r="A57" s="2" t="s">
        <v>28</v>
      </c>
      <c r="B57" s="1">
        <f t="shared" ref="B57:H57" si="20">((B34/B33)-1)*100</f>
        <v>13.437953073790453</v>
      </c>
      <c r="C57" s="1">
        <f t="shared" si="20"/>
        <v>-3.2630595723911693</v>
      </c>
      <c r="D57" s="1">
        <f t="shared" si="20"/>
        <v>3.0486715549747023</v>
      </c>
      <c r="E57" s="1">
        <f t="shared" si="20"/>
        <v>-9.9523241235415671</v>
      </c>
      <c r="F57" s="1">
        <f t="shared" si="20"/>
        <v>85.278473238884516</v>
      </c>
      <c r="G57" s="1" t="e">
        <f t="shared" si="20"/>
        <v>#DIV/0!</v>
      </c>
      <c r="H57" s="1">
        <f t="shared" si="20"/>
        <v>107.06603180353436</v>
      </c>
      <c r="I57" s="1"/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30</v>
      </c>
      <c r="B60" s="1">
        <f>B16/B10</f>
        <v>1186010.5230578769</v>
      </c>
      <c r="C60" s="1">
        <f t="shared" ref="C60:C61" si="21">C16/C10</f>
        <v>3600407.7471967381</v>
      </c>
      <c r="D60" s="1">
        <f>D16/D10</f>
        <v>3865698.729582577</v>
      </c>
      <c r="E60" s="1">
        <f>E16/E10</f>
        <v>3260465.1162790698</v>
      </c>
      <c r="F60" s="1">
        <f t="shared" ref="F60:H60" si="22">F16/F10</f>
        <v>133333.33333333334</v>
      </c>
      <c r="G60" s="1">
        <f t="shared" si="22"/>
        <v>133279.48303715669</v>
      </c>
      <c r="H60" s="1">
        <f t="shared" si="22"/>
        <v>133399.20948616602</v>
      </c>
      <c r="I60" s="1"/>
    </row>
    <row r="61" spans="1:9" x14ac:dyDescent="0.25">
      <c r="A61" s="2" t="s">
        <v>31</v>
      </c>
      <c r="B61" s="1">
        <f>B17/B11</f>
        <v>2161680.8050095239</v>
      </c>
      <c r="C61" s="1">
        <f t="shared" si="21"/>
        <v>2807212.6306532663</v>
      </c>
      <c r="D61" s="1">
        <f>D17/D11</f>
        <v>3043093.1159420288</v>
      </c>
      <c r="E61" s="1">
        <f>E17/E11</f>
        <v>2551572.5235602092</v>
      </c>
      <c r="F61" s="1">
        <f t="shared" ref="F61:H61" si="23">F17/F11</f>
        <v>138675.55614173229</v>
      </c>
      <c r="G61" s="1" t="e">
        <f t="shared" si="23"/>
        <v>#DIV/0!</v>
      </c>
      <c r="H61" s="1">
        <f t="shared" si="23"/>
        <v>138675.55614173229</v>
      </c>
      <c r="I61" s="1"/>
    </row>
    <row r="62" spans="1:9" x14ac:dyDescent="0.25">
      <c r="A62" s="2" t="s">
        <v>32</v>
      </c>
      <c r="B62" s="1">
        <f>(B61/B60)*B45</f>
        <v>83.595371877667404</v>
      </c>
      <c r="C62" s="1">
        <f t="shared" ref="C62:I62" si="24">(C61/C60)*C45</f>
        <v>56.296678566973661</v>
      </c>
      <c r="D62" s="1">
        <f t="shared" si="24"/>
        <v>52.854270992243393</v>
      </c>
      <c r="E62" s="1">
        <f t="shared" si="24"/>
        <v>61.964383137883132</v>
      </c>
      <c r="F62" s="1">
        <f t="shared" si="24"/>
        <v>11.976412427445283</v>
      </c>
      <c r="G62" s="1" t="e">
        <f t="shared" si="24"/>
        <v>#DIV/0!</v>
      </c>
      <c r="H62" s="1">
        <f t="shared" si="24"/>
        <v>26.607549357138641</v>
      </c>
      <c r="I62" s="1" t="e">
        <f t="shared" si="24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33</v>
      </c>
      <c r="B64" s="42" t="s">
        <v>1</v>
      </c>
      <c r="C64" s="42"/>
      <c r="D64" s="42" t="s">
        <v>69</v>
      </c>
      <c r="E64" s="42" t="s">
        <v>71</v>
      </c>
      <c r="F64" s="42"/>
      <c r="G64" s="42"/>
      <c r="H64" s="1"/>
      <c r="I64" s="1"/>
    </row>
    <row r="65" spans="1:9" x14ac:dyDescent="0.25">
      <c r="A65" s="2" t="s">
        <v>34</v>
      </c>
      <c r="B65" s="1">
        <f>B23/B22*100</f>
        <v>75.435490605427987</v>
      </c>
      <c r="C65" s="1"/>
      <c r="D65" s="1">
        <f>D23/D22*100</f>
        <v>80.204270152505444</v>
      </c>
      <c r="E65" s="1">
        <f>E23/E22*100</f>
        <v>68.314899154196482</v>
      </c>
      <c r="F65" s="1"/>
      <c r="G65" s="1"/>
      <c r="H65" s="1"/>
      <c r="I65" s="1"/>
    </row>
    <row r="66" spans="1:9" x14ac:dyDescent="0.25">
      <c r="A66" s="2" t="s">
        <v>35</v>
      </c>
      <c r="B66" s="1">
        <f>B17/B23*100</f>
        <v>78.519883337807485</v>
      </c>
      <c r="C66" s="1"/>
      <c r="D66" s="1">
        <f>(D17+G17)/D23*100</f>
        <v>68.444003003224879</v>
      </c>
      <c r="E66" s="1">
        <f>(H17+E17)/E23*100</f>
        <v>96.183266215238092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72</v>
      </c>
    </row>
    <row r="71" spans="1:9" x14ac:dyDescent="0.25">
      <c r="A71" s="2" t="s">
        <v>77</v>
      </c>
    </row>
    <row r="75" spans="1:9" x14ac:dyDescent="0.25">
      <c r="A75" s="2" t="s">
        <v>73</v>
      </c>
    </row>
    <row r="76" spans="1:9" x14ac:dyDescent="0.25">
      <c r="A76" s="2" t="s">
        <v>116</v>
      </c>
    </row>
    <row r="77" spans="1:9" x14ac:dyDescent="0.25">
      <c r="A77" s="2" t="s">
        <v>74</v>
      </c>
    </row>
    <row r="78" spans="1:9" x14ac:dyDescent="0.25">
      <c r="A78" s="2" t="s">
        <v>75</v>
      </c>
    </row>
    <row r="79" spans="1:9" x14ac:dyDescent="0.25">
      <c r="A79" s="2" t="s">
        <v>117</v>
      </c>
    </row>
    <row r="81" spans="1:1" x14ac:dyDescent="0.25">
      <c r="A81" s="48" t="s">
        <v>169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J81"/>
  <sheetViews>
    <sheetView tabSelected="1" topLeftCell="A22" zoomScale="90" zoomScaleNormal="90" workbookViewId="0">
      <selection activeCell="L13" sqref="L13"/>
    </sheetView>
  </sheetViews>
  <sheetFormatPr baseColWidth="10" defaultColWidth="11.42578125" defaultRowHeight="15" x14ac:dyDescent="0.25"/>
  <cols>
    <col min="1" max="1" width="54.85546875" style="2" customWidth="1"/>
    <col min="2" max="2" width="22" style="2" customWidth="1"/>
    <col min="3" max="3" width="21" style="2" customWidth="1"/>
    <col min="4" max="4" width="17.7109375" style="2" customWidth="1"/>
    <col min="5" max="5" width="19.28515625" style="2" customWidth="1"/>
    <col min="6" max="6" width="18" style="2" customWidth="1"/>
    <col min="7" max="7" width="15.28515625" style="2" customWidth="1"/>
    <col min="8" max="8" width="15.140625" style="2" bestFit="1" customWidth="1"/>
    <col min="9" max="9" width="14.5703125" style="2" customWidth="1"/>
    <col min="10" max="16384" width="11.42578125" style="2"/>
  </cols>
  <sheetData>
    <row r="1" spans="1:10" x14ac:dyDescent="0.25">
      <c r="A1" s="52" t="s">
        <v>158</v>
      </c>
      <c r="B1" s="52"/>
      <c r="C1" s="52"/>
      <c r="D1" s="52"/>
      <c r="E1" s="52"/>
      <c r="F1" s="52"/>
      <c r="G1" s="52"/>
      <c r="H1" s="52"/>
      <c r="I1" s="52"/>
    </row>
    <row r="3" spans="1:10" x14ac:dyDescent="0.25">
      <c r="A3" s="55" t="s">
        <v>0</v>
      </c>
      <c r="B3" s="49" t="s">
        <v>36</v>
      </c>
      <c r="C3" s="53" t="s">
        <v>2</v>
      </c>
      <c r="D3" s="53"/>
      <c r="E3" s="53"/>
      <c r="F3" s="53"/>
      <c r="G3" s="53"/>
      <c r="H3" s="53"/>
      <c r="I3" s="53"/>
    </row>
    <row r="4" spans="1:10" ht="15.75" thickBot="1" x14ac:dyDescent="0.3">
      <c r="A4" s="56"/>
      <c r="B4" s="50"/>
      <c r="C4" s="54" t="s">
        <v>3</v>
      </c>
      <c r="D4" s="54"/>
      <c r="E4" s="54"/>
      <c r="F4" s="54" t="s">
        <v>4</v>
      </c>
      <c r="G4" s="54"/>
      <c r="H4" s="54"/>
      <c r="I4" s="49" t="s">
        <v>166</v>
      </c>
    </row>
    <row r="5" spans="1:10" ht="16.5" thickTop="1" thickBot="1" x14ac:dyDescent="0.3">
      <c r="A5" s="57"/>
      <c r="B5" s="51"/>
      <c r="C5" s="36" t="s">
        <v>78</v>
      </c>
      <c r="D5" s="36" t="s">
        <v>69</v>
      </c>
      <c r="E5" s="36" t="s">
        <v>71</v>
      </c>
      <c r="F5" s="36" t="s">
        <v>79</v>
      </c>
      <c r="G5" s="36" t="s">
        <v>69</v>
      </c>
      <c r="H5" s="36" t="s">
        <v>71</v>
      </c>
      <c r="I5" s="51"/>
    </row>
    <row r="6" spans="1:10" ht="15.75" thickTop="1" x14ac:dyDescent="0.25">
      <c r="A6" s="37"/>
      <c r="B6" s="38"/>
      <c r="C6" s="39"/>
      <c r="D6" s="39"/>
      <c r="E6" s="39"/>
      <c r="F6" s="39"/>
      <c r="G6" s="39"/>
      <c r="H6" s="38"/>
      <c r="I6" s="38"/>
    </row>
    <row r="7" spans="1:10" x14ac:dyDescent="0.25">
      <c r="A7" s="5" t="s">
        <v>5</v>
      </c>
    </row>
    <row r="8" spans="1:10" x14ac:dyDescent="0.25">
      <c r="A8" s="2" t="s">
        <v>6</v>
      </c>
    </row>
    <row r="9" spans="1:10" x14ac:dyDescent="0.25">
      <c r="A9" s="2" t="s">
        <v>104</v>
      </c>
      <c r="B9" s="6">
        <f>+C9+F9+I9</f>
        <v>1448</v>
      </c>
      <c r="C9" s="45">
        <f>D9+E9</f>
        <v>1054</v>
      </c>
      <c r="D9" s="6">
        <f>'I trimestre'!D9+'II Trimestre'!D9+'III Trimestre'!D9+'IV Trimestre'!D9</f>
        <v>454</v>
      </c>
      <c r="E9" s="6">
        <f>'I trimestre'!E9+'II Trimestre'!E9+'III Trimestre'!E9+'IV Trimestre'!E9</f>
        <v>600</v>
      </c>
      <c r="F9" s="6">
        <f>G9+H9</f>
        <v>394</v>
      </c>
      <c r="G9" s="6">
        <f>'I trimestre'!G9+'II Trimestre'!G9+'III Trimestre'!G9+'IV Trimestre'!G9</f>
        <v>0</v>
      </c>
      <c r="H9" s="6">
        <f>'I trimestre'!H9+'II Trimestre'!H9+'III Trimestre'!H9+'IV Trimestre'!H9</f>
        <v>394</v>
      </c>
      <c r="I9" s="6">
        <f>'I trimestre'!I9+'II Trimestre'!I9+'III Trimestre'!I9+'IV Trimestre'!I9</f>
        <v>0</v>
      </c>
      <c r="J9" s="40"/>
    </row>
    <row r="10" spans="1:10" x14ac:dyDescent="0.25">
      <c r="A10" s="2" t="s">
        <v>159</v>
      </c>
      <c r="B10" s="6">
        <f t="shared" ref="B10:B12" si="0">+C10+F10+I10</f>
        <v>4403</v>
      </c>
      <c r="C10" s="45">
        <f t="shared" ref="C10:C12" si="1">D10+E10</f>
        <v>1378</v>
      </c>
      <c r="D10" s="6">
        <f>'I trimestre'!D10+'II Trimestre'!D10+'III Trimestre'!D10+'IV Trimestre'!D10</f>
        <v>887</v>
      </c>
      <c r="E10" s="6">
        <f>'I trimestre'!E10+'II Trimestre'!E10+'III Trimestre'!E10+'IV Trimestre'!E10</f>
        <v>491</v>
      </c>
      <c r="F10" s="6">
        <f t="shared" ref="F10:F12" si="2">G10+H10</f>
        <v>2925</v>
      </c>
      <c r="G10" s="6">
        <f>'I trimestre'!G10+'II Trimestre'!G10+'III Trimestre'!G10+'IV Trimestre'!G10</f>
        <v>1803</v>
      </c>
      <c r="H10" s="6">
        <f>'I trimestre'!H10+'II Trimestre'!H10+'III Trimestre'!H10+'IV Trimestre'!H10</f>
        <v>1122</v>
      </c>
      <c r="I10" s="6">
        <f>'I trimestre'!I10+'II Trimestre'!I10+'III Trimestre'!I10+'IV Trimestre'!I10</f>
        <v>100</v>
      </c>
      <c r="J10" s="40"/>
    </row>
    <row r="11" spans="1:10" x14ac:dyDescent="0.25">
      <c r="A11" s="2" t="s">
        <v>160</v>
      </c>
      <c r="B11" s="6">
        <f t="shared" si="0"/>
        <v>2052</v>
      </c>
      <c r="C11" s="45">
        <f t="shared" si="1"/>
        <v>1010</v>
      </c>
      <c r="D11" s="6">
        <f>'I trimestre'!D11+'II Trimestre'!D11+'III Trimestre'!D11+'IV Trimestre'!D11</f>
        <v>540</v>
      </c>
      <c r="E11" s="6">
        <f>'I trimestre'!E11+'II Trimestre'!E11+'III Trimestre'!E11+'IV Trimestre'!E11</f>
        <v>470</v>
      </c>
      <c r="F11" s="6">
        <f t="shared" si="2"/>
        <v>1042</v>
      </c>
      <c r="G11" s="6">
        <f>'I trimestre'!G11+'II Trimestre'!G11+'III Trimestre'!G11+'IV Trimestre'!G11</f>
        <v>72</v>
      </c>
      <c r="H11" s="6">
        <f>'I trimestre'!H11+'II Trimestre'!H11+'III Trimestre'!H11+'IV Trimestre'!H11</f>
        <v>970</v>
      </c>
      <c r="I11" s="6">
        <f>'I trimestre'!I11+'II Trimestre'!I11+'III Trimestre'!I11+'IV Trimestre'!I11</f>
        <v>0</v>
      </c>
      <c r="J11" s="40"/>
    </row>
    <row r="12" spans="1:10" x14ac:dyDescent="0.25">
      <c r="A12" s="2" t="s">
        <v>111</v>
      </c>
      <c r="B12" s="6">
        <f t="shared" si="0"/>
        <v>4403</v>
      </c>
      <c r="C12" s="45">
        <f t="shared" si="1"/>
        <v>1378</v>
      </c>
      <c r="D12" s="6">
        <f>'IV Trimestre'!D12</f>
        <v>887</v>
      </c>
      <c r="E12" s="6">
        <f>'IV Trimestre'!E12</f>
        <v>491</v>
      </c>
      <c r="F12" s="6">
        <f t="shared" si="2"/>
        <v>2925</v>
      </c>
      <c r="G12" s="6">
        <f>'IV Trimestre'!G12</f>
        <v>1803</v>
      </c>
      <c r="H12" s="6">
        <f>'IV Trimestre'!H12</f>
        <v>1122</v>
      </c>
      <c r="I12" s="6">
        <f>'IV Trimestre'!I12</f>
        <v>100</v>
      </c>
      <c r="J12" s="40"/>
    </row>
    <row r="13" spans="1:10" x14ac:dyDescent="0.25">
      <c r="B13" s="1"/>
      <c r="C13" s="1"/>
      <c r="D13" s="1"/>
      <c r="E13" s="1"/>
      <c r="F13" s="1"/>
      <c r="G13" s="1"/>
      <c r="H13" s="1"/>
      <c r="I13" s="1"/>
    </row>
    <row r="14" spans="1:10" x14ac:dyDescent="0.25">
      <c r="A14" s="2" t="s">
        <v>7</v>
      </c>
      <c r="B14" s="1"/>
      <c r="C14" s="1"/>
      <c r="D14" s="1"/>
      <c r="E14" s="1"/>
      <c r="F14" s="1"/>
      <c r="G14" s="1"/>
      <c r="H14" s="1"/>
      <c r="I14" s="1"/>
    </row>
    <row r="15" spans="1:10" x14ac:dyDescent="0.25">
      <c r="A15" s="2" t="s">
        <v>161</v>
      </c>
      <c r="B15" s="6">
        <f>+C15+F15+I15</f>
        <v>3047301013.1599998</v>
      </c>
      <c r="C15" s="45">
        <f>D15+E15</f>
        <v>2969607332.02</v>
      </c>
      <c r="D15" s="6">
        <f>'I trimestre'!D15+'II Trimestre'!D15+'III Trimestre'!D15+'IV Trimestre'!D15</f>
        <v>1314909177.02</v>
      </c>
      <c r="E15" s="6">
        <f>'I trimestre'!E15+'II Trimestre'!E15+'III Trimestre'!E15+'IV Trimestre'!E15</f>
        <v>1654698155</v>
      </c>
      <c r="F15" s="6">
        <f>'I trimestre'!F15+'II Trimestre'!F15+'III Trimestre'!F15+'IV Trimestre'!F15</f>
        <v>77693681.140000001</v>
      </c>
      <c r="G15" s="6">
        <f>'I trimestre'!G15+'II Trimestre'!G15+'III Trimestre'!G15+'IV Trimestre'!G15</f>
        <v>3041478.16</v>
      </c>
      <c r="H15" s="6">
        <f>'I trimestre'!H15+'II Trimestre'!H15+'III Trimestre'!H15+'IV Trimestre'!H15</f>
        <v>74652202.980000004</v>
      </c>
      <c r="I15" s="6">
        <f>'I trimestre'!I15+'II Trimestre'!I15+'III Trimestre'!I15+'IV Trimestre'!I15</f>
        <v>0</v>
      </c>
      <c r="J15" s="40"/>
    </row>
    <row r="16" spans="1:10" x14ac:dyDescent="0.25">
      <c r="A16" s="2" t="s">
        <v>159</v>
      </c>
      <c r="B16" s="6">
        <f t="shared" ref="B16:B19" si="3">+C16+F16+I16</f>
        <v>5531000000</v>
      </c>
      <c r="C16" s="45">
        <f t="shared" ref="C16:C18" si="4">D16+E16</f>
        <v>5090000000</v>
      </c>
      <c r="D16" s="6">
        <f>D18</f>
        <v>3490000000</v>
      </c>
      <c r="E16" s="6">
        <f>E18</f>
        <v>1600000000</v>
      </c>
      <c r="F16" s="6">
        <f>'I trimestre'!F16+'II Trimestre'!F16+'III Trimestre'!F16+'IV Trimestre'!F16</f>
        <v>391000000</v>
      </c>
      <c r="G16" s="6">
        <f>'I trimestre'!G16+'II Trimestre'!G16+'III Trimestre'!G16+'IV Trimestre'!G16</f>
        <v>241000000</v>
      </c>
      <c r="H16" s="6">
        <f>'I trimestre'!H16+'II Trimestre'!H16+'III Trimestre'!H16+'IV Trimestre'!H16</f>
        <v>150000000</v>
      </c>
      <c r="I16" s="6">
        <f>'I trimestre'!I16+'II Trimestre'!I16+'III Trimestre'!I16+'IV Trimestre'!I16</f>
        <v>50000000</v>
      </c>
      <c r="J16" s="40"/>
    </row>
    <row r="17" spans="1:10" x14ac:dyDescent="0.25">
      <c r="A17" s="2" t="s">
        <v>160</v>
      </c>
      <c r="B17" s="6">
        <f t="shared" si="3"/>
        <v>3046395205.6599998</v>
      </c>
      <c r="C17" s="45">
        <f t="shared" si="4"/>
        <v>2962638254</v>
      </c>
      <c r="D17" s="6">
        <f>'I trimestre'!D17+'II Trimestre'!D17+'III Trimestre'!D17+'IV Trimestre'!D17</f>
        <v>1702825550</v>
      </c>
      <c r="E17" s="6">
        <f>'I trimestre'!E17+'II Trimestre'!E17+'III Trimestre'!E17+'IV Trimestre'!E17</f>
        <v>1259812704</v>
      </c>
      <c r="F17" s="6">
        <f>'I trimestre'!F17+'II Trimestre'!F17+'III Trimestre'!F17+'IV Trimestre'!F17</f>
        <v>83756951.659999996</v>
      </c>
      <c r="G17" s="6">
        <f>'I trimestre'!G17+'II Trimestre'!G17+'III Trimestre'!G17+'IV Trimestre'!G17</f>
        <v>4159561</v>
      </c>
      <c r="H17" s="6">
        <f>'I trimestre'!H17+'II Trimestre'!H17+'III Trimestre'!H17+'IV Trimestre'!H17</f>
        <v>79597390.659999996</v>
      </c>
      <c r="I17" s="6">
        <f>'I trimestre'!I17+'II Trimestre'!I17+'III Trimestre'!I17+'IV Trimestre'!I17</f>
        <v>0</v>
      </c>
      <c r="J17" s="40"/>
    </row>
    <row r="18" spans="1:10" x14ac:dyDescent="0.25">
      <c r="A18" s="2" t="s">
        <v>111</v>
      </c>
      <c r="B18" s="6">
        <f t="shared" si="3"/>
        <v>5531000000</v>
      </c>
      <c r="C18" s="45">
        <f t="shared" si="4"/>
        <v>5090000000</v>
      </c>
      <c r="D18" s="6">
        <f>'IV Trimestre'!D18</f>
        <v>3490000000</v>
      </c>
      <c r="E18" s="6">
        <f>'IV Trimestre'!E18</f>
        <v>1600000000</v>
      </c>
      <c r="F18" s="6">
        <f>'IV Trimestre'!F18</f>
        <v>391000000</v>
      </c>
      <c r="G18" s="6">
        <f>'IV Trimestre'!G18</f>
        <v>241000000</v>
      </c>
      <c r="H18" s="6">
        <f>'IV Trimestre'!H18</f>
        <v>150000000</v>
      </c>
      <c r="I18" s="6">
        <f>'IV Trimestre'!I18</f>
        <v>50000000</v>
      </c>
      <c r="J18" s="40"/>
    </row>
    <row r="19" spans="1:10" x14ac:dyDescent="0.25">
      <c r="A19" s="2" t="s">
        <v>162</v>
      </c>
      <c r="B19" s="6">
        <f t="shared" si="3"/>
        <v>3046395205.6599998</v>
      </c>
      <c r="C19" s="45">
        <f>C17</f>
        <v>2962638254</v>
      </c>
      <c r="D19" s="6">
        <f>D17</f>
        <v>1702825550</v>
      </c>
      <c r="E19" s="6">
        <f>E17</f>
        <v>1259812704</v>
      </c>
      <c r="F19" s="6">
        <f>SUM(G19:H19)</f>
        <v>83756951.659999996</v>
      </c>
      <c r="G19" s="6">
        <f t="shared" ref="G19:I19" si="5">G17</f>
        <v>4159561</v>
      </c>
      <c r="H19" s="6">
        <f t="shared" si="5"/>
        <v>79597390.659999996</v>
      </c>
      <c r="I19" s="6">
        <f t="shared" si="5"/>
        <v>0</v>
      </c>
      <c r="J19" s="44"/>
    </row>
    <row r="20" spans="1:10" x14ac:dyDescent="0.25">
      <c r="B20" s="6"/>
      <c r="C20" s="6"/>
      <c r="D20" s="6"/>
      <c r="E20" s="6"/>
      <c r="F20" s="6"/>
      <c r="G20" s="6"/>
      <c r="H20" s="6"/>
      <c r="I20" s="6"/>
    </row>
    <row r="21" spans="1:10" x14ac:dyDescent="0.25">
      <c r="A21" s="2" t="s">
        <v>8</v>
      </c>
      <c r="B21" s="41" t="s">
        <v>1</v>
      </c>
      <c r="C21" s="41"/>
      <c r="D21" s="41" t="s">
        <v>69</v>
      </c>
      <c r="E21" s="41" t="s">
        <v>71</v>
      </c>
      <c r="F21" s="41"/>
      <c r="G21" s="41"/>
      <c r="H21" s="6"/>
      <c r="I21" s="6"/>
    </row>
    <row r="22" spans="1:10" x14ac:dyDescent="0.25">
      <c r="A22" s="2" t="s">
        <v>159</v>
      </c>
      <c r="B22" s="6">
        <f>B16</f>
        <v>5531000000</v>
      </c>
      <c r="C22" s="6"/>
      <c r="D22" s="6">
        <f>D16+G16</f>
        <v>3731000000</v>
      </c>
      <c r="E22" s="6">
        <f>E16+H16</f>
        <v>1750000000</v>
      </c>
      <c r="F22" s="6"/>
      <c r="G22" s="6"/>
      <c r="H22" s="6"/>
      <c r="I22" s="6"/>
    </row>
    <row r="23" spans="1:10" x14ac:dyDescent="0.25">
      <c r="A23" s="2" t="s">
        <v>160</v>
      </c>
      <c r="B23" s="45">
        <f>D23+E23</f>
        <v>3712288000</v>
      </c>
      <c r="C23" s="6"/>
      <c r="D23" s="6">
        <f>'I trimestre'!D23+'II Trimestre'!D23+'III Trimestre'!D23+'IV Trimestre'!D23</f>
        <v>2362288000</v>
      </c>
      <c r="E23" s="6">
        <f>'I trimestre'!E23+'II Trimestre'!E23+'III Trimestre'!E23+'IV Trimestre'!E23</f>
        <v>1350000000</v>
      </c>
      <c r="F23" s="6"/>
      <c r="G23" s="6"/>
      <c r="H23" s="6"/>
      <c r="I23" s="1"/>
      <c r="J23" s="44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A25" s="2" t="s">
        <v>9</v>
      </c>
      <c r="B25" s="1"/>
      <c r="C25" s="1"/>
      <c r="D25" s="1"/>
      <c r="E25" s="1"/>
      <c r="F25" s="1"/>
      <c r="G25" s="1"/>
      <c r="H25" s="1"/>
      <c r="I25" s="1"/>
    </row>
    <row r="26" spans="1:10" x14ac:dyDescent="0.25">
      <c r="A26" s="2" t="s">
        <v>105</v>
      </c>
      <c r="B26" s="1">
        <v>0.99</v>
      </c>
      <c r="C26" s="1">
        <v>0.99</v>
      </c>
      <c r="D26" s="1">
        <v>0.99</v>
      </c>
      <c r="E26" s="1">
        <v>0.99</v>
      </c>
      <c r="F26" s="1">
        <v>0.99</v>
      </c>
      <c r="G26" s="1">
        <v>0.99</v>
      </c>
      <c r="H26" s="1">
        <v>0.99</v>
      </c>
      <c r="I26" s="1">
        <v>0.99</v>
      </c>
    </row>
    <row r="27" spans="1:10" x14ac:dyDescent="0.25">
      <c r="A27" s="2" t="s">
        <v>163</v>
      </c>
      <c r="B27" s="1">
        <v>1.01</v>
      </c>
      <c r="C27" s="1">
        <v>1.01</v>
      </c>
      <c r="D27" s="1">
        <v>1.01</v>
      </c>
      <c r="E27" s="1">
        <v>1.01</v>
      </c>
      <c r="F27" s="1">
        <v>1.01</v>
      </c>
      <c r="G27" s="1">
        <v>1.01</v>
      </c>
      <c r="H27" s="1">
        <v>1.01</v>
      </c>
      <c r="I27" s="1">
        <v>1.01</v>
      </c>
    </row>
    <row r="28" spans="1:10" x14ac:dyDescent="0.25">
      <c r="A28" s="2" t="s">
        <v>10</v>
      </c>
      <c r="B28" s="6">
        <v>110074</v>
      </c>
      <c r="C28" s="6">
        <v>110074</v>
      </c>
      <c r="D28" s="6">
        <v>110074</v>
      </c>
      <c r="E28" s="6">
        <v>110074</v>
      </c>
      <c r="F28" s="6">
        <v>110074</v>
      </c>
      <c r="G28" s="6">
        <v>110074</v>
      </c>
      <c r="H28" s="6">
        <v>110074</v>
      </c>
      <c r="I28" s="6">
        <v>110074</v>
      </c>
    </row>
    <row r="29" spans="1:10" x14ac:dyDescent="0.25">
      <c r="B29" s="1"/>
      <c r="C29" s="1"/>
      <c r="D29" s="1"/>
      <c r="E29" s="1"/>
      <c r="F29" s="1"/>
      <c r="G29" s="1"/>
      <c r="H29" s="1"/>
      <c r="I29" s="1"/>
    </row>
    <row r="30" spans="1:10" x14ac:dyDescent="0.25">
      <c r="A30" s="2" t="s">
        <v>11</v>
      </c>
      <c r="B30" s="1"/>
      <c r="C30" s="1"/>
      <c r="D30" s="1"/>
      <c r="E30" s="1"/>
      <c r="F30" s="1"/>
      <c r="G30" s="1"/>
      <c r="H30" s="1"/>
      <c r="I30" s="1"/>
    </row>
    <row r="31" spans="1:10" x14ac:dyDescent="0.25">
      <c r="A31" s="2" t="s">
        <v>106</v>
      </c>
      <c r="B31" s="1">
        <f t="shared" ref="B31:I31" si="6">B15/B26</f>
        <v>3078081831.4747472</v>
      </c>
      <c r="C31" s="1">
        <f t="shared" si="6"/>
        <v>2999603365.6767678</v>
      </c>
      <c r="D31" s="1">
        <f t="shared" si="6"/>
        <v>1328191087.8989899</v>
      </c>
      <c r="E31" s="1">
        <f t="shared" si="6"/>
        <v>1671412277.7777779</v>
      </c>
      <c r="F31" s="1">
        <f t="shared" si="6"/>
        <v>78478465.797979802</v>
      </c>
      <c r="G31" s="1">
        <f t="shared" si="6"/>
        <v>3072200.1616161619</v>
      </c>
      <c r="H31" s="1">
        <f t="shared" si="6"/>
        <v>75406265.63636364</v>
      </c>
      <c r="I31" s="1">
        <f t="shared" si="6"/>
        <v>0</v>
      </c>
    </row>
    <row r="32" spans="1:10" x14ac:dyDescent="0.25">
      <c r="A32" s="2" t="s">
        <v>164</v>
      </c>
      <c r="B32" s="1">
        <f t="shared" ref="B32:I32" si="7">B17/B27</f>
        <v>3016232876.891089</v>
      </c>
      <c r="C32" s="1">
        <f t="shared" si="7"/>
        <v>2933305201.9801979</v>
      </c>
      <c r="D32" s="1">
        <f t="shared" si="7"/>
        <v>1685965891.0891089</v>
      </c>
      <c r="E32" s="1">
        <f t="shared" si="7"/>
        <v>1247339310.8910892</v>
      </c>
      <c r="F32" s="1">
        <f t="shared" si="7"/>
        <v>82927674.910891086</v>
      </c>
      <c r="G32" s="1">
        <f t="shared" si="7"/>
        <v>4118377.2277227724</v>
      </c>
      <c r="H32" s="1">
        <f t="shared" si="7"/>
        <v>78809297.683168307</v>
      </c>
      <c r="I32" s="1">
        <f t="shared" si="7"/>
        <v>0</v>
      </c>
    </row>
    <row r="33" spans="1:9" x14ac:dyDescent="0.25">
      <c r="A33" s="2" t="s">
        <v>107</v>
      </c>
      <c r="B33" s="1">
        <f t="shared" ref="B33:I33" si="8">B31/B9</f>
        <v>2125747.1211842177</v>
      </c>
      <c r="C33" s="1">
        <f t="shared" si="8"/>
        <v>2845923.4968470284</v>
      </c>
      <c r="D33" s="1">
        <f t="shared" si="8"/>
        <v>2925531.0306145153</v>
      </c>
      <c r="E33" s="1">
        <f t="shared" si="8"/>
        <v>2785687.1296296297</v>
      </c>
      <c r="F33" s="1">
        <f t="shared" si="8"/>
        <v>199183.92334512639</v>
      </c>
      <c r="G33" s="1" t="e">
        <f t="shared" si="8"/>
        <v>#DIV/0!</v>
      </c>
      <c r="H33" s="1">
        <f t="shared" si="8"/>
        <v>191386.4610059991</v>
      </c>
      <c r="I33" s="1" t="e">
        <f t="shared" si="8"/>
        <v>#DIV/0!</v>
      </c>
    </row>
    <row r="34" spans="1:9" x14ac:dyDescent="0.25">
      <c r="A34" s="2" t="s">
        <v>165</v>
      </c>
      <c r="B34" s="1">
        <f t="shared" ref="B34:I34" si="9">B32/B11</f>
        <v>1469899.0628124215</v>
      </c>
      <c r="C34" s="1">
        <f t="shared" si="9"/>
        <v>2904262.5762180178</v>
      </c>
      <c r="D34" s="1">
        <f t="shared" si="9"/>
        <v>3122159.0575724239</v>
      </c>
      <c r="E34" s="1">
        <f t="shared" si="9"/>
        <v>2653913.4274278493</v>
      </c>
      <c r="F34" s="1">
        <f t="shared" si="9"/>
        <v>79585.100682237127</v>
      </c>
      <c r="G34" s="1">
        <f t="shared" si="9"/>
        <v>57199.683718371838</v>
      </c>
      <c r="H34" s="1">
        <f t="shared" si="9"/>
        <v>81246.698642441552</v>
      </c>
      <c r="I34" s="1" t="e">
        <f t="shared" si="9"/>
        <v>#DIV/0!</v>
      </c>
    </row>
    <row r="35" spans="1:9" x14ac:dyDescent="0.25"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2" t="s">
        <v>12</v>
      </c>
      <c r="B36" s="1"/>
      <c r="C36" s="1"/>
      <c r="D36" s="1"/>
      <c r="E36" s="1"/>
      <c r="F36" s="1"/>
      <c r="G36" s="1"/>
      <c r="H36" s="1"/>
      <c r="I36" s="1"/>
    </row>
    <row r="37" spans="1:9" x14ac:dyDescent="0.25"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2" t="s">
        <v>13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" t="s">
        <v>14</v>
      </c>
      <c r="B39" s="1">
        <f t="shared" ref="B39:I39" si="10">B10/B28*100</f>
        <v>4.0000363391899993</v>
      </c>
      <c r="C39" s="1">
        <f t="shared" si="10"/>
        <v>1.2518850954812217</v>
      </c>
      <c r="D39" s="1">
        <f t="shared" si="10"/>
        <v>0.80582153823791269</v>
      </c>
      <c r="E39" s="1">
        <f t="shared" si="10"/>
        <v>0.44606355724330904</v>
      </c>
      <c r="F39" s="1">
        <f t="shared" si="10"/>
        <v>2.6573032687101406</v>
      </c>
      <c r="G39" s="1">
        <f t="shared" si="10"/>
        <v>1.6379889892254302</v>
      </c>
      <c r="H39" s="1">
        <f t="shared" si="10"/>
        <v>1.0193142794847103</v>
      </c>
      <c r="I39" s="1">
        <f t="shared" si="10"/>
        <v>9.0847974998637282E-2</v>
      </c>
    </row>
    <row r="40" spans="1:9" x14ac:dyDescent="0.25">
      <c r="A40" s="2" t="s">
        <v>15</v>
      </c>
      <c r="B40" s="1">
        <f t="shared" ref="B40:I40" si="11">B11/B28*100</f>
        <v>1.864200446972037</v>
      </c>
      <c r="C40" s="1">
        <f t="shared" si="11"/>
        <v>0.91756454748623661</v>
      </c>
      <c r="D40" s="1">
        <f t="shared" si="11"/>
        <v>0.49057906499264131</v>
      </c>
      <c r="E40" s="1">
        <f t="shared" si="11"/>
        <v>0.42698548249359519</v>
      </c>
      <c r="F40" s="1">
        <f t="shared" si="11"/>
        <v>0.9466358994858004</v>
      </c>
      <c r="G40" s="1">
        <f t="shared" si="11"/>
        <v>6.5410541999018842E-2</v>
      </c>
      <c r="H40" s="1">
        <f t="shared" si="11"/>
        <v>0.88122535748678155</v>
      </c>
      <c r="I40" s="1">
        <f t="shared" si="11"/>
        <v>0</v>
      </c>
    </row>
    <row r="41" spans="1:9" x14ac:dyDescent="0.25"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2" t="s">
        <v>16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" t="s">
        <v>17</v>
      </c>
      <c r="B43" s="1">
        <f t="shared" ref="B43:I43" si="12">B11/B10*100</f>
        <v>46.60458778105837</v>
      </c>
      <c r="C43" s="1">
        <f t="shared" si="12"/>
        <v>73.294629898403485</v>
      </c>
      <c r="D43" s="1">
        <f t="shared" si="12"/>
        <v>60.879368658399102</v>
      </c>
      <c r="E43" s="1">
        <f t="shared" si="12"/>
        <v>95.723014256619138</v>
      </c>
      <c r="F43" s="1">
        <f t="shared" si="12"/>
        <v>35.623931623931625</v>
      </c>
      <c r="G43" s="1">
        <f t="shared" si="12"/>
        <v>3.9933444259567388</v>
      </c>
      <c r="H43" s="1">
        <f t="shared" si="12"/>
        <v>86.452762923351159</v>
      </c>
      <c r="I43" s="1">
        <f t="shared" si="12"/>
        <v>0</v>
      </c>
    </row>
    <row r="44" spans="1:9" x14ac:dyDescent="0.25">
      <c r="A44" s="2" t="s">
        <v>18</v>
      </c>
      <c r="B44" s="1">
        <f t="shared" ref="B44:I44" si="13">B17/B16*100</f>
        <v>55.078560941240283</v>
      </c>
      <c r="C44" s="1">
        <f t="shared" si="13"/>
        <v>58.205073752455796</v>
      </c>
      <c r="D44" s="1">
        <f t="shared" si="13"/>
        <v>48.791563037249283</v>
      </c>
      <c r="E44" s="1">
        <f t="shared" si="13"/>
        <v>78.738293999999996</v>
      </c>
      <c r="F44" s="1">
        <f t="shared" si="13"/>
        <v>21.421215258312021</v>
      </c>
      <c r="G44" s="1">
        <f t="shared" si="13"/>
        <v>1.7259589211618256</v>
      </c>
      <c r="H44" s="1">
        <f t="shared" si="13"/>
        <v>53.064927106666659</v>
      </c>
      <c r="I44" s="1">
        <f t="shared" si="13"/>
        <v>0</v>
      </c>
    </row>
    <row r="45" spans="1:9" x14ac:dyDescent="0.25">
      <c r="A45" s="2" t="s">
        <v>19</v>
      </c>
      <c r="B45" s="1">
        <f t="shared" ref="B45:I45" si="14">AVERAGE(B43:B44)</f>
        <v>50.841574361149327</v>
      </c>
      <c r="C45" s="1">
        <f t="shared" si="14"/>
        <v>65.749851825429644</v>
      </c>
      <c r="D45" s="1">
        <f t="shared" si="14"/>
        <v>54.835465847824196</v>
      </c>
      <c r="E45" s="1">
        <f t="shared" si="14"/>
        <v>87.230654128309567</v>
      </c>
      <c r="F45" s="1">
        <f t="shared" si="14"/>
        <v>28.522573441121821</v>
      </c>
      <c r="G45" s="1">
        <f t="shared" si="14"/>
        <v>2.8596516735592821</v>
      </c>
      <c r="H45" s="1">
        <f t="shared" si="14"/>
        <v>69.758845015008916</v>
      </c>
      <c r="I45" s="1">
        <f t="shared" si="14"/>
        <v>0</v>
      </c>
    </row>
    <row r="46" spans="1:9" x14ac:dyDescent="0.25"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" t="s">
        <v>20</v>
      </c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2" t="s">
        <v>21</v>
      </c>
      <c r="B48" s="1">
        <f t="shared" ref="B48:I48" si="15">B11/B12*100</f>
        <v>46.60458778105837</v>
      </c>
      <c r="C48" s="1">
        <f t="shared" si="15"/>
        <v>73.294629898403485</v>
      </c>
      <c r="D48" s="1">
        <f t="shared" si="15"/>
        <v>60.879368658399102</v>
      </c>
      <c r="E48" s="1">
        <f t="shared" si="15"/>
        <v>95.723014256619138</v>
      </c>
      <c r="F48" s="1">
        <f t="shared" si="15"/>
        <v>35.623931623931625</v>
      </c>
      <c r="G48" s="1">
        <f t="shared" si="15"/>
        <v>3.9933444259567388</v>
      </c>
      <c r="H48" s="1">
        <f t="shared" si="15"/>
        <v>86.452762923351159</v>
      </c>
      <c r="I48" s="1">
        <f t="shared" si="15"/>
        <v>0</v>
      </c>
    </row>
    <row r="49" spans="1:9" x14ac:dyDescent="0.25">
      <c r="A49" s="2" t="s">
        <v>22</v>
      </c>
      <c r="B49" s="1">
        <f t="shared" ref="B49:I49" si="16">B17/B18*100</f>
        <v>55.078560941240283</v>
      </c>
      <c r="C49" s="1">
        <f t="shared" si="16"/>
        <v>58.205073752455796</v>
      </c>
      <c r="D49" s="1">
        <f t="shared" si="16"/>
        <v>48.791563037249283</v>
      </c>
      <c r="E49" s="1">
        <f t="shared" si="16"/>
        <v>78.738293999999996</v>
      </c>
      <c r="F49" s="1">
        <f t="shared" si="16"/>
        <v>21.421215258312021</v>
      </c>
      <c r="G49" s="1">
        <f t="shared" si="16"/>
        <v>1.7259589211618256</v>
      </c>
      <c r="H49" s="1">
        <f t="shared" si="16"/>
        <v>53.064927106666659</v>
      </c>
      <c r="I49" s="1">
        <f t="shared" si="16"/>
        <v>0</v>
      </c>
    </row>
    <row r="50" spans="1:9" x14ac:dyDescent="0.25">
      <c r="A50" s="2" t="s">
        <v>23</v>
      </c>
      <c r="B50" s="1">
        <f t="shared" ref="B50:I50" si="17">AVERAGE(B48:B49)</f>
        <v>50.841574361149327</v>
      </c>
      <c r="C50" s="1">
        <f t="shared" si="17"/>
        <v>65.749851825429644</v>
      </c>
      <c r="D50" s="1">
        <f t="shared" si="17"/>
        <v>54.835465847824196</v>
      </c>
      <c r="E50" s="1">
        <f t="shared" si="17"/>
        <v>87.230654128309567</v>
      </c>
      <c r="F50" s="1">
        <f t="shared" si="17"/>
        <v>28.522573441121821</v>
      </c>
      <c r="G50" s="1">
        <f t="shared" si="17"/>
        <v>2.8596516735592821</v>
      </c>
      <c r="H50" s="1">
        <f t="shared" si="17"/>
        <v>69.758845015008916</v>
      </c>
      <c r="I50" s="1">
        <f t="shared" si="17"/>
        <v>0</v>
      </c>
    </row>
    <row r="51" spans="1:9" x14ac:dyDescent="0.25"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2" t="s">
        <v>24</v>
      </c>
      <c r="B52" s="1">
        <f t="shared" ref="B52:I52" si="18">B19/B17*100</f>
        <v>100</v>
      </c>
      <c r="C52" s="1">
        <f t="shared" si="18"/>
        <v>100</v>
      </c>
      <c r="D52" s="1">
        <f t="shared" si="18"/>
        <v>100</v>
      </c>
      <c r="E52" s="1">
        <f t="shared" si="18"/>
        <v>100</v>
      </c>
      <c r="F52" s="1">
        <f t="shared" si="18"/>
        <v>100</v>
      </c>
      <c r="G52" s="1">
        <f t="shared" si="18"/>
        <v>100</v>
      </c>
      <c r="H52" s="1">
        <f t="shared" si="18"/>
        <v>100</v>
      </c>
      <c r="I52" s="1" t="e">
        <f t="shared" si="18"/>
        <v>#DIV/0!</v>
      </c>
    </row>
    <row r="53" spans="1:9" x14ac:dyDescent="0.25"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2" t="s">
        <v>25</v>
      </c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2" t="s">
        <v>26</v>
      </c>
      <c r="B55" s="1">
        <f t="shared" ref="B55:I55" si="19">((B11/B9)-1)*100</f>
        <v>41.71270718232045</v>
      </c>
      <c r="C55" s="1">
        <f t="shared" si="19"/>
        <v>-4.1745730550284632</v>
      </c>
      <c r="D55" s="1">
        <f t="shared" si="19"/>
        <v>18.942731277533031</v>
      </c>
      <c r="E55" s="1">
        <f t="shared" si="19"/>
        <v>-21.666666666666668</v>
      </c>
      <c r="F55" s="1">
        <f t="shared" si="19"/>
        <v>164.46700507614213</v>
      </c>
      <c r="G55" s="1" t="e">
        <f t="shared" si="19"/>
        <v>#DIV/0!</v>
      </c>
      <c r="H55" s="1">
        <f t="shared" si="19"/>
        <v>146.19289340101523</v>
      </c>
      <c r="I55" s="1" t="e">
        <f t="shared" si="19"/>
        <v>#DIV/0!</v>
      </c>
    </row>
    <row r="56" spans="1:9" x14ac:dyDescent="0.25">
      <c r="A56" s="2" t="s">
        <v>27</v>
      </c>
      <c r="B56" s="1">
        <f t="shared" ref="B56:I56" si="20">((B32/B31)-1)*100</f>
        <v>-2.0093343182505885</v>
      </c>
      <c r="C56" s="1">
        <f t="shared" si="20"/>
        <v>-2.2102310077123044</v>
      </c>
      <c r="D56" s="1">
        <f t="shared" si="20"/>
        <v>26.936997729450816</v>
      </c>
      <c r="E56" s="1">
        <f t="shared" si="20"/>
        <v>-25.372134243893065</v>
      </c>
      <c r="F56" s="1">
        <f t="shared" si="20"/>
        <v>5.6693375280353786</v>
      </c>
      <c r="G56" s="1">
        <f t="shared" si="20"/>
        <v>34.053024252048033</v>
      </c>
      <c r="H56" s="1">
        <f t="shared" si="20"/>
        <v>4.5129300835759834</v>
      </c>
      <c r="I56" s="1" t="e">
        <f t="shared" si="20"/>
        <v>#DIV/0!</v>
      </c>
    </row>
    <row r="57" spans="1:9" x14ac:dyDescent="0.25">
      <c r="A57" s="2" t="s">
        <v>28</v>
      </c>
      <c r="B57" s="1">
        <f t="shared" ref="B57:I57" si="21">((B34/B33)-1)*100</f>
        <v>-30.852590688512116</v>
      </c>
      <c r="C57" s="1">
        <f t="shared" si="21"/>
        <v>2.0499173444269658</v>
      </c>
      <c r="D57" s="1">
        <f t="shared" si="21"/>
        <v>6.7211054984642082</v>
      </c>
      <c r="E57" s="1">
        <f t="shared" si="21"/>
        <v>-4.7303841411400871</v>
      </c>
      <c r="F57" s="1">
        <f t="shared" si="21"/>
        <v>-60.044415560416553</v>
      </c>
      <c r="G57" s="1" t="e">
        <f t="shared" si="21"/>
        <v>#DIV/0!</v>
      </c>
      <c r="H57" s="1">
        <f t="shared" si="21"/>
        <v>-57.548356234093887</v>
      </c>
      <c r="I57" s="1" t="e">
        <f t="shared" si="21"/>
        <v>#DIV/0!</v>
      </c>
    </row>
    <row r="58" spans="1:9" x14ac:dyDescent="0.25"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2" t="s">
        <v>29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2" t="s">
        <v>30</v>
      </c>
      <c r="B60" s="1">
        <f>B16/B10</f>
        <v>1256188.9620713149</v>
      </c>
      <c r="C60" s="1">
        <f t="shared" ref="C60:C61" si="22">C16/C10</f>
        <v>3693759.0711175618</v>
      </c>
      <c r="D60" s="1">
        <f>D16/D10</f>
        <v>3934611.0484780157</v>
      </c>
      <c r="E60" s="1">
        <f>E16/E10</f>
        <v>3258655.8044806519</v>
      </c>
      <c r="F60" s="1">
        <f t="shared" ref="F60:I60" si="23">F16/F10</f>
        <v>133675.21367521369</v>
      </c>
      <c r="G60" s="1">
        <f t="shared" si="23"/>
        <v>133666.11203549639</v>
      </c>
      <c r="H60" s="1">
        <f t="shared" si="23"/>
        <v>133689.83957219252</v>
      </c>
      <c r="I60" s="1">
        <f t="shared" si="23"/>
        <v>500000</v>
      </c>
    </row>
    <row r="61" spans="1:9" x14ac:dyDescent="0.25">
      <c r="A61" s="2" t="s">
        <v>31</v>
      </c>
      <c r="B61" s="1">
        <f>B17/B11</f>
        <v>1484598.0534405457</v>
      </c>
      <c r="C61" s="1">
        <f t="shared" si="22"/>
        <v>2933305.2019801978</v>
      </c>
      <c r="D61" s="1">
        <f>D17/D11</f>
        <v>3153380.6481481483</v>
      </c>
      <c r="E61" s="1">
        <f>E17/E11</f>
        <v>2680452.5617021276</v>
      </c>
      <c r="F61" s="1">
        <f t="shared" ref="F61:I61" si="24">F17/F11</f>
        <v>80380.951689059497</v>
      </c>
      <c r="G61" s="1">
        <f t="shared" si="24"/>
        <v>57771.680555555555</v>
      </c>
      <c r="H61" s="1">
        <f t="shared" si="24"/>
        <v>82059.165628865972</v>
      </c>
      <c r="I61" s="1" t="e">
        <f t="shared" si="24"/>
        <v>#DIV/0!</v>
      </c>
    </row>
    <row r="62" spans="1:9" x14ac:dyDescent="0.25">
      <c r="A62" s="2" t="s">
        <v>32</v>
      </c>
      <c r="B62" s="1">
        <f>(B61/B60)*B45</f>
        <v>60.085946150934276</v>
      </c>
      <c r="C62" s="1">
        <f t="shared" ref="C62:I62" si="25">(C61/C60)*C45</f>
        <v>52.213579357954195</v>
      </c>
      <c r="D62" s="1">
        <f t="shared" si="25"/>
        <v>43.947697677412158</v>
      </c>
      <c r="E62" s="1">
        <f t="shared" si="25"/>
        <v>71.752785303584503</v>
      </c>
      <c r="F62" s="1">
        <f t="shared" si="25"/>
        <v>17.151059906953986</v>
      </c>
      <c r="G62" s="1">
        <f t="shared" si="25"/>
        <v>1.2359668465643283</v>
      </c>
      <c r="H62" s="1">
        <f t="shared" si="25"/>
        <v>42.818157576394256</v>
      </c>
      <c r="I62" s="1" t="e">
        <f t="shared" si="25"/>
        <v>#DIV/0!</v>
      </c>
    </row>
    <row r="63" spans="1:9" x14ac:dyDescent="0.25"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33</v>
      </c>
      <c r="B64" s="42" t="s">
        <v>1</v>
      </c>
      <c r="C64" s="42"/>
      <c r="D64" s="42" t="s">
        <v>69</v>
      </c>
      <c r="E64" s="42" t="s">
        <v>71</v>
      </c>
      <c r="F64" s="42"/>
      <c r="G64" s="42"/>
      <c r="H64" s="1"/>
      <c r="I64" s="1"/>
    </row>
    <row r="65" spans="1:9" x14ac:dyDescent="0.25">
      <c r="A65" s="2" t="s">
        <v>34</v>
      </c>
      <c r="B65" s="1">
        <f>B23/B22*100</f>
        <v>67.117844874344598</v>
      </c>
      <c r="C65" s="1"/>
      <c r="D65" s="1">
        <f>D23/D22*100</f>
        <v>63.315143393192173</v>
      </c>
      <c r="E65" s="1">
        <f>E23/E22*100</f>
        <v>77.142857142857153</v>
      </c>
      <c r="F65" s="1"/>
      <c r="G65" s="1"/>
      <c r="H65" s="1"/>
      <c r="I65" s="1"/>
    </row>
    <row r="66" spans="1:9" x14ac:dyDescent="0.25">
      <c r="A66" s="2" t="s">
        <v>35</v>
      </c>
      <c r="B66" s="1">
        <f>B17/B23*100</f>
        <v>82.0624694436423</v>
      </c>
      <c r="C66" s="1"/>
      <c r="D66" s="1">
        <f>(D17+G17)/D23*100</f>
        <v>72.259822299397868</v>
      </c>
      <c r="E66" s="1">
        <f>(E17+H17)/E23*100</f>
        <v>99.215562567407417</v>
      </c>
      <c r="F66" s="1"/>
      <c r="G66" s="1"/>
      <c r="H66" s="1"/>
      <c r="I66" s="1"/>
    </row>
    <row r="67" spans="1:9" x14ac:dyDescent="0.25">
      <c r="B67" s="1"/>
      <c r="C67" s="1"/>
      <c r="D67" s="1"/>
      <c r="E67" s="1"/>
      <c r="F67" s="1"/>
      <c r="G67" s="1"/>
      <c r="H67" s="1"/>
      <c r="I67" s="1"/>
    </row>
    <row r="68" spans="1:9" ht="15.75" thickBot="1" x14ac:dyDescent="0.3">
      <c r="A68" s="35"/>
      <c r="B68" s="35"/>
      <c r="C68" s="35"/>
      <c r="D68" s="35"/>
      <c r="E68" s="35"/>
      <c r="F68" s="35"/>
      <c r="G68" s="35"/>
      <c r="H68" s="35"/>
      <c r="I68" s="35"/>
    </row>
    <row r="69" spans="1:9" ht="15.75" thickTop="1" x14ac:dyDescent="0.25"/>
    <row r="70" spans="1:9" x14ac:dyDescent="0.25">
      <c r="A70" s="2" t="s">
        <v>72</v>
      </c>
    </row>
    <row r="71" spans="1:9" x14ac:dyDescent="0.25">
      <c r="A71" s="2" t="s">
        <v>77</v>
      </c>
    </row>
    <row r="75" spans="1:9" x14ac:dyDescent="0.25">
      <c r="A75" s="2" t="s">
        <v>73</v>
      </c>
    </row>
    <row r="76" spans="1:9" x14ac:dyDescent="0.25">
      <c r="A76" s="2" t="s">
        <v>116</v>
      </c>
    </row>
    <row r="77" spans="1:9" x14ac:dyDescent="0.25">
      <c r="A77" s="2" t="s">
        <v>74</v>
      </c>
    </row>
    <row r="78" spans="1:9" x14ac:dyDescent="0.25">
      <c r="A78" s="2" t="s">
        <v>75</v>
      </c>
    </row>
    <row r="79" spans="1:9" x14ac:dyDescent="0.25">
      <c r="A79" s="2" t="s">
        <v>117</v>
      </c>
    </row>
    <row r="81" spans="1:1" x14ac:dyDescent="0.25">
      <c r="A81" s="48" t="s">
        <v>169</v>
      </c>
    </row>
  </sheetData>
  <mergeCells count="7">
    <mergeCell ref="I4:I5"/>
    <mergeCell ref="A1:I1"/>
    <mergeCell ref="C3:I3"/>
    <mergeCell ref="C4:E4"/>
    <mergeCell ref="A3:A5"/>
    <mergeCell ref="B3:B5"/>
    <mergeCell ref="F4:H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58" t="s">
        <v>36</v>
      </c>
      <c r="C2" s="60" t="s">
        <v>2</v>
      </c>
      <c r="D2" s="60"/>
      <c r="E2" s="60"/>
      <c r="F2" s="60"/>
      <c r="G2" s="28"/>
    </row>
    <row r="3" spans="1:13" ht="15.75" thickBot="1" x14ac:dyDescent="0.3">
      <c r="B3" s="59"/>
      <c r="C3" s="4" t="s">
        <v>37</v>
      </c>
      <c r="D3" s="4"/>
      <c r="E3" s="4"/>
      <c r="F3" s="4" t="s">
        <v>38</v>
      </c>
      <c r="G3" s="29"/>
    </row>
    <row r="4" spans="1:13" ht="15.75" thickTop="1" x14ac:dyDescent="0.25">
      <c r="A4" s="7" t="s">
        <v>40</v>
      </c>
      <c r="C4" t="s">
        <v>1</v>
      </c>
      <c r="D4" t="s">
        <v>69</v>
      </c>
      <c r="E4" t="s">
        <v>70</v>
      </c>
    </row>
    <row r="6" spans="1:13" x14ac:dyDescent="0.25">
      <c r="A6" t="s">
        <v>41</v>
      </c>
      <c r="B6" s="6">
        <f>C6+F6</f>
        <v>203500000</v>
      </c>
      <c r="C6" s="6">
        <v>163500000</v>
      </c>
      <c r="D6" s="6">
        <f>D14*C7</f>
        <v>58860000</v>
      </c>
      <c r="E6" s="6">
        <f>E14*C7</f>
        <v>156960000</v>
      </c>
      <c r="F6" s="6">
        <v>40000000</v>
      </c>
      <c r="G6" s="6"/>
      <c r="I6" s="6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>C6/C14</f>
        <v>0.1308</v>
      </c>
      <c r="D7" s="1"/>
      <c r="E7" s="1"/>
      <c r="F7" s="1">
        <f>F6/F14</f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42</v>
      </c>
      <c r="B8" s="6">
        <f>C8+F8</f>
        <v>427500000</v>
      </c>
      <c r="C8" s="9">
        <v>367500000</v>
      </c>
      <c r="D8" s="9">
        <f>D14*C9</f>
        <v>132300000</v>
      </c>
      <c r="E8" s="9">
        <f>E14*C9</f>
        <v>352800000</v>
      </c>
      <c r="F8" s="6">
        <v>60000000</v>
      </c>
      <c r="G8" s="6"/>
      <c r="I8" s="6">
        <v>34</v>
      </c>
      <c r="K8" s="6">
        <v>35</v>
      </c>
      <c r="M8">
        <v>30</v>
      </c>
    </row>
    <row r="9" spans="1:13" x14ac:dyDescent="0.25">
      <c r="B9" s="1">
        <f>B8/B14</f>
        <v>0.29482758620689653</v>
      </c>
      <c r="C9" s="1">
        <f>C8/C14</f>
        <v>0.29399999999999998</v>
      </c>
      <c r="D9" s="1"/>
      <c r="E9" s="1"/>
      <c r="F9" s="1">
        <f>F8/F14</f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39</v>
      </c>
      <c r="B10" s="6">
        <f>C10+F10</f>
        <v>492000000</v>
      </c>
      <c r="C10" s="9">
        <v>432000000</v>
      </c>
      <c r="D10" s="9">
        <f>D14*C11</f>
        <v>155520000</v>
      </c>
      <c r="E10" s="9">
        <f>E14*C11</f>
        <v>414720000</v>
      </c>
      <c r="F10" s="6">
        <v>60000000</v>
      </c>
      <c r="G10" s="6"/>
      <c r="H10" s="6"/>
    </row>
    <row r="11" spans="1:13" ht="15" customHeight="1" x14ac:dyDescent="0.25">
      <c r="B11" s="1">
        <f>B10/B14</f>
        <v>0.33931034482758621</v>
      </c>
      <c r="C11" s="1">
        <f>C10/C14</f>
        <v>0.34560000000000002</v>
      </c>
      <c r="D11" s="1"/>
      <c r="E11" s="1"/>
      <c r="F11" s="1">
        <f>F10/F14</f>
        <v>0.3</v>
      </c>
      <c r="G11" s="1"/>
      <c r="H11" s="6"/>
      <c r="I11" s="61" t="s">
        <v>56</v>
      </c>
      <c r="J11" s="61"/>
      <c r="K11" s="61"/>
      <c r="L11" s="61"/>
    </row>
    <row r="12" spans="1:13" x14ac:dyDescent="0.25">
      <c r="A12" t="s">
        <v>43</v>
      </c>
      <c r="B12" s="6">
        <f>C12+F12</f>
        <v>326500000</v>
      </c>
      <c r="C12" s="6">
        <v>286500000</v>
      </c>
      <c r="D12" s="6">
        <f>D14*C13</f>
        <v>103140000</v>
      </c>
      <c r="E12" s="6">
        <f>E14*C13</f>
        <v>275040000</v>
      </c>
      <c r="F12" s="6">
        <v>40000000</v>
      </c>
      <c r="G12" s="6"/>
      <c r="H12" s="6"/>
      <c r="I12" s="61"/>
      <c r="J12" s="61"/>
      <c r="K12" s="61"/>
      <c r="L12" s="61"/>
    </row>
    <row r="13" spans="1:13" x14ac:dyDescent="0.25">
      <c r="B13" s="1">
        <f>B12/B14</f>
        <v>0.22517241379310346</v>
      </c>
      <c r="C13" s="1">
        <f>C12/C14</f>
        <v>0.22919999999999999</v>
      </c>
      <c r="D13" s="1"/>
      <c r="E13" s="1"/>
      <c r="F13" s="1">
        <f>F12/F14</f>
        <v>0.2</v>
      </c>
      <c r="G13" s="1"/>
      <c r="H13" s="6"/>
      <c r="I13" s="13"/>
      <c r="K13" s="6"/>
    </row>
    <row r="14" spans="1:13" x14ac:dyDescent="0.25">
      <c r="A14" t="s">
        <v>44</v>
      </c>
      <c r="B14" s="6">
        <f>C14+F14</f>
        <v>1450000000</v>
      </c>
      <c r="C14" s="9">
        <v>1250000000</v>
      </c>
      <c r="D14" s="9">
        <v>450000000</v>
      </c>
      <c r="E14" s="9">
        <v>1200000000</v>
      </c>
      <c r="F14" s="6">
        <v>200000000</v>
      </c>
      <c r="G14" s="6"/>
      <c r="I14" s="13"/>
      <c r="K14" s="6"/>
    </row>
    <row r="15" spans="1:13" x14ac:dyDescent="0.25">
      <c r="I15" s="13"/>
      <c r="K15" s="6"/>
    </row>
    <row r="16" spans="1:13" x14ac:dyDescent="0.25">
      <c r="I16" s="13"/>
      <c r="K16" s="6"/>
    </row>
    <row r="17" spans="1:14" x14ac:dyDescent="0.25">
      <c r="A17" s="8" t="s">
        <v>45</v>
      </c>
      <c r="B17" s="6">
        <f>SUM(C17:F17)</f>
        <v>1450000000</v>
      </c>
      <c r="C17" s="9">
        <v>1250000000</v>
      </c>
      <c r="D17" s="9"/>
      <c r="E17" s="9"/>
      <c r="F17" s="6">
        <v>200000000</v>
      </c>
      <c r="G17" s="6"/>
      <c r="I17" s="14" t="s">
        <v>57</v>
      </c>
      <c r="K17" s="6"/>
    </row>
    <row r="18" spans="1:14" x14ac:dyDescent="0.25">
      <c r="A18" s="10" t="s">
        <v>46</v>
      </c>
      <c r="B18" s="6">
        <f>SUM(C18:F18)</f>
        <v>0</v>
      </c>
      <c r="C18" s="11">
        <f>C17-C14</f>
        <v>0</v>
      </c>
      <c r="D18" s="11"/>
      <c r="E18" s="11"/>
      <c r="F18" s="11">
        <f>F17-F14</f>
        <v>0</v>
      </c>
      <c r="G18" s="11"/>
      <c r="I18" s="21" t="s">
        <v>58</v>
      </c>
      <c r="J18" s="19"/>
      <c r="K18" s="20" t="s">
        <v>59</v>
      </c>
      <c r="L18" s="19"/>
      <c r="M18" s="20" t="s">
        <v>4</v>
      </c>
      <c r="N18" s="19"/>
    </row>
    <row r="19" spans="1:14" x14ac:dyDescent="0.25">
      <c r="A19" s="10" t="s">
        <v>47</v>
      </c>
      <c r="B19" s="6">
        <f>SUM(C19:F19)</f>
        <v>0</v>
      </c>
      <c r="C19" s="11">
        <f>C18*L19/100</f>
        <v>0</v>
      </c>
      <c r="D19" s="11"/>
      <c r="E19" s="11"/>
      <c r="F19" s="11">
        <f>F18*N19/100</f>
        <v>0</v>
      </c>
      <c r="G19" s="11"/>
      <c r="I19" s="22">
        <v>29</v>
      </c>
      <c r="J19" s="17">
        <f>I19*J20/I20</f>
        <v>33.720930232558139</v>
      </c>
      <c r="K19" s="18">
        <v>29</v>
      </c>
      <c r="L19" s="17">
        <f>K19*L20/K20</f>
        <v>33.333333333333336</v>
      </c>
      <c r="M19" s="18">
        <v>30</v>
      </c>
      <c r="N19" s="17">
        <f>M19*N20/M20</f>
        <v>37.5</v>
      </c>
    </row>
    <row r="20" spans="1:14" x14ac:dyDescent="0.25">
      <c r="A20" t="s">
        <v>48</v>
      </c>
      <c r="B20" s="6">
        <f>SUM(C20:F20)</f>
        <v>427500000</v>
      </c>
      <c r="C20" s="11">
        <f>C8+C19</f>
        <v>367500000</v>
      </c>
      <c r="D20" s="11"/>
      <c r="E20" s="11"/>
      <c r="F20" s="11">
        <f>F8+F19</f>
        <v>60000000</v>
      </c>
      <c r="G20" s="11"/>
      <c r="I20" s="23">
        <f>100-I6</f>
        <v>86</v>
      </c>
      <c r="J20" s="24">
        <v>100</v>
      </c>
      <c r="K20" s="25">
        <f>100-K6</f>
        <v>87</v>
      </c>
      <c r="L20" s="24">
        <v>100</v>
      </c>
      <c r="M20" s="25">
        <f>100-M6</f>
        <v>80</v>
      </c>
      <c r="N20" s="26">
        <v>100</v>
      </c>
    </row>
    <row r="21" spans="1:14" x14ac:dyDescent="0.25">
      <c r="A21" t="s">
        <v>49</v>
      </c>
      <c r="B21" s="11">
        <f>B20+B6</f>
        <v>631000000</v>
      </c>
      <c r="C21" s="11">
        <f>C20+C6</f>
        <v>531000000</v>
      </c>
      <c r="D21" s="11"/>
      <c r="E21" s="11"/>
      <c r="F21" s="11">
        <f>F20+F6</f>
        <v>100000000</v>
      </c>
      <c r="G21" s="11"/>
      <c r="I21" s="15"/>
      <c r="J21" s="16"/>
      <c r="K21" s="16"/>
      <c r="L21" s="16"/>
      <c r="M21" s="16"/>
      <c r="N21" s="16"/>
    </row>
    <row r="22" spans="1:14" x14ac:dyDescent="0.25">
      <c r="B22" s="11"/>
      <c r="C22" s="11"/>
      <c r="D22" s="11"/>
      <c r="E22" s="11"/>
      <c r="F22" s="11"/>
      <c r="G22" s="11"/>
    </row>
    <row r="23" spans="1:14" x14ac:dyDescent="0.25">
      <c r="A23" s="8" t="s">
        <v>50</v>
      </c>
      <c r="B23" s="6">
        <f>SUM(C23:F23)</f>
        <v>2600000000</v>
      </c>
      <c r="C23" s="6">
        <v>2300000000</v>
      </c>
      <c r="D23" s="6"/>
      <c r="E23" s="6"/>
      <c r="F23" s="12">
        <v>300000000</v>
      </c>
      <c r="G23" s="12"/>
      <c r="H23" s="6"/>
      <c r="I23" s="14" t="s">
        <v>39</v>
      </c>
      <c r="K23" s="6"/>
    </row>
    <row r="24" spans="1:14" x14ac:dyDescent="0.25">
      <c r="A24" s="10" t="s">
        <v>46</v>
      </c>
      <c r="B24" s="6">
        <f>SUM(C24:F24)</f>
        <v>1150000000</v>
      </c>
      <c r="C24" s="11">
        <f>C23-C17</f>
        <v>1050000000</v>
      </c>
      <c r="D24" s="11"/>
      <c r="E24" s="11"/>
      <c r="F24" s="11">
        <f>F23-F17</f>
        <v>100000000</v>
      </c>
      <c r="G24" s="11"/>
      <c r="H24" s="11"/>
      <c r="I24" s="21" t="s">
        <v>58</v>
      </c>
      <c r="J24" s="19"/>
      <c r="K24" s="20" t="s">
        <v>59</v>
      </c>
      <c r="L24" s="19"/>
      <c r="M24" s="20" t="s">
        <v>4</v>
      </c>
      <c r="N24" s="19"/>
    </row>
    <row r="25" spans="1:14" x14ac:dyDescent="0.25">
      <c r="A25" s="10" t="s">
        <v>60</v>
      </c>
      <c r="B25" s="6">
        <f>SUM(C25:F25)</f>
        <v>693620689.65517247</v>
      </c>
      <c r="C25" s="11">
        <f>C24*L25/100</f>
        <v>633620689.65517247</v>
      </c>
      <c r="D25" s="11"/>
      <c r="E25" s="11"/>
      <c r="F25" s="11">
        <f>F24*N25/100</f>
        <v>60000000</v>
      </c>
      <c r="G25" s="11"/>
      <c r="H25" s="30" t="s">
        <v>61</v>
      </c>
      <c r="I25" s="27">
        <v>34</v>
      </c>
      <c r="J25" s="17">
        <f>I25*J26/I26</f>
        <v>59.649122807017541</v>
      </c>
      <c r="K25" s="18">
        <v>35</v>
      </c>
      <c r="L25" s="17">
        <f>K25*L26/K26</f>
        <v>60.344827586206897</v>
      </c>
      <c r="M25" s="18">
        <v>30</v>
      </c>
      <c r="N25" s="17">
        <f>M25*N26/M26</f>
        <v>60</v>
      </c>
    </row>
    <row r="26" spans="1:14" x14ac:dyDescent="0.25">
      <c r="A26" s="7" t="s">
        <v>51</v>
      </c>
      <c r="B26" s="33">
        <f>SUM(C26:F26)</f>
        <v>1185620689.6551723</v>
      </c>
      <c r="C26" s="32">
        <f>C10+C25</f>
        <v>1065620689.6551725</v>
      </c>
      <c r="D26" s="32"/>
      <c r="E26" s="32"/>
      <c r="F26" s="31">
        <f>F10+F25</f>
        <v>120000000</v>
      </c>
      <c r="G26" s="11"/>
      <c r="H26" s="11"/>
      <c r="I26" s="23">
        <f>100-I6-I7</f>
        <v>57</v>
      </c>
      <c r="J26" s="26">
        <v>100</v>
      </c>
      <c r="K26" s="25">
        <f>100-K6-K7</f>
        <v>58</v>
      </c>
      <c r="L26" s="26">
        <v>100</v>
      </c>
      <c r="M26" s="25">
        <f>100-M6-M7</f>
        <v>50</v>
      </c>
      <c r="N26" s="26">
        <v>100</v>
      </c>
    </row>
    <row r="27" spans="1:14" x14ac:dyDescent="0.25">
      <c r="A27" t="s">
        <v>52</v>
      </c>
      <c r="B27" s="11">
        <f>B26+B21</f>
        <v>1816620689.6551723</v>
      </c>
      <c r="C27" s="11">
        <f>C26+C21</f>
        <v>1596620689.6551723</v>
      </c>
      <c r="D27" s="11"/>
      <c r="E27" s="11"/>
      <c r="F27" s="11">
        <f>F26+F21</f>
        <v>220000000</v>
      </c>
      <c r="G27" s="11"/>
      <c r="H27" s="30" t="s">
        <v>62</v>
      </c>
      <c r="I27" s="27">
        <v>23</v>
      </c>
      <c r="J27" s="17">
        <f>I27*J28/I28</f>
        <v>40.350877192982459</v>
      </c>
      <c r="K27" s="18">
        <v>23</v>
      </c>
      <c r="L27" s="17">
        <f>K27*L28/K28</f>
        <v>39.655172413793103</v>
      </c>
      <c r="M27" s="18">
        <v>20</v>
      </c>
      <c r="N27" s="17">
        <f>M27*N28/M28</f>
        <v>40</v>
      </c>
    </row>
    <row r="28" spans="1:14" x14ac:dyDescent="0.25">
      <c r="H28" s="11"/>
      <c r="I28" s="23">
        <f>100-I6-I7</f>
        <v>57</v>
      </c>
      <c r="J28" s="26">
        <v>100</v>
      </c>
      <c r="K28" s="25">
        <f>100-K6-K7</f>
        <v>58</v>
      </c>
      <c r="L28" s="26">
        <v>100</v>
      </c>
      <c r="M28" s="25">
        <f>100-M6-M7</f>
        <v>50</v>
      </c>
      <c r="N28" s="26">
        <v>100</v>
      </c>
    </row>
    <row r="29" spans="1:14" x14ac:dyDescent="0.25">
      <c r="A29" s="8" t="s">
        <v>53</v>
      </c>
      <c r="B29" s="6">
        <f>SUM(C29:F29)</f>
        <v>2600000000</v>
      </c>
      <c r="C29" s="6">
        <v>2300000000</v>
      </c>
      <c r="D29" s="6"/>
      <c r="E29" s="6"/>
      <c r="F29" s="9">
        <v>300000000</v>
      </c>
      <c r="G29" s="11"/>
    </row>
    <row r="30" spans="1:14" x14ac:dyDescent="0.25">
      <c r="A30" s="10" t="s">
        <v>46</v>
      </c>
      <c r="B30" s="6">
        <f>SUM(C30:F30)</f>
        <v>1150000000</v>
      </c>
      <c r="C30" s="11">
        <f>C29-C17</f>
        <v>1050000000</v>
      </c>
      <c r="D30" s="11"/>
      <c r="E30" s="11"/>
      <c r="F30" s="11">
        <f>F29-F17</f>
        <v>100000000</v>
      </c>
      <c r="G30" s="11"/>
      <c r="H30" s="62" t="s">
        <v>63</v>
      </c>
      <c r="I30" s="62"/>
      <c r="J30" s="62"/>
      <c r="K30" s="62"/>
      <c r="L30" s="62"/>
      <c r="M30" s="62"/>
      <c r="N30" s="62"/>
    </row>
    <row r="31" spans="1:14" x14ac:dyDescent="0.25">
      <c r="A31" t="s">
        <v>66</v>
      </c>
      <c r="B31" s="6">
        <f>SUM(C31:F31)</f>
        <v>456379310.34482759</v>
      </c>
      <c r="C31" s="11">
        <f>C30*L27/100</f>
        <v>416379310.34482759</v>
      </c>
      <c r="D31" s="11"/>
      <c r="E31" s="11"/>
      <c r="F31" s="11">
        <f>F30*N27/100</f>
        <v>40000000</v>
      </c>
      <c r="G31" s="11"/>
      <c r="H31" s="62"/>
      <c r="I31" s="62"/>
      <c r="J31" s="62"/>
      <c r="K31" s="62"/>
      <c r="L31" s="62"/>
      <c r="M31" s="62"/>
      <c r="N31" s="62"/>
    </row>
    <row r="32" spans="1:14" x14ac:dyDescent="0.25">
      <c r="A32" s="7" t="s">
        <v>54</v>
      </c>
      <c r="B32" s="33">
        <f>SUM(C32:F32)</f>
        <v>782879310.34482765</v>
      </c>
      <c r="C32" s="31">
        <f>C12+C31</f>
        <v>702879310.34482765</v>
      </c>
      <c r="D32" s="31"/>
      <c r="E32" s="31"/>
      <c r="F32" s="31">
        <f>F12+F31</f>
        <v>80000000</v>
      </c>
      <c r="G32" s="11"/>
      <c r="H32" s="62"/>
      <c r="I32" s="62"/>
      <c r="J32" s="62"/>
      <c r="K32" s="62"/>
      <c r="L32" s="62"/>
      <c r="M32" s="62"/>
      <c r="N32" s="62"/>
    </row>
    <row r="33" spans="1:14" x14ac:dyDescent="0.25">
      <c r="A33" t="s">
        <v>55</v>
      </c>
      <c r="B33" s="11">
        <f>B32+B27</f>
        <v>2599500000</v>
      </c>
      <c r="C33" s="11">
        <f>C32+C27</f>
        <v>2299500000</v>
      </c>
      <c r="D33" s="11"/>
      <c r="E33" s="11"/>
      <c r="F33" s="11">
        <f>F32+F27</f>
        <v>300000000</v>
      </c>
      <c r="G33" s="11"/>
      <c r="H33" s="11"/>
    </row>
    <row r="34" spans="1:14" x14ac:dyDescent="0.25">
      <c r="H34" s="63" t="s">
        <v>64</v>
      </c>
      <c r="I34" s="63"/>
      <c r="J34" s="63"/>
      <c r="K34" s="63"/>
      <c r="L34" s="63"/>
      <c r="M34" s="63"/>
      <c r="N34" s="63"/>
    </row>
    <row r="35" spans="1:14" x14ac:dyDescent="0.25">
      <c r="A35" t="s">
        <v>65</v>
      </c>
      <c r="H35" s="63"/>
      <c r="I35" s="63"/>
      <c r="J35" s="63"/>
      <c r="K35" s="63"/>
      <c r="L35" s="63"/>
      <c r="M35" s="63"/>
      <c r="N35" s="63"/>
    </row>
    <row r="36" spans="1:14" x14ac:dyDescent="0.25">
      <c r="H36" s="63"/>
      <c r="I36" s="63"/>
      <c r="J36" s="63"/>
      <c r="K36" s="63"/>
      <c r="L36" s="63"/>
      <c r="M36" s="63"/>
      <c r="N36" s="63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58" t="s">
        <v>36</v>
      </c>
      <c r="C2" s="60" t="s">
        <v>2</v>
      </c>
      <c r="D2" s="60"/>
      <c r="E2" s="28"/>
    </row>
    <row r="3" spans="1:11" ht="15.75" thickBot="1" x14ac:dyDescent="0.3">
      <c r="B3" s="59"/>
      <c r="C3" s="4" t="s">
        <v>37</v>
      </c>
      <c r="D3" s="4" t="s">
        <v>38</v>
      </c>
      <c r="E3" s="29"/>
    </row>
    <row r="4" spans="1:11" ht="15.75" thickTop="1" x14ac:dyDescent="0.25">
      <c r="A4" s="7" t="s">
        <v>67</v>
      </c>
    </row>
    <row r="6" spans="1:11" x14ac:dyDescent="0.25">
      <c r="A6" t="s">
        <v>41</v>
      </c>
      <c r="B6" s="6">
        <f>SUM(C6:D6)</f>
        <v>459</v>
      </c>
      <c r="C6" s="6">
        <v>109</v>
      </c>
      <c r="D6" s="6">
        <v>350</v>
      </c>
      <c r="E6" s="6"/>
      <c r="G6" s="6">
        <v>18</v>
      </c>
      <c r="I6">
        <v>13</v>
      </c>
      <c r="K6">
        <v>20</v>
      </c>
    </row>
    <row r="7" spans="1:11" x14ac:dyDescent="0.25">
      <c r="B7" s="34">
        <f>B6/B14</f>
        <v>0.17770034843205576</v>
      </c>
      <c r="C7" s="34">
        <f>C6/C14</f>
        <v>0.13085234093637454</v>
      </c>
      <c r="D7" s="34">
        <f>D6/D14</f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42</v>
      </c>
      <c r="B8" s="6">
        <f>SUM(C8:D8)</f>
        <v>770</v>
      </c>
      <c r="C8" s="6">
        <v>245</v>
      </c>
      <c r="D8" s="6">
        <v>525</v>
      </c>
      <c r="E8" s="6"/>
      <c r="G8" s="6">
        <v>31</v>
      </c>
      <c r="I8" s="6">
        <v>35</v>
      </c>
      <c r="K8">
        <v>30</v>
      </c>
    </row>
    <row r="9" spans="1:11" x14ac:dyDescent="0.25">
      <c r="B9" s="34">
        <f>B8/B14</f>
        <v>0.29810298102981031</v>
      </c>
      <c r="C9" s="34">
        <f>C8/C14</f>
        <v>0.29411764705882354</v>
      </c>
      <c r="D9" s="34">
        <f>D8/D14</f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39</v>
      </c>
      <c r="B10" s="6">
        <f>SUM(C10:D10)</f>
        <v>813</v>
      </c>
      <c r="C10" s="6">
        <v>288</v>
      </c>
      <c r="D10" s="6">
        <v>525</v>
      </c>
      <c r="E10" s="6"/>
      <c r="F10" s="6"/>
    </row>
    <row r="11" spans="1:11" x14ac:dyDescent="0.25">
      <c r="B11" s="34">
        <f>B10/B14</f>
        <v>0.31475029036004648</v>
      </c>
      <c r="C11" s="34">
        <f>C10/C14</f>
        <v>0.34573829531812728</v>
      </c>
      <c r="D11" s="34">
        <f>D10/D14</f>
        <v>0.3</v>
      </c>
      <c r="E11" s="1"/>
      <c r="F11" s="6"/>
      <c r="G11" s="61" t="s">
        <v>68</v>
      </c>
      <c r="H11" s="61"/>
      <c r="I11" s="61"/>
      <c r="J11" s="61"/>
    </row>
    <row r="12" spans="1:11" x14ac:dyDescent="0.25">
      <c r="A12" t="s">
        <v>43</v>
      </c>
      <c r="B12" s="6">
        <f>SUM(C12:D12)</f>
        <v>541</v>
      </c>
      <c r="C12" s="6">
        <v>191</v>
      </c>
      <c r="D12" s="6">
        <v>350</v>
      </c>
      <c r="E12" s="6"/>
      <c r="F12" s="6"/>
      <c r="G12" s="61"/>
      <c r="H12" s="61"/>
      <c r="I12" s="61"/>
      <c r="J12" s="61"/>
    </row>
    <row r="13" spans="1:11" x14ac:dyDescent="0.25">
      <c r="B13" s="34">
        <f>B12/B14</f>
        <v>0.2094463801780875</v>
      </c>
      <c r="C13" s="34">
        <f>C12/C14</f>
        <v>0.22929171668667467</v>
      </c>
      <c r="D13" s="34">
        <f>D12/D14</f>
        <v>0.2</v>
      </c>
      <c r="E13" s="1"/>
      <c r="F13" s="6"/>
      <c r="G13" s="13"/>
      <c r="I13" s="6"/>
    </row>
    <row r="14" spans="1:11" x14ac:dyDescent="0.25">
      <c r="A14" t="s">
        <v>44</v>
      </c>
      <c r="B14" s="6">
        <f>SUM(C14:D14)</f>
        <v>2583</v>
      </c>
      <c r="C14" s="9">
        <v>833</v>
      </c>
      <c r="D14" s="6">
        <v>1750</v>
      </c>
      <c r="E14" s="6"/>
      <c r="G14" s="13"/>
      <c r="I14" s="6"/>
    </row>
    <row r="15" spans="1:11" x14ac:dyDescent="0.25">
      <c r="G15" s="13"/>
      <c r="I15" s="6"/>
    </row>
    <row r="16" spans="1:11" x14ac:dyDescent="0.25">
      <c r="G16" s="13"/>
      <c r="I16" s="6"/>
    </row>
    <row r="17" spans="1:12" x14ac:dyDescent="0.25">
      <c r="A17" s="8" t="s">
        <v>45</v>
      </c>
      <c r="B17" s="6">
        <f>SUM(C17:D17)</f>
        <v>2583</v>
      </c>
      <c r="C17" s="9">
        <v>833</v>
      </c>
      <c r="D17" s="6">
        <v>1750</v>
      </c>
      <c r="E17" s="6"/>
      <c r="G17" s="14" t="s">
        <v>57</v>
      </c>
      <c r="I17" s="6"/>
    </row>
    <row r="18" spans="1:12" x14ac:dyDescent="0.25">
      <c r="A18" s="10" t="s">
        <v>46</v>
      </c>
      <c r="B18" s="6">
        <f>SUM(C18:D18)</f>
        <v>0</v>
      </c>
      <c r="C18" s="11">
        <f>C17-C14</f>
        <v>0</v>
      </c>
      <c r="D18" s="11">
        <f>D17-D14</f>
        <v>0</v>
      </c>
      <c r="E18" s="11"/>
      <c r="G18" s="21" t="s">
        <v>58</v>
      </c>
      <c r="H18" s="19"/>
      <c r="I18" s="20" t="s">
        <v>59</v>
      </c>
      <c r="J18" s="19"/>
      <c r="K18" s="20" t="s">
        <v>4</v>
      </c>
      <c r="L18" s="19"/>
    </row>
    <row r="19" spans="1:12" x14ac:dyDescent="0.25">
      <c r="A19" s="10" t="s">
        <v>47</v>
      </c>
      <c r="B19" s="6">
        <f>SUM(C19:D19)</f>
        <v>0</v>
      </c>
      <c r="C19" s="11">
        <f>C18*J19/100</f>
        <v>0</v>
      </c>
      <c r="D19" s="11">
        <f>D18*L19/100</f>
        <v>0</v>
      </c>
      <c r="E19" s="11"/>
      <c r="G19" s="22">
        <v>29</v>
      </c>
      <c r="H19" s="17">
        <f>G19*H20/G20</f>
        <v>35.365853658536587</v>
      </c>
      <c r="I19" s="18">
        <v>29</v>
      </c>
      <c r="J19" s="17">
        <f>I19*J20/I20</f>
        <v>33.333333333333336</v>
      </c>
      <c r="K19" s="18">
        <v>30</v>
      </c>
      <c r="L19" s="17">
        <f>K19*L20/K20</f>
        <v>37.5</v>
      </c>
    </row>
    <row r="20" spans="1:12" x14ac:dyDescent="0.25">
      <c r="A20" t="s">
        <v>48</v>
      </c>
      <c r="B20" s="33">
        <f>SUM(C20:D20)</f>
        <v>770</v>
      </c>
      <c r="C20" s="31">
        <f>C8+C19</f>
        <v>245</v>
      </c>
      <c r="D20" s="31">
        <f>D8+D19</f>
        <v>525</v>
      </c>
      <c r="E20" s="11"/>
      <c r="G20" s="23">
        <f>100-G6</f>
        <v>82</v>
      </c>
      <c r="H20" s="24">
        <v>100</v>
      </c>
      <c r="I20" s="25">
        <f>100-I6</f>
        <v>87</v>
      </c>
      <c r="J20" s="24">
        <v>100</v>
      </c>
      <c r="K20" s="25">
        <f>100-K6</f>
        <v>80</v>
      </c>
      <c r="L20" s="26">
        <v>100</v>
      </c>
    </row>
    <row r="21" spans="1:12" x14ac:dyDescent="0.25">
      <c r="A21" t="s">
        <v>49</v>
      </c>
      <c r="B21" s="11">
        <f>B20+B6</f>
        <v>1229</v>
      </c>
      <c r="C21" s="11">
        <f>C20+C6</f>
        <v>354</v>
      </c>
      <c r="D21" s="11">
        <f>D20+D6</f>
        <v>875</v>
      </c>
      <c r="E21" s="11"/>
      <c r="G21" s="15"/>
      <c r="H21" s="16"/>
      <c r="I21" s="16"/>
      <c r="J21" s="16"/>
      <c r="K21" s="16"/>
      <c r="L21" s="16"/>
    </row>
    <row r="22" spans="1:12" x14ac:dyDescent="0.25">
      <c r="B22" s="11"/>
      <c r="C22" s="11"/>
      <c r="D22" s="11"/>
      <c r="E22" s="11"/>
    </row>
    <row r="23" spans="1:12" x14ac:dyDescent="0.25">
      <c r="A23" s="8" t="s">
        <v>50</v>
      </c>
      <c r="B23" s="6">
        <f>SUM(C23:D23)</f>
        <v>4033</v>
      </c>
      <c r="C23" s="6">
        <v>1533</v>
      </c>
      <c r="D23" s="6">
        <v>2500</v>
      </c>
      <c r="E23" s="12"/>
      <c r="F23" s="6"/>
      <c r="G23" s="14" t="s">
        <v>39</v>
      </c>
      <c r="I23" s="6"/>
    </row>
    <row r="24" spans="1:12" x14ac:dyDescent="0.25">
      <c r="A24" s="10" t="s">
        <v>46</v>
      </c>
      <c r="B24" s="6">
        <f>SUM(C24:D24)</f>
        <v>1450</v>
      </c>
      <c r="C24" s="11">
        <f>C23-C17</f>
        <v>700</v>
      </c>
      <c r="D24" s="11">
        <f>D23-D17</f>
        <v>750</v>
      </c>
      <c r="E24" s="11"/>
      <c r="F24" s="11"/>
      <c r="G24" s="21" t="s">
        <v>58</v>
      </c>
      <c r="H24" s="19"/>
      <c r="I24" s="20" t="s">
        <v>59</v>
      </c>
      <c r="J24" s="19"/>
      <c r="K24" s="20" t="s">
        <v>4</v>
      </c>
      <c r="L24" s="19"/>
    </row>
    <row r="25" spans="1:12" x14ac:dyDescent="0.25">
      <c r="A25" s="10" t="s">
        <v>60</v>
      </c>
      <c r="B25" s="6">
        <f>SUM(C25:D25)</f>
        <v>872.41379310344826</v>
      </c>
      <c r="C25" s="11">
        <f>C24*J25/100</f>
        <v>422.41379310344826</v>
      </c>
      <c r="D25" s="11">
        <f>D24*L25/100</f>
        <v>450</v>
      </c>
      <c r="E25" s="11"/>
      <c r="F25" s="30" t="s">
        <v>61</v>
      </c>
      <c r="G25" s="27">
        <v>34</v>
      </c>
      <c r="H25" s="17">
        <f>G25*H26/G26</f>
        <v>65.384615384615387</v>
      </c>
      <c r="I25" s="18">
        <v>35</v>
      </c>
      <c r="J25" s="17">
        <f>I25*J26/I26</f>
        <v>60.344827586206897</v>
      </c>
      <c r="K25" s="18">
        <v>30</v>
      </c>
      <c r="L25" s="17">
        <f>K25*L26/K26</f>
        <v>60</v>
      </c>
    </row>
    <row r="26" spans="1:12" x14ac:dyDescent="0.25">
      <c r="A26" s="7" t="s">
        <v>51</v>
      </c>
      <c r="B26" s="33">
        <f>SUM(C26:D26)</f>
        <v>1685.4137931034484</v>
      </c>
      <c r="C26" s="31">
        <f>C10+C25</f>
        <v>710.41379310344826</v>
      </c>
      <c r="D26" s="31">
        <f>D10+D25</f>
        <v>975</v>
      </c>
      <c r="E26" s="11"/>
      <c r="F26" s="11"/>
      <c r="G26" s="23">
        <f>100-G6-G7</f>
        <v>52</v>
      </c>
      <c r="H26" s="26">
        <v>100</v>
      </c>
      <c r="I26" s="25">
        <f>100-I6-I7</f>
        <v>58</v>
      </c>
      <c r="J26" s="26">
        <v>100</v>
      </c>
      <c r="K26" s="25">
        <f>100-K6-K7</f>
        <v>50</v>
      </c>
      <c r="L26" s="26">
        <v>100</v>
      </c>
    </row>
    <row r="27" spans="1:12" x14ac:dyDescent="0.25">
      <c r="A27" t="s">
        <v>52</v>
      </c>
      <c r="B27" s="11">
        <f>B26+B21</f>
        <v>2914.4137931034484</v>
      </c>
      <c r="C27" s="11">
        <f>C26+C21</f>
        <v>1064.4137931034484</v>
      </c>
      <c r="D27" s="11">
        <f>D26+D21</f>
        <v>1850</v>
      </c>
      <c r="E27" s="11"/>
      <c r="F27" s="30" t="s">
        <v>62</v>
      </c>
      <c r="G27" s="27">
        <v>23</v>
      </c>
      <c r="H27" s="17">
        <f>G27*H28/G28</f>
        <v>44.230769230769234</v>
      </c>
      <c r="I27" s="18">
        <v>23</v>
      </c>
      <c r="J27" s="17">
        <f>I27*J28/I28</f>
        <v>39.655172413793103</v>
      </c>
      <c r="K27" s="18">
        <v>20</v>
      </c>
      <c r="L27" s="17">
        <f>K27*L28/K28</f>
        <v>40</v>
      </c>
    </row>
    <row r="28" spans="1:12" x14ac:dyDescent="0.25">
      <c r="F28" s="11"/>
      <c r="G28" s="23">
        <f>100-G6-G7</f>
        <v>52</v>
      </c>
      <c r="H28" s="26">
        <v>100</v>
      </c>
      <c r="I28" s="25">
        <f>100-I6-I7</f>
        <v>58</v>
      </c>
      <c r="J28" s="26">
        <v>100</v>
      </c>
      <c r="K28" s="25">
        <f>100-K6-K7</f>
        <v>50</v>
      </c>
      <c r="L28" s="26">
        <v>100</v>
      </c>
    </row>
    <row r="29" spans="1:12" x14ac:dyDescent="0.25">
      <c r="A29" s="8" t="s">
        <v>53</v>
      </c>
      <c r="B29" s="6">
        <f>SUM(C29:D29)</f>
        <v>4033</v>
      </c>
      <c r="C29" s="6">
        <v>1533</v>
      </c>
      <c r="D29" s="6">
        <v>2500</v>
      </c>
      <c r="E29" s="11"/>
    </row>
    <row r="30" spans="1:12" x14ac:dyDescent="0.25">
      <c r="A30" s="10" t="s">
        <v>46</v>
      </c>
      <c r="B30" s="6">
        <f>SUM(C30:D30)</f>
        <v>1450</v>
      </c>
      <c r="C30" s="11">
        <f>C29-C17</f>
        <v>700</v>
      </c>
      <c r="D30" s="11">
        <f>D29-D17</f>
        <v>750</v>
      </c>
      <c r="E30" s="11"/>
      <c r="F30" s="62" t="s">
        <v>63</v>
      </c>
      <c r="G30" s="62"/>
      <c r="H30" s="62"/>
      <c r="I30" s="62"/>
      <c r="J30" s="62"/>
      <c r="K30" s="62"/>
      <c r="L30" s="62"/>
    </row>
    <row r="31" spans="1:12" x14ac:dyDescent="0.25">
      <c r="A31" t="s">
        <v>66</v>
      </c>
      <c r="B31" s="6">
        <f>SUM(C31:D31)</f>
        <v>577.58620689655174</v>
      </c>
      <c r="C31" s="11">
        <f>C30*J27/100</f>
        <v>277.58620689655174</v>
      </c>
      <c r="D31" s="11">
        <f>D30*L27/100</f>
        <v>300</v>
      </c>
      <c r="E31" s="11"/>
      <c r="F31" s="62"/>
      <c r="G31" s="62"/>
      <c r="H31" s="62"/>
      <c r="I31" s="62"/>
      <c r="J31" s="62"/>
      <c r="K31" s="62"/>
      <c r="L31" s="62"/>
    </row>
    <row r="32" spans="1:12" x14ac:dyDescent="0.25">
      <c r="A32" s="7" t="s">
        <v>54</v>
      </c>
      <c r="B32" s="33">
        <f>SUM(C32:D32)</f>
        <v>1118.5862068965516</v>
      </c>
      <c r="C32" s="31">
        <f>C12+C31</f>
        <v>468.58620689655174</v>
      </c>
      <c r="D32" s="31">
        <f>D12+D31</f>
        <v>650</v>
      </c>
      <c r="E32" s="11"/>
      <c r="F32" s="62"/>
      <c r="G32" s="62"/>
      <c r="H32" s="62"/>
      <c r="I32" s="62"/>
      <c r="J32" s="62"/>
      <c r="K32" s="62"/>
      <c r="L32" s="62"/>
    </row>
    <row r="33" spans="1:12" x14ac:dyDescent="0.25">
      <c r="A33" t="s">
        <v>55</v>
      </c>
      <c r="B33" s="11">
        <f>B32+B27</f>
        <v>4033</v>
      </c>
      <c r="C33" s="11">
        <f>C32+C27</f>
        <v>1533</v>
      </c>
      <c r="D33" s="11">
        <f>D32+D27</f>
        <v>2500</v>
      </c>
      <c r="E33" s="11"/>
      <c r="F33" s="11"/>
    </row>
    <row r="34" spans="1:12" x14ac:dyDescent="0.25">
      <c r="F34" s="63" t="s">
        <v>64</v>
      </c>
      <c r="G34" s="63"/>
      <c r="H34" s="63"/>
      <c r="I34" s="63"/>
      <c r="J34" s="63"/>
      <c r="K34" s="63"/>
      <c r="L34" s="63"/>
    </row>
    <row r="35" spans="1:12" x14ac:dyDescent="0.25">
      <c r="A35" t="s">
        <v>65</v>
      </c>
      <c r="F35" s="63"/>
      <c r="G35" s="63"/>
      <c r="H35" s="63"/>
      <c r="I35" s="63"/>
      <c r="J35" s="63"/>
      <c r="K35" s="63"/>
      <c r="L35" s="63"/>
    </row>
    <row r="36" spans="1:12" x14ac:dyDescent="0.25">
      <c r="F36" s="63"/>
      <c r="G36" s="63"/>
      <c r="H36" s="63"/>
      <c r="I36" s="63"/>
      <c r="J36" s="63"/>
      <c r="K36" s="63"/>
      <c r="L36" s="63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2012-02-07T15:57:09Z</dcterms:created>
  <dcterms:modified xsi:type="dcterms:W3CDTF">2018-02-19T18:51:40Z</dcterms:modified>
</cp:coreProperties>
</file>