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PANEA\Indicadores\"/>
    </mc:Choice>
  </mc:AlternateContent>
  <bookViews>
    <workbookView xWindow="0" yWindow="0" windowWidth="15600" windowHeight="9240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Observaciones" sheetId="9" r:id="rId8"/>
    <sheet name="Hoja1" sheetId="10" r:id="rId9"/>
  </sheets>
  <calcPr calcId="162913"/>
</workbook>
</file>

<file path=xl/calcChain.xml><?xml version="1.0" encoding="utf-8"?>
<calcChain xmlns="http://schemas.openxmlformats.org/spreadsheetml/2006/main">
  <c r="D19" i="2" l="1"/>
  <c r="H13" i="3" l="1"/>
  <c r="F13" i="3"/>
  <c r="E13" i="3"/>
  <c r="C13" i="3"/>
  <c r="D29" i="1" l="1"/>
  <c r="D29" i="2"/>
  <c r="C11" i="5" l="1"/>
  <c r="C17" i="5"/>
  <c r="C12" i="5"/>
  <c r="C18" i="5"/>
  <c r="C20" i="5" s="1"/>
  <c r="C54" i="5" s="1"/>
  <c r="D11" i="1"/>
  <c r="D17" i="1"/>
  <c r="D12" i="1"/>
  <c r="B12" i="1" s="1"/>
  <c r="D18" i="1"/>
  <c r="E11" i="5"/>
  <c r="E17" i="5"/>
  <c r="E12" i="5"/>
  <c r="E18" i="5"/>
  <c r="F11" i="5"/>
  <c r="F40" i="5" s="1"/>
  <c r="F17" i="5"/>
  <c r="F65" i="5" s="1"/>
  <c r="F12" i="5"/>
  <c r="F18" i="5"/>
  <c r="F33" i="5" s="1"/>
  <c r="G11" i="5"/>
  <c r="G17" i="5"/>
  <c r="G12" i="5"/>
  <c r="G18" i="5"/>
  <c r="H11" i="5"/>
  <c r="H40" i="5" s="1"/>
  <c r="H17" i="5"/>
  <c r="H12" i="5"/>
  <c r="H18" i="5"/>
  <c r="H20" i="5" s="1"/>
  <c r="H54" i="5" s="1"/>
  <c r="B17" i="1"/>
  <c r="B23" i="1" s="1"/>
  <c r="B69" i="1" s="1"/>
  <c r="C11" i="7"/>
  <c r="C17" i="7"/>
  <c r="C12" i="7"/>
  <c r="C41" i="7" s="1"/>
  <c r="C18" i="7"/>
  <c r="E11" i="7"/>
  <c r="E17" i="7"/>
  <c r="E65" i="7" s="1"/>
  <c r="E12" i="7"/>
  <c r="E18" i="7"/>
  <c r="F11" i="7"/>
  <c r="F40" i="7" s="1"/>
  <c r="F17" i="7"/>
  <c r="F45" i="7" s="1"/>
  <c r="F12" i="7"/>
  <c r="F18" i="7"/>
  <c r="F33" i="7" s="1"/>
  <c r="G11" i="7"/>
  <c r="G17" i="7"/>
  <c r="G12" i="7"/>
  <c r="G18" i="7"/>
  <c r="G63" i="7" s="1"/>
  <c r="H11" i="7"/>
  <c r="H40" i="7" s="1"/>
  <c r="H17" i="7"/>
  <c r="H12" i="7"/>
  <c r="H18" i="7"/>
  <c r="H33" i="7" s="1"/>
  <c r="C11" i="6"/>
  <c r="C17" i="6"/>
  <c r="C12" i="6"/>
  <c r="C18" i="6"/>
  <c r="C33" i="6" s="1"/>
  <c r="E11" i="6"/>
  <c r="E40" i="6" s="1"/>
  <c r="E17" i="6"/>
  <c r="E12" i="6"/>
  <c r="E18" i="6"/>
  <c r="F11" i="6"/>
  <c r="F65" i="6" s="1"/>
  <c r="F17" i="6"/>
  <c r="F12" i="6"/>
  <c r="F18" i="6"/>
  <c r="G11" i="6"/>
  <c r="G17" i="6"/>
  <c r="G12" i="6"/>
  <c r="G18" i="6"/>
  <c r="G45" i="6" s="1"/>
  <c r="H11" i="6"/>
  <c r="H17" i="6"/>
  <c r="H12" i="6"/>
  <c r="H18" i="6"/>
  <c r="H33" i="6" s="1"/>
  <c r="C62" i="1"/>
  <c r="C44" i="1"/>
  <c r="C45" i="1"/>
  <c r="C46" i="1" s="1"/>
  <c r="C63" i="1"/>
  <c r="D63" i="1"/>
  <c r="E62" i="1"/>
  <c r="E44" i="1"/>
  <c r="E45" i="1"/>
  <c r="E46" i="1" s="1"/>
  <c r="E63" i="1"/>
  <c r="F62" i="1"/>
  <c r="F44" i="1"/>
  <c r="F45" i="1"/>
  <c r="F63" i="1"/>
  <c r="G62" i="1"/>
  <c r="G44" i="1"/>
  <c r="G45" i="1"/>
  <c r="G46" i="1" s="1"/>
  <c r="G63" i="1"/>
  <c r="H62" i="1"/>
  <c r="H44" i="1"/>
  <c r="H45" i="1"/>
  <c r="H63" i="1"/>
  <c r="D16" i="4"/>
  <c r="D11" i="3"/>
  <c r="B11" i="3" s="1"/>
  <c r="D10" i="3"/>
  <c r="B10" i="3" s="1"/>
  <c r="D16" i="3"/>
  <c r="D16" i="2"/>
  <c r="D32" i="2" s="1"/>
  <c r="D10" i="2"/>
  <c r="B10" i="2" s="1"/>
  <c r="D17" i="4"/>
  <c r="B17" i="4" s="1"/>
  <c r="D19" i="4"/>
  <c r="D19" i="5" s="1"/>
  <c r="D18" i="4"/>
  <c r="D12" i="4"/>
  <c r="B12" i="4" s="1"/>
  <c r="D10" i="4"/>
  <c r="D18" i="3"/>
  <c r="D12" i="3"/>
  <c r="D19" i="3"/>
  <c r="D19" i="7" s="1"/>
  <c r="D17" i="3"/>
  <c r="B17" i="3" s="1"/>
  <c r="D18" i="2"/>
  <c r="B18" i="2" s="1"/>
  <c r="D12" i="2"/>
  <c r="B19" i="2"/>
  <c r="B19" i="6" s="1"/>
  <c r="D17" i="2"/>
  <c r="D16" i="1"/>
  <c r="D10" i="1"/>
  <c r="D10" i="6" s="1"/>
  <c r="D19" i="1"/>
  <c r="B19" i="1" s="1"/>
  <c r="D11" i="4"/>
  <c r="D11" i="2"/>
  <c r="E13" i="4"/>
  <c r="D29" i="5"/>
  <c r="B29" i="5" s="1"/>
  <c r="C66" i="4"/>
  <c r="E66" i="4"/>
  <c r="F66" i="4"/>
  <c r="G66" i="4"/>
  <c r="H66" i="4"/>
  <c r="C65" i="4"/>
  <c r="E65" i="4"/>
  <c r="F65" i="4"/>
  <c r="G65" i="4"/>
  <c r="H65" i="4"/>
  <c r="C63" i="4"/>
  <c r="E63" i="4"/>
  <c r="F63" i="4"/>
  <c r="G63" i="4"/>
  <c r="H63" i="4"/>
  <c r="C62" i="4"/>
  <c r="E62" i="4"/>
  <c r="F62" i="4"/>
  <c r="G62" i="4"/>
  <c r="H62" i="4"/>
  <c r="C57" i="4"/>
  <c r="E57" i="4"/>
  <c r="F57" i="4"/>
  <c r="G57" i="4"/>
  <c r="H57" i="4"/>
  <c r="C50" i="4"/>
  <c r="E50" i="4"/>
  <c r="F50" i="4"/>
  <c r="G50" i="4"/>
  <c r="H50" i="4"/>
  <c r="E49" i="4"/>
  <c r="C45" i="4"/>
  <c r="E45" i="4"/>
  <c r="F45" i="4"/>
  <c r="G45" i="4"/>
  <c r="H45" i="4"/>
  <c r="C44" i="4"/>
  <c r="E44" i="4"/>
  <c r="F44" i="4"/>
  <c r="G44" i="4"/>
  <c r="H44" i="4"/>
  <c r="C41" i="4"/>
  <c r="E41" i="4"/>
  <c r="F41" i="4"/>
  <c r="G41" i="4"/>
  <c r="H41" i="4"/>
  <c r="C40" i="4"/>
  <c r="E40" i="4"/>
  <c r="F40" i="4"/>
  <c r="G40" i="4"/>
  <c r="H40" i="4"/>
  <c r="C33" i="4"/>
  <c r="C35" i="4" s="1"/>
  <c r="E33" i="4"/>
  <c r="E35" i="4" s="1"/>
  <c r="F33" i="4"/>
  <c r="G33" i="4"/>
  <c r="G35" i="4" s="1"/>
  <c r="H33" i="4"/>
  <c r="H35" i="4" s="1"/>
  <c r="C32" i="4"/>
  <c r="C34" i="4" s="1"/>
  <c r="E32" i="4"/>
  <c r="E34" i="4" s="1"/>
  <c r="F32" i="4"/>
  <c r="F34" i="4" s="1"/>
  <c r="G32" i="4"/>
  <c r="G34" i="4" s="1"/>
  <c r="H32" i="4"/>
  <c r="H34" i="4" s="1"/>
  <c r="D29" i="4"/>
  <c r="F46" i="4"/>
  <c r="F13" i="4"/>
  <c r="F49" i="4" s="1"/>
  <c r="F51" i="4" s="1"/>
  <c r="G13" i="4"/>
  <c r="H13" i="4"/>
  <c r="C13" i="4"/>
  <c r="C49" i="4" s="1"/>
  <c r="H49" i="3"/>
  <c r="G13" i="3"/>
  <c r="G49" i="3" s="1"/>
  <c r="F13" i="7"/>
  <c r="C13" i="7"/>
  <c r="C49" i="7" s="1"/>
  <c r="H13" i="2"/>
  <c r="H49" i="2" s="1"/>
  <c r="G13" i="2"/>
  <c r="G13" i="6" s="1"/>
  <c r="F13" i="2"/>
  <c r="E13" i="2"/>
  <c r="E13" i="6" s="1"/>
  <c r="C13" i="2"/>
  <c r="E13" i="1"/>
  <c r="F13" i="1"/>
  <c r="F49" i="1" s="1"/>
  <c r="G13" i="1"/>
  <c r="G49" i="1" s="1"/>
  <c r="H13" i="1"/>
  <c r="H49" i="1" s="1"/>
  <c r="C13" i="1"/>
  <c r="C49" i="1" s="1"/>
  <c r="D29" i="7"/>
  <c r="B29" i="7" s="1"/>
  <c r="D29" i="6"/>
  <c r="B29" i="6" s="1"/>
  <c r="B29" i="1"/>
  <c r="D29" i="3"/>
  <c r="B29" i="3" s="1"/>
  <c r="B29" i="2"/>
  <c r="G49" i="2"/>
  <c r="G51" i="2" s="1"/>
  <c r="E49" i="3"/>
  <c r="F49" i="3"/>
  <c r="E49" i="1"/>
  <c r="C20" i="2"/>
  <c r="C54" i="2" s="1"/>
  <c r="E20" i="2"/>
  <c r="F20" i="2"/>
  <c r="F54" i="2" s="1"/>
  <c r="G20" i="2"/>
  <c r="G54" i="2" s="1"/>
  <c r="H20" i="2"/>
  <c r="H54" i="2" s="1"/>
  <c r="C20" i="1"/>
  <c r="C54" i="1" s="1"/>
  <c r="E20" i="1"/>
  <c r="F20" i="1"/>
  <c r="G20" i="1"/>
  <c r="G54" i="1" s="1"/>
  <c r="H20" i="1"/>
  <c r="E10" i="5"/>
  <c r="F10" i="5"/>
  <c r="G10" i="5"/>
  <c r="H10" i="5"/>
  <c r="E40" i="5"/>
  <c r="G40" i="5"/>
  <c r="C40" i="5"/>
  <c r="C10" i="5"/>
  <c r="E10" i="7"/>
  <c r="F10" i="7"/>
  <c r="F57" i="7" s="1"/>
  <c r="G10" i="7"/>
  <c r="G57" i="7" s="1"/>
  <c r="H10" i="7"/>
  <c r="H57" i="7" s="1"/>
  <c r="H13" i="7"/>
  <c r="C10" i="7"/>
  <c r="C57" i="7" s="1"/>
  <c r="E10" i="6"/>
  <c r="E57" i="6" s="1"/>
  <c r="F10" i="6"/>
  <c r="G10" i="6"/>
  <c r="H10" i="6"/>
  <c r="F13" i="6"/>
  <c r="C10" i="6"/>
  <c r="C57" i="6" s="1"/>
  <c r="D66" i="4"/>
  <c r="H66" i="3"/>
  <c r="G66" i="3"/>
  <c r="F66" i="3"/>
  <c r="E66" i="3"/>
  <c r="C66" i="3"/>
  <c r="H65" i="3"/>
  <c r="G65" i="3"/>
  <c r="F65" i="3"/>
  <c r="E65" i="3"/>
  <c r="C65" i="3"/>
  <c r="H63" i="3"/>
  <c r="G63" i="3"/>
  <c r="F63" i="3"/>
  <c r="E63" i="3"/>
  <c r="C63" i="3"/>
  <c r="H62" i="3"/>
  <c r="G62" i="3"/>
  <c r="F62" i="3"/>
  <c r="E62" i="3"/>
  <c r="C62" i="3"/>
  <c r="C65" i="2"/>
  <c r="E65" i="2"/>
  <c r="F65" i="2"/>
  <c r="G65" i="2"/>
  <c r="H65" i="2"/>
  <c r="C66" i="2"/>
  <c r="E66" i="2"/>
  <c r="F66" i="2"/>
  <c r="G66" i="2"/>
  <c r="H66" i="2"/>
  <c r="C62" i="2"/>
  <c r="E62" i="2"/>
  <c r="F62" i="2"/>
  <c r="G62" i="2"/>
  <c r="H62" i="2"/>
  <c r="C63" i="2"/>
  <c r="E63" i="2"/>
  <c r="F63" i="2"/>
  <c r="G63" i="2"/>
  <c r="H63" i="2"/>
  <c r="D20" i="2"/>
  <c r="D54" i="2" s="1"/>
  <c r="D44" i="2"/>
  <c r="C65" i="1"/>
  <c r="E65" i="1"/>
  <c r="F65" i="1"/>
  <c r="G65" i="1"/>
  <c r="H65" i="1"/>
  <c r="C66" i="1"/>
  <c r="E66" i="1"/>
  <c r="F66" i="1"/>
  <c r="G66" i="1"/>
  <c r="H66" i="1"/>
  <c r="D13" i="1"/>
  <c r="D20" i="1"/>
  <c r="D54" i="1" s="1"/>
  <c r="D65" i="1"/>
  <c r="D32" i="4"/>
  <c r="B16" i="1"/>
  <c r="B10" i="4"/>
  <c r="C16" i="5"/>
  <c r="C32" i="5" s="1"/>
  <c r="C34" i="5" s="1"/>
  <c r="D16" i="5"/>
  <c r="D32" i="5" s="1"/>
  <c r="E16" i="5"/>
  <c r="E32" i="5" s="1"/>
  <c r="F16" i="5"/>
  <c r="F32" i="5" s="1"/>
  <c r="G16" i="5"/>
  <c r="G32" i="5" s="1"/>
  <c r="H16" i="5"/>
  <c r="H32" i="5" s="1"/>
  <c r="E19" i="5"/>
  <c r="F19" i="5"/>
  <c r="G19" i="5"/>
  <c r="H19" i="5"/>
  <c r="H50" i="5" s="1"/>
  <c r="C19" i="5"/>
  <c r="C19" i="7"/>
  <c r="E19" i="7"/>
  <c r="F19" i="7"/>
  <c r="F50" i="7" s="1"/>
  <c r="G19" i="7"/>
  <c r="G50" i="7" s="1"/>
  <c r="H19" i="7"/>
  <c r="H50" i="7" s="1"/>
  <c r="C19" i="6"/>
  <c r="C50" i="6" s="1"/>
  <c r="E19" i="6"/>
  <c r="E50" i="6" s="1"/>
  <c r="F19" i="6"/>
  <c r="F50" i="6" s="1"/>
  <c r="G19" i="6"/>
  <c r="G50" i="6" s="1"/>
  <c r="H19" i="6"/>
  <c r="H50" i="6" s="1"/>
  <c r="E33" i="5"/>
  <c r="E35" i="5" s="1"/>
  <c r="E65" i="5"/>
  <c r="C16" i="7"/>
  <c r="C32" i="7" s="1"/>
  <c r="D16" i="7"/>
  <c r="D32" i="7" s="1"/>
  <c r="E16" i="7"/>
  <c r="E32" i="7" s="1"/>
  <c r="E34" i="7" s="1"/>
  <c r="F16" i="7"/>
  <c r="G16" i="7"/>
  <c r="H16" i="7"/>
  <c r="H32" i="7" s="1"/>
  <c r="C16" i="6"/>
  <c r="C32" i="6" s="1"/>
  <c r="E16" i="6"/>
  <c r="E32" i="6" s="1"/>
  <c r="F16" i="6"/>
  <c r="F32" i="6" s="1"/>
  <c r="F34" i="6" s="1"/>
  <c r="G16" i="6"/>
  <c r="G32" i="6" s="1"/>
  <c r="H16" i="6"/>
  <c r="H32" i="6" s="1"/>
  <c r="H20" i="4"/>
  <c r="G20" i="4"/>
  <c r="G54" i="4" s="1"/>
  <c r="F20" i="4"/>
  <c r="F54" i="4" s="1"/>
  <c r="E20" i="4"/>
  <c r="E54" i="4" s="1"/>
  <c r="C20" i="4"/>
  <c r="B16" i="4"/>
  <c r="B32" i="4" s="1"/>
  <c r="B11" i="4"/>
  <c r="H20" i="3"/>
  <c r="G20" i="3"/>
  <c r="F20" i="3"/>
  <c r="F54" i="3" s="1"/>
  <c r="E20" i="3"/>
  <c r="E54" i="3" s="1"/>
  <c r="C20" i="3"/>
  <c r="C54" i="3" s="1"/>
  <c r="B16" i="3"/>
  <c r="B32" i="3" s="1"/>
  <c r="B12" i="3"/>
  <c r="B44" i="3" s="1"/>
  <c r="B16" i="2"/>
  <c r="B16" i="6" s="1"/>
  <c r="B32" i="6" s="1"/>
  <c r="B11" i="2"/>
  <c r="D44" i="3"/>
  <c r="G20" i="6"/>
  <c r="G54" i="6" s="1"/>
  <c r="G66" i="6"/>
  <c r="E20" i="6"/>
  <c r="E54" i="6" s="1"/>
  <c r="C20" i="6"/>
  <c r="C54" i="6" s="1"/>
  <c r="E65" i="6"/>
  <c r="H20" i="7"/>
  <c r="H54" i="7" s="1"/>
  <c r="F20" i="7"/>
  <c r="F54" i="7" s="1"/>
  <c r="F20" i="6"/>
  <c r="F54" i="6" s="1"/>
  <c r="E20" i="7"/>
  <c r="E54" i="7" s="1"/>
  <c r="B10" i="1"/>
  <c r="B10" i="6" s="1"/>
  <c r="B24" i="5"/>
  <c r="G41" i="7"/>
  <c r="B24" i="7"/>
  <c r="H41" i="7"/>
  <c r="B24" i="6"/>
  <c r="C41" i="2"/>
  <c r="E41" i="2"/>
  <c r="F41" i="2"/>
  <c r="G41" i="2"/>
  <c r="H41" i="2"/>
  <c r="C41" i="3"/>
  <c r="E41" i="3"/>
  <c r="F41" i="3"/>
  <c r="G41" i="3"/>
  <c r="H41" i="3"/>
  <c r="F40" i="1"/>
  <c r="H40" i="1"/>
  <c r="C41" i="1"/>
  <c r="E41" i="1"/>
  <c r="F41" i="1"/>
  <c r="G41" i="1"/>
  <c r="H41" i="1"/>
  <c r="D33" i="2"/>
  <c r="D35" i="2" s="1"/>
  <c r="D33" i="1"/>
  <c r="D35" i="1" s="1"/>
  <c r="H40" i="3"/>
  <c r="G40" i="3"/>
  <c r="F40" i="3"/>
  <c r="E40" i="3"/>
  <c r="C40" i="3"/>
  <c r="H40" i="2"/>
  <c r="G40" i="2"/>
  <c r="F40" i="2"/>
  <c r="C40" i="2"/>
  <c r="G40" i="7"/>
  <c r="G40" i="6"/>
  <c r="C40" i="6"/>
  <c r="D41" i="1"/>
  <c r="E40" i="2"/>
  <c r="D50" i="2"/>
  <c r="F40" i="6"/>
  <c r="H40" i="6"/>
  <c r="E40" i="7"/>
  <c r="G40" i="1"/>
  <c r="E40" i="1"/>
  <c r="C40" i="1"/>
  <c r="E41" i="6"/>
  <c r="E33" i="1"/>
  <c r="E35" i="1" s="1"/>
  <c r="E50" i="1"/>
  <c r="E54" i="1"/>
  <c r="E33" i="7"/>
  <c r="E33" i="3"/>
  <c r="E35" i="3" s="1"/>
  <c r="E44" i="3"/>
  <c r="E45" i="3"/>
  <c r="E50" i="3"/>
  <c r="E32" i="2"/>
  <c r="E33" i="2"/>
  <c r="E44" i="2"/>
  <c r="E45" i="2"/>
  <c r="E46" i="2" s="1"/>
  <c r="E50" i="2"/>
  <c r="E54" i="2"/>
  <c r="E32" i="3"/>
  <c r="E34" i="3" s="1"/>
  <c r="E32" i="1"/>
  <c r="E33" i="6"/>
  <c r="D32" i="1"/>
  <c r="D34" i="1" s="1"/>
  <c r="D32" i="3"/>
  <c r="D34" i="3" s="1"/>
  <c r="H32" i="1"/>
  <c r="H54" i="4"/>
  <c r="C54" i="4"/>
  <c r="H54" i="3"/>
  <c r="G54" i="3"/>
  <c r="H50" i="3"/>
  <c r="G50" i="3"/>
  <c r="F50" i="3"/>
  <c r="C50" i="3"/>
  <c r="H45" i="3"/>
  <c r="G45" i="3"/>
  <c r="F45" i="3"/>
  <c r="C45" i="3"/>
  <c r="C50" i="2"/>
  <c r="F50" i="2"/>
  <c r="G50" i="2"/>
  <c r="H50" i="2"/>
  <c r="C45" i="2"/>
  <c r="F45" i="2"/>
  <c r="G45" i="2"/>
  <c r="H45" i="2"/>
  <c r="F54" i="1"/>
  <c r="H54" i="1"/>
  <c r="C50" i="1"/>
  <c r="F50" i="1"/>
  <c r="G50" i="1"/>
  <c r="H50" i="1"/>
  <c r="F33" i="6"/>
  <c r="G33" i="6"/>
  <c r="G35" i="6" s="1"/>
  <c r="G32" i="7"/>
  <c r="F32" i="7"/>
  <c r="F34" i="7" s="1"/>
  <c r="G50" i="5"/>
  <c r="G33" i="7"/>
  <c r="H33" i="3"/>
  <c r="H35" i="3" s="1"/>
  <c r="G33" i="3"/>
  <c r="F33" i="3"/>
  <c r="F35" i="3" s="1"/>
  <c r="C33" i="3"/>
  <c r="C35" i="3" s="1"/>
  <c r="C59" i="3" s="1"/>
  <c r="H32" i="3"/>
  <c r="H34" i="3" s="1"/>
  <c r="G32" i="3"/>
  <c r="F32" i="3"/>
  <c r="F58" i="3" s="1"/>
  <c r="C32" i="3"/>
  <c r="H33" i="2"/>
  <c r="G33" i="2"/>
  <c r="G35" i="2" s="1"/>
  <c r="F33" i="2"/>
  <c r="F35" i="2" s="1"/>
  <c r="C33" i="2"/>
  <c r="C35" i="2" s="1"/>
  <c r="H32" i="2"/>
  <c r="H34" i="2" s="1"/>
  <c r="G32" i="2"/>
  <c r="G34" i="2" s="1"/>
  <c r="F32" i="2"/>
  <c r="F34" i="2" s="1"/>
  <c r="C32" i="2"/>
  <c r="C34" i="2" s="1"/>
  <c r="H33" i="1"/>
  <c r="H35" i="1" s="1"/>
  <c r="G33" i="1"/>
  <c r="G35" i="1" s="1"/>
  <c r="F33" i="1"/>
  <c r="F58" i="1" s="1"/>
  <c r="C33" i="1"/>
  <c r="C35" i="1" s="1"/>
  <c r="G32" i="1"/>
  <c r="F32" i="1"/>
  <c r="F34" i="1" s="1"/>
  <c r="C32" i="1"/>
  <c r="E57" i="2"/>
  <c r="E34" i="2"/>
  <c r="E57" i="3"/>
  <c r="E57" i="1"/>
  <c r="C57" i="1"/>
  <c r="G57" i="1"/>
  <c r="G57" i="2"/>
  <c r="C57" i="2"/>
  <c r="C44" i="2"/>
  <c r="G44" i="2"/>
  <c r="F44" i="3"/>
  <c r="H44" i="3"/>
  <c r="H46" i="3" s="1"/>
  <c r="F57" i="2"/>
  <c r="F44" i="2"/>
  <c r="H57" i="2"/>
  <c r="H44" i="2"/>
  <c r="G34" i="3"/>
  <c r="C34" i="3"/>
  <c r="H57" i="3"/>
  <c r="F57" i="3"/>
  <c r="C44" i="3"/>
  <c r="G44" i="3"/>
  <c r="G57" i="3"/>
  <c r="F35" i="1"/>
  <c r="D34" i="2"/>
  <c r="C57" i="3"/>
  <c r="F57" i="1"/>
  <c r="H34" i="1"/>
  <c r="H57" i="1"/>
  <c r="D57" i="3"/>
  <c r="D17" i="5" l="1"/>
  <c r="D40" i="3"/>
  <c r="D16" i="6"/>
  <c r="D32" i="6" s="1"/>
  <c r="D45" i="1"/>
  <c r="C46" i="4"/>
  <c r="C64" i="4" s="1"/>
  <c r="D62" i="3"/>
  <c r="B41" i="1"/>
  <c r="C46" i="2"/>
  <c r="G58" i="7"/>
  <c r="B62" i="3"/>
  <c r="F13" i="5"/>
  <c r="C58" i="1"/>
  <c r="F35" i="7"/>
  <c r="G34" i="5"/>
  <c r="C34" i="1"/>
  <c r="C59" i="1" s="1"/>
  <c r="D66" i="3"/>
  <c r="B44" i="4"/>
  <c r="E49" i="2"/>
  <c r="E51" i="2" s="1"/>
  <c r="E51" i="4"/>
  <c r="B19" i="4"/>
  <c r="D50" i="4"/>
  <c r="H59" i="1"/>
  <c r="D58" i="1"/>
  <c r="D50" i="1"/>
  <c r="B10" i="7"/>
  <c r="D62" i="2"/>
  <c r="B19" i="3"/>
  <c r="B19" i="7" s="1"/>
  <c r="D65" i="4"/>
  <c r="B34" i="3"/>
  <c r="D19" i="6"/>
  <c r="H34" i="5"/>
  <c r="D10" i="7"/>
  <c r="D34" i="4"/>
  <c r="D57" i="1"/>
  <c r="D12" i="6"/>
  <c r="D44" i="1"/>
  <c r="G65" i="6"/>
  <c r="E62" i="6"/>
  <c r="C62" i="6"/>
  <c r="H65" i="7"/>
  <c r="E62" i="7"/>
  <c r="B32" i="2"/>
  <c r="B34" i="2" s="1"/>
  <c r="D34" i="6"/>
  <c r="D10" i="5"/>
  <c r="B40" i="3"/>
  <c r="C51" i="1"/>
  <c r="F59" i="1"/>
  <c r="C58" i="3"/>
  <c r="E45" i="6"/>
  <c r="E50" i="7"/>
  <c r="E51" i="1"/>
  <c r="H62" i="6"/>
  <c r="F63" i="6"/>
  <c r="C44" i="6"/>
  <c r="G59" i="4"/>
  <c r="E66" i="5"/>
  <c r="H46" i="4"/>
  <c r="H64" i="4" s="1"/>
  <c r="G46" i="4"/>
  <c r="G64" i="4" s="1"/>
  <c r="E46" i="4"/>
  <c r="F64" i="4"/>
  <c r="C13" i="5"/>
  <c r="C46" i="3"/>
  <c r="G66" i="7"/>
  <c r="G20" i="7"/>
  <c r="G54" i="7" s="1"/>
  <c r="F46" i="3"/>
  <c r="F64" i="3" s="1"/>
  <c r="D45" i="3"/>
  <c r="D46" i="3" s="1"/>
  <c r="B18" i="3"/>
  <c r="B33" i="3" s="1"/>
  <c r="D33" i="3"/>
  <c r="D50" i="3"/>
  <c r="D20" i="3"/>
  <c r="D54" i="3" s="1"/>
  <c r="D63" i="3"/>
  <c r="E57" i="5"/>
  <c r="F34" i="3"/>
  <c r="F59" i="3" s="1"/>
  <c r="G46" i="3"/>
  <c r="G64" i="3" s="1"/>
  <c r="D59" i="1"/>
  <c r="E64" i="2"/>
  <c r="H51" i="1"/>
  <c r="H51" i="3"/>
  <c r="H58" i="4"/>
  <c r="H59" i="4"/>
  <c r="E59" i="4"/>
  <c r="E50" i="5"/>
  <c r="C59" i="2"/>
  <c r="B10" i="5"/>
  <c r="G13" i="7"/>
  <c r="G49" i="7" s="1"/>
  <c r="G51" i="7" s="1"/>
  <c r="D40" i="4"/>
  <c r="C59" i="4"/>
  <c r="E44" i="7"/>
  <c r="G58" i="1"/>
  <c r="H58" i="1"/>
  <c r="E58" i="2"/>
  <c r="D41" i="3"/>
  <c r="B16" i="5"/>
  <c r="B32" i="5" s="1"/>
  <c r="F51" i="1"/>
  <c r="D13" i="2"/>
  <c r="D13" i="6" s="1"/>
  <c r="C58" i="4"/>
  <c r="D57" i="6"/>
  <c r="F46" i="1"/>
  <c r="F64" i="1" s="1"/>
  <c r="F66" i="7"/>
  <c r="G64" i="1"/>
  <c r="G62" i="6"/>
  <c r="G51" i="3"/>
  <c r="G62" i="5"/>
  <c r="E46" i="3"/>
  <c r="E64" i="3" s="1"/>
  <c r="G62" i="7"/>
  <c r="E62" i="5"/>
  <c r="C49" i="3"/>
  <c r="C51" i="3" s="1"/>
  <c r="G34" i="7"/>
  <c r="H58" i="7"/>
  <c r="H58" i="3"/>
  <c r="F58" i="5"/>
  <c r="E59" i="3"/>
  <c r="H20" i="6"/>
  <c r="H54" i="6" s="1"/>
  <c r="H63" i="6"/>
  <c r="H51" i="2"/>
  <c r="G35" i="7"/>
  <c r="G59" i="7" s="1"/>
  <c r="G46" i="2"/>
  <c r="G64" i="2" s="1"/>
  <c r="B20" i="2"/>
  <c r="B54" i="2" s="1"/>
  <c r="B33" i="2"/>
  <c r="B58" i="2" s="1"/>
  <c r="B70" i="2"/>
  <c r="F50" i="5"/>
  <c r="F20" i="5"/>
  <c r="F54" i="5" s="1"/>
  <c r="E58" i="7"/>
  <c r="E20" i="5"/>
  <c r="E54" i="5" s="1"/>
  <c r="E66" i="6"/>
  <c r="E35" i="2"/>
  <c r="E59" i="2" s="1"/>
  <c r="B50" i="2"/>
  <c r="H49" i="7"/>
  <c r="H51" i="7" s="1"/>
  <c r="H57" i="5"/>
  <c r="G44" i="7"/>
  <c r="G49" i="6"/>
  <c r="G51" i="6" s="1"/>
  <c r="D57" i="2"/>
  <c r="F57" i="5"/>
  <c r="E35" i="6"/>
  <c r="C41" i="6"/>
  <c r="C66" i="6"/>
  <c r="H45" i="7"/>
  <c r="H65" i="6"/>
  <c r="H46" i="2"/>
  <c r="H64" i="2" s="1"/>
  <c r="F46" i="2"/>
  <c r="F64" i="2" s="1"/>
  <c r="D17" i="6"/>
  <c r="D45" i="2"/>
  <c r="D46" i="2" s="1"/>
  <c r="D65" i="2"/>
  <c r="D17" i="7"/>
  <c r="B17" i="2"/>
  <c r="B65" i="2" s="1"/>
  <c r="C62" i="5"/>
  <c r="C65" i="7"/>
  <c r="F49" i="2"/>
  <c r="F51" i="2" s="1"/>
  <c r="H65" i="5"/>
  <c r="G65" i="5"/>
  <c r="B40" i="2"/>
  <c r="F62" i="6"/>
  <c r="H44" i="7"/>
  <c r="H46" i="7" s="1"/>
  <c r="F62" i="7"/>
  <c r="C40" i="7"/>
  <c r="C65" i="5"/>
  <c r="C64" i="2"/>
  <c r="C44" i="7"/>
  <c r="C62" i="7"/>
  <c r="F59" i="7"/>
  <c r="D34" i="7"/>
  <c r="E34" i="5"/>
  <c r="E59" i="5" s="1"/>
  <c r="H58" i="2"/>
  <c r="F58" i="7"/>
  <c r="F58" i="6"/>
  <c r="F59" i="2"/>
  <c r="B16" i="7"/>
  <c r="B32" i="7" s="1"/>
  <c r="C58" i="2"/>
  <c r="G59" i="2"/>
  <c r="E34" i="6"/>
  <c r="E59" i="6" s="1"/>
  <c r="H34" i="6"/>
  <c r="F34" i="5"/>
  <c r="D34" i="5"/>
  <c r="H34" i="7"/>
  <c r="G34" i="6"/>
  <c r="G59" i="6" s="1"/>
  <c r="C34" i="6"/>
  <c r="C34" i="7"/>
  <c r="B34" i="6"/>
  <c r="H35" i="2"/>
  <c r="H59" i="2" s="1"/>
  <c r="G58" i="2"/>
  <c r="D58" i="2"/>
  <c r="H59" i="3"/>
  <c r="C49" i="2"/>
  <c r="C51" i="2" s="1"/>
  <c r="C13" i="6"/>
  <c r="C49" i="6" s="1"/>
  <c r="C51" i="6" s="1"/>
  <c r="H13" i="5"/>
  <c r="H49" i="5" s="1"/>
  <c r="H51" i="5" s="1"/>
  <c r="H49" i="4"/>
  <c r="H51" i="4" s="1"/>
  <c r="H66" i="6"/>
  <c r="H57" i="6"/>
  <c r="F49" i="6"/>
  <c r="F51" i="6" s="1"/>
  <c r="F57" i="6"/>
  <c r="C63" i="5"/>
  <c r="C45" i="5"/>
  <c r="C66" i="5"/>
  <c r="H35" i="6"/>
  <c r="H59" i="6" s="1"/>
  <c r="G34" i="1"/>
  <c r="G59" i="1" s="1"/>
  <c r="H58" i="6"/>
  <c r="H41" i="6"/>
  <c r="G65" i="7"/>
  <c r="B19" i="5"/>
  <c r="G13" i="5"/>
  <c r="G49" i="5" s="1"/>
  <c r="G51" i="5" s="1"/>
  <c r="G49" i="4"/>
  <c r="G51" i="4" s="1"/>
  <c r="C45" i="6"/>
  <c r="C46" i="6" s="1"/>
  <c r="C45" i="7"/>
  <c r="C20" i="7"/>
  <c r="C54" i="7" s="1"/>
  <c r="C63" i="7"/>
  <c r="H41" i="5"/>
  <c r="H44" i="5"/>
  <c r="G63" i="5"/>
  <c r="G45" i="5"/>
  <c r="G66" i="5"/>
  <c r="E44" i="5"/>
  <c r="E41" i="5"/>
  <c r="C44" i="5"/>
  <c r="C46" i="5" s="1"/>
  <c r="C57" i="5"/>
  <c r="C49" i="5"/>
  <c r="B57" i="4"/>
  <c r="F58" i="2"/>
  <c r="E58" i="6"/>
  <c r="E58" i="1"/>
  <c r="E34" i="1"/>
  <c r="E59" i="1" s="1"/>
  <c r="D59" i="2"/>
  <c r="D40" i="2"/>
  <c r="B65" i="3"/>
  <c r="C66" i="7"/>
  <c r="F65" i="7"/>
  <c r="B23" i="4"/>
  <c r="B69" i="4" s="1"/>
  <c r="B62" i="4"/>
  <c r="E58" i="5"/>
  <c r="B32" i="1"/>
  <c r="B34" i="1" s="1"/>
  <c r="B13" i="2"/>
  <c r="B13" i="6" s="1"/>
  <c r="C33" i="5"/>
  <c r="H64" i="3"/>
  <c r="G51" i="1"/>
  <c r="F51" i="3"/>
  <c r="E58" i="4"/>
  <c r="D13" i="4"/>
  <c r="E13" i="5"/>
  <c r="E49" i="5" s="1"/>
  <c r="D41" i="4"/>
  <c r="D44" i="4"/>
  <c r="D57" i="4"/>
  <c r="D46" i="1"/>
  <c r="D41" i="6"/>
  <c r="F44" i="7"/>
  <c r="F46" i="7" s="1"/>
  <c r="F49" i="7"/>
  <c r="F51" i="7" s="1"/>
  <c r="F41" i="7"/>
  <c r="E41" i="7"/>
  <c r="F45" i="5"/>
  <c r="F63" i="5"/>
  <c r="F35" i="6"/>
  <c r="F59" i="6" s="1"/>
  <c r="H35" i="7"/>
  <c r="H59" i="7" s="1"/>
  <c r="E57" i="7"/>
  <c r="B57" i="3"/>
  <c r="G58" i="3"/>
  <c r="G35" i="3"/>
  <c r="G59" i="3" s="1"/>
  <c r="C50" i="5"/>
  <c r="C50" i="7"/>
  <c r="C51" i="7" s="1"/>
  <c r="C33" i="7"/>
  <c r="G58" i="6"/>
  <c r="C58" i="6"/>
  <c r="C35" i="6"/>
  <c r="C59" i="6" s="1"/>
  <c r="E35" i="7"/>
  <c r="E59" i="7" s="1"/>
  <c r="B41" i="3"/>
  <c r="E58" i="3"/>
  <c r="F41" i="6"/>
  <c r="B65" i="4"/>
  <c r="E66" i="7"/>
  <c r="C65" i="6"/>
  <c r="F66" i="6"/>
  <c r="H66" i="7"/>
  <c r="D65" i="3"/>
  <c r="B23" i="3"/>
  <c r="B69" i="3" s="1"/>
  <c r="F35" i="5"/>
  <c r="B34" i="4"/>
  <c r="F66" i="5"/>
  <c r="G20" i="5"/>
  <c r="G54" i="5" s="1"/>
  <c r="G33" i="5"/>
  <c r="D49" i="1"/>
  <c r="B13" i="1"/>
  <c r="D49" i="2"/>
  <c r="D51" i="2" s="1"/>
  <c r="C41" i="5"/>
  <c r="H13" i="6"/>
  <c r="H49" i="6" s="1"/>
  <c r="H51" i="6" s="1"/>
  <c r="E51" i="3"/>
  <c r="B29" i="4"/>
  <c r="E13" i="7"/>
  <c r="E49" i="7" s="1"/>
  <c r="E51" i="7" s="1"/>
  <c r="D13" i="3"/>
  <c r="D66" i="2"/>
  <c r="D63" i="2"/>
  <c r="B12" i="2"/>
  <c r="D12" i="7"/>
  <c r="D41" i="2"/>
  <c r="D63" i="4"/>
  <c r="D33" i="4"/>
  <c r="D20" i="4"/>
  <c r="D54" i="4" s="1"/>
  <c r="B18" i="4"/>
  <c r="D45" i="4"/>
  <c r="D18" i="5"/>
  <c r="C64" i="1"/>
  <c r="H44" i="6"/>
  <c r="G44" i="6"/>
  <c r="G46" i="6" s="1"/>
  <c r="G41" i="6"/>
  <c r="G57" i="6"/>
  <c r="F44" i="6"/>
  <c r="E44" i="6"/>
  <c r="E49" i="6"/>
  <c r="E51" i="6" s="1"/>
  <c r="H62" i="7"/>
  <c r="E63" i="7"/>
  <c r="B49" i="1"/>
  <c r="B57" i="1"/>
  <c r="H63" i="5"/>
  <c r="F44" i="5"/>
  <c r="B11" i="1"/>
  <c r="D11" i="7"/>
  <c r="D40" i="7" s="1"/>
  <c r="D11" i="5"/>
  <c r="D11" i="6"/>
  <c r="D40" i="6" s="1"/>
  <c r="D62" i="1"/>
  <c r="D64" i="1" s="1"/>
  <c r="D40" i="1"/>
  <c r="H45" i="5"/>
  <c r="H66" i="5"/>
  <c r="G44" i="5"/>
  <c r="G41" i="5"/>
  <c r="G57" i="5"/>
  <c r="F49" i="5"/>
  <c r="H33" i="5"/>
  <c r="C64" i="3"/>
  <c r="F41" i="5"/>
  <c r="C51" i="4"/>
  <c r="F35" i="4"/>
  <c r="F59" i="4" s="1"/>
  <c r="F58" i="4"/>
  <c r="E64" i="4"/>
  <c r="D62" i="4"/>
  <c r="H46" i="1"/>
  <c r="H64" i="1" s="1"/>
  <c r="E64" i="1"/>
  <c r="B17" i="7"/>
  <c r="E63" i="5"/>
  <c r="E45" i="5"/>
  <c r="B18" i="1"/>
  <c r="D18" i="7"/>
  <c r="D18" i="6"/>
  <c r="D66" i="1"/>
  <c r="G58" i="4"/>
  <c r="H45" i="6"/>
  <c r="G63" i="6"/>
  <c r="F45" i="6"/>
  <c r="E63" i="6"/>
  <c r="C63" i="6"/>
  <c r="H63" i="7"/>
  <c r="G45" i="7"/>
  <c r="F63" i="7"/>
  <c r="E45" i="7"/>
  <c r="H62" i="5"/>
  <c r="F62" i="5"/>
  <c r="D12" i="5"/>
  <c r="G46" i="5" l="1"/>
  <c r="D51" i="1"/>
  <c r="D49" i="6"/>
  <c r="B66" i="3"/>
  <c r="B34" i="7"/>
  <c r="E46" i="6"/>
  <c r="B34" i="5"/>
  <c r="D64" i="3"/>
  <c r="D46" i="4"/>
  <c r="D64" i="4" s="1"/>
  <c r="B63" i="3"/>
  <c r="B20" i="3"/>
  <c r="B54" i="3" s="1"/>
  <c r="B35" i="3"/>
  <c r="B59" i="3" s="1"/>
  <c r="B58" i="3"/>
  <c r="B45" i="3"/>
  <c r="B46" i="3" s="1"/>
  <c r="B70" i="3"/>
  <c r="B50" i="3"/>
  <c r="E51" i="5"/>
  <c r="D35" i="3"/>
  <c r="D59" i="3" s="1"/>
  <c r="D58" i="3"/>
  <c r="G46" i="7"/>
  <c r="G64" i="7" s="1"/>
  <c r="E46" i="7"/>
  <c r="E64" i="7" s="1"/>
  <c r="F51" i="5"/>
  <c r="H46" i="6"/>
  <c r="H64" i="6" s="1"/>
  <c r="F46" i="5"/>
  <c r="F64" i="5" s="1"/>
  <c r="B17" i="6"/>
  <c r="B62" i="2"/>
  <c r="B45" i="2"/>
  <c r="D64" i="2"/>
  <c r="B17" i="5"/>
  <c r="B23" i="2"/>
  <c r="B23" i="6" s="1"/>
  <c r="B69" i="6" s="1"/>
  <c r="C46" i="7"/>
  <c r="C64" i="7" s="1"/>
  <c r="F64" i="7"/>
  <c r="E64" i="6"/>
  <c r="D65" i="7"/>
  <c r="F59" i="5"/>
  <c r="D57" i="5"/>
  <c r="D41" i="5"/>
  <c r="D44" i="5"/>
  <c r="D63" i="7"/>
  <c r="D33" i="7"/>
  <c r="D45" i="7"/>
  <c r="D66" i="7"/>
  <c r="D20" i="7"/>
  <c r="D54" i="7" s="1"/>
  <c r="D50" i="7"/>
  <c r="H35" i="5"/>
  <c r="H59" i="5" s="1"/>
  <c r="H58" i="5"/>
  <c r="B11" i="6"/>
  <c r="B11" i="7"/>
  <c r="B40" i="7" s="1"/>
  <c r="B11" i="5"/>
  <c r="B40" i="5" s="1"/>
  <c r="B65" i="1"/>
  <c r="B62" i="1"/>
  <c r="B40" i="1"/>
  <c r="D45" i="5"/>
  <c r="D33" i="5"/>
  <c r="D66" i="5"/>
  <c r="D20" i="5"/>
  <c r="D54" i="5" s="1"/>
  <c r="D63" i="5"/>
  <c r="D50" i="5"/>
  <c r="D35" i="4"/>
  <c r="D59" i="4" s="1"/>
  <c r="D58" i="4"/>
  <c r="B63" i="2"/>
  <c r="B41" i="2"/>
  <c r="B57" i="2"/>
  <c r="B12" i="6"/>
  <c r="B12" i="7"/>
  <c r="B49" i="2"/>
  <c r="B51" i="2" s="1"/>
  <c r="B66" i="2"/>
  <c r="B44" i="2"/>
  <c r="C58" i="5"/>
  <c r="C35" i="5"/>
  <c r="C59" i="5" s="1"/>
  <c r="B18" i="7"/>
  <c r="B63" i="1"/>
  <c r="B45" i="1"/>
  <c r="B66" i="1"/>
  <c r="B18" i="5"/>
  <c r="B18" i="6"/>
  <c r="B20" i="1"/>
  <c r="B54" i="1" s="1"/>
  <c r="B33" i="1"/>
  <c r="B50" i="1"/>
  <c r="B51" i="1" s="1"/>
  <c r="B70" i="1"/>
  <c r="B12" i="5"/>
  <c r="B40" i="4"/>
  <c r="B41" i="4"/>
  <c r="G58" i="5"/>
  <c r="G35" i="5"/>
  <c r="G59" i="5" s="1"/>
  <c r="B35" i="2"/>
  <c r="B59" i="2" s="1"/>
  <c r="H64" i="7"/>
  <c r="G64" i="6"/>
  <c r="D40" i="5"/>
  <c r="D65" i="5"/>
  <c r="B44" i="1"/>
  <c r="D65" i="6"/>
  <c r="F46" i="6"/>
  <c r="F64" i="6" s="1"/>
  <c r="B63" i="4"/>
  <c r="B45" i="4"/>
  <c r="B46" i="4" s="1"/>
  <c r="B33" i="4"/>
  <c r="B70" i="4"/>
  <c r="B20" i="4"/>
  <c r="B54" i="4" s="1"/>
  <c r="B66" i="4"/>
  <c r="B50" i="4"/>
  <c r="C58" i="7"/>
  <c r="C35" i="7"/>
  <c r="C59" i="7" s="1"/>
  <c r="D13" i="5"/>
  <c r="D49" i="5" s="1"/>
  <c r="B13" i="4"/>
  <c r="D49" i="4"/>
  <c r="D51" i="4" s="1"/>
  <c r="G64" i="5"/>
  <c r="C64" i="6"/>
  <c r="D45" i="6"/>
  <c r="D66" i="6"/>
  <c r="D33" i="6"/>
  <c r="D20" i="6"/>
  <c r="D54" i="6" s="1"/>
  <c r="D63" i="6"/>
  <c r="D50" i="6"/>
  <c r="D51" i="6" s="1"/>
  <c r="D62" i="6"/>
  <c r="D44" i="7"/>
  <c r="D57" i="7"/>
  <c r="D41" i="7"/>
  <c r="D13" i="7"/>
  <c r="D49" i="7" s="1"/>
  <c r="B13" i="3"/>
  <c r="D49" i="3"/>
  <c r="D51" i="3" s="1"/>
  <c r="D44" i="6"/>
  <c r="C51" i="5"/>
  <c r="E46" i="5"/>
  <c r="E64" i="5" s="1"/>
  <c r="H46" i="5"/>
  <c r="H64" i="5" s="1"/>
  <c r="D62" i="5"/>
  <c r="C64" i="5"/>
  <c r="D62" i="7"/>
  <c r="B64" i="3" l="1"/>
  <c r="B46" i="1"/>
  <c r="B64" i="4"/>
  <c r="D46" i="6"/>
  <c r="D64" i="6" s="1"/>
  <c r="D51" i="7"/>
  <c r="D51" i="5"/>
  <c r="B46" i="2"/>
  <c r="B64" i="2" s="1"/>
  <c r="D46" i="5"/>
  <c r="D64" i="5" s="1"/>
  <c r="D46" i="7"/>
  <c r="D64" i="7" s="1"/>
  <c r="B69" i="2"/>
  <c r="B23" i="7"/>
  <c r="B69" i="7" s="1"/>
  <c r="B23" i="5"/>
  <c r="B69" i="5" s="1"/>
  <c r="B65" i="5"/>
  <c r="B13" i="7"/>
  <c r="B49" i="7" s="1"/>
  <c r="B49" i="3"/>
  <c r="B51" i="3" s="1"/>
  <c r="D35" i="6"/>
  <c r="D59" i="6" s="1"/>
  <c r="D58" i="6"/>
  <c r="B35" i="4"/>
  <c r="B59" i="4" s="1"/>
  <c r="B58" i="4"/>
  <c r="B58" i="1"/>
  <c r="B35" i="1"/>
  <c r="B59" i="1" s="1"/>
  <c r="B44" i="6"/>
  <c r="B57" i="6"/>
  <c r="B41" i="6"/>
  <c r="B49" i="6"/>
  <c r="B44" i="5"/>
  <c r="B57" i="5"/>
  <c r="B41" i="5"/>
  <c r="B62" i="5"/>
  <c r="B65" i="7"/>
  <c r="B63" i="6"/>
  <c r="B45" i="6"/>
  <c r="B20" i="6"/>
  <c r="B54" i="6" s="1"/>
  <c r="B70" i="6"/>
  <c r="B66" i="6"/>
  <c r="B33" i="6"/>
  <c r="B50" i="6"/>
  <c r="B64" i="1"/>
  <c r="D35" i="5"/>
  <c r="D59" i="5" s="1"/>
  <c r="D58" i="5"/>
  <c r="B65" i="6"/>
  <c r="B40" i="6"/>
  <c r="B62" i="6"/>
  <c r="B62" i="7"/>
  <c r="B13" i="5"/>
  <c r="B49" i="5" s="1"/>
  <c r="B49" i="4"/>
  <c r="B51" i="4" s="1"/>
  <c r="B63" i="5"/>
  <c r="B70" i="5"/>
  <c r="B33" i="5"/>
  <c r="B50" i="5"/>
  <c r="B45" i="5"/>
  <c r="B20" i="5"/>
  <c r="B54" i="5" s="1"/>
  <c r="B66" i="5"/>
  <c r="B45" i="7"/>
  <c r="B63" i="7"/>
  <c r="B66" i="7"/>
  <c r="B70" i="7"/>
  <c r="B50" i="7"/>
  <c r="B20" i="7"/>
  <c r="B54" i="7" s="1"/>
  <c r="B33" i="7"/>
  <c r="B57" i="7"/>
  <c r="B44" i="7"/>
  <c r="B41" i="7"/>
  <c r="D35" i="7"/>
  <c r="D59" i="7" s="1"/>
  <c r="D58" i="7"/>
  <c r="B46" i="7" l="1"/>
  <c r="B64" i="7" s="1"/>
  <c r="B46" i="5"/>
  <c r="B64" i="5" s="1"/>
  <c r="B51" i="7"/>
  <c r="B51" i="6"/>
  <c r="B58" i="7"/>
  <c r="B35" i="7"/>
  <c r="B59" i="7" s="1"/>
  <c r="B58" i="6"/>
  <c r="B35" i="6"/>
  <c r="B59" i="6" s="1"/>
  <c r="B46" i="6"/>
  <c r="B64" i="6" s="1"/>
  <c r="B51" i="5"/>
  <c r="B35" i="5"/>
  <c r="B59" i="5" s="1"/>
  <c r="B58" i="5"/>
</calcChain>
</file>

<file path=xl/sharedStrings.xml><?xml version="1.0" encoding="utf-8"?>
<sst xmlns="http://schemas.openxmlformats.org/spreadsheetml/2006/main" count="504" uniqueCount="139">
  <si>
    <t>Indicador</t>
  </si>
  <si>
    <t>Total programa</t>
  </si>
  <si>
    <t>Productos</t>
  </si>
  <si>
    <t>Edu. Especial</t>
  </si>
  <si>
    <t>Edu. Nocturna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</si>
  <si>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</si>
  <si>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</si>
  <si>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</si>
  <si>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</si>
  <si>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</si>
  <si>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</si>
  <si>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</si>
  <si>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</si>
  <si>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</si>
  <si>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</si>
  <si>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</si>
  <si>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</si>
  <si>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</si>
  <si>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</si>
  <si>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</si>
  <si>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</si>
  <si>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</si>
  <si>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</si>
  <si>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</si>
  <si>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</si>
  <si>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</si>
  <si>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</si>
  <si>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</si>
  <si>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</si>
  <si>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</si>
  <si>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</si>
  <si>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</si>
  <si>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</si>
  <si>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</si>
  <si>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</si>
  <si>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</si>
  <si>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Secundaria total</t>
  </si>
  <si>
    <t>Sec Académica</t>
  </si>
  <si>
    <t>Sec. Técnica</t>
  </si>
  <si>
    <t>Nota:</t>
  </si>
  <si>
    <t>Los beneficiarios se establecen a través de las listas de matrícula de las instituciones, no en todos los casos se financia el 100% de la matrícula.</t>
  </si>
  <si>
    <t>Los beneficiarios son los mismos de un mes a otro en la mayoría de los casos, excepto cuando se reportan aumentos/disminuciones de matrícula.</t>
  </si>
  <si>
    <t>PANEA recibe recursos de Desaf y del MEP; sin embargo, el programa no puede diferenciar los recursos de acuerdo a la fuente de financiamiento. Esto puede provocar que en estos indicadores se de el caso de gastos mayores a los ingresos.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</si>
  <si>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</si>
  <si>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</si>
  <si>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</si>
  <si>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</si>
  <si>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Preesc. y Primaria</t>
  </si>
  <si>
    <t>Efectivos 1T 2016</t>
  </si>
  <si>
    <t>IPC (1T 2016)</t>
  </si>
  <si>
    <t>Gasto efectivo real 1T 2016</t>
  </si>
  <si>
    <t>Gasto efectivo real por beneficiario 1T 2016</t>
  </si>
  <si>
    <t>PAO PANEA 2016</t>
  </si>
  <si>
    <t>Efectivos 2T 2016</t>
  </si>
  <si>
    <t>IPC (2T 2016)</t>
  </si>
  <si>
    <t>Gasto efectivo real 2T 2016</t>
  </si>
  <si>
    <t>Gasto efectivo real por beneficiario 2T 2016</t>
  </si>
  <si>
    <t>Informe Girado PANEA 2016 en Alimentos y Servidoras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</si>
  <si>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</si>
  <si>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</si>
  <si>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</si>
  <si>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</si>
  <si>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</si>
  <si>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</si>
  <si>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</si>
  <si>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</si>
  <si>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</si>
  <si>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</si>
  <si>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</si>
  <si>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</si>
  <si>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</si>
  <si>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</si>
  <si>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</si>
  <si>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</si>
  <si>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</si>
  <si>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IPC ( 2016)</t>
  </si>
  <si>
    <t>Gasto efectivo real  2016</t>
  </si>
  <si>
    <t>Gasto efectivo real por beneficiario  2016</t>
  </si>
  <si>
    <t>PANEA programó un producto llamado "Nuevas oportunidades", sin embargo, el programa informó a la DESAF la ejecución de recursos de nuevas oportunidades en el producto preescolar y primaria. Por lo que se incluye la programación de recursos y de beneficiarios en el producto de preescolar y primaria.</t>
  </si>
  <si>
    <t>Indicadores aplicados a PANEA.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</si>
  <si>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</si>
  <si>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</si>
  <si>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</si>
  <si>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</si>
  <si>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</si>
  <si>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</si>
  <si>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</si>
  <si>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PANEA 2016 y 2017</t>
  </si>
  <si>
    <t>Informes de Giros de Recursos, Presupuesto Desaf, 2017</t>
  </si>
  <si>
    <t>PAO PANEA 2017</t>
  </si>
  <si>
    <t xml:space="preserve">Fecha de actualización: </t>
  </si>
  <si>
    <t>Indicadores aplicados a PANEA.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</si>
  <si>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</si>
  <si>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</si>
  <si>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</si>
  <si>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</si>
  <si>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</si>
  <si>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</si>
  <si>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Informes Trimestrales PANEA 2017</t>
  </si>
  <si>
    <t>Informe Girado PANEA 2017 en Alimentos y Servidoras</t>
  </si>
  <si>
    <t>Indicadores aplicados a PANEA.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</si>
  <si>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</si>
  <si>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</si>
  <si>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</si>
  <si>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</si>
  <si>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</si>
  <si>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</si>
  <si>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Indicadores aplicados a PANEA.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</si>
  <si>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</si>
  <si>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</si>
  <si>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</si>
  <si>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</si>
  <si>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</si>
  <si>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</si>
  <si>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aplicados a PANEA. 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</si>
  <si>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</si>
  <si>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</si>
  <si>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</si>
  <si>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</si>
  <si>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</si>
  <si>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</si>
  <si>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Programados 3TA 2017</t>
  </si>
  <si>
    <t>Efectivos 3TA 2017</t>
  </si>
  <si>
    <t>En transferencias 3TA 2017</t>
  </si>
  <si>
    <t>IPC (3TA 2017)</t>
  </si>
  <si>
    <t>Gasto efectivo real 3TA 2017</t>
  </si>
  <si>
    <t>Gasto efectivo real por beneficiario 3TA 2017</t>
  </si>
  <si>
    <t>Programados  2017</t>
  </si>
  <si>
    <t>Efectivos  2017</t>
  </si>
  <si>
    <t>Efectivos 2016</t>
  </si>
  <si>
    <t>En transferencias  2017</t>
  </si>
  <si>
    <t>IPC ( 2017)</t>
  </si>
  <si>
    <t>Gasto efectivo real  2017</t>
  </si>
  <si>
    <t>Gasto efectivo real por beneficiario  2017</t>
  </si>
  <si>
    <t>Fecha de actualización:  12/05/2017</t>
  </si>
  <si>
    <t>Fecha de actualización: 13/07/2017</t>
  </si>
  <si>
    <t>Fecha de actualización: 01/11/2017</t>
  </si>
  <si>
    <t>Fecha de actualización: 22/01/2018</t>
  </si>
  <si>
    <t>Nota: Los gastos programados del IV trimestre  provienen de fuentes diferentes a FODESAF (MEP). Sin embargo, dichos datos son utilizados para la elaboración de los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</si>
</sst>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____"/>
    <numFmt numFmtId="166" formatCode="#,##0.0"/>
    <numFmt numFmtId="167" formatCode="#,##0.0000"/>
    <numFmt numFmtId="168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0" fillId="0" borderId="3" xfId="0" applyBorder="1"/>
    <xf numFmtId="166" fontId="0" fillId="0" borderId="0" xfId="0" applyNumberFormat="1"/>
    <xf numFmtId="164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/>
    <xf numFmtId="2" fontId="0" fillId="0" borderId="0" xfId="0" applyNumberFormat="1"/>
    <xf numFmtId="167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8" fontId="0" fillId="0" borderId="0" xfId="1" applyNumberFormat="1" applyFont="1"/>
    <xf numFmtId="3" fontId="0" fillId="0" borderId="0" xfId="0" applyNumberFormat="1" applyFill="1" applyAlignment="1">
      <alignment horizontal="right"/>
    </xf>
    <xf numFmtId="3" fontId="6" fillId="0" borderId="0" xfId="0" applyNumberFormat="1" applyFont="1"/>
    <xf numFmtId="0" fontId="0" fillId="0" borderId="0" xfId="0" applyFill="1" applyAlignment="1">
      <alignment horizontal="left" indent="1"/>
    </xf>
    <xf numFmtId="0" fontId="0" fillId="0" borderId="0" xfId="0" applyFill="1"/>
    <xf numFmtId="168" fontId="0" fillId="0" borderId="0" xfId="1" applyNumberFormat="1" applyFont="1" applyFill="1"/>
    <xf numFmtId="164" fontId="0" fillId="0" borderId="0" xfId="1" applyNumberFormat="1" applyFont="1" applyFill="1"/>
    <xf numFmtId="164" fontId="0" fillId="0" borderId="0" xfId="1" applyFont="1" applyFill="1"/>
    <xf numFmtId="0" fontId="7" fillId="0" borderId="0" xfId="0" applyFont="1"/>
    <xf numFmtId="3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indent="1"/>
    </xf>
    <xf numFmtId="168" fontId="0" fillId="0" borderId="0" xfId="3" applyNumberFormat="1" applyFont="1" applyFill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cobertura potencial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Anual!$B$40:$H$40</c:f>
              <c:numCache>
                <c:formatCode>#\ ##0.0____</c:formatCode>
                <c:ptCount val="7"/>
                <c:pt idx="0">
                  <c:v>192.92728008599866</c:v>
                </c:pt>
                <c:pt idx="1">
                  <c:v>213.91651031894935</c:v>
                </c:pt>
                <c:pt idx="2">
                  <c:v>147.55579619446749</c:v>
                </c:pt>
                <c:pt idx="3">
                  <c:v>118.66033533655877</c:v>
                </c:pt>
                <c:pt idx="4">
                  <c:v>289.25305057739149</c:v>
                </c:pt>
                <c:pt idx="5">
                  <c:v>370.04329004329003</c:v>
                </c:pt>
                <c:pt idx="6">
                  <c:v>325.15961691939344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F-42AA-9954-4079866367BC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Anual!$B$41:$H$41</c:f>
              <c:numCache>
                <c:formatCode>#\ ##0.0____</c:formatCode>
                <c:ptCount val="7"/>
                <c:pt idx="0">
                  <c:v>197.32059765978454</c:v>
                </c:pt>
                <c:pt idx="1">
                  <c:v>213.47667576326111</c:v>
                </c:pt>
                <c:pt idx="2">
                  <c:v>147.73070865034384</c:v>
                </c:pt>
                <c:pt idx="3">
                  <c:v>115.06585026265441</c:v>
                </c:pt>
                <c:pt idx="4">
                  <c:v>307.91229464764041</c:v>
                </c:pt>
                <c:pt idx="5">
                  <c:v>385.36796536796538</c:v>
                </c:pt>
                <c:pt idx="6">
                  <c:v>501.21707901037507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F-42AA-9954-407986636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44337032"/>
        <c:axId val="244306008"/>
      </c:barChart>
      <c:catAx>
        <c:axId val="24433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306008"/>
        <c:crosses val="autoZero"/>
        <c:auto val="1"/>
        <c:lblAlgn val="ctr"/>
        <c:lblOffset val="100"/>
        <c:noMultiLvlLbl val="0"/>
      </c:catAx>
      <c:valAx>
        <c:axId val="24430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33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resultado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Anual!$B$44:$H$44</c:f>
              <c:numCache>
                <c:formatCode>#\ ##0.0____</c:formatCode>
                <c:ptCount val="7"/>
                <c:pt idx="0">
                  <c:v>102.27718836435548</c:v>
                </c:pt>
                <c:pt idx="1">
                  <c:v>99.794389617223828</c:v>
                </c:pt>
                <c:pt idx="2">
                  <c:v>100.11853987466938</c:v>
                </c:pt>
                <c:pt idx="3">
                  <c:v>96.9707779236345</c:v>
                </c:pt>
                <c:pt idx="4">
                  <c:v>106.45083743559567</c:v>
                </c:pt>
                <c:pt idx="5">
                  <c:v>104.14131960692559</c:v>
                </c:pt>
                <c:pt idx="6">
                  <c:v>154.14493465054917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A-499A-9BB5-012B2CDD586B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Anual!$B$45:$H$45</c:f>
              <c:numCache>
                <c:formatCode>#\ ##0.0____</c:formatCode>
                <c:ptCount val="7"/>
                <c:pt idx="0">
                  <c:v>106.09365882636554</c:v>
                </c:pt>
                <c:pt idx="1">
                  <c:v>108.21072035552884</c:v>
                </c:pt>
                <c:pt idx="2">
                  <c:v>95.320903490652043</c:v>
                </c:pt>
                <c:pt idx="3">
                  <c:v>94.632366129901087</c:v>
                </c:pt>
                <c:pt idx="4">
                  <c:v>96.723844057412478</c:v>
                </c:pt>
                <c:pt idx="5">
                  <c:v>95.21082611945981</c:v>
                </c:pt>
                <c:pt idx="6">
                  <c:v>144.35342689491642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A-499A-9BB5-012B2CDD586B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Anual!$B$46:$H$46</c:f>
              <c:numCache>
                <c:formatCode>#\ ##0.0____</c:formatCode>
                <c:ptCount val="7"/>
                <c:pt idx="0">
                  <c:v>104.1854235953605</c:v>
                </c:pt>
                <c:pt idx="1">
                  <c:v>104.00255498637634</c:v>
                </c:pt>
                <c:pt idx="2">
                  <c:v>97.719721682660719</c:v>
                </c:pt>
                <c:pt idx="3">
                  <c:v>95.801572026767786</c:v>
                </c:pt>
                <c:pt idx="4">
                  <c:v>101.58734074650408</c:v>
                </c:pt>
                <c:pt idx="5">
                  <c:v>99.676072863192701</c:v>
                </c:pt>
                <c:pt idx="6">
                  <c:v>149.24918077273281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A-499A-9BB5-012B2CDD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44595176"/>
        <c:axId val="244471584"/>
      </c:barChart>
      <c:catAx>
        <c:axId val="24459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471584"/>
        <c:crosses val="autoZero"/>
        <c:auto val="1"/>
        <c:lblAlgn val="ctr"/>
        <c:lblOffset val="100"/>
        <c:noMultiLvlLbl val="0"/>
      </c:catAx>
      <c:valAx>
        <c:axId val="2444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59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avance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Anual!$B$49:$H$49</c:f>
              <c:numCache>
                <c:formatCode>#\ ##0.0____</c:formatCode>
                <c:ptCount val="7"/>
                <c:pt idx="0">
                  <c:v>102.27718836435548</c:v>
                </c:pt>
                <c:pt idx="1">
                  <c:v>99.794389617223828</c:v>
                </c:pt>
                <c:pt idx="2">
                  <c:v>100.11853987466938</c:v>
                </c:pt>
                <c:pt idx="3">
                  <c:v>96.9707779236345</c:v>
                </c:pt>
                <c:pt idx="4">
                  <c:v>106.45083743559567</c:v>
                </c:pt>
                <c:pt idx="5">
                  <c:v>104.14131960692559</c:v>
                </c:pt>
                <c:pt idx="6">
                  <c:v>154.14493465054917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B-4C13-9C59-2BAFABE92B8B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Anual!$B$50:$H$50</c:f>
              <c:numCache>
                <c:formatCode>#\ ##0.0____</c:formatCode>
                <c:ptCount val="7"/>
                <c:pt idx="0">
                  <c:v>106.09365882636675</c:v>
                </c:pt>
                <c:pt idx="1">
                  <c:v>108.21072035552884</c:v>
                </c:pt>
                <c:pt idx="2">
                  <c:v>95.320903490652043</c:v>
                </c:pt>
                <c:pt idx="3">
                  <c:v>94.632366129901087</c:v>
                </c:pt>
                <c:pt idx="4">
                  <c:v>96.723844057412492</c:v>
                </c:pt>
                <c:pt idx="5">
                  <c:v>95.210826119648999</c:v>
                </c:pt>
                <c:pt idx="6">
                  <c:v>144.35342689491642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B-4C13-9C59-2BAFABE92B8B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Anual!$B$51:$H$51</c:f>
              <c:numCache>
                <c:formatCode>#\ ##0.0____</c:formatCode>
                <c:ptCount val="7"/>
                <c:pt idx="0">
                  <c:v>104.18542359536112</c:v>
                </c:pt>
                <c:pt idx="1">
                  <c:v>104.00255498637634</c:v>
                </c:pt>
                <c:pt idx="2">
                  <c:v>97.719721682660719</c:v>
                </c:pt>
                <c:pt idx="3">
                  <c:v>95.801572026767786</c:v>
                </c:pt>
                <c:pt idx="4">
                  <c:v>101.58734074650408</c:v>
                </c:pt>
                <c:pt idx="5">
                  <c:v>99.676072863287288</c:v>
                </c:pt>
                <c:pt idx="6">
                  <c:v>149.24918077273281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B-4C13-9C59-2BAFABE9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44563784"/>
        <c:axId val="244905632"/>
      </c:barChart>
      <c:catAx>
        <c:axId val="24456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905632"/>
        <c:crosses val="autoZero"/>
        <c:auto val="1"/>
        <c:lblAlgn val="ctr"/>
        <c:lblOffset val="100"/>
        <c:noMultiLvlLbl val="0"/>
      </c:catAx>
      <c:valAx>
        <c:axId val="24490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56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Índice transferencia efectiva del gasto (ITG)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Anual!$B$54:$H$54</c:f>
              <c:numCache>
                <c:formatCode>#\ ##0.0____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1-4ECF-90B0-1987FFEEE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44431904"/>
        <c:axId val="244432288"/>
      </c:barChart>
      <c:catAx>
        <c:axId val="24443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432288"/>
        <c:crosses val="autoZero"/>
        <c:auto val="1"/>
        <c:lblAlgn val="ctr"/>
        <c:lblOffset val="100"/>
        <c:noMultiLvlLbl val="0"/>
      </c:catAx>
      <c:valAx>
        <c:axId val="24443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43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expansión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Anual!$B$57:$H$57</c:f>
              <c:numCache>
                <c:formatCode>#\ ##0.0____</c:formatCode>
                <c:ptCount val="7"/>
                <c:pt idx="0">
                  <c:v>4.8061035276091957</c:v>
                </c:pt>
                <c:pt idx="1">
                  <c:v>0.40209329166003283</c:v>
                </c:pt>
                <c:pt idx="2">
                  <c:v>7.7753425149439392</c:v>
                </c:pt>
                <c:pt idx="3">
                  <c:v>7.3665294193153485</c:v>
                </c:pt>
                <c:pt idx="4">
                  <c:v>8.5326416985535669</c:v>
                </c:pt>
                <c:pt idx="5">
                  <c:v>1.9351883659681768</c:v>
                </c:pt>
                <c:pt idx="6">
                  <c:v>55.125355069778934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0-4FB3-BC20-96706F001A85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Anual!$B$58:$H$58</c:f>
              <c:numCache>
                <c:formatCode>#\ ##0.0____</c:formatCode>
                <c:ptCount val="7"/>
                <c:pt idx="0">
                  <c:v>6.9060116159761709</c:v>
                </c:pt>
                <c:pt idx="1">
                  <c:v>6.7429826838197204</c:v>
                </c:pt>
                <c:pt idx="2">
                  <c:v>1.5306742908101301</c:v>
                </c:pt>
                <c:pt idx="3">
                  <c:v>2.7716974712864939</c:v>
                </c:pt>
                <c:pt idx="4">
                  <c:v>-0.85598690159676138</c:v>
                </c:pt>
                <c:pt idx="5">
                  <c:v>-7.6500942658277111</c:v>
                </c:pt>
                <c:pt idx="6">
                  <c:v>45.295708184765537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0-4FB3-BC20-96706F001A85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Anual!$B$59:$H$59</c:f>
              <c:numCache>
                <c:formatCode>#\ ##0.0____</c:formatCode>
                <c:ptCount val="7"/>
                <c:pt idx="0">
                  <c:v>2.0036124020332391</c:v>
                </c:pt>
                <c:pt idx="1">
                  <c:v>6.31549520958683</c:v>
                </c:pt>
                <c:pt idx="2">
                  <c:v>-5.7941529838032686</c:v>
                </c:pt>
                <c:pt idx="3">
                  <c:v>-4.2795757419744174</c:v>
                </c:pt>
                <c:pt idx="4">
                  <c:v>-8.6505114527912994</c:v>
                </c:pt>
                <c:pt idx="5">
                  <c:v>-9.40331085413092</c:v>
                </c:pt>
                <c:pt idx="6">
                  <c:v>-6.3365830044945444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0-4FB3-BC20-96706F001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44775816"/>
        <c:axId val="244776200"/>
      </c:barChart>
      <c:catAx>
        <c:axId val="24477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776200"/>
        <c:crosses val="autoZero"/>
        <c:auto val="1"/>
        <c:lblAlgn val="ctr"/>
        <c:lblOffset val="100"/>
        <c:noMultiLvlLbl val="0"/>
      </c:catAx>
      <c:valAx>
        <c:axId val="24477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77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gasto medio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Anual!$B$65:$H$65</c:f>
              <c:numCache>
                <c:formatCode>#\ ##0.0</c:formatCode>
                <c:ptCount val="7"/>
                <c:pt idx="0">
                  <c:v>94629.134859766709</c:v>
                </c:pt>
                <c:pt idx="1">
                  <c:v>95665.074277672684</c:v>
                </c:pt>
                <c:pt idx="2">
                  <c:v>92830.907502204005</c:v>
                </c:pt>
                <c:pt idx="3">
                  <c:v>93224.128657040128</c:v>
                </c:pt>
                <c:pt idx="4">
                  <c:v>92039.871395151931</c:v>
                </c:pt>
                <c:pt idx="5">
                  <c:v>94190.238067571336</c:v>
                </c:pt>
                <c:pt idx="6">
                  <c:v>90319.074277474385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F-4C23-B23C-CF4F38417930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Anual!$B$66:$H$66</c:f>
              <c:numCache>
                <c:formatCode>#\ ##0.0</c:formatCode>
                <c:ptCount val="7"/>
                <c:pt idx="0">
                  <c:v>98160.21841626121</c:v>
                </c:pt>
                <c:pt idx="1">
                  <c:v>103733.15213569331</c:v>
                </c:pt>
                <c:pt idx="2">
                  <c:v>88382.491255308618</c:v>
                </c:pt>
                <c:pt idx="3">
                  <c:v>90976.06582223624</c:v>
                </c:pt>
                <c:pt idx="4">
                  <c:v>83629.686551550971</c:v>
                </c:pt>
                <c:pt idx="5">
                  <c:v>86113.08568636261</c:v>
                </c:pt>
                <c:pt idx="6">
                  <c:v>84581.876890649248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F-4C23-B23C-CF4F38417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44636000"/>
        <c:axId val="244636392"/>
      </c:barChart>
      <c:catAx>
        <c:axId val="24463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636392"/>
        <c:crosses val="autoZero"/>
        <c:auto val="1"/>
        <c:lblAlgn val="ctr"/>
        <c:lblOffset val="100"/>
        <c:noMultiLvlLbl val="0"/>
      </c:catAx>
      <c:valAx>
        <c:axId val="24463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63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PANEA: Índice de eficiencia (IE) 2017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Anual!$B$64:$H$64</c:f>
              <c:numCache>
                <c:formatCode>#\ ##0.0</c:formatCode>
                <c:ptCount val="7"/>
                <c:pt idx="0">
                  <c:v>108.07309980236772</c:v>
                </c:pt>
                <c:pt idx="1">
                  <c:v>112.77378855723654</c:v>
                </c:pt>
                <c:pt idx="2">
                  <c:v>93.037035611053341</c:v>
                </c:pt>
                <c:pt idx="3">
                  <c:v>93.491355168839561</c:v>
                </c:pt>
                <c:pt idx="4">
                  <c:v>92.304751576209142</c:v>
                </c:pt>
                <c:pt idx="5">
                  <c:v>91.128490377002365</c:v>
                </c:pt>
                <c:pt idx="6">
                  <c:v>139.76865833862868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0-4492-9098-452DC137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44635216"/>
        <c:axId val="244637176"/>
      </c:barChart>
      <c:catAx>
        <c:axId val="2446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637176"/>
        <c:crosses val="autoZero"/>
        <c:auto val="1"/>
        <c:lblAlgn val="ctr"/>
        <c:lblOffset val="100"/>
        <c:noMultiLvlLbl val="0"/>
      </c:catAx>
      <c:valAx>
        <c:axId val="24463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6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giro de recursos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0E-41EC-8D6F-BAD83C78D914}"/>
              </c:ext>
            </c:extLst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#\ ##0.0____</c:formatCode>
                <c:ptCount val="2"/>
                <c:pt idx="0">
                  <c:v>68.876411503227857</c:v>
                </c:pt>
                <c:pt idx="1">
                  <c:v>154.03482340451714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1EC-8D6F-BAD83C78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44637960"/>
        <c:axId val="244638352"/>
      </c:barChart>
      <c:catAx>
        <c:axId val="24463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638352"/>
        <c:crosses val="autoZero"/>
        <c:auto val="1"/>
        <c:lblAlgn val="ctr"/>
        <c:lblOffset val="100"/>
        <c:noMultiLvlLbl val="0"/>
      </c:catAx>
      <c:valAx>
        <c:axId val="24463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463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1174750</xdr:colOff>
      <xdr:row>45</xdr:row>
      <xdr:rowOff>30691</xdr:rowOff>
    </xdr:from>
    <xdr:to>
      <xdr:col>14</xdr:col>
      <xdr:colOff>740833</xdr:colOff>
      <xdr:row>59</xdr:row>
      <xdr:rowOff>106891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1185333</xdr:colOff>
      <xdr:row>61</xdr:row>
      <xdr:rowOff>20107</xdr:rowOff>
    </xdr:from>
    <xdr:to>
      <xdr:col>14</xdr:col>
      <xdr:colOff>751416</xdr:colOff>
      <xdr:row>75</xdr:row>
      <xdr:rowOff>75140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1195916</xdr:colOff>
      <xdr:row>77</xdr:row>
      <xdr:rowOff>9523</xdr:rowOff>
    </xdr:from>
    <xdr:to>
      <xdr:col>14</xdr:col>
      <xdr:colOff>761999</xdr:colOff>
      <xdr:row>91</xdr:row>
      <xdr:rowOff>85723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3661833</xdr:colOff>
      <xdr:row>86</xdr:row>
      <xdr:rowOff>20107</xdr:rowOff>
    </xdr:from>
    <xdr:to>
      <xdr:col>4</xdr:col>
      <xdr:colOff>285750</xdr:colOff>
      <xdr:row>100</xdr:row>
      <xdr:rowOff>96307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793750</xdr:colOff>
      <xdr:row>86</xdr:row>
      <xdr:rowOff>9524</xdr:rowOff>
    </xdr:from>
    <xdr:to>
      <xdr:col>8</xdr:col>
      <xdr:colOff>1047750</xdr:colOff>
      <xdr:row>100</xdr:row>
      <xdr:rowOff>85724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31750</xdr:colOff>
      <xdr:row>93</xdr:row>
      <xdr:rowOff>30691</xdr:rowOff>
    </xdr:from>
    <xdr:to>
      <xdr:col>15</xdr:col>
      <xdr:colOff>31750</xdr:colOff>
      <xdr:row>107</xdr:row>
      <xdr:rowOff>106891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3672416</xdr:colOff>
      <xdr:row>101</xdr:row>
      <xdr:rowOff>178857</xdr:rowOff>
    </xdr:from>
    <xdr:to>
      <xdr:col>4</xdr:col>
      <xdr:colOff>296333</xdr:colOff>
      <xdr:row>116</xdr:row>
      <xdr:rowOff>64557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825500</xdr:colOff>
      <xdr:row>102</xdr:row>
      <xdr:rowOff>20108</xdr:rowOff>
    </xdr:from>
    <xdr:to>
      <xdr:col>8</xdr:col>
      <xdr:colOff>1079500</xdr:colOff>
      <xdr:row>116</xdr:row>
      <xdr:rowOff>96308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3" name="2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PANEA (Comedores Escolares):</a:t>
          </a: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se establecen a través de las listas de matrícula de las instituciones, no en todos los casos se financia el 100% de la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la mayoría de los casos, excepto cuando se reportan aumentos/disminuciones de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PANEA recibe recursos de Desaf y del MEP; sin embargo, el programa no puede diferenciar los recursos de acuerdo a la fuente de financiamiento. Esto puede provocar que en estos indicadores se de el caso de gastos mayores a los ingresos.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6"/>
  <sheetViews>
    <sheetView zoomScale="80" zoomScaleNormal="80" workbookViewId="0">
      <pane ySplit="5" topLeftCell="A6" activePane="bottomLeft" state="frozen"/>
      <selection activeCell="E29" sqref="E29"/>
      <selection pane="bottomLeft" activeCell="F17" sqref="F17"/>
    </sheetView>
  </sheetViews>
  <sheetFormatPr baseColWidth="10" defaultColWidth="11.42578125" defaultRowHeight="15" x14ac:dyDescent="0.25"/>
  <cols>
    <col min="1" max="1" width="55.140625" customWidth="1"/>
    <col min="2" max="2" width="19.85546875" customWidth="1"/>
    <col min="3" max="3" width="16.85546875" bestFit="1" customWidth="1"/>
    <col min="4" max="4" width="16.42578125" customWidth="1"/>
    <col min="5" max="5" width="17.5703125" bestFit="1" customWidth="1"/>
    <col min="6" max="8" width="15.42578125" bestFit="1" customWidth="1"/>
    <col min="10" max="10" width="15.28515625" bestFit="1" customWidth="1"/>
  </cols>
  <sheetData>
    <row r="2" spans="1:10" ht="15.75" x14ac:dyDescent="0.25">
      <c r="A2" s="40" t="s">
        <v>79</v>
      </c>
      <c r="B2" s="40"/>
      <c r="C2" s="40"/>
      <c r="D2" s="40"/>
      <c r="E2" s="40"/>
      <c r="F2" s="40"/>
      <c r="G2" s="40"/>
      <c r="H2" s="40"/>
      <c r="I2" s="40"/>
    </row>
    <row r="4" spans="1:10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10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10" ht="15.75" thickTop="1" x14ac:dyDescent="0.25"/>
    <row r="7" spans="1:10" x14ac:dyDescent="0.25">
      <c r="A7" s="2" t="s">
        <v>5</v>
      </c>
    </row>
    <row r="9" spans="1:10" x14ac:dyDescent="0.25">
      <c r="A9" t="s">
        <v>6</v>
      </c>
    </row>
    <row r="10" spans="1:10" x14ac:dyDescent="0.25">
      <c r="A10" s="3" t="s">
        <v>48</v>
      </c>
      <c r="B10" s="4">
        <f>+C10+D10+G10+H10</f>
        <v>723913</v>
      </c>
      <c r="C10" s="4">
        <v>498829</v>
      </c>
      <c r="D10" s="13">
        <f>E10+F10</f>
        <v>193227</v>
      </c>
      <c r="E10" s="4">
        <v>125423</v>
      </c>
      <c r="F10" s="4">
        <v>67804</v>
      </c>
      <c r="G10" s="4">
        <v>4274</v>
      </c>
      <c r="H10" s="4">
        <v>27583</v>
      </c>
    </row>
    <row r="11" spans="1:10" x14ac:dyDescent="0.25">
      <c r="A11" s="3" t="s">
        <v>80</v>
      </c>
      <c r="B11" s="13">
        <f>C11+D11+G11+H11</f>
        <v>748390</v>
      </c>
      <c r="C11" s="13">
        <v>501677</v>
      </c>
      <c r="D11" s="13">
        <f>E11+F11</f>
        <v>209845</v>
      </c>
      <c r="E11" s="13">
        <v>140168</v>
      </c>
      <c r="F11" s="13">
        <v>69677</v>
      </c>
      <c r="G11" s="13">
        <v>4274</v>
      </c>
      <c r="H11" s="13">
        <v>32594</v>
      </c>
    </row>
    <row r="12" spans="1:10" x14ac:dyDescent="0.25">
      <c r="A12" s="3" t="s">
        <v>81</v>
      </c>
      <c r="B12" s="13">
        <f t="shared" ref="B12:B13" si="0">C12+D12+G12+H12</f>
        <v>764042</v>
      </c>
      <c r="C12" s="13">
        <v>499968</v>
      </c>
      <c r="D12" s="13">
        <f>E12+F12</f>
        <v>210274</v>
      </c>
      <c r="E12" s="13">
        <v>136248</v>
      </c>
      <c r="F12" s="13">
        <v>74026</v>
      </c>
      <c r="G12" s="13">
        <v>4459</v>
      </c>
      <c r="H12" s="13">
        <v>49341</v>
      </c>
    </row>
    <row r="13" spans="1:10" x14ac:dyDescent="0.25">
      <c r="A13" s="3" t="s">
        <v>82</v>
      </c>
      <c r="B13" s="13">
        <f t="shared" si="0"/>
        <v>748390</v>
      </c>
      <c r="C13" s="13">
        <f>C11</f>
        <v>501677</v>
      </c>
      <c r="D13" s="13">
        <f t="shared" ref="D13:H13" si="1">D11</f>
        <v>209845</v>
      </c>
      <c r="E13" s="13">
        <f t="shared" si="1"/>
        <v>140168</v>
      </c>
      <c r="F13" s="13">
        <f t="shared" si="1"/>
        <v>69677</v>
      </c>
      <c r="G13" s="13">
        <f t="shared" si="1"/>
        <v>4274</v>
      </c>
      <c r="H13" s="13">
        <f t="shared" si="1"/>
        <v>32594</v>
      </c>
    </row>
    <row r="15" spans="1:10" x14ac:dyDescent="0.25">
      <c r="A15" s="5" t="s">
        <v>7</v>
      </c>
    </row>
    <row r="16" spans="1:10" x14ac:dyDescent="0.25">
      <c r="A16" s="3" t="s">
        <v>48</v>
      </c>
      <c r="B16" s="24">
        <f>C16+D16+G16+H16</f>
        <v>11050837052.759998</v>
      </c>
      <c r="C16" s="4">
        <v>7737956608.5399971</v>
      </c>
      <c r="D16" s="13">
        <f>E16+F16</f>
        <v>2863117070.440001</v>
      </c>
      <c r="E16" s="4">
        <v>1875034964.730001</v>
      </c>
      <c r="F16" s="4">
        <v>988082105.71000004</v>
      </c>
      <c r="G16" s="4">
        <v>64483094.280000001</v>
      </c>
      <c r="H16" s="4">
        <v>385280279.49999994</v>
      </c>
      <c r="J16" s="6"/>
    </row>
    <row r="17" spans="1:8" x14ac:dyDescent="0.25">
      <c r="A17" s="3" t="s">
        <v>80</v>
      </c>
      <c r="B17" s="13">
        <f>C17+D17+G17+H17</f>
        <v>12635307823.700001</v>
      </c>
      <c r="C17" s="13">
        <v>8561743609.04</v>
      </c>
      <c r="D17" s="13">
        <f>E17+F17</f>
        <v>3474225572.5200005</v>
      </c>
      <c r="E17" s="13">
        <v>2330494855.6000004</v>
      </c>
      <c r="F17" s="13">
        <v>1143730716.9200001</v>
      </c>
      <c r="G17" s="13">
        <v>71096898.139999986</v>
      </c>
      <c r="H17" s="13">
        <v>528241744</v>
      </c>
    </row>
    <row r="18" spans="1:8" x14ac:dyDescent="0.25">
      <c r="A18" s="3" t="s">
        <v>81</v>
      </c>
      <c r="B18" s="13">
        <f>C18+D18+G18+H18</f>
        <v>11600010985.590015</v>
      </c>
      <c r="C18" s="13">
        <v>7998738176.070015</v>
      </c>
      <c r="D18" s="13">
        <f>E18+F18</f>
        <v>2884000671.9400001</v>
      </c>
      <c r="E18" s="13">
        <v>1954630965.3699999</v>
      </c>
      <c r="F18" s="13">
        <v>929369706.57000005</v>
      </c>
      <c r="G18" s="13">
        <v>58415930.109999999</v>
      </c>
      <c r="H18" s="13">
        <v>658856207.47000015</v>
      </c>
    </row>
    <row r="19" spans="1:8" x14ac:dyDescent="0.25">
      <c r="A19" s="3" t="s">
        <v>82</v>
      </c>
      <c r="B19" s="13">
        <f>C19+D19+G19+H19</f>
        <v>70200976532.5</v>
      </c>
      <c r="C19" s="13">
        <v>47433670668.800003</v>
      </c>
      <c r="D19" s="13">
        <f>E19+F19</f>
        <v>19420876879.200001</v>
      </c>
      <c r="E19" s="13">
        <v>13007814760.000002</v>
      </c>
      <c r="F19" s="13">
        <v>6413062119.1999998</v>
      </c>
      <c r="G19" s="13">
        <v>402569077.49999994</v>
      </c>
      <c r="H19" s="13">
        <v>2943859907</v>
      </c>
    </row>
    <row r="20" spans="1:8" x14ac:dyDescent="0.25">
      <c r="A20" s="3" t="s">
        <v>83</v>
      </c>
      <c r="B20" s="27">
        <f>B18</f>
        <v>11600010985.590015</v>
      </c>
      <c r="C20" s="27">
        <f t="shared" ref="C20:H20" si="2">C18</f>
        <v>7998738176.070015</v>
      </c>
      <c r="D20" s="27">
        <f t="shared" si="2"/>
        <v>2884000671.9400001</v>
      </c>
      <c r="E20" s="27">
        <f t="shared" si="2"/>
        <v>1954630965.3699999</v>
      </c>
      <c r="F20" s="27">
        <f t="shared" si="2"/>
        <v>929369706.57000005</v>
      </c>
      <c r="G20" s="27">
        <f t="shared" si="2"/>
        <v>58415930.109999999</v>
      </c>
      <c r="H20" s="27">
        <f t="shared" si="2"/>
        <v>658856207.47000015</v>
      </c>
    </row>
    <row r="21" spans="1:8" x14ac:dyDescent="0.25">
      <c r="B21" s="4"/>
      <c r="C21" s="4"/>
      <c r="D21" s="4"/>
      <c r="E21" s="18"/>
      <c r="F21" s="4"/>
    </row>
    <row r="22" spans="1:8" x14ac:dyDescent="0.25">
      <c r="A22" s="5" t="s">
        <v>8</v>
      </c>
      <c r="B22" s="4"/>
      <c r="C22" s="4"/>
      <c r="D22" s="4"/>
      <c r="E22" s="18"/>
      <c r="F22" s="4"/>
    </row>
    <row r="23" spans="1:8" x14ac:dyDescent="0.25">
      <c r="A23" s="3" t="s">
        <v>80</v>
      </c>
      <c r="B23" s="4">
        <f>B17</f>
        <v>12635307823.700001</v>
      </c>
      <c r="E23" s="18"/>
    </row>
    <row r="24" spans="1:8" x14ac:dyDescent="0.25">
      <c r="A24" s="3" t="s">
        <v>81</v>
      </c>
      <c r="B24" s="4">
        <v>4334144399.8900003</v>
      </c>
      <c r="E24" s="18"/>
    </row>
    <row r="25" spans="1:8" x14ac:dyDescent="0.25">
      <c r="E25" s="18"/>
    </row>
    <row r="26" spans="1:8" x14ac:dyDescent="0.25">
      <c r="A26" t="s">
        <v>9</v>
      </c>
    </row>
    <row r="27" spans="1:8" x14ac:dyDescent="0.25">
      <c r="A27" s="3" t="s">
        <v>49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  <c r="G27" s="17">
        <v>0.99</v>
      </c>
      <c r="H27" s="17">
        <v>0.99</v>
      </c>
    </row>
    <row r="28" spans="1:8" x14ac:dyDescent="0.25">
      <c r="A28" s="3" t="s">
        <v>84</v>
      </c>
      <c r="B28" s="17">
        <v>1</v>
      </c>
      <c r="C28" s="17">
        <v>1</v>
      </c>
      <c r="D28" s="17">
        <v>1</v>
      </c>
      <c r="E28" s="17">
        <v>1</v>
      </c>
      <c r="F28" s="17">
        <v>1</v>
      </c>
      <c r="G28" s="17">
        <v>1</v>
      </c>
      <c r="H28" s="17">
        <v>1</v>
      </c>
    </row>
    <row r="29" spans="1:8" x14ac:dyDescent="0.25">
      <c r="A29" s="25" t="s">
        <v>10</v>
      </c>
      <c r="B29" s="4">
        <f>C29+D29+G29+H29</f>
        <v>387913</v>
      </c>
      <c r="C29" s="4">
        <v>234520</v>
      </c>
      <c r="D29" s="13">
        <f>E29+F29</f>
        <v>142214</v>
      </c>
      <c r="E29" s="23">
        <v>118125.40357520361</v>
      </c>
      <c r="F29" s="19">
        <v>24088.596424796382</v>
      </c>
      <c r="G29" s="4">
        <v>1155</v>
      </c>
      <c r="H29" s="4">
        <v>10024</v>
      </c>
    </row>
    <row r="31" spans="1:8" x14ac:dyDescent="0.25">
      <c r="A31" s="3" t="s">
        <v>11</v>
      </c>
    </row>
    <row r="32" spans="1:8" x14ac:dyDescent="0.25">
      <c r="A32" s="3" t="s">
        <v>50</v>
      </c>
      <c r="B32" s="6">
        <f>B16/B27</f>
        <v>11162461669.454544</v>
      </c>
      <c r="C32" s="6">
        <f t="shared" ref="C32:G32" si="3">C16/C27</f>
        <v>7816117786.4040375</v>
      </c>
      <c r="D32" s="6">
        <f t="shared" ref="D32" si="4">D16/D27</f>
        <v>2892037444.8888898</v>
      </c>
      <c r="E32" s="6">
        <f t="shared" si="3"/>
        <v>1893974711.8484859</v>
      </c>
      <c r="F32" s="6">
        <f t="shared" si="3"/>
        <v>998062733.04040408</v>
      </c>
      <c r="G32" s="6">
        <f t="shared" si="3"/>
        <v>65134438.666666672</v>
      </c>
      <c r="H32" s="6">
        <f>H16/H27</f>
        <v>389171999.49494946</v>
      </c>
    </row>
    <row r="33" spans="1:8" x14ac:dyDescent="0.25">
      <c r="A33" s="3" t="s">
        <v>85</v>
      </c>
      <c r="B33" s="6">
        <f>B18/B28</f>
        <v>11600010985.590015</v>
      </c>
      <c r="C33" s="6">
        <f t="shared" ref="C33:H33" si="5">C18/C28</f>
        <v>7998738176.070015</v>
      </c>
      <c r="D33" s="6">
        <f t="shared" ref="D33" si="6">D18/D28</f>
        <v>2884000671.9400001</v>
      </c>
      <c r="E33" s="6">
        <f t="shared" si="5"/>
        <v>1954630965.3699999</v>
      </c>
      <c r="F33" s="6">
        <f t="shared" si="5"/>
        <v>929369706.57000005</v>
      </c>
      <c r="G33" s="6">
        <f t="shared" si="5"/>
        <v>58415930.109999999</v>
      </c>
      <c r="H33" s="6">
        <f t="shared" si="5"/>
        <v>658856207.47000015</v>
      </c>
    </row>
    <row r="34" spans="1:8" x14ac:dyDescent="0.25">
      <c r="A34" s="3" t="s">
        <v>51</v>
      </c>
      <c r="B34" s="14">
        <f>B32/B10</f>
        <v>15419.617646671</v>
      </c>
      <c r="C34" s="14">
        <f t="shared" ref="C34:H34" si="7">C32/C10</f>
        <v>15668.932212048692</v>
      </c>
      <c r="D34" s="14">
        <f t="shared" ref="D34" si="8">D32/D10</f>
        <v>14967.04624555</v>
      </c>
      <c r="E34" s="14">
        <f t="shared" si="7"/>
        <v>15100.696936355262</v>
      </c>
      <c r="F34" s="14">
        <f t="shared" si="7"/>
        <v>14719.820851873106</v>
      </c>
      <c r="G34" s="14">
        <f t="shared" si="7"/>
        <v>15239.690843862114</v>
      </c>
      <c r="H34" s="14">
        <f t="shared" si="7"/>
        <v>14109.125167492639</v>
      </c>
    </row>
    <row r="35" spans="1:8" x14ac:dyDescent="0.25">
      <c r="A35" s="3" t="s">
        <v>86</v>
      </c>
      <c r="B35" s="6">
        <f>B33/B12</f>
        <v>15182.425816368754</v>
      </c>
      <c r="C35" s="6">
        <f t="shared" ref="C35:H35" si="9">C33/C12</f>
        <v>15998.500256156423</v>
      </c>
      <c r="D35" s="6">
        <f t="shared" ref="D35" si="10">D33/D12</f>
        <v>13715.441147930795</v>
      </c>
      <c r="E35" s="6">
        <f t="shared" si="9"/>
        <v>14346.125927499852</v>
      </c>
      <c r="F35" s="6">
        <f t="shared" si="9"/>
        <v>12554.638999405615</v>
      </c>
      <c r="G35" s="6">
        <f t="shared" si="9"/>
        <v>13100.679549226285</v>
      </c>
      <c r="H35" s="6">
        <f t="shared" si="9"/>
        <v>13353.118247907423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192.92728008599866</v>
      </c>
      <c r="C40" s="7">
        <f t="shared" ref="C40:H40" si="11">(C11)/C29*100</f>
        <v>213.91651031894935</v>
      </c>
      <c r="D40" s="7">
        <f t="shared" si="11"/>
        <v>147.55579619446749</v>
      </c>
      <c r="E40" s="7">
        <f t="shared" si="11"/>
        <v>118.66033533655877</v>
      </c>
      <c r="F40" s="7">
        <f t="shared" si="11"/>
        <v>289.25305057739149</v>
      </c>
      <c r="G40" s="7">
        <f t="shared" si="11"/>
        <v>370.04329004329003</v>
      </c>
      <c r="H40" s="7">
        <f t="shared" si="11"/>
        <v>325.15961691939344</v>
      </c>
    </row>
    <row r="41" spans="1:8" x14ac:dyDescent="0.25">
      <c r="A41" t="s">
        <v>15</v>
      </c>
      <c r="B41" s="7">
        <f>(B12)/B29*100</f>
        <v>196.96220544297304</v>
      </c>
      <c r="C41" s="7">
        <f t="shared" ref="C41:H41" si="12">(C12)/C29*100</f>
        <v>213.18778782193414</v>
      </c>
      <c r="D41" s="7">
        <f t="shared" si="12"/>
        <v>147.85745425907436</v>
      </c>
      <c r="E41" s="7">
        <f t="shared" si="12"/>
        <v>115.3418281557521</v>
      </c>
      <c r="F41" s="7">
        <f t="shared" si="12"/>
        <v>307.30723656360038</v>
      </c>
      <c r="G41" s="7">
        <f t="shared" si="12"/>
        <v>386.06060606060606</v>
      </c>
      <c r="H41" s="7">
        <f t="shared" si="12"/>
        <v>492.2286512370311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102.09142292120418</v>
      </c>
      <c r="C44" s="7">
        <f t="shared" ref="C44:H44" si="13">C12/C11*100</f>
        <v>99.659342565036866</v>
      </c>
      <c r="D44" s="7">
        <f t="shared" ref="D44" si="14">D12/D11*100</f>
        <v>100.20443660797255</v>
      </c>
      <c r="E44" s="7">
        <f t="shared" si="13"/>
        <v>97.203355972832611</v>
      </c>
      <c r="F44" s="7">
        <f t="shared" si="13"/>
        <v>106.24165793590426</v>
      </c>
      <c r="G44" s="7">
        <f t="shared" si="13"/>
        <v>104.32849789424428</v>
      </c>
      <c r="H44" s="7">
        <f t="shared" si="13"/>
        <v>151.38062220040499</v>
      </c>
    </row>
    <row r="45" spans="1:8" x14ac:dyDescent="0.25">
      <c r="A45" t="s">
        <v>18</v>
      </c>
      <c r="B45" s="7">
        <f>B18/B17*100</f>
        <v>91.806318828512573</v>
      </c>
      <c r="C45" s="7">
        <f t="shared" ref="C45:H45" si="15">C18/C17*100</f>
        <v>93.424173174544379</v>
      </c>
      <c r="D45" s="7">
        <f t="shared" ref="D45" si="16">D18/D17*100</f>
        <v>83.011324732380984</v>
      </c>
      <c r="E45" s="7">
        <f t="shared" si="15"/>
        <v>83.871927915788859</v>
      </c>
      <c r="F45" s="7">
        <f t="shared" si="15"/>
        <v>81.257737754279987</v>
      </c>
      <c r="G45" s="7">
        <f t="shared" si="15"/>
        <v>82.163823792946161</v>
      </c>
      <c r="H45" s="7">
        <f t="shared" si="15"/>
        <v>124.72626689457549</v>
      </c>
    </row>
    <row r="46" spans="1:8" x14ac:dyDescent="0.25">
      <c r="A46" t="s">
        <v>19</v>
      </c>
      <c r="B46" s="7">
        <f>AVERAGE(B44:B45)</f>
        <v>96.948870874858386</v>
      </c>
      <c r="C46" s="7">
        <f t="shared" ref="C46:H46" si="17">AVERAGE(C44:C45)</f>
        <v>96.541757869790615</v>
      </c>
      <c r="D46" s="7">
        <f t="shared" ref="D46" si="18">AVERAGE(D44:D45)</f>
        <v>91.607880670176769</v>
      </c>
      <c r="E46" s="7">
        <f t="shared" si="17"/>
        <v>90.537641944310735</v>
      </c>
      <c r="F46" s="7">
        <f t="shared" si="17"/>
        <v>93.749697845092129</v>
      </c>
      <c r="G46" s="7">
        <f t="shared" si="17"/>
        <v>93.24616084359522</v>
      </c>
      <c r="H46" s="7">
        <f t="shared" si="17"/>
        <v>138.05344454749024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18" x14ac:dyDescent="0.25">
      <c r="A49" t="s">
        <v>21</v>
      </c>
      <c r="B49" s="7">
        <f>B12/B13*100</f>
        <v>102.09142292120418</v>
      </c>
      <c r="C49" s="7">
        <f t="shared" ref="C49:H49" si="19">C12/C13*100</f>
        <v>99.659342565036866</v>
      </c>
      <c r="D49" s="7">
        <f t="shared" si="19"/>
        <v>100.20443660797255</v>
      </c>
      <c r="E49" s="7">
        <f t="shared" si="19"/>
        <v>97.203355972832611</v>
      </c>
      <c r="F49" s="7">
        <f t="shared" si="19"/>
        <v>106.24165793590426</v>
      </c>
      <c r="G49" s="7">
        <f t="shared" si="19"/>
        <v>104.32849789424428</v>
      </c>
      <c r="H49" s="7">
        <f t="shared" si="19"/>
        <v>151.38062220040499</v>
      </c>
    </row>
    <row r="50" spans="1:18" x14ac:dyDescent="0.25">
      <c r="A50" t="s">
        <v>22</v>
      </c>
      <c r="B50" s="7">
        <f>B18/B19*100</f>
        <v>16.524002312446058</v>
      </c>
      <c r="C50" s="7">
        <f t="shared" ref="C50:H50" si="20">C18/C19*100</f>
        <v>16.862996397475243</v>
      </c>
      <c r="D50" s="7">
        <f t="shared" ref="D50" si="21">D18/D19*100</f>
        <v>14.850002344790109</v>
      </c>
      <c r="E50" s="7">
        <f t="shared" si="20"/>
        <v>15.026589795702161</v>
      </c>
      <c r="F50" s="7">
        <f t="shared" si="20"/>
        <v>14.491824487206662</v>
      </c>
      <c r="G50" s="7">
        <f t="shared" si="20"/>
        <v>14.510784204482274</v>
      </c>
      <c r="H50" s="7">
        <f t="shared" si="20"/>
        <v>22.380691618624642</v>
      </c>
    </row>
    <row r="51" spans="1:18" x14ac:dyDescent="0.25">
      <c r="A51" t="s">
        <v>23</v>
      </c>
      <c r="B51" s="7">
        <f>(B49+B50)/2</f>
        <v>59.307712616825121</v>
      </c>
      <c r="C51" s="7">
        <f t="shared" ref="C51:H51" si="22">(C49+C50)/2</f>
        <v>58.261169481256054</v>
      </c>
      <c r="D51" s="7">
        <f t="shared" ref="D51" si="23">(D49+D50)/2</f>
        <v>57.527219476381333</v>
      </c>
      <c r="E51" s="7">
        <f t="shared" si="22"/>
        <v>56.114972884267388</v>
      </c>
      <c r="F51" s="7">
        <f t="shared" si="22"/>
        <v>60.366741211555457</v>
      </c>
      <c r="G51" s="7">
        <f t="shared" si="22"/>
        <v>59.419641049363278</v>
      </c>
      <c r="H51" s="7">
        <f t="shared" si="22"/>
        <v>86.880656909514812</v>
      </c>
    </row>
    <row r="53" spans="1:18" x14ac:dyDescent="0.25">
      <c r="A53" t="s">
        <v>35</v>
      </c>
    </row>
    <row r="54" spans="1:18" x14ac:dyDescent="0.25">
      <c r="A54" t="s">
        <v>24</v>
      </c>
      <c r="B54" s="7">
        <f>B20/B18*100</f>
        <v>100</v>
      </c>
      <c r="C54" s="7">
        <f t="shared" ref="C54:H54" si="24">C20/C18*100</f>
        <v>100</v>
      </c>
      <c r="D54" s="7">
        <f t="shared" si="24"/>
        <v>100</v>
      </c>
      <c r="E54" s="7">
        <f t="shared" si="24"/>
        <v>100</v>
      </c>
      <c r="F54" s="7">
        <f t="shared" si="24"/>
        <v>100</v>
      </c>
      <c r="G54" s="7">
        <f t="shared" si="24"/>
        <v>100</v>
      </c>
      <c r="H54" s="7">
        <f t="shared" si="24"/>
        <v>100</v>
      </c>
    </row>
    <row r="56" spans="1:18" x14ac:dyDescent="0.25">
      <c r="A56" t="s">
        <v>25</v>
      </c>
    </row>
    <row r="57" spans="1:18" x14ac:dyDescent="0.25">
      <c r="A57" t="s">
        <v>26</v>
      </c>
      <c r="B57" s="7">
        <f>((B12/B10)-1)*100</f>
        <v>5.5433456782790103</v>
      </c>
      <c r="C57" s="7">
        <f t="shared" ref="C57:H57" si="25">((C12/C10)-1)*100</f>
        <v>0.22833476000794217</v>
      </c>
      <c r="D57" s="7">
        <f t="shared" ref="D57" si="26">((D12/D10)-1)*100</f>
        <v>8.8222660394251307</v>
      </c>
      <c r="E57" s="7">
        <f t="shared" si="25"/>
        <v>8.6307933951508033</v>
      </c>
      <c r="F57" s="7">
        <f t="shared" si="25"/>
        <v>9.1764497669754022</v>
      </c>
      <c r="G57" s="7">
        <f t="shared" si="25"/>
        <v>4.3284978942442764</v>
      </c>
      <c r="H57" s="7">
        <f t="shared" si="25"/>
        <v>78.881920023202696</v>
      </c>
    </row>
    <row r="58" spans="1:18" x14ac:dyDescent="0.25">
      <c r="A58" t="s">
        <v>27</v>
      </c>
      <c r="B58" s="7">
        <f>((B33/B32)-1)*100</f>
        <v>3.9198281623918252</v>
      </c>
      <c r="C58" s="7">
        <f t="shared" ref="C58:H58" si="27">((C33/C32)-1)*100</f>
        <v>2.3364590280822162</v>
      </c>
      <c r="D58" s="7">
        <f t="shared" si="27"/>
        <v>-0.27789311521858595</v>
      </c>
      <c r="E58" s="7">
        <f t="shared" si="27"/>
        <v>3.2025904644901182</v>
      </c>
      <c r="F58" s="7">
        <f t="shared" si="27"/>
        <v>-6.8826361506499794</v>
      </c>
      <c r="G58" s="7">
        <f t="shared" si="27"/>
        <v>-10.314832973458865</v>
      </c>
      <c r="H58" s="7">
        <f t="shared" si="27"/>
        <v>69.296919697469278</v>
      </c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5">
      <c r="A59" t="s">
        <v>28</v>
      </c>
      <c r="B59" s="7">
        <f>((B35/B34)-1)*100</f>
        <v>-1.5382471585049684</v>
      </c>
      <c r="C59" s="7">
        <f t="shared" ref="C59:H59" si="28">((C35/C34)-1)*100</f>
        <v>2.1033216536242794</v>
      </c>
      <c r="D59" s="7">
        <f t="shared" ref="D59" si="29">((D35/D34)-1)*100</f>
        <v>-8.362405494613423</v>
      </c>
      <c r="E59" s="7">
        <f t="shared" si="28"/>
        <v>-4.9969283671852498</v>
      </c>
      <c r="F59" s="7">
        <f t="shared" si="28"/>
        <v>-14.709294863408406</v>
      </c>
      <c r="G59" s="7">
        <f t="shared" si="28"/>
        <v>-14.035791910420093</v>
      </c>
      <c r="H59" s="7">
        <f t="shared" si="28"/>
        <v>-5.3582834556394232</v>
      </c>
    </row>
    <row r="60" spans="1:18" x14ac:dyDescent="0.25">
      <c r="B60" s="8"/>
      <c r="C60" s="8"/>
      <c r="D60" s="8"/>
      <c r="E60" s="8"/>
      <c r="F60" s="8"/>
    </row>
    <row r="61" spans="1:18" x14ac:dyDescent="0.25">
      <c r="A61" t="s">
        <v>29</v>
      </c>
    </row>
    <row r="62" spans="1:18" x14ac:dyDescent="0.25">
      <c r="A62" t="s">
        <v>43</v>
      </c>
      <c r="B62" s="4">
        <f>B17/(B11*3)</f>
        <v>5627.7733194813763</v>
      </c>
      <c r="C62" s="4">
        <f t="shared" ref="C62:H62" si="30">C17/(C11*3)</f>
        <v>5688.749008518761</v>
      </c>
      <c r="D62" s="4">
        <f t="shared" si="30"/>
        <v>5518.7171047201509</v>
      </c>
      <c r="E62" s="4">
        <f t="shared" si="30"/>
        <v>5542.1466991990574</v>
      </c>
      <c r="F62" s="4">
        <f t="shared" si="30"/>
        <v>5471.5842000468838</v>
      </c>
      <c r="G62" s="4">
        <f t="shared" si="30"/>
        <v>5544.9148447980024</v>
      </c>
      <c r="H62" s="4">
        <f t="shared" si="30"/>
        <v>5402.2391033114482</v>
      </c>
    </row>
    <row r="63" spans="1:18" x14ac:dyDescent="0.25">
      <c r="A63" t="s">
        <v>44</v>
      </c>
      <c r="B63" s="4">
        <f>B18/(B12*3)</f>
        <v>5060.8086054562509</v>
      </c>
      <c r="C63" s="4">
        <f t="shared" ref="C63:H63" si="31">C18/(C12*3)</f>
        <v>5332.8334187188084</v>
      </c>
      <c r="D63" s="4">
        <f t="shared" si="31"/>
        <v>4571.8137159769321</v>
      </c>
      <c r="E63" s="4">
        <f t="shared" si="31"/>
        <v>4782.0419758332837</v>
      </c>
      <c r="F63" s="4">
        <f t="shared" si="31"/>
        <v>4184.8796664685387</v>
      </c>
      <c r="G63" s="4">
        <f t="shared" si="31"/>
        <v>4366.8931830754282</v>
      </c>
      <c r="H63" s="4">
        <f t="shared" si="31"/>
        <v>4451.0394159691414</v>
      </c>
    </row>
    <row r="64" spans="1:18" x14ac:dyDescent="0.25">
      <c r="A64" t="s">
        <v>30</v>
      </c>
      <c r="B64" s="4">
        <f>(B63/B62)*B46</f>
        <v>87.181848336770742</v>
      </c>
      <c r="C64" s="4">
        <f t="shared" ref="C64:H64" si="32">(C63/C62)*C46</f>
        <v>90.501639622158947</v>
      </c>
      <c r="D64" s="4">
        <f t="shared" si="32"/>
        <v>75.88976883436932</v>
      </c>
      <c r="E64" s="4">
        <f t="shared" si="32"/>
        <v>78.120415728661257</v>
      </c>
      <c r="F64" s="4">
        <f t="shared" si="32"/>
        <v>71.70340250747374</v>
      </c>
      <c r="G64" s="4">
        <f t="shared" si="32"/>
        <v>73.435938248513324</v>
      </c>
      <c r="H64" s="4">
        <f t="shared" si="32"/>
        <v>113.74567312552426</v>
      </c>
    </row>
    <row r="65" spans="1:8" x14ac:dyDescent="0.25">
      <c r="A65" t="s">
        <v>45</v>
      </c>
      <c r="B65" s="4">
        <f>B17/B11</f>
        <v>16883.319958444128</v>
      </c>
      <c r="C65" s="4">
        <f t="shared" ref="C65:H65" si="33">C17/C11</f>
        <v>17066.247025556284</v>
      </c>
      <c r="D65" s="4">
        <f t="shared" si="33"/>
        <v>16556.151314160456</v>
      </c>
      <c r="E65" s="4">
        <f t="shared" si="33"/>
        <v>16626.440097597173</v>
      </c>
      <c r="F65" s="4">
        <f t="shared" si="33"/>
        <v>16414.752600140651</v>
      </c>
      <c r="G65" s="4">
        <f t="shared" si="33"/>
        <v>16634.744534394005</v>
      </c>
      <c r="H65" s="4">
        <f t="shared" si="33"/>
        <v>16206.717309934344</v>
      </c>
    </row>
    <row r="66" spans="1:8" x14ac:dyDescent="0.25">
      <c r="A66" t="s">
        <v>46</v>
      </c>
      <c r="B66" s="4">
        <f>B18/B12</f>
        <v>15182.425816368754</v>
      </c>
      <c r="C66" s="4">
        <f t="shared" ref="C66:H66" si="34">C18/C12</f>
        <v>15998.500256156423</v>
      </c>
      <c r="D66" s="4">
        <f t="shared" si="34"/>
        <v>13715.441147930795</v>
      </c>
      <c r="E66" s="4">
        <f t="shared" si="34"/>
        <v>14346.125927499852</v>
      </c>
      <c r="F66" s="4">
        <f t="shared" si="34"/>
        <v>12554.638999405615</v>
      </c>
      <c r="G66" s="4">
        <f t="shared" si="34"/>
        <v>13100.679549226285</v>
      </c>
      <c r="H66" s="4">
        <f t="shared" si="34"/>
        <v>13353.118247907423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34.301850499917869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267.64246677808939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87</v>
      </c>
    </row>
    <row r="75" spans="1:8" x14ac:dyDescent="0.25">
      <c r="A75" t="s">
        <v>88</v>
      </c>
      <c r="B75" s="10"/>
      <c r="C75" s="10"/>
      <c r="D75" s="10"/>
      <c r="E75" s="10"/>
    </row>
    <row r="76" spans="1:8" x14ac:dyDescent="0.25">
      <c r="A76" t="s">
        <v>89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78</v>
      </c>
    </row>
    <row r="84" spans="1:1" x14ac:dyDescent="0.25">
      <c r="A84" s="20" t="s">
        <v>134</v>
      </c>
    </row>
    <row r="144" spans="8:13" x14ac:dyDescent="0.25">
      <c r="H144" s="22"/>
      <c r="I144" s="22"/>
      <c r="J144" s="22"/>
      <c r="K144" s="22"/>
      <c r="L144" s="22"/>
      <c r="M144" s="22"/>
    </row>
    <row r="145" spans="8:13" x14ac:dyDescent="0.25">
      <c r="H145" s="22"/>
      <c r="I145" s="22"/>
      <c r="J145" s="22"/>
      <c r="K145" s="22"/>
      <c r="L145" s="22"/>
      <c r="M145" s="22"/>
    </row>
    <row r="146" spans="8:13" x14ac:dyDescent="0.25">
      <c r="H146" s="22"/>
      <c r="I146" s="22"/>
      <c r="J146" s="22"/>
      <c r="K146" s="22"/>
      <c r="L146" s="22"/>
      <c r="M146" s="22"/>
    </row>
  </sheetData>
  <mergeCells count="4">
    <mergeCell ref="A4:A5"/>
    <mergeCell ref="B4:B5"/>
    <mergeCell ref="C4:H4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80" zoomScaleNormal="80" workbookViewId="0">
      <pane ySplit="5" topLeftCell="A6" activePane="bottomLeft" state="frozen"/>
      <selection activeCell="E29" sqref="E29"/>
      <selection pane="bottomLeft" activeCell="F17" sqref="F17"/>
    </sheetView>
  </sheetViews>
  <sheetFormatPr baseColWidth="10" defaultColWidth="11.42578125" defaultRowHeight="15" x14ac:dyDescent="0.25"/>
  <cols>
    <col min="1" max="1" width="55.140625" customWidth="1"/>
    <col min="2" max="2" width="20.28515625" customWidth="1"/>
    <col min="3" max="3" width="19.85546875" customWidth="1"/>
    <col min="4" max="4" width="19.42578125" customWidth="1"/>
    <col min="5" max="5" width="20.42578125" customWidth="1"/>
    <col min="6" max="6" width="19.7109375" customWidth="1"/>
    <col min="7" max="7" width="16" customWidth="1"/>
    <col min="8" max="8" width="16.7109375" bestFit="1" customWidth="1"/>
    <col min="9" max="9" width="17.85546875" bestFit="1" customWidth="1"/>
  </cols>
  <sheetData>
    <row r="2" spans="1:8" ht="15.75" x14ac:dyDescent="0.25">
      <c r="A2" s="40" t="s">
        <v>91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53</v>
      </c>
      <c r="B10" s="4">
        <f>C10+D10+G10+H10</f>
        <v>726937</v>
      </c>
      <c r="C10" s="4">
        <v>499723</v>
      </c>
      <c r="D10" s="13">
        <f>E10+F10</f>
        <v>193935</v>
      </c>
      <c r="E10" s="4">
        <v>126131</v>
      </c>
      <c r="F10" s="4">
        <v>67804</v>
      </c>
      <c r="G10" s="4">
        <v>4274</v>
      </c>
      <c r="H10" s="4">
        <v>29005</v>
      </c>
    </row>
    <row r="11" spans="1:8" x14ac:dyDescent="0.25">
      <c r="A11" s="3" t="s">
        <v>92</v>
      </c>
      <c r="B11" s="13">
        <f>C11+D11+G11+H11</f>
        <v>748390</v>
      </c>
      <c r="C11" s="13">
        <v>501677</v>
      </c>
      <c r="D11" s="13">
        <f>E11+F11</f>
        <v>209845</v>
      </c>
      <c r="E11" s="13">
        <v>140168</v>
      </c>
      <c r="F11" s="13">
        <v>69677</v>
      </c>
      <c r="G11" s="13">
        <v>4274</v>
      </c>
      <c r="H11" s="13">
        <v>32594</v>
      </c>
    </row>
    <row r="12" spans="1:8" x14ac:dyDescent="0.25">
      <c r="A12" s="3" t="s">
        <v>93</v>
      </c>
      <c r="B12" s="13">
        <f t="shared" ref="B12" si="0">C12+D12+G12+H12</f>
        <v>764867</v>
      </c>
      <c r="C12" s="13">
        <v>499979</v>
      </c>
      <c r="D12" s="13">
        <f>E12+F12</f>
        <v>210198</v>
      </c>
      <c r="E12" s="13">
        <v>136172</v>
      </c>
      <c r="F12" s="13">
        <v>74026</v>
      </c>
      <c r="G12" s="13">
        <v>4459</v>
      </c>
      <c r="H12" s="13">
        <v>50231</v>
      </c>
    </row>
    <row r="13" spans="1:8" x14ac:dyDescent="0.25">
      <c r="A13" s="3" t="s">
        <v>82</v>
      </c>
      <c r="B13" s="13">
        <f>C13+D13+G13+H13</f>
        <v>748390</v>
      </c>
      <c r="C13" s="13">
        <f>C11</f>
        <v>501677</v>
      </c>
      <c r="D13" s="13">
        <f t="shared" ref="D13" si="1">E13+F13</f>
        <v>209845</v>
      </c>
      <c r="E13" s="13">
        <f>E11</f>
        <v>140168</v>
      </c>
      <c r="F13" s="13">
        <f>F11</f>
        <v>69677</v>
      </c>
      <c r="G13" s="13">
        <f>G11</f>
        <v>4274</v>
      </c>
      <c r="H13" s="13">
        <f>H11</f>
        <v>32594</v>
      </c>
    </row>
    <row r="15" spans="1:8" x14ac:dyDescent="0.25">
      <c r="A15" s="5" t="s">
        <v>7</v>
      </c>
    </row>
    <row r="16" spans="1:8" x14ac:dyDescent="0.25">
      <c r="A16" s="3" t="s">
        <v>53</v>
      </c>
      <c r="B16" s="13">
        <f>C16+D16+G16+H16</f>
        <v>21567684196.18</v>
      </c>
      <c r="C16" s="13">
        <v>15001979069.999998</v>
      </c>
      <c r="D16" s="13">
        <f>E16+F16</f>
        <v>5626510602.9400005</v>
      </c>
      <c r="E16" s="13">
        <v>3695255160.7000008</v>
      </c>
      <c r="F16" s="13">
        <v>1931255442.2399995</v>
      </c>
      <c r="G16" s="13">
        <v>127511872.23999998</v>
      </c>
      <c r="H16" s="13">
        <v>811682651.00000036</v>
      </c>
    </row>
    <row r="17" spans="1:9" x14ac:dyDescent="0.25">
      <c r="A17" s="3" t="s">
        <v>92</v>
      </c>
      <c r="B17" s="13">
        <f>C17+D17+G17+H17</f>
        <v>20746114139.619999</v>
      </c>
      <c r="C17" s="13">
        <v>14023466473</v>
      </c>
      <c r="D17" s="13">
        <f>E17+F17</f>
        <v>5741509865.6400003</v>
      </c>
      <c r="E17" s="13">
        <v>3848155479.2000003</v>
      </c>
      <c r="F17" s="13">
        <v>1893354386.4400001</v>
      </c>
      <c r="G17" s="13">
        <v>119240492.97999999</v>
      </c>
      <c r="H17" s="13">
        <v>861897308</v>
      </c>
    </row>
    <row r="18" spans="1:9" x14ac:dyDescent="0.25">
      <c r="A18" s="3" t="s">
        <v>93</v>
      </c>
      <c r="B18" s="13">
        <f t="shared" ref="B18" si="2">C18+D18+G18+H18</f>
        <v>21882961353.380093</v>
      </c>
      <c r="C18" s="13">
        <v>15080674755.320091</v>
      </c>
      <c r="D18" s="13">
        <f>E18+F18</f>
        <v>5449178339.2199993</v>
      </c>
      <c r="E18" s="13">
        <v>3648596318.0699987</v>
      </c>
      <c r="F18" s="13">
        <v>1800582021.1500001</v>
      </c>
      <c r="G18" s="13">
        <v>112524877</v>
      </c>
      <c r="H18" s="13">
        <v>1240583381.8400002</v>
      </c>
    </row>
    <row r="19" spans="1:9" x14ac:dyDescent="0.25">
      <c r="A19" s="3" t="s">
        <v>82</v>
      </c>
      <c r="B19" s="13">
        <f>C19+D19+G19+H19</f>
        <v>70819498237.699997</v>
      </c>
      <c r="C19" s="13">
        <v>47992967468.399994</v>
      </c>
      <c r="D19" s="13">
        <f>E19+F19</f>
        <v>19480101784.799999</v>
      </c>
      <c r="E19" s="13">
        <v>13067039665.6</v>
      </c>
      <c r="F19" s="13">
        <v>6413062119.1999998</v>
      </c>
      <c r="G19" s="13">
        <v>402569077.49999994</v>
      </c>
      <c r="H19" s="13">
        <v>2943859907</v>
      </c>
      <c r="I19" s="6"/>
    </row>
    <row r="20" spans="1:9" x14ac:dyDescent="0.25">
      <c r="A20" s="3" t="s">
        <v>94</v>
      </c>
      <c r="B20" s="13">
        <f>B18</f>
        <v>21882961353.380093</v>
      </c>
      <c r="C20" s="13">
        <f t="shared" ref="C20:H20" si="3">C18</f>
        <v>15080674755.320091</v>
      </c>
      <c r="D20" s="13">
        <f t="shared" si="3"/>
        <v>5449178339.2199993</v>
      </c>
      <c r="E20" s="13">
        <f t="shared" si="3"/>
        <v>3648596318.0699987</v>
      </c>
      <c r="F20" s="13">
        <f t="shared" si="3"/>
        <v>1800582021.1500001</v>
      </c>
      <c r="G20" s="13">
        <f t="shared" si="3"/>
        <v>112524877</v>
      </c>
      <c r="H20" s="13">
        <f t="shared" si="3"/>
        <v>1240583381.8400002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92</v>
      </c>
      <c r="B23" s="4">
        <f>B17</f>
        <v>20746114139.619999</v>
      </c>
      <c r="I23" s="11"/>
    </row>
    <row r="24" spans="1:9" x14ac:dyDescent="0.25">
      <c r="A24" s="3" t="s">
        <v>93</v>
      </c>
      <c r="B24" s="13">
        <v>19348327414.349998</v>
      </c>
    </row>
    <row r="26" spans="1:9" x14ac:dyDescent="0.25">
      <c r="A26" t="s">
        <v>9</v>
      </c>
    </row>
    <row r="27" spans="1:9" x14ac:dyDescent="0.25">
      <c r="A27" s="3" t="s">
        <v>54</v>
      </c>
      <c r="B27" s="11">
        <v>0.99</v>
      </c>
      <c r="C27" s="11">
        <v>0.99</v>
      </c>
      <c r="D27" s="11">
        <v>0.99</v>
      </c>
      <c r="E27" s="11">
        <v>0.99</v>
      </c>
      <c r="F27" s="11">
        <v>0.99</v>
      </c>
      <c r="G27" s="11">
        <v>0.99</v>
      </c>
      <c r="H27" s="11">
        <v>0.99</v>
      </c>
    </row>
    <row r="28" spans="1:9" x14ac:dyDescent="0.25">
      <c r="A28" s="3" t="s">
        <v>95</v>
      </c>
      <c r="B28" s="11">
        <v>1.01</v>
      </c>
      <c r="C28" s="11">
        <v>1.01</v>
      </c>
      <c r="D28" s="11">
        <v>1.01</v>
      </c>
      <c r="E28" s="11">
        <v>1.01</v>
      </c>
      <c r="F28" s="11">
        <v>1.01</v>
      </c>
      <c r="G28" s="11">
        <v>1.01</v>
      </c>
      <c r="H28" s="11">
        <v>1.01</v>
      </c>
    </row>
    <row r="29" spans="1:9" x14ac:dyDescent="0.25">
      <c r="A29" s="25" t="s">
        <v>10</v>
      </c>
      <c r="B29" s="4">
        <f>C29+D29+G29+H29</f>
        <v>387913</v>
      </c>
      <c r="C29" s="4">
        <v>234520</v>
      </c>
      <c r="D29" s="4">
        <f>E29+F29</f>
        <v>142214</v>
      </c>
      <c r="E29" s="23">
        <v>118125.40357520361</v>
      </c>
      <c r="F29" s="19">
        <v>24088.596424796382</v>
      </c>
      <c r="G29" s="4">
        <v>1155</v>
      </c>
      <c r="H29" s="4">
        <v>10024</v>
      </c>
    </row>
    <row r="31" spans="1:9" x14ac:dyDescent="0.25">
      <c r="A31" s="3" t="s">
        <v>11</v>
      </c>
    </row>
    <row r="32" spans="1:9" x14ac:dyDescent="0.25">
      <c r="A32" s="3" t="s">
        <v>55</v>
      </c>
      <c r="B32" s="6">
        <f t="shared" ref="B32:H32" si="4">B16/B27</f>
        <v>21785539592.101009</v>
      </c>
      <c r="C32" s="6">
        <f t="shared" si="4"/>
        <v>15153514212.12121</v>
      </c>
      <c r="D32" s="6">
        <f t="shared" ref="D32" si="5">D16/D27</f>
        <v>5683344043.3737383</v>
      </c>
      <c r="E32" s="6">
        <f t="shared" si="4"/>
        <v>3732580970.4040413</v>
      </c>
      <c r="F32" s="6">
        <f t="shared" si="4"/>
        <v>1950763072.9696965</v>
      </c>
      <c r="G32" s="6">
        <f t="shared" si="4"/>
        <v>128799870.94949493</v>
      </c>
      <c r="H32" s="6">
        <f t="shared" si="4"/>
        <v>819881465.65656602</v>
      </c>
    </row>
    <row r="33" spans="1:8" x14ac:dyDescent="0.25">
      <c r="A33" s="3" t="s">
        <v>96</v>
      </c>
      <c r="B33" s="6">
        <f t="shared" ref="B33:H33" si="6">B18/B28</f>
        <v>21666298369.683258</v>
      </c>
      <c r="C33" s="6">
        <f t="shared" si="6"/>
        <v>14931361143.881279</v>
      </c>
      <c r="D33" s="6">
        <f t="shared" ref="D33" si="7">D18/D28</f>
        <v>5395226078.4356432</v>
      </c>
      <c r="E33" s="6">
        <f t="shared" si="6"/>
        <v>3612471602.0495038</v>
      </c>
      <c r="F33" s="6">
        <f t="shared" si="6"/>
        <v>1782754476.3861387</v>
      </c>
      <c r="G33" s="6">
        <f t="shared" si="6"/>
        <v>111410769.30693069</v>
      </c>
      <c r="H33" s="6">
        <f t="shared" si="6"/>
        <v>1228300378.059406</v>
      </c>
    </row>
    <row r="34" spans="1:8" x14ac:dyDescent="0.25">
      <c r="A34" s="3" t="s">
        <v>56</v>
      </c>
      <c r="B34" s="14">
        <f>B32/B10</f>
        <v>29968.951356308742</v>
      </c>
      <c r="C34" s="14">
        <f t="shared" ref="C34:H34" si="8">C32/C10</f>
        <v>30323.827824857392</v>
      </c>
      <c r="D34" s="14">
        <f t="shared" ref="D34" si="9">D32/D10</f>
        <v>29305.406674265803</v>
      </c>
      <c r="E34" s="14">
        <f>E32/E10</f>
        <v>29592.891282904609</v>
      </c>
      <c r="F34" s="14">
        <f t="shared" si="8"/>
        <v>28770.619328796183</v>
      </c>
      <c r="G34" s="14">
        <f t="shared" si="8"/>
        <v>30135.674063990391</v>
      </c>
      <c r="H34" s="14">
        <f t="shared" si="8"/>
        <v>28266.901074179143</v>
      </c>
    </row>
    <row r="35" spans="1:8" x14ac:dyDescent="0.25">
      <c r="A35" s="3" t="s">
        <v>97</v>
      </c>
      <c r="B35" s="6">
        <f t="shared" ref="B35:H35" si="10">B33/B12</f>
        <v>28326.883457755739</v>
      </c>
      <c r="C35" s="6">
        <f t="shared" si="10"/>
        <v>29863.976574778699</v>
      </c>
      <c r="D35" s="6">
        <f t="shared" ref="D35" si="11">D33/D12</f>
        <v>25667.352108182014</v>
      </c>
      <c r="E35" s="6">
        <f t="shared" si="10"/>
        <v>26528.740137836736</v>
      </c>
      <c r="F35" s="6">
        <f t="shared" si="10"/>
        <v>24082.815178263565</v>
      </c>
      <c r="G35" s="6">
        <f t="shared" si="10"/>
        <v>24985.595269551624</v>
      </c>
      <c r="H35" s="6">
        <f t="shared" si="10"/>
        <v>24453.034541605903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192.92728008599866</v>
      </c>
      <c r="C40" s="7">
        <f t="shared" ref="C40:H40" si="12">(C11)/C29*100</f>
        <v>213.91651031894935</v>
      </c>
      <c r="D40" s="7">
        <f t="shared" si="12"/>
        <v>147.55579619446749</v>
      </c>
      <c r="E40" s="7">
        <f t="shared" si="12"/>
        <v>118.66033533655877</v>
      </c>
      <c r="F40" s="7">
        <f t="shared" si="12"/>
        <v>289.25305057739149</v>
      </c>
      <c r="G40" s="7">
        <f t="shared" si="12"/>
        <v>370.04329004329003</v>
      </c>
      <c r="H40" s="7">
        <f t="shared" si="12"/>
        <v>325.15961691939344</v>
      </c>
    </row>
    <row r="41" spans="1:8" x14ac:dyDescent="0.25">
      <c r="A41" t="s">
        <v>15</v>
      </c>
      <c r="B41" s="7">
        <f>(B12)/B29*100</f>
        <v>197.17488199673639</v>
      </c>
      <c r="C41" s="7">
        <f t="shared" ref="C41:H41" si="13">(C12)/C29*100</f>
        <v>213.19247825345386</v>
      </c>
      <c r="D41" s="7">
        <f t="shared" si="13"/>
        <v>147.80401366954027</v>
      </c>
      <c r="E41" s="7">
        <f t="shared" si="13"/>
        <v>115.27748975122624</v>
      </c>
      <c r="F41" s="7">
        <f t="shared" si="13"/>
        <v>307.30723656360038</v>
      </c>
      <c r="G41" s="7">
        <f t="shared" si="13"/>
        <v>386.06060606060606</v>
      </c>
      <c r="H41" s="7">
        <f t="shared" si="13"/>
        <v>501.10734237829212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102.20165956252755</v>
      </c>
      <c r="C44" s="7">
        <f t="shared" ref="C44:H44" si="14">C12/C11*100</f>
        <v>99.661535210902628</v>
      </c>
      <c r="D44" s="7">
        <f t="shared" ref="D44" si="15">D12/D11*100</f>
        <v>100.16821940003335</v>
      </c>
      <c r="E44" s="7">
        <f t="shared" si="14"/>
        <v>97.149135323326291</v>
      </c>
      <c r="F44" s="7">
        <f t="shared" si="14"/>
        <v>106.24165793590426</v>
      </c>
      <c r="G44" s="7">
        <f t="shared" si="14"/>
        <v>104.32849789424428</v>
      </c>
      <c r="H44" s="7">
        <f t="shared" si="14"/>
        <v>154.11118610787261</v>
      </c>
    </row>
    <row r="45" spans="1:8" x14ac:dyDescent="0.25">
      <c r="A45" t="s">
        <v>18</v>
      </c>
      <c r="B45" s="7">
        <f>B18/B17*100</f>
        <v>105.47980795877814</v>
      </c>
      <c r="C45" s="7">
        <f t="shared" ref="C45:H45" si="16">C18/C17*100</f>
        <v>107.53885128442087</v>
      </c>
      <c r="D45" s="7">
        <f t="shared" ref="D45" si="17">D18/D17*100</f>
        <v>94.908455558537725</v>
      </c>
      <c r="E45" s="7">
        <f t="shared" si="16"/>
        <v>94.814160648948416</v>
      </c>
      <c r="F45" s="7">
        <f t="shared" si="16"/>
        <v>95.100105613908013</v>
      </c>
      <c r="G45" s="7">
        <f t="shared" si="16"/>
        <v>94.368007199428135</v>
      </c>
      <c r="H45" s="7">
        <f t="shared" si="16"/>
        <v>143.93633328763107</v>
      </c>
    </row>
    <row r="46" spans="1:8" x14ac:dyDescent="0.25">
      <c r="A46" t="s">
        <v>19</v>
      </c>
      <c r="B46" s="7">
        <f>AVERAGE(B44:B45)</f>
        <v>103.84073376065285</v>
      </c>
      <c r="C46" s="7">
        <f t="shared" ref="C46:H46" si="18">AVERAGE(C44:C45)</f>
        <v>103.60019324766175</v>
      </c>
      <c r="D46" s="7">
        <f t="shared" ref="D46" si="19">AVERAGE(D44:D45)</f>
        <v>97.538337479285531</v>
      </c>
      <c r="E46" s="7">
        <f t="shared" si="18"/>
        <v>95.981647986137347</v>
      </c>
      <c r="F46" s="7">
        <f t="shared" si="18"/>
        <v>100.67088177490614</v>
      </c>
      <c r="G46" s="7">
        <f t="shared" si="18"/>
        <v>99.348252546836207</v>
      </c>
      <c r="H46" s="7">
        <f t="shared" si="18"/>
        <v>149.02375969775184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102.20165956252755</v>
      </c>
      <c r="C49" s="7">
        <f t="shared" ref="C49:H49" si="20">C12/C13*100</f>
        <v>99.661535210902628</v>
      </c>
      <c r="D49" s="7">
        <f t="shared" si="20"/>
        <v>100.16821940003335</v>
      </c>
      <c r="E49" s="7">
        <f t="shared" si="20"/>
        <v>97.149135323326291</v>
      </c>
      <c r="F49" s="7">
        <f t="shared" si="20"/>
        <v>106.24165793590426</v>
      </c>
      <c r="G49" s="7">
        <f t="shared" si="20"/>
        <v>104.32849789424428</v>
      </c>
      <c r="H49" s="7">
        <f t="shared" si="20"/>
        <v>154.11118610787261</v>
      </c>
    </row>
    <row r="50" spans="1:8" x14ac:dyDescent="0.25">
      <c r="A50" t="s">
        <v>22</v>
      </c>
      <c r="B50" s="7">
        <f>B18/B19*100</f>
        <v>30.899627783201282</v>
      </c>
      <c r="C50" s="7">
        <f t="shared" ref="C50:H50" si="21">C18/C19*100</f>
        <v>31.422676176982929</v>
      </c>
      <c r="D50" s="7">
        <f t="shared" ref="D50" si="22">D18/D19*100</f>
        <v>27.973048598092561</v>
      </c>
      <c r="E50" s="7">
        <f t="shared" si="21"/>
        <v>27.922133944960869</v>
      </c>
      <c r="F50" s="7">
        <f t="shared" si="21"/>
        <v>28.076790582758527</v>
      </c>
      <c r="G50" s="7">
        <f t="shared" si="21"/>
        <v>27.951694079136026</v>
      </c>
      <c r="H50" s="7">
        <f t="shared" si="21"/>
        <v>42.141386514015259</v>
      </c>
    </row>
    <row r="51" spans="1:8" x14ac:dyDescent="0.25">
      <c r="A51" t="s">
        <v>23</v>
      </c>
      <c r="B51" s="7">
        <f>(B49+B50)/2</f>
        <v>66.550643672864425</v>
      </c>
      <c r="C51" s="7">
        <f t="shared" ref="C51:H51" si="23">(C49+C50)/2</f>
        <v>65.542105693942773</v>
      </c>
      <c r="D51" s="7">
        <f t="shared" ref="D51" si="24">(D49+D50)/2</f>
        <v>64.070633999062949</v>
      </c>
      <c r="E51" s="7">
        <f t="shared" si="23"/>
        <v>62.535634634143577</v>
      </c>
      <c r="F51" s="7">
        <f t="shared" si="23"/>
        <v>67.159224259331396</v>
      </c>
      <c r="G51" s="7">
        <f t="shared" si="23"/>
        <v>66.140095986690156</v>
      </c>
      <c r="H51" s="7">
        <f t="shared" si="23"/>
        <v>98.126286310943939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5">E20/E18*100</f>
        <v>100</v>
      </c>
      <c r="F54" s="7">
        <f t="shared" si="25"/>
        <v>100</v>
      </c>
      <c r="G54" s="7">
        <f t="shared" si="25"/>
        <v>100</v>
      </c>
      <c r="H54" s="7">
        <f t="shared" si="25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5.2177836593817695</v>
      </c>
      <c r="C57" s="7">
        <f t="shared" ref="C57:H57" si="26">((C12/C10)-1)*100</f>
        <v>5.1228380522805317E-2</v>
      </c>
      <c r="D57" s="7">
        <f t="shared" ref="D57" si="27">((D12/D10)-1)*100</f>
        <v>8.3857993657668892</v>
      </c>
      <c r="E57" s="7">
        <f t="shared" si="26"/>
        <v>7.960770944494211</v>
      </c>
      <c r="F57" s="7">
        <f t="shared" si="26"/>
        <v>9.1764497669754022</v>
      </c>
      <c r="G57" s="7">
        <f t="shared" si="26"/>
        <v>4.3284978942442764</v>
      </c>
      <c r="H57" s="7">
        <f t="shared" si="26"/>
        <v>73.180486123082233</v>
      </c>
    </row>
    <row r="58" spans="1:8" x14ac:dyDescent="0.25">
      <c r="A58" t="s">
        <v>27</v>
      </c>
      <c r="B58" s="7">
        <f>((B33/B32)-1)*100</f>
        <v>-0.5473411476160317</v>
      </c>
      <c r="C58" s="7">
        <f t="shared" ref="C58:H58" si="28">((C33/C32)-1)*100</f>
        <v>-1.4660168270554164</v>
      </c>
      <c r="D58" s="7">
        <f t="shared" si="28"/>
        <v>-5.0695147564401744</v>
      </c>
      <c r="E58" s="7">
        <f t="shared" si="28"/>
        <v>-3.2178637062905024</v>
      </c>
      <c r="F58" s="7">
        <f t="shared" si="28"/>
        <v>-8.6124552443877285</v>
      </c>
      <c r="G58" s="7">
        <f t="shared" si="28"/>
        <v>-13.500868839676761</v>
      </c>
      <c r="H58" s="7">
        <f t="shared" si="28"/>
        <v>49.814385311878674</v>
      </c>
    </row>
    <row r="59" spans="1:8" x14ac:dyDescent="0.25">
      <c r="A59" t="s">
        <v>28</v>
      </c>
      <c r="B59" s="7">
        <f>((B35/B34)-1)*100</f>
        <v>-5.4792304176079609</v>
      </c>
      <c r="C59" s="7">
        <f>((C35/C34)-1)*100</f>
        <v>-1.516468345403732</v>
      </c>
      <c r="D59" s="7">
        <f>((D35/D34)-1)*100</f>
        <v>-12.41427770145399</v>
      </c>
      <c r="E59" s="7">
        <f t="shared" ref="E59:H59" si="29">((E35/E34)-1)*100</f>
        <v>-10.354348670344315</v>
      </c>
      <c r="F59" s="7">
        <f t="shared" si="29"/>
        <v>-16.293719982039622</v>
      </c>
      <c r="G59" s="7">
        <f t="shared" si="29"/>
        <v>-17.089641942314071</v>
      </c>
      <c r="H59" s="7">
        <f t="shared" si="29"/>
        <v>-13.49234046761878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9240.3310838911966</v>
      </c>
      <c r="C62" s="4">
        <f t="shared" ref="C62:H62" si="30">C17/(C11*3)</f>
        <v>9317.725995677165</v>
      </c>
      <c r="D62" s="4">
        <f t="shared" si="30"/>
        <v>9120.2393284567188</v>
      </c>
      <c r="E62" s="4">
        <f t="shared" si="30"/>
        <v>9151.2933983981129</v>
      </c>
      <c r="F62" s="4">
        <f t="shared" si="30"/>
        <v>9057.7684000937661</v>
      </c>
      <c r="G62" s="4">
        <f t="shared" si="30"/>
        <v>9299.6796895960051</v>
      </c>
      <c r="H62" s="4">
        <f t="shared" si="30"/>
        <v>8814.4782066228963</v>
      </c>
    </row>
    <row r="63" spans="1:8" x14ac:dyDescent="0.25">
      <c r="A63" t="s">
        <v>44</v>
      </c>
      <c r="B63" s="4">
        <f>B18/(B12*3)</f>
        <v>9536.7174307777659</v>
      </c>
      <c r="C63" s="4">
        <f t="shared" ref="C63:H63" si="31">C18/(C12*3)</f>
        <v>10054.205446842161</v>
      </c>
      <c r="D63" s="4">
        <f t="shared" si="31"/>
        <v>8641.3418764212784</v>
      </c>
      <c r="E63" s="4">
        <f t="shared" si="31"/>
        <v>8931.3425130717005</v>
      </c>
      <c r="F63" s="4">
        <f t="shared" si="31"/>
        <v>8107.8811100154007</v>
      </c>
      <c r="G63" s="4">
        <f t="shared" si="31"/>
        <v>8411.8170740823807</v>
      </c>
      <c r="H63" s="4">
        <f t="shared" si="31"/>
        <v>8232.5216290073204</v>
      </c>
    </row>
    <row r="64" spans="1:8" x14ac:dyDescent="0.25">
      <c r="A64" t="s">
        <v>30</v>
      </c>
      <c r="B64" s="4">
        <f>(B63/B62)*B46</f>
        <v>107.17145594559651</v>
      </c>
      <c r="C64" s="4">
        <f t="shared" ref="C64:H64" si="32">(C63/C62)*C46</f>
        <v>111.78882355284819</v>
      </c>
      <c r="D64" s="4">
        <f t="shared" si="32"/>
        <v>92.416666916446587</v>
      </c>
      <c r="E64" s="4">
        <f t="shared" si="32"/>
        <v>93.674733812307622</v>
      </c>
      <c r="F64" s="4">
        <f t="shared" si="32"/>
        <v>90.113536206435299</v>
      </c>
      <c r="G64" s="4">
        <f t="shared" si="32"/>
        <v>89.863237761689987</v>
      </c>
      <c r="H64" s="4">
        <f t="shared" si="32"/>
        <v>139.18479304037817</v>
      </c>
    </row>
    <row r="65" spans="1:8" x14ac:dyDescent="0.25">
      <c r="A65" t="s">
        <v>45</v>
      </c>
      <c r="B65" s="4">
        <f>B17/B11</f>
        <v>27720.99325167359</v>
      </c>
      <c r="C65" s="4">
        <f t="shared" ref="C65:H65" si="33">C17/C11</f>
        <v>27953.177987031497</v>
      </c>
      <c r="D65" s="4">
        <f t="shared" si="33"/>
        <v>27360.717985370156</v>
      </c>
      <c r="E65" s="4">
        <f t="shared" si="33"/>
        <v>27453.880195194339</v>
      </c>
      <c r="F65" s="4">
        <f t="shared" si="33"/>
        <v>27173.305200281298</v>
      </c>
      <c r="G65" s="4">
        <f t="shared" si="33"/>
        <v>27899.039068788017</v>
      </c>
      <c r="H65" s="4">
        <f t="shared" si="33"/>
        <v>26443.434619868687</v>
      </c>
    </row>
    <row r="66" spans="1:8" x14ac:dyDescent="0.25">
      <c r="A66" t="s">
        <v>46</v>
      </c>
      <c r="B66" s="4">
        <f>B18/B12</f>
        <v>28610.1522923333</v>
      </c>
      <c r="C66" s="4">
        <f t="shared" ref="C66:H66" si="34">C18/C12</f>
        <v>30162.616340526485</v>
      </c>
      <c r="D66" s="4">
        <f t="shared" si="34"/>
        <v>25924.025629263833</v>
      </c>
      <c r="E66" s="4">
        <f t="shared" si="34"/>
        <v>26794.027539215102</v>
      </c>
      <c r="F66" s="4">
        <f t="shared" si="34"/>
        <v>24323.643330046201</v>
      </c>
      <c r="G66" s="4">
        <f t="shared" si="34"/>
        <v>25235.451222247142</v>
      </c>
      <c r="H66" s="4">
        <f t="shared" si="34"/>
        <v>24697.564887021963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93.262416682647228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113.10001575200883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98</v>
      </c>
    </row>
    <row r="75" spans="1:8" x14ac:dyDescent="0.25">
      <c r="A75" t="s">
        <v>88</v>
      </c>
      <c r="B75" s="10"/>
      <c r="C75" s="10"/>
      <c r="D75" s="10"/>
      <c r="E75" s="10"/>
    </row>
    <row r="76" spans="1:8" x14ac:dyDescent="0.25">
      <c r="A76" t="s">
        <v>52</v>
      </c>
    </row>
    <row r="77" spans="1:8" x14ac:dyDescent="0.25">
      <c r="A77" t="s">
        <v>99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78</v>
      </c>
    </row>
    <row r="84" spans="1:1" x14ac:dyDescent="0.25">
      <c r="A84" s="20" t="s">
        <v>135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80" zoomScaleNormal="80" workbookViewId="0">
      <pane ySplit="5" topLeftCell="A6" activePane="bottomLeft" state="frozen"/>
      <selection activeCell="E29" sqref="E29"/>
      <selection pane="bottomLeft" activeCell="F17" sqref="F17"/>
    </sheetView>
  </sheetViews>
  <sheetFormatPr baseColWidth="10" defaultColWidth="11.42578125" defaultRowHeight="15" x14ac:dyDescent="0.25"/>
  <cols>
    <col min="1" max="1" width="55.140625" customWidth="1"/>
    <col min="2" max="2" width="18.7109375" customWidth="1"/>
    <col min="3" max="3" width="18.42578125" customWidth="1"/>
    <col min="4" max="4" width="16.42578125" customWidth="1"/>
    <col min="5" max="5" width="16.28515625" bestFit="1" customWidth="1"/>
    <col min="6" max="6" width="19.42578125" customWidth="1"/>
    <col min="7" max="7" width="16" customWidth="1"/>
    <col min="8" max="8" width="16.85546875" customWidth="1"/>
    <col min="9" max="9" width="17.85546875" bestFit="1" customWidth="1"/>
  </cols>
  <sheetData>
    <row r="2" spans="1:8" ht="15.75" x14ac:dyDescent="0.25">
      <c r="A2" s="40" t="s">
        <v>100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58</v>
      </c>
      <c r="B10" s="4">
        <f>C10+D10+G10+H10</f>
        <v>731863</v>
      </c>
      <c r="C10" s="4">
        <v>497657</v>
      </c>
      <c r="D10" s="13">
        <f>E10+F10</f>
        <v>196114</v>
      </c>
      <c r="E10" s="4">
        <v>127237</v>
      </c>
      <c r="F10" s="4">
        <v>68877</v>
      </c>
      <c r="G10" s="4">
        <v>4459</v>
      </c>
      <c r="H10" s="4">
        <v>33633</v>
      </c>
    </row>
    <row r="11" spans="1:8" x14ac:dyDescent="0.25">
      <c r="A11" s="3" t="s">
        <v>101</v>
      </c>
      <c r="B11" s="13">
        <f>C11+D11+G11+H11</f>
        <v>748390</v>
      </c>
      <c r="C11" s="13">
        <v>501677</v>
      </c>
      <c r="D11" s="13">
        <f>E11+F11</f>
        <v>209845</v>
      </c>
      <c r="E11" s="13">
        <v>140168</v>
      </c>
      <c r="F11" s="13">
        <v>69677</v>
      </c>
      <c r="G11" s="13">
        <v>4274</v>
      </c>
      <c r="H11" s="13">
        <v>32594</v>
      </c>
    </row>
    <row r="12" spans="1:8" x14ac:dyDescent="0.25">
      <c r="A12" s="3" t="s">
        <v>102</v>
      </c>
      <c r="B12" s="13">
        <f t="shared" ref="B12" si="0">C12+D12+G12+H12</f>
        <v>765156</v>
      </c>
      <c r="C12" s="13">
        <v>500014</v>
      </c>
      <c r="D12" s="13">
        <f>E12+F12</f>
        <v>210202</v>
      </c>
      <c r="E12" s="13">
        <v>136347</v>
      </c>
      <c r="F12" s="13">
        <v>73855</v>
      </c>
      <c r="G12" s="13">
        <v>4459</v>
      </c>
      <c r="H12" s="13">
        <v>50481</v>
      </c>
    </row>
    <row r="13" spans="1:8" x14ac:dyDescent="0.25">
      <c r="A13" s="3" t="s">
        <v>82</v>
      </c>
      <c r="B13" s="13">
        <f>C13+D13+G13+H13</f>
        <v>748390</v>
      </c>
      <c r="C13" s="13">
        <f>C11</f>
        <v>501677</v>
      </c>
      <c r="D13" s="13">
        <f t="shared" ref="D13" si="1">E13+F13</f>
        <v>209845</v>
      </c>
      <c r="E13" s="13">
        <f>E11</f>
        <v>140168</v>
      </c>
      <c r="F13" s="13">
        <f>F11</f>
        <v>69677</v>
      </c>
      <c r="G13" s="13">
        <f>G11</f>
        <v>4274</v>
      </c>
      <c r="H13" s="13">
        <f>H11</f>
        <v>32594</v>
      </c>
    </row>
    <row r="15" spans="1:8" x14ac:dyDescent="0.25">
      <c r="A15" s="5" t="s">
        <v>7</v>
      </c>
    </row>
    <row r="16" spans="1:8" x14ac:dyDescent="0.25">
      <c r="A16" s="3" t="s">
        <v>58</v>
      </c>
      <c r="B16" s="13">
        <f>C16+D16+G16+H16</f>
        <v>18474962516.340012</v>
      </c>
      <c r="C16" s="13">
        <v>12786979427.02001</v>
      </c>
      <c r="D16" s="13">
        <f>E16+F16</f>
        <v>4821336383.2199993</v>
      </c>
      <c r="E16" s="13">
        <v>3173481101.8499999</v>
      </c>
      <c r="F16" s="13">
        <v>1647855281.3699999</v>
      </c>
      <c r="G16" s="13">
        <v>109760994.13</v>
      </c>
      <c r="H16" s="13">
        <v>756885711.96999991</v>
      </c>
    </row>
    <row r="17" spans="1:9" x14ac:dyDescent="0.25">
      <c r="A17" s="3" t="s">
        <v>101</v>
      </c>
      <c r="B17" s="13">
        <f>C17+D17+G17+H17</f>
        <v>18332980058.240799</v>
      </c>
      <c r="C17" s="13">
        <v>12370055431.559999</v>
      </c>
      <c r="D17" s="13">
        <f>E17+F17</f>
        <v>5097807849.96</v>
      </c>
      <c r="E17" s="13">
        <v>3414643888.7999997</v>
      </c>
      <c r="F17" s="13">
        <v>1683163961.1600001</v>
      </c>
      <c r="G17" s="13">
        <v>106998764.72079998</v>
      </c>
      <c r="H17" s="13">
        <v>758118012</v>
      </c>
    </row>
    <row r="18" spans="1:9" x14ac:dyDescent="0.25">
      <c r="A18" s="3" t="s">
        <v>102</v>
      </c>
      <c r="B18" s="13">
        <f t="shared" ref="B18" si="2">C18+D18+G18+H18</f>
        <v>20668679460.970089</v>
      </c>
      <c r="C18" s="13">
        <v>14232703658.26009</v>
      </c>
      <c r="D18" s="13">
        <f>E18+F18</f>
        <v>5159652238.4199991</v>
      </c>
      <c r="E18" s="13">
        <v>3415251161.3799992</v>
      </c>
      <c r="F18" s="13">
        <v>1744401077.0399997</v>
      </c>
      <c r="G18" s="13">
        <v>108507712.68000002</v>
      </c>
      <c r="H18" s="13">
        <v>1167815851.6099997</v>
      </c>
    </row>
    <row r="19" spans="1:9" x14ac:dyDescent="0.25">
      <c r="A19" s="3" t="s">
        <v>82</v>
      </c>
      <c r="B19" s="13">
        <f>C19+D19+G19+H19</f>
        <v>70819498237.699997</v>
      </c>
      <c r="C19" s="13">
        <v>47992967468.399994</v>
      </c>
      <c r="D19" s="13">
        <f>E19+F19</f>
        <v>19480101784.799999</v>
      </c>
      <c r="E19" s="13">
        <v>13067039665.6</v>
      </c>
      <c r="F19" s="13">
        <v>6413062119.1999998</v>
      </c>
      <c r="G19" s="13">
        <v>402569077.49999994</v>
      </c>
      <c r="H19" s="13">
        <v>2943859907</v>
      </c>
      <c r="I19" s="6"/>
    </row>
    <row r="20" spans="1:9" x14ac:dyDescent="0.25">
      <c r="A20" s="3" t="s">
        <v>103</v>
      </c>
      <c r="B20" s="13">
        <f>B18</f>
        <v>20668679460.970089</v>
      </c>
      <c r="C20" s="13">
        <f t="shared" ref="C20:H20" si="3">C18</f>
        <v>14232703658.26009</v>
      </c>
      <c r="D20" s="13">
        <f t="shared" si="3"/>
        <v>5159652238.4199991</v>
      </c>
      <c r="E20" s="13">
        <f t="shared" si="3"/>
        <v>3415251161.3799992</v>
      </c>
      <c r="F20" s="13">
        <f t="shared" si="3"/>
        <v>1744401077.0399997</v>
      </c>
      <c r="G20" s="13">
        <f t="shared" si="3"/>
        <v>108507712.68000002</v>
      </c>
      <c r="H20" s="13">
        <f t="shared" si="3"/>
        <v>1167815851.6099997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101</v>
      </c>
      <c r="B23" s="4">
        <f>B17</f>
        <v>18332980058.240799</v>
      </c>
      <c r="I23" s="11"/>
    </row>
    <row r="24" spans="1:9" x14ac:dyDescent="0.25">
      <c r="A24" s="3" t="s">
        <v>102</v>
      </c>
      <c r="B24" s="4">
        <v>20227871694.68</v>
      </c>
    </row>
    <row r="26" spans="1:9" x14ac:dyDescent="0.25">
      <c r="A26" t="s">
        <v>9</v>
      </c>
    </row>
    <row r="27" spans="1:9" x14ac:dyDescent="0.25">
      <c r="A27" s="3" t="s">
        <v>59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</row>
    <row r="28" spans="1:9" x14ac:dyDescent="0.25">
      <c r="A28" s="3" t="s">
        <v>104</v>
      </c>
      <c r="B28" s="15">
        <v>1.01</v>
      </c>
      <c r="C28" s="15">
        <v>1.01</v>
      </c>
      <c r="D28" s="15">
        <v>1.01</v>
      </c>
      <c r="E28" s="15">
        <v>1.01</v>
      </c>
      <c r="F28" s="15">
        <v>1.01</v>
      </c>
      <c r="G28" s="15">
        <v>1.01</v>
      </c>
      <c r="H28" s="15">
        <v>1.01</v>
      </c>
    </row>
    <row r="29" spans="1:9" x14ac:dyDescent="0.25">
      <c r="A29" s="25" t="s">
        <v>10</v>
      </c>
      <c r="B29" s="4">
        <f>C29+D29+G29+H29</f>
        <v>387913</v>
      </c>
      <c r="C29" s="4">
        <v>234520</v>
      </c>
      <c r="D29" s="4">
        <f>E29+F29</f>
        <v>142214</v>
      </c>
      <c r="E29" s="23">
        <v>118125.40357520361</v>
      </c>
      <c r="F29" s="19">
        <v>24088.596424796382</v>
      </c>
      <c r="G29" s="4">
        <v>1155</v>
      </c>
      <c r="H29" s="4">
        <v>10024</v>
      </c>
    </row>
    <row r="30" spans="1:9" x14ac:dyDescent="0.25">
      <c r="A30" s="26"/>
    </row>
    <row r="31" spans="1:9" x14ac:dyDescent="0.25">
      <c r="A31" s="3" t="s">
        <v>11</v>
      </c>
    </row>
    <row r="32" spans="1:9" x14ac:dyDescent="0.25">
      <c r="A32" s="3" t="s">
        <v>60</v>
      </c>
      <c r="B32" s="6">
        <f>B16/B27</f>
        <v>18661578299.333344</v>
      </c>
      <c r="C32" s="6">
        <f t="shared" ref="C32:H32" si="4">C16/C27</f>
        <v>12916140835.373747</v>
      </c>
      <c r="D32" s="6">
        <f t="shared" ref="D32" si="5">D16/D27</f>
        <v>4870036750.727272</v>
      </c>
      <c r="E32" s="6">
        <f t="shared" si="4"/>
        <v>3205536466.5151515</v>
      </c>
      <c r="F32" s="6">
        <f t="shared" si="4"/>
        <v>1664500284.212121</v>
      </c>
      <c r="G32" s="6">
        <f t="shared" si="4"/>
        <v>110869691.04040404</v>
      </c>
      <c r="H32" s="6">
        <f t="shared" si="4"/>
        <v>764531022.19191909</v>
      </c>
    </row>
    <row r="33" spans="1:8" x14ac:dyDescent="0.25">
      <c r="A33" s="3" t="s">
        <v>105</v>
      </c>
      <c r="B33" s="6">
        <f>B18/B28</f>
        <v>20464039070.267414</v>
      </c>
      <c r="C33" s="6">
        <f t="shared" ref="C33:H33" si="6">C18/C28</f>
        <v>14091785800.257515</v>
      </c>
      <c r="D33" s="6">
        <f t="shared" ref="D33" si="7">D18/D28</f>
        <v>5108566572.6930685</v>
      </c>
      <c r="E33" s="6">
        <f t="shared" si="6"/>
        <v>3381436793.4455438</v>
      </c>
      <c r="F33" s="6">
        <f t="shared" si="6"/>
        <v>1727129779.2475245</v>
      </c>
      <c r="G33" s="6">
        <f t="shared" si="6"/>
        <v>107433378.89108913</v>
      </c>
      <c r="H33" s="6">
        <f t="shared" si="6"/>
        <v>1156253318.4257421</v>
      </c>
    </row>
    <row r="34" spans="1:8" x14ac:dyDescent="0.25">
      <c r="A34" s="3" t="s">
        <v>61</v>
      </c>
      <c r="B34" s="14">
        <f>B32/B10</f>
        <v>25498.731728934708</v>
      </c>
      <c r="C34" s="14">
        <f>C32/C10</f>
        <v>25953.901653897658</v>
      </c>
      <c r="D34" s="14">
        <f>D32/D10</f>
        <v>24832.682780052786</v>
      </c>
      <c r="E34" s="14">
        <f t="shared" ref="E34:H34" si="8">E32/E10</f>
        <v>25193.430106927633</v>
      </c>
      <c r="F34" s="14">
        <f t="shared" si="8"/>
        <v>24166.271530585262</v>
      </c>
      <c r="G34" s="14">
        <f t="shared" si="8"/>
        <v>24864.250065127617</v>
      </c>
      <c r="H34" s="14">
        <f t="shared" si="8"/>
        <v>22731.57381714147</v>
      </c>
    </row>
    <row r="35" spans="1:8" x14ac:dyDescent="0.25">
      <c r="A35" s="3" t="s">
        <v>106</v>
      </c>
      <c r="B35" s="6">
        <f>B33/B12</f>
        <v>26744.92400277514</v>
      </c>
      <c r="C35" s="6">
        <f t="shared" ref="C35:H35" si="9">C33/C12</f>
        <v>28182.782482605518</v>
      </c>
      <c r="D35" s="6">
        <f t="shared" ref="D35" si="10">D33/D12</f>
        <v>24303.130192353397</v>
      </c>
      <c r="E35" s="6">
        <f t="shared" si="9"/>
        <v>24800.228779845129</v>
      </c>
      <c r="F35" s="6">
        <f t="shared" si="9"/>
        <v>23385.414382878946</v>
      </c>
      <c r="G35" s="6">
        <f t="shared" si="9"/>
        <v>24093.603698382849</v>
      </c>
      <c r="H35" s="6">
        <f t="shared" si="9"/>
        <v>22904.722933890815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192.92728008599866</v>
      </c>
      <c r="C40" s="7">
        <f t="shared" ref="C40:H40" si="11">(C11)/C29*100</f>
        <v>213.91651031894935</v>
      </c>
      <c r="D40" s="7">
        <f t="shared" si="11"/>
        <v>147.55579619446749</v>
      </c>
      <c r="E40" s="7">
        <f t="shared" si="11"/>
        <v>118.66033533655877</v>
      </c>
      <c r="F40" s="7">
        <f t="shared" si="11"/>
        <v>289.25305057739149</v>
      </c>
      <c r="G40" s="7">
        <f t="shared" si="11"/>
        <v>370.04329004329003</v>
      </c>
      <c r="H40" s="7">
        <f t="shared" si="11"/>
        <v>325.15961691939344</v>
      </c>
    </row>
    <row r="41" spans="1:8" x14ac:dyDescent="0.25">
      <c r="A41" t="s">
        <v>15</v>
      </c>
      <c r="B41" s="7">
        <f>(B12)/B29*100</f>
        <v>197.24938323799407</v>
      </c>
      <c r="C41" s="7">
        <f t="shared" ref="C41:H41" si="12">(C12)/C29*100</f>
        <v>213.20740235374382</v>
      </c>
      <c r="D41" s="7">
        <f t="shared" si="12"/>
        <v>147.80682633214732</v>
      </c>
      <c r="E41" s="7">
        <f t="shared" si="12"/>
        <v>115.42563739322655</v>
      </c>
      <c r="F41" s="7">
        <f t="shared" si="12"/>
        <v>306.59735709621896</v>
      </c>
      <c r="G41" s="7">
        <f t="shared" si="12"/>
        <v>386.06060606060606</v>
      </c>
      <c r="H41" s="7">
        <f t="shared" si="12"/>
        <v>503.60135674381485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102.24027579203356</v>
      </c>
      <c r="C44" s="7">
        <f t="shared" ref="C44:H44" si="13">C12/C11*100</f>
        <v>99.668511811384619</v>
      </c>
      <c r="D44" s="7">
        <f t="shared" ref="D44" si="14">D12/D11*100</f>
        <v>100.17012556887227</v>
      </c>
      <c r="E44" s="7">
        <f t="shared" si="13"/>
        <v>97.273985503110552</v>
      </c>
      <c r="F44" s="7">
        <f t="shared" si="13"/>
        <v>105.99623979218393</v>
      </c>
      <c r="G44" s="7">
        <f t="shared" si="13"/>
        <v>104.32849789424428</v>
      </c>
      <c r="H44" s="7">
        <f t="shared" si="13"/>
        <v>154.87819844143092</v>
      </c>
    </row>
    <row r="45" spans="1:8" x14ac:dyDescent="0.25">
      <c r="A45" t="s">
        <v>18</v>
      </c>
      <c r="B45" s="7">
        <f>B18/B17*100</f>
        <v>112.74042406258647</v>
      </c>
      <c r="C45" s="7">
        <f t="shared" ref="C45:H45" si="15">C18/C17*100</f>
        <v>115.05771932070633</v>
      </c>
      <c r="D45" s="7">
        <f t="shared" ref="D45" si="16">D18/D17*100</f>
        <v>101.21315652296477</v>
      </c>
      <c r="E45" s="7">
        <f t="shared" si="15"/>
        <v>100.01778436052999</v>
      </c>
      <c r="F45" s="7">
        <f t="shared" si="15"/>
        <v>103.63821453483332</v>
      </c>
      <c r="G45" s="7">
        <f t="shared" si="15"/>
        <v>101.41024801841165</v>
      </c>
      <c r="H45" s="7">
        <f t="shared" si="15"/>
        <v>154.04143327622185</v>
      </c>
    </row>
    <row r="46" spans="1:8" x14ac:dyDescent="0.25">
      <c r="A46" t="s">
        <v>19</v>
      </c>
      <c r="B46" s="7">
        <f>AVERAGE(B44:B45)</f>
        <v>107.49034992731001</v>
      </c>
      <c r="C46" s="7">
        <f t="shared" ref="C46:H46" si="17">AVERAGE(C44:C45)</f>
        <v>107.36311556604548</v>
      </c>
      <c r="D46" s="7">
        <f t="shared" ref="D46" si="18">AVERAGE(D44:D45)</f>
        <v>100.69164104591852</v>
      </c>
      <c r="E46" s="7">
        <f t="shared" si="17"/>
        <v>98.645884931820262</v>
      </c>
      <c r="F46" s="7">
        <f t="shared" si="17"/>
        <v>104.81722716350862</v>
      </c>
      <c r="G46" s="7">
        <f t="shared" si="17"/>
        <v>102.86937295632796</v>
      </c>
      <c r="H46" s="7">
        <f t="shared" si="17"/>
        <v>154.4598158588264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102.24027579203356</v>
      </c>
      <c r="C49" s="7">
        <f t="shared" ref="C49:H49" si="19">C12/C13*100</f>
        <v>99.668511811384619</v>
      </c>
      <c r="D49" s="7">
        <f t="shared" si="19"/>
        <v>100.17012556887227</v>
      </c>
      <c r="E49" s="7">
        <f t="shared" si="19"/>
        <v>97.273985503110552</v>
      </c>
      <c r="F49" s="7">
        <f t="shared" si="19"/>
        <v>105.99623979218393</v>
      </c>
      <c r="G49" s="7">
        <f t="shared" si="19"/>
        <v>104.32849789424428</v>
      </c>
      <c r="H49" s="7">
        <f t="shared" si="19"/>
        <v>154.87819844143092</v>
      </c>
    </row>
    <row r="50" spans="1:8" x14ac:dyDescent="0.25">
      <c r="A50" t="s">
        <v>22</v>
      </c>
      <c r="B50" s="7">
        <f>B18/B19*100</f>
        <v>29.185012567580348</v>
      </c>
      <c r="C50" s="7">
        <f t="shared" ref="C50:H50" si="20">C18/C19*100</f>
        <v>29.655810859437537</v>
      </c>
      <c r="D50" s="7">
        <f t="shared" ref="D50" si="21">D18/D19*100</f>
        <v>26.486782745899152</v>
      </c>
      <c r="E50" s="7">
        <f t="shared" si="20"/>
        <v>26.13638015021041</v>
      </c>
      <c r="F50" s="7">
        <f t="shared" si="20"/>
        <v>27.200751288802515</v>
      </c>
      <c r="G50" s="7">
        <f t="shared" si="20"/>
        <v>26.953812089553757</v>
      </c>
      <c r="H50" s="7">
        <f t="shared" si="20"/>
        <v>39.669545715580128</v>
      </c>
    </row>
    <row r="51" spans="1:8" x14ac:dyDescent="0.25">
      <c r="A51" t="s">
        <v>23</v>
      </c>
      <c r="B51" s="7">
        <f>(B49+B50)/2</f>
        <v>65.712644179806958</v>
      </c>
      <c r="C51" s="7">
        <f t="shared" ref="C51:H51" si="22">(C49+C50)/2</f>
        <v>64.662161335411071</v>
      </c>
      <c r="D51" s="7">
        <f t="shared" ref="D51" si="23">(D49+D50)/2</f>
        <v>63.328454157385707</v>
      </c>
      <c r="E51" s="7">
        <f t="shared" si="22"/>
        <v>61.705182826660483</v>
      </c>
      <c r="F51" s="7">
        <f t="shared" si="22"/>
        <v>66.598495540493218</v>
      </c>
      <c r="G51" s="7">
        <f t="shared" si="22"/>
        <v>65.641154991899015</v>
      </c>
      <c r="H51" s="7">
        <f t="shared" si="22"/>
        <v>97.273872078505519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4">E20/E18*100</f>
        <v>100</v>
      </c>
      <c r="F54" s="7">
        <f t="shared" si="24"/>
        <v>100</v>
      </c>
      <c r="G54" s="7">
        <f t="shared" si="24"/>
        <v>100</v>
      </c>
      <c r="H54" s="7">
        <f t="shared" si="24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4.5490754417151891</v>
      </c>
      <c r="C57" s="7">
        <f t="shared" ref="C57:H57" si="25">((C12/C10)-1)*100</f>
        <v>0.47361938041663443</v>
      </c>
      <c r="D57" s="7">
        <f t="shared" ref="D57" si="26">((D12/D10)-1)*100</f>
        <v>7.1835768991505011</v>
      </c>
      <c r="E57" s="7">
        <f t="shared" si="25"/>
        <v>7.1598670198134151</v>
      </c>
      <c r="F57" s="7">
        <f t="shared" si="25"/>
        <v>7.2273763375292122</v>
      </c>
      <c r="G57" s="7">
        <f t="shared" si="25"/>
        <v>0</v>
      </c>
      <c r="H57" s="7">
        <f t="shared" si="25"/>
        <v>50.093658014450092</v>
      </c>
    </row>
    <row r="58" spans="1:8" x14ac:dyDescent="0.25">
      <c r="A58" t="s">
        <v>27</v>
      </c>
      <c r="B58" s="7">
        <f>((B33/B32)-1)*100</f>
        <v>9.6586727125779213</v>
      </c>
      <c r="C58" s="7">
        <f t="shared" ref="C58:H58" si="27">((C33/C32)-1)*100</f>
        <v>9.1021380137324073</v>
      </c>
      <c r="D58" s="7">
        <f t="shared" si="27"/>
        <v>4.8979059948608183</v>
      </c>
      <c r="E58" s="7">
        <f t="shared" si="27"/>
        <v>5.4873912297625393</v>
      </c>
      <c r="F58" s="7">
        <f t="shared" si="27"/>
        <v>3.7626605191628748</v>
      </c>
      <c r="G58" s="7">
        <f t="shared" si="27"/>
        <v>-3.0994152838963229</v>
      </c>
      <c r="H58" s="7">
        <f t="shared" si="27"/>
        <v>51.236939360648947</v>
      </c>
    </row>
    <row r="59" spans="1:8" x14ac:dyDescent="0.25">
      <c r="A59" t="s">
        <v>28</v>
      </c>
      <c r="B59" s="7">
        <f>((B35/B34)-1)*100</f>
        <v>4.8872715987921644</v>
      </c>
      <c r="C59" s="7">
        <f>((C35/C34)-1)*100</f>
        <v>8.5878449353418809</v>
      </c>
      <c r="D59" s="7">
        <f>((D35/D34)-1)*100</f>
        <v>-2.1324823918129399</v>
      </c>
      <c r="E59" s="7">
        <f t="shared" ref="E59:H59" si="28">((E35/E34)-1)*100</f>
        <v>-1.5607296244046664</v>
      </c>
      <c r="F59" s="7">
        <f t="shared" si="28"/>
        <v>-3.2311858563620399</v>
      </c>
      <c r="G59" s="7">
        <f t="shared" si="28"/>
        <v>-3.0994152838963229</v>
      </c>
      <c r="H59" s="7">
        <f t="shared" si="28"/>
        <v>0.76171196126673113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8165.5197861368179</v>
      </c>
      <c r="C62" s="4">
        <f t="shared" ref="C62:H63" si="29">C17/(C11*3)</f>
        <v>8219.1366367603059</v>
      </c>
      <c r="D62" s="4">
        <f t="shared" si="29"/>
        <v>8097.7353919321404</v>
      </c>
      <c r="E62" s="4">
        <f t="shared" si="29"/>
        <v>8120.3600650647786</v>
      </c>
      <c r="F62" s="4">
        <f t="shared" si="29"/>
        <v>8052.2217334270999</v>
      </c>
      <c r="G62" s="4">
        <f t="shared" si="29"/>
        <v>8344.9356356886583</v>
      </c>
      <c r="H62" s="4">
        <f t="shared" si="29"/>
        <v>7753.1448732895624</v>
      </c>
    </row>
    <row r="63" spans="1:8" x14ac:dyDescent="0.25">
      <c r="A63" t="s">
        <v>44</v>
      </c>
      <c r="B63" s="4">
        <f>B18/(B12*3)</f>
        <v>9004.1244142676296</v>
      </c>
      <c r="C63" s="4">
        <f t="shared" si="29"/>
        <v>9488.2034358105248</v>
      </c>
      <c r="D63" s="4">
        <f t="shared" si="29"/>
        <v>8182.0538314256428</v>
      </c>
      <c r="E63" s="4">
        <f t="shared" si="29"/>
        <v>8349.410355881193</v>
      </c>
      <c r="F63" s="4">
        <f t="shared" si="29"/>
        <v>7873.089508902578</v>
      </c>
      <c r="G63" s="4">
        <f t="shared" si="29"/>
        <v>8111.5132451222262</v>
      </c>
      <c r="H63" s="4">
        <f t="shared" si="29"/>
        <v>7711.2567210765746</v>
      </c>
    </row>
    <row r="64" spans="1:8" x14ac:dyDescent="0.25">
      <c r="A64" t="s">
        <v>30</v>
      </c>
      <c r="B64" s="4">
        <f>(B63/B62)*B46</f>
        <v>118.52968450604473</v>
      </c>
      <c r="C64" s="4">
        <f t="shared" ref="C64:H64" si="30">(C63/C62)*C46</f>
        <v>123.94039994869877</v>
      </c>
      <c r="D64" s="4">
        <f t="shared" si="30"/>
        <v>101.74010232948807</v>
      </c>
      <c r="E64" s="4">
        <f t="shared" si="30"/>
        <v>101.42838083722761</v>
      </c>
      <c r="F64" s="4">
        <f t="shared" si="30"/>
        <v>102.48543058712447</v>
      </c>
      <c r="G64" s="4">
        <f t="shared" si="30"/>
        <v>99.991937347496645</v>
      </c>
      <c r="H64" s="4">
        <f t="shared" si="30"/>
        <v>153.62531110195354</v>
      </c>
    </row>
    <row r="65" spans="1:8" x14ac:dyDescent="0.25">
      <c r="A65" t="s">
        <v>45</v>
      </c>
      <c r="B65" s="4">
        <f>B17/B11</f>
        <v>24496.559358410454</v>
      </c>
      <c r="C65" s="4">
        <f t="shared" ref="C65:H66" si="31">C17/C11</f>
        <v>24657.409910280916</v>
      </c>
      <c r="D65" s="4">
        <f t="shared" si="31"/>
        <v>24293.206175796422</v>
      </c>
      <c r="E65" s="4">
        <f t="shared" si="31"/>
        <v>24361.080195194336</v>
      </c>
      <c r="F65" s="4">
        <f t="shared" si="31"/>
        <v>24156.665200281299</v>
      </c>
      <c r="G65" s="4">
        <f t="shared" si="31"/>
        <v>25034.806907065977</v>
      </c>
      <c r="H65" s="4">
        <f t="shared" si="31"/>
        <v>23259.434619868687</v>
      </c>
    </row>
    <row r="66" spans="1:8" x14ac:dyDescent="0.25">
      <c r="A66" t="s">
        <v>46</v>
      </c>
      <c r="B66" s="4">
        <f>B18/B12</f>
        <v>27012.373242802892</v>
      </c>
      <c r="C66" s="4">
        <f t="shared" si="31"/>
        <v>28464.610307431572</v>
      </c>
      <c r="D66" s="4">
        <f t="shared" si="31"/>
        <v>24546.16149427693</v>
      </c>
      <c r="E66" s="4">
        <f t="shared" si="31"/>
        <v>25048.231067643581</v>
      </c>
      <c r="F66" s="4">
        <f t="shared" si="31"/>
        <v>23619.268526707736</v>
      </c>
      <c r="G66" s="4">
        <f t="shared" si="31"/>
        <v>24334.539735366678</v>
      </c>
      <c r="H66" s="4">
        <f t="shared" si="31"/>
        <v>23133.770163229725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110.33597173192491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102.17920981971633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98</v>
      </c>
    </row>
    <row r="75" spans="1:8" x14ac:dyDescent="0.25">
      <c r="A75" t="s">
        <v>88</v>
      </c>
      <c r="B75" s="10"/>
      <c r="C75" s="10"/>
      <c r="D75" s="10"/>
      <c r="E75" s="10"/>
    </row>
    <row r="76" spans="1:8" x14ac:dyDescent="0.25">
      <c r="A76" t="s">
        <v>89</v>
      </c>
    </row>
    <row r="77" spans="1:8" x14ac:dyDescent="0.25">
      <c r="A77" t="s">
        <v>57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78</v>
      </c>
    </row>
    <row r="84" spans="1:1" x14ac:dyDescent="0.25">
      <c r="A84" s="34" t="s">
        <v>136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="64" zoomScaleNormal="64" workbookViewId="0">
      <selection activeCell="F17" sqref="F17"/>
    </sheetView>
  </sheetViews>
  <sheetFormatPr baseColWidth="10" defaultColWidth="11.42578125" defaultRowHeight="15" x14ac:dyDescent="0.25"/>
  <cols>
    <col min="1" max="1" width="55.140625" customWidth="1"/>
    <col min="2" max="2" width="22.28515625" customWidth="1"/>
    <col min="3" max="3" width="20.85546875" customWidth="1"/>
    <col min="4" max="4" width="20.7109375" customWidth="1"/>
    <col min="5" max="5" width="18.7109375" customWidth="1"/>
    <col min="6" max="6" width="21.85546875" customWidth="1"/>
    <col min="7" max="7" width="16" customWidth="1"/>
    <col min="8" max="8" width="23.7109375" customWidth="1"/>
    <col min="9" max="9" width="17.85546875" bestFit="1" customWidth="1"/>
  </cols>
  <sheetData>
    <row r="2" spans="1:8" ht="15.75" x14ac:dyDescent="0.25">
      <c r="A2" s="40" t="s">
        <v>107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62</v>
      </c>
      <c r="B10" s="4">
        <f>C10+D10+G10+H10</f>
        <v>738614</v>
      </c>
      <c r="C10" s="13">
        <v>498353</v>
      </c>
      <c r="D10" s="13">
        <f>E10+F10</f>
        <v>196471</v>
      </c>
      <c r="E10" s="13">
        <v>127594</v>
      </c>
      <c r="F10" s="13">
        <v>68877</v>
      </c>
      <c r="G10" s="13">
        <v>4459</v>
      </c>
      <c r="H10" s="13">
        <v>39331</v>
      </c>
    </row>
    <row r="11" spans="1:8" x14ac:dyDescent="0.25">
      <c r="A11" s="3" t="s">
        <v>108</v>
      </c>
      <c r="B11" s="4">
        <f>C11+D11+G11+H11</f>
        <v>748390</v>
      </c>
      <c r="C11" s="13">
        <v>501677</v>
      </c>
      <c r="D11" s="13">
        <f>E11+F11</f>
        <v>209845</v>
      </c>
      <c r="E11" s="13">
        <v>140168</v>
      </c>
      <c r="F11" s="13">
        <v>69677</v>
      </c>
      <c r="G11" s="13">
        <v>4274</v>
      </c>
      <c r="H11" s="13">
        <v>32594</v>
      </c>
    </row>
    <row r="12" spans="1:8" x14ac:dyDescent="0.25">
      <c r="A12" s="3" t="s">
        <v>109</v>
      </c>
      <c r="B12" s="4">
        <f t="shared" ref="B12" si="0">C12+D12+G12+H12</f>
        <v>767664</v>
      </c>
      <c r="C12" s="13">
        <v>502621</v>
      </c>
      <c r="D12" s="13">
        <f>E12+F12</f>
        <v>209701</v>
      </c>
      <c r="E12" s="13">
        <v>134921</v>
      </c>
      <c r="F12" s="13">
        <v>74780</v>
      </c>
      <c r="G12" s="13">
        <v>4427</v>
      </c>
      <c r="H12" s="13">
        <v>50915</v>
      </c>
    </row>
    <row r="13" spans="1:8" x14ac:dyDescent="0.25">
      <c r="A13" s="3" t="s">
        <v>82</v>
      </c>
      <c r="B13" s="13">
        <f>C13+D13+G13+H13</f>
        <v>748390</v>
      </c>
      <c r="C13" s="13">
        <f>C11</f>
        <v>501677</v>
      </c>
      <c r="D13" s="13">
        <f t="shared" ref="D13" si="1">E13+F13</f>
        <v>209845</v>
      </c>
      <c r="E13" s="13">
        <f>E11</f>
        <v>140168</v>
      </c>
      <c r="F13" s="13">
        <f t="shared" ref="F13:H13" si="2">F11</f>
        <v>69677</v>
      </c>
      <c r="G13" s="13">
        <f t="shared" si="2"/>
        <v>4274</v>
      </c>
      <c r="H13" s="13">
        <f t="shared" si="2"/>
        <v>32594</v>
      </c>
    </row>
    <row r="14" spans="1:8" x14ac:dyDescent="0.25">
      <c r="C14" s="26"/>
      <c r="D14" s="26"/>
      <c r="E14" s="26"/>
      <c r="F14" s="26"/>
      <c r="G14" s="26"/>
      <c r="H14" s="26"/>
    </row>
    <row r="15" spans="1:8" x14ac:dyDescent="0.25">
      <c r="A15" s="5" t="s">
        <v>7</v>
      </c>
      <c r="C15" s="26"/>
      <c r="D15" s="26"/>
      <c r="E15" s="26"/>
      <c r="F15" s="26"/>
      <c r="G15" s="26"/>
      <c r="H15" s="26"/>
    </row>
    <row r="16" spans="1:8" x14ac:dyDescent="0.25">
      <c r="A16" s="3" t="s">
        <v>62</v>
      </c>
      <c r="B16" s="4">
        <f>C16+D16+G16+H16</f>
        <v>17796164262.880009</v>
      </c>
      <c r="C16" s="13">
        <v>12162542027.620007</v>
      </c>
      <c r="D16" s="13">
        <f>E16+F16</f>
        <v>4615553147.3299999</v>
      </c>
      <c r="E16" s="13">
        <v>3050122212.1400003</v>
      </c>
      <c r="F16" s="13">
        <v>1565430935.1900001</v>
      </c>
      <c r="G16" s="13">
        <v>105065739.27000001</v>
      </c>
      <c r="H16" s="13">
        <v>913003348.66000032</v>
      </c>
    </row>
    <row r="17" spans="1:9" x14ac:dyDescent="0.25">
      <c r="A17" s="3" t="s">
        <v>108</v>
      </c>
      <c r="B17" s="13">
        <f>C17+D17+G17+H17</f>
        <v>19105096216.140003</v>
      </c>
      <c r="C17" s="13">
        <v>13037701954.800001</v>
      </c>
      <c r="D17" s="13">
        <f>E17+F17</f>
        <v>5166558496.6800003</v>
      </c>
      <c r="E17" s="13">
        <v>3473745442</v>
      </c>
      <c r="F17" s="13">
        <v>1692813054.6800001</v>
      </c>
      <c r="G17" s="13">
        <v>105232921.66</v>
      </c>
      <c r="H17" s="13">
        <v>795602843</v>
      </c>
    </row>
    <row r="18" spans="1:9" x14ac:dyDescent="0.25">
      <c r="A18" s="3" t="s">
        <v>109</v>
      </c>
      <c r="B18" s="4">
        <f t="shared" ref="B18" si="3">C18+D18+G18+H18</f>
        <v>20983345042.910049</v>
      </c>
      <c r="C18" s="13">
        <v>14621419227.900053</v>
      </c>
      <c r="D18" s="13">
        <f>E18+F18</f>
        <v>5075777772.5899973</v>
      </c>
      <c r="E18" s="13">
        <v>3347170373.869997</v>
      </c>
      <c r="F18" s="13">
        <v>1728607398.72</v>
      </c>
      <c r="G18" s="13">
        <v>103840824.59999999</v>
      </c>
      <c r="H18" s="13">
        <v>1182307217.8199999</v>
      </c>
    </row>
    <row r="19" spans="1:9" x14ac:dyDescent="0.25">
      <c r="A19" s="3" t="s">
        <v>82</v>
      </c>
      <c r="B19" s="4">
        <f>C19+D19+G19+H19</f>
        <v>70819498237.699997</v>
      </c>
      <c r="C19" s="13">
        <v>47992967468.399994</v>
      </c>
      <c r="D19" s="13">
        <f>E19+F19</f>
        <v>19480101784.799999</v>
      </c>
      <c r="E19" s="13">
        <v>13067039665.6</v>
      </c>
      <c r="F19" s="13">
        <v>6413062119.1999998</v>
      </c>
      <c r="G19" s="13">
        <v>402569077.49999994</v>
      </c>
      <c r="H19" s="13">
        <v>2943859907</v>
      </c>
      <c r="I19" s="6"/>
    </row>
    <row r="20" spans="1:9" x14ac:dyDescent="0.25">
      <c r="A20" s="3" t="s">
        <v>110</v>
      </c>
      <c r="B20" s="13">
        <f>B18</f>
        <v>20983345042.910049</v>
      </c>
      <c r="C20" s="13">
        <f t="shared" ref="C20:H20" si="4">C18</f>
        <v>14621419227.900053</v>
      </c>
      <c r="D20" s="13">
        <f t="shared" si="4"/>
        <v>5075777772.5899973</v>
      </c>
      <c r="E20" s="13">
        <f t="shared" si="4"/>
        <v>3347170373.869997</v>
      </c>
      <c r="F20" s="13">
        <f t="shared" si="4"/>
        <v>1728607398.72</v>
      </c>
      <c r="G20" s="13">
        <f t="shared" si="4"/>
        <v>103840824.59999999</v>
      </c>
      <c r="H20" s="13">
        <f t="shared" si="4"/>
        <v>1182307217.8199999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108</v>
      </c>
      <c r="B23" s="13">
        <f>B17</f>
        <v>19105096216.140003</v>
      </c>
      <c r="I23" s="11"/>
    </row>
    <row r="24" spans="1:9" x14ac:dyDescent="0.25">
      <c r="A24" s="3" t="s">
        <v>109</v>
      </c>
      <c r="B24" s="13">
        <v>4867585521.8000002</v>
      </c>
    </row>
    <row r="26" spans="1:9" x14ac:dyDescent="0.25">
      <c r="A26" t="s">
        <v>9</v>
      </c>
    </row>
    <row r="27" spans="1:9" x14ac:dyDescent="0.25">
      <c r="A27" s="3" t="s">
        <v>63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</row>
    <row r="28" spans="1:9" x14ac:dyDescent="0.25">
      <c r="A28" s="3" t="s">
        <v>111</v>
      </c>
      <c r="B28" s="15">
        <v>1.02</v>
      </c>
      <c r="C28" s="15">
        <v>1.02</v>
      </c>
      <c r="D28" s="15">
        <v>1.02</v>
      </c>
      <c r="E28" s="15">
        <v>1.02</v>
      </c>
      <c r="F28" s="15">
        <v>1.02</v>
      </c>
      <c r="G28" s="15">
        <v>1.02</v>
      </c>
      <c r="H28" s="15">
        <v>1.02</v>
      </c>
    </row>
    <row r="29" spans="1:9" x14ac:dyDescent="0.25">
      <c r="A29" s="25" t="s">
        <v>10</v>
      </c>
      <c r="B29" s="4">
        <f>C29+D29+G29+H29</f>
        <v>387913</v>
      </c>
      <c r="C29" s="4">
        <v>234520</v>
      </c>
      <c r="D29" s="4">
        <f>E29+F29</f>
        <v>142214</v>
      </c>
      <c r="E29" s="23">
        <v>118125.40357520361</v>
      </c>
      <c r="F29" s="19">
        <v>24088.596424796382</v>
      </c>
      <c r="G29" s="4">
        <v>1155</v>
      </c>
      <c r="H29" s="4">
        <v>10024</v>
      </c>
    </row>
    <row r="31" spans="1:9" x14ac:dyDescent="0.25">
      <c r="A31" s="3" t="s">
        <v>11</v>
      </c>
    </row>
    <row r="32" spans="1:9" x14ac:dyDescent="0.25">
      <c r="A32" s="3" t="s">
        <v>64</v>
      </c>
      <c r="B32" s="6">
        <f>B16/B27</f>
        <v>17975923497.858593</v>
      </c>
      <c r="C32" s="6">
        <f t="shared" ref="C32:H32" si="5">C16/C27</f>
        <v>12285395987.494957</v>
      </c>
      <c r="D32" s="6">
        <f t="shared" si="5"/>
        <v>4662174896.2929296</v>
      </c>
      <c r="E32" s="6">
        <f t="shared" si="5"/>
        <v>3080931527.4141417</v>
      </c>
      <c r="F32" s="6">
        <f t="shared" si="5"/>
        <v>1581243368.878788</v>
      </c>
      <c r="G32" s="6">
        <f t="shared" si="5"/>
        <v>106127009.36363637</v>
      </c>
      <c r="H32" s="6">
        <f t="shared" si="5"/>
        <v>922225604.70707107</v>
      </c>
    </row>
    <row r="33" spans="1:8" x14ac:dyDescent="0.25">
      <c r="A33" s="3" t="s">
        <v>112</v>
      </c>
      <c r="B33" s="6">
        <f>B18/B28</f>
        <v>20571906904.813774</v>
      </c>
      <c r="C33" s="6">
        <f t="shared" ref="C33:H33" si="6">C18/C28</f>
        <v>14334724733.235346</v>
      </c>
      <c r="D33" s="6">
        <f t="shared" si="6"/>
        <v>4976252718.2254877</v>
      </c>
      <c r="E33" s="6">
        <f t="shared" si="6"/>
        <v>3281539582.2254872</v>
      </c>
      <c r="F33" s="6">
        <f t="shared" si="6"/>
        <v>1694713136</v>
      </c>
      <c r="G33" s="6">
        <f t="shared" si="6"/>
        <v>101804729.99999999</v>
      </c>
      <c r="H33" s="6">
        <f t="shared" si="6"/>
        <v>1159124723.352941</v>
      </c>
    </row>
    <row r="34" spans="1:8" x14ac:dyDescent="0.25">
      <c r="A34" s="3" t="s">
        <v>65</v>
      </c>
      <c r="B34" s="14">
        <f>B32/B10</f>
        <v>24337.37175014093</v>
      </c>
      <c r="C34" s="14">
        <f t="shared" ref="C34:H34" si="7">C32/C10</f>
        <v>24651.99564865659</v>
      </c>
      <c r="D34" s="14">
        <f t="shared" si="7"/>
        <v>23729.582973023651</v>
      </c>
      <c r="E34" s="14">
        <f t="shared" si="7"/>
        <v>24146.366815164834</v>
      </c>
      <c r="F34" s="14">
        <f t="shared" si="7"/>
        <v>22957.494793309637</v>
      </c>
      <c r="G34" s="14">
        <f t="shared" si="7"/>
        <v>23800.630043425965</v>
      </c>
      <c r="H34" s="14">
        <f t="shared" si="7"/>
        <v>23447.804650455648</v>
      </c>
    </row>
    <row r="35" spans="1:8" x14ac:dyDescent="0.25">
      <c r="A35" s="3" t="s">
        <v>113</v>
      </c>
      <c r="B35" s="6">
        <f>B33/B12</f>
        <v>26798.061267447443</v>
      </c>
      <c r="C35" s="6">
        <f t="shared" ref="C35:H35" si="8">C33/C12</f>
        <v>28519.947899581086</v>
      </c>
      <c r="D35" s="6">
        <f t="shared" si="8"/>
        <v>23730.228841185726</v>
      </c>
      <c r="E35" s="6">
        <f t="shared" si="8"/>
        <v>24321.933444204293</v>
      </c>
      <c r="F35" s="6">
        <f t="shared" si="8"/>
        <v>22662.652259962557</v>
      </c>
      <c r="G35" s="6">
        <f t="shared" si="8"/>
        <v>22996.324824937878</v>
      </c>
      <c r="H35" s="6">
        <f t="shared" si="8"/>
        <v>22765.878883490936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192.92728008599866</v>
      </c>
      <c r="C40" s="7">
        <f t="shared" ref="C40:H40" si="9">(C11)/C29*100</f>
        <v>213.91651031894935</v>
      </c>
      <c r="D40" s="7">
        <f t="shared" si="9"/>
        <v>147.55579619446749</v>
      </c>
      <c r="E40" s="7">
        <f t="shared" si="9"/>
        <v>118.66033533655877</v>
      </c>
      <c r="F40" s="7">
        <f t="shared" si="9"/>
        <v>289.25305057739149</v>
      </c>
      <c r="G40" s="7">
        <f t="shared" si="9"/>
        <v>370.04329004329003</v>
      </c>
      <c r="H40" s="7">
        <f t="shared" si="9"/>
        <v>325.15961691939344</v>
      </c>
    </row>
    <row r="41" spans="1:8" x14ac:dyDescent="0.25">
      <c r="A41" t="s">
        <v>15</v>
      </c>
      <c r="B41" s="7">
        <f>(B12)/B29*100</f>
        <v>197.89591996143466</v>
      </c>
      <c r="C41" s="7">
        <f t="shared" ref="C41:H41" si="10">(C12)/C29*100</f>
        <v>214.31903462391267</v>
      </c>
      <c r="D41" s="7">
        <f t="shared" si="10"/>
        <v>147.45454034061345</v>
      </c>
      <c r="E41" s="7">
        <f t="shared" si="10"/>
        <v>114.21844575041268</v>
      </c>
      <c r="F41" s="7">
        <f t="shared" si="10"/>
        <v>310.43734836714174</v>
      </c>
      <c r="G41" s="7">
        <f t="shared" si="10"/>
        <v>383.29004329004329</v>
      </c>
      <c r="H41" s="7">
        <f t="shared" si="10"/>
        <v>507.93096568236234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102.57539518165662</v>
      </c>
      <c r="C44" s="7">
        <f t="shared" ref="C44:H44" si="11">C12/C11*100</f>
        <v>100.1881688815712</v>
      </c>
      <c r="D44" s="7">
        <f t="shared" si="11"/>
        <v>99.931377921799424</v>
      </c>
      <c r="E44" s="7">
        <f t="shared" si="11"/>
        <v>96.256634895268533</v>
      </c>
      <c r="F44" s="7">
        <f t="shared" si="11"/>
        <v>107.32379407839028</v>
      </c>
      <c r="G44" s="7">
        <f t="shared" si="11"/>
        <v>103.57978474496959</v>
      </c>
      <c r="H44" s="7">
        <f t="shared" si="11"/>
        <v>156.20973185248818</v>
      </c>
    </row>
    <row r="45" spans="1:8" x14ac:dyDescent="0.25">
      <c r="A45" t="s">
        <v>18</v>
      </c>
      <c r="B45" s="7">
        <f>B18/B17*100</f>
        <v>109.83114036967424</v>
      </c>
      <c r="C45" s="7">
        <f t="shared" ref="C45:H45" si="12">C18/C17*100</f>
        <v>112.14721182145897</v>
      </c>
      <c r="D45" s="7">
        <f t="shared" si="12"/>
        <v>98.24291694077715</v>
      </c>
      <c r="E45" s="7">
        <f t="shared" si="12"/>
        <v>96.35623651060834</v>
      </c>
      <c r="F45" s="7">
        <f t="shared" si="12"/>
        <v>102.11448889415414</v>
      </c>
      <c r="G45" s="7">
        <f t="shared" si="12"/>
        <v>98.677127805595134</v>
      </c>
      <c r="H45" s="7">
        <f t="shared" si="12"/>
        <v>148.60520273681323</v>
      </c>
    </row>
    <row r="46" spans="1:8" x14ac:dyDescent="0.25">
      <c r="A46" t="s">
        <v>19</v>
      </c>
      <c r="B46" s="7">
        <f>AVERAGE(B44:B45)</f>
        <v>106.20326777566544</v>
      </c>
      <c r="C46" s="7">
        <f t="shared" ref="C46:H46" si="13">AVERAGE(C44:C45)</f>
        <v>106.16769035151509</v>
      </c>
      <c r="D46" s="7">
        <f t="shared" si="13"/>
        <v>99.087147431288287</v>
      </c>
      <c r="E46" s="7">
        <f t="shared" si="13"/>
        <v>96.306435702938444</v>
      </c>
      <c r="F46" s="7">
        <f t="shared" si="13"/>
        <v>104.71914148627221</v>
      </c>
      <c r="G46" s="7">
        <f t="shared" si="13"/>
        <v>101.12845627528236</v>
      </c>
      <c r="H46" s="7">
        <f t="shared" si="13"/>
        <v>152.4074672946507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102.57539518165662</v>
      </c>
      <c r="C49" s="7">
        <f t="shared" ref="C49:H49" si="14">C12/C13*100</f>
        <v>100.1881688815712</v>
      </c>
      <c r="D49" s="7">
        <f t="shared" si="14"/>
        <v>99.931377921799424</v>
      </c>
      <c r="E49" s="7">
        <f t="shared" si="14"/>
        <v>96.256634895268533</v>
      </c>
      <c r="F49" s="7">
        <f t="shared" si="14"/>
        <v>107.32379407839028</v>
      </c>
      <c r="G49" s="7">
        <f t="shared" si="14"/>
        <v>103.57978474496959</v>
      </c>
      <c r="H49" s="7">
        <f t="shared" si="14"/>
        <v>156.20973185248818</v>
      </c>
    </row>
    <row r="50" spans="1:8" x14ac:dyDescent="0.25">
      <c r="A50" t="s">
        <v>22</v>
      </c>
      <c r="B50" s="7">
        <f>B18/B19*100</f>
        <v>29.62933311456278</v>
      </c>
      <c r="C50" s="7">
        <f t="shared" ref="C50:H50" si="15">C18/C19*100</f>
        <v>30.465753628439902</v>
      </c>
      <c r="D50" s="7">
        <f t="shared" si="15"/>
        <v>26.056217922590854</v>
      </c>
      <c r="E50" s="7">
        <f t="shared" si="15"/>
        <v>25.615368587895876</v>
      </c>
      <c r="F50" s="7">
        <f t="shared" si="15"/>
        <v>26.954477698644773</v>
      </c>
      <c r="G50" s="7">
        <f t="shared" si="15"/>
        <v>25.794535746476953</v>
      </c>
      <c r="H50" s="7">
        <f t="shared" si="15"/>
        <v>40.161803046696406</v>
      </c>
    </row>
    <row r="51" spans="1:8" x14ac:dyDescent="0.25">
      <c r="A51" t="s">
        <v>23</v>
      </c>
      <c r="B51" s="7">
        <f>(B49+B50)/2</f>
        <v>66.1023641481097</v>
      </c>
      <c r="C51" s="7">
        <f t="shared" ref="C51:H51" si="16">(C49+C50)/2</f>
        <v>65.326961255005557</v>
      </c>
      <c r="D51" s="7">
        <f t="shared" si="16"/>
        <v>62.993797922195142</v>
      </c>
      <c r="E51" s="7">
        <f t="shared" si="16"/>
        <v>60.936001741582203</v>
      </c>
      <c r="F51" s="7">
        <f t="shared" si="16"/>
        <v>67.139135888517529</v>
      </c>
      <c r="G51" s="7">
        <f t="shared" si="16"/>
        <v>64.687160245723277</v>
      </c>
      <c r="H51" s="7">
        <f t="shared" si="16"/>
        <v>98.185767449592291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17">E20/E18*100</f>
        <v>100</v>
      </c>
      <c r="F54" s="7">
        <f t="shared" si="17"/>
        <v>100</v>
      </c>
      <c r="G54" s="7">
        <f t="shared" si="17"/>
        <v>100</v>
      </c>
      <c r="H54" s="7">
        <f t="shared" si="17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3.9330421573379404</v>
      </c>
      <c r="C57" s="7">
        <f t="shared" ref="C57:H57" si="18">((C12/C10)-1)*100</f>
        <v>0.85642105094179133</v>
      </c>
      <c r="D57" s="7">
        <f t="shared" si="18"/>
        <v>6.7338182225366694</v>
      </c>
      <c r="E57" s="7">
        <f t="shared" si="18"/>
        <v>5.7424330297662918</v>
      </c>
      <c r="F57" s="7">
        <f t="shared" si="18"/>
        <v>8.5703500442818381</v>
      </c>
      <c r="G57" s="7">
        <f t="shared" si="18"/>
        <v>-0.71764969724152916</v>
      </c>
      <c r="H57" s="7">
        <f t="shared" si="18"/>
        <v>29.452594645445075</v>
      </c>
    </row>
    <row r="58" spans="1:8" x14ac:dyDescent="0.25">
      <c r="A58" t="s">
        <v>27</v>
      </c>
      <c r="B58" s="7">
        <f>((B33/B32)-1)*100</f>
        <v>14.441446678744651</v>
      </c>
      <c r="C58" s="7">
        <f t="shared" ref="C58:H58" si="19">((C33/C32)-1)*100</f>
        <v>16.68101498581207</v>
      </c>
      <c r="D58" s="7">
        <f t="shared" si="19"/>
        <v>6.7367232872857841</v>
      </c>
      <c r="E58" s="7">
        <f t="shared" si="19"/>
        <v>6.5112792357225224</v>
      </c>
      <c r="F58" s="7">
        <f t="shared" si="19"/>
        <v>7.175983745099912</v>
      </c>
      <c r="G58" s="7">
        <f t="shared" si="19"/>
        <v>-4.0727420753244985</v>
      </c>
      <c r="H58" s="7">
        <f t="shared" si="19"/>
        <v>25.687762022300053</v>
      </c>
    </row>
    <row r="59" spans="1:8" x14ac:dyDescent="0.25">
      <c r="A59" t="s">
        <v>28</v>
      </c>
      <c r="B59" s="7">
        <f>((B35/B34)-1)*100</f>
        <v>10.110744671072647</v>
      </c>
      <c r="C59" s="7">
        <f>((C35/C34)-1)*100</f>
        <v>15.690219591350928</v>
      </c>
      <c r="D59" s="7">
        <f>((D35/D34)-1)*100</f>
        <v>2.7217847140770246E-3</v>
      </c>
      <c r="E59" s="7">
        <f t="shared" ref="E59:H59" si="20">((E35/E34)-1)*100</f>
        <v>0.72709335687386467</v>
      </c>
      <c r="F59" s="7">
        <f t="shared" si="20"/>
        <v>-1.2842975072045126</v>
      </c>
      <c r="G59" s="7">
        <f t="shared" si="20"/>
        <v>-3.3793442317307298</v>
      </c>
      <c r="H59" s="7">
        <f t="shared" si="20"/>
        <v>-2.9082712737094618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8509.4207637461768</v>
      </c>
      <c r="C62" s="4">
        <f t="shared" ref="C62:H62" si="21">C17/(C11*3)</f>
        <v>8662.7464516013297</v>
      </c>
      <c r="D62" s="4">
        <f t="shared" si="21"/>
        <v>8206.9440089589934</v>
      </c>
      <c r="E62" s="4">
        <f t="shared" si="21"/>
        <v>8260.9093896847589</v>
      </c>
      <c r="F62" s="4">
        <f t="shared" si="21"/>
        <v>8098.3827981495569</v>
      </c>
      <c r="G62" s="4">
        <f t="shared" si="21"/>
        <v>8207.215852441117</v>
      </c>
      <c r="H62" s="4">
        <f t="shared" si="21"/>
        <v>8136.4959092675545</v>
      </c>
    </row>
    <row r="63" spans="1:8" x14ac:dyDescent="0.25">
      <c r="A63" t="s">
        <v>44</v>
      </c>
      <c r="B63" s="4">
        <f>B18/(B12*3)</f>
        <v>9111.3408309321312</v>
      </c>
      <c r="C63" s="4">
        <f t="shared" ref="C63:H63" si="22">C18/(C12*3)</f>
        <v>9696.7822858575691</v>
      </c>
      <c r="D63" s="4">
        <f t="shared" si="22"/>
        <v>8068.277806003146</v>
      </c>
      <c r="E63" s="4">
        <f t="shared" si="22"/>
        <v>8269.457371029459</v>
      </c>
      <c r="F63" s="4">
        <f t="shared" si="22"/>
        <v>7705.3017683872695</v>
      </c>
      <c r="G63" s="4">
        <f t="shared" si="22"/>
        <v>7818.7504404788788</v>
      </c>
      <c r="H63" s="4">
        <f t="shared" si="22"/>
        <v>7740.3988203869185</v>
      </c>
    </row>
    <row r="64" spans="1:8" x14ac:dyDescent="0.25">
      <c r="A64" t="s">
        <v>30</v>
      </c>
      <c r="B64" s="4">
        <f>(B63/B62)*B46</f>
        <v>113.71563317041104</v>
      </c>
      <c r="C64" s="4">
        <f t="shared" ref="C64:H64" si="23">(C63/C62)*C46</f>
        <v>118.84048377529049</v>
      </c>
      <c r="D64" s="4">
        <f t="shared" si="23"/>
        <v>97.412950741141032</v>
      </c>
      <c r="E64" s="4">
        <f t="shared" si="23"/>
        <v>96.40608884969626</v>
      </c>
      <c r="F64" s="4">
        <f t="shared" si="23"/>
        <v>99.636261484520233</v>
      </c>
      <c r="G64" s="4">
        <f t="shared" si="23"/>
        <v>96.341826054462956</v>
      </c>
      <c r="H64" s="4">
        <f t="shared" si="23"/>
        <v>144.98803824407847</v>
      </c>
    </row>
    <row r="65" spans="1:8" x14ac:dyDescent="0.25">
      <c r="A65" t="s">
        <v>45</v>
      </c>
      <c r="B65" s="4">
        <f>B17/B11</f>
        <v>25528.26229123853</v>
      </c>
      <c r="C65" s="4">
        <f t="shared" ref="C65:H65" si="24">C17/C11</f>
        <v>25988.239354803991</v>
      </c>
      <c r="D65" s="4">
        <f t="shared" si="24"/>
        <v>24620.832026876982</v>
      </c>
      <c r="E65" s="4">
        <f t="shared" si="24"/>
        <v>24782.728169054277</v>
      </c>
      <c r="F65" s="4">
        <f t="shared" si="24"/>
        <v>24295.148394448672</v>
      </c>
      <c r="G65" s="4">
        <f t="shared" si="24"/>
        <v>24621.647557323351</v>
      </c>
      <c r="H65" s="4">
        <f t="shared" si="24"/>
        <v>24409.487727802662</v>
      </c>
    </row>
    <row r="66" spans="1:8" x14ac:dyDescent="0.25">
      <c r="A66" t="s">
        <v>46</v>
      </c>
      <c r="B66" s="4">
        <f>B18/B12</f>
        <v>27334.022492796394</v>
      </c>
      <c r="C66" s="4">
        <f t="shared" ref="C66:H66" si="25">C18/C12</f>
        <v>29090.346857572709</v>
      </c>
      <c r="D66" s="4">
        <f t="shared" si="25"/>
        <v>24204.833418009439</v>
      </c>
      <c r="E66" s="4">
        <f t="shared" si="25"/>
        <v>24808.372113088379</v>
      </c>
      <c r="F66" s="4">
        <f t="shared" si="25"/>
        <v>23115.905305161807</v>
      </c>
      <c r="G66" s="4">
        <f t="shared" si="25"/>
        <v>23456.251321436637</v>
      </c>
      <c r="H66" s="4">
        <f t="shared" si="25"/>
        <v>23221.196461160758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25.477942988258071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431.08323313342731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98</v>
      </c>
    </row>
    <row r="75" spans="1:8" x14ac:dyDescent="0.25">
      <c r="A75" t="s">
        <v>88</v>
      </c>
      <c r="B75" s="10"/>
      <c r="C75" s="10"/>
      <c r="D75" s="10"/>
      <c r="E75" s="10"/>
    </row>
    <row r="76" spans="1:8" x14ac:dyDescent="0.25">
      <c r="A76" t="s">
        <v>89</v>
      </c>
    </row>
    <row r="77" spans="1:8" x14ac:dyDescent="0.25">
      <c r="A77" t="s">
        <v>99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138</v>
      </c>
    </row>
    <row r="84" spans="1:1" x14ac:dyDescent="0.25">
      <c r="A84" s="20" t="s">
        <v>78</v>
      </c>
    </row>
    <row r="85" spans="1:1" x14ac:dyDescent="0.25">
      <c r="A85" s="34" t="s">
        <v>137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opLeftCell="A16" workbookViewId="0">
      <selection activeCell="C29" sqref="C29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8.140625" customWidth="1"/>
    <col min="9" max="9" width="17.85546875" bestFit="1" customWidth="1"/>
  </cols>
  <sheetData>
    <row r="2" spans="1:8" ht="15.75" x14ac:dyDescent="0.25">
      <c r="A2" s="40" t="s">
        <v>114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41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42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66</v>
      </c>
      <c r="B10" s="13">
        <f>(+'I Trimestre'!B10+'II trimestre'!B10)/2</f>
        <v>725425</v>
      </c>
      <c r="C10" s="13">
        <f>(+'I Trimestre'!C10+'II trimestre'!C10)/2</f>
        <v>499276</v>
      </c>
      <c r="D10" s="13">
        <f>(+'I Trimestre'!D10+'II trimestre'!D10)/2</f>
        <v>193581</v>
      </c>
      <c r="E10" s="13">
        <f>(+'I Trimestre'!E10+'II trimestre'!E10)/2</f>
        <v>125777</v>
      </c>
      <c r="F10" s="13">
        <f>(+'I Trimestre'!F10+'II trimestre'!F10)/2</f>
        <v>67804</v>
      </c>
      <c r="G10" s="13">
        <f>(+'I Trimestre'!G10+'II trimestre'!G10)/2</f>
        <v>4274</v>
      </c>
      <c r="H10" s="13">
        <f>(+'I Trimestre'!H10+'II trimestre'!H10)/2</f>
        <v>28294</v>
      </c>
    </row>
    <row r="11" spans="1:8" x14ac:dyDescent="0.25">
      <c r="A11" s="3" t="s">
        <v>115</v>
      </c>
      <c r="B11" s="13">
        <f>(+'I Trimestre'!B11+'II trimestre'!B11)/2</f>
        <v>748390</v>
      </c>
      <c r="C11" s="13">
        <f>(+'I Trimestre'!C11+'II trimestre'!C11)/2</f>
        <v>501677</v>
      </c>
      <c r="D11" s="13">
        <f>(+'I Trimestre'!D11+'II trimestre'!D11)/2</f>
        <v>209845</v>
      </c>
      <c r="E11" s="13">
        <f>(+'I Trimestre'!E11+'II trimestre'!E11)/2</f>
        <v>140168</v>
      </c>
      <c r="F11" s="13">
        <f>(+'I Trimestre'!F11+'II trimestre'!F11)/2</f>
        <v>69677</v>
      </c>
      <c r="G11" s="13">
        <f>(+'I Trimestre'!G11+'II trimestre'!G11)/2</f>
        <v>4274</v>
      </c>
      <c r="H11" s="13">
        <f>(+'I Trimestre'!H11+'II trimestre'!H11)/2</f>
        <v>32594</v>
      </c>
    </row>
    <row r="12" spans="1:8" x14ac:dyDescent="0.25">
      <c r="A12" s="3" t="s">
        <v>116</v>
      </c>
      <c r="B12" s="13">
        <f>(+'I Trimestre'!B12+'II trimestre'!B12)/2</f>
        <v>764454.5</v>
      </c>
      <c r="C12" s="13">
        <f>(+'I Trimestre'!C12+'II trimestre'!C12)/2</f>
        <v>499973.5</v>
      </c>
      <c r="D12" s="13">
        <f>(+'I Trimestre'!D12+'II trimestre'!D12)/2</f>
        <v>210236</v>
      </c>
      <c r="E12" s="13">
        <f>(+'I Trimestre'!E12+'II trimestre'!E12)/2</f>
        <v>136210</v>
      </c>
      <c r="F12" s="13">
        <f>(+'I Trimestre'!F12+'II trimestre'!F12)/2</f>
        <v>74026</v>
      </c>
      <c r="G12" s="13">
        <f>(+'I Trimestre'!G12+'II trimestre'!G12)/2</f>
        <v>4459</v>
      </c>
      <c r="H12" s="13">
        <f>(+'I Trimestre'!H12+'II trimestre'!H12)/2</f>
        <v>49786</v>
      </c>
    </row>
    <row r="13" spans="1:8" x14ac:dyDescent="0.25">
      <c r="A13" s="3" t="s">
        <v>82</v>
      </c>
      <c r="B13" s="13">
        <f>+'II trimestre'!B13</f>
        <v>748390</v>
      </c>
      <c r="C13" s="13">
        <f>+'II trimestre'!C13</f>
        <v>501677</v>
      </c>
      <c r="D13" s="13">
        <f>+'II trimestre'!D13</f>
        <v>209845</v>
      </c>
      <c r="E13" s="13">
        <f>+'II trimestre'!E13</f>
        <v>140168</v>
      </c>
      <c r="F13" s="13">
        <f>+'II trimestre'!F13</f>
        <v>69677</v>
      </c>
      <c r="G13" s="13">
        <f>+'II trimestre'!G13</f>
        <v>4274</v>
      </c>
      <c r="H13" s="13">
        <f>+'II trimestre'!H13</f>
        <v>32594</v>
      </c>
    </row>
    <row r="15" spans="1:8" x14ac:dyDescent="0.25">
      <c r="A15" s="5" t="s">
        <v>7</v>
      </c>
    </row>
    <row r="16" spans="1:8" x14ac:dyDescent="0.25">
      <c r="A16" s="3" t="s">
        <v>66</v>
      </c>
      <c r="B16" s="13">
        <f>+'I Trimestre'!B16+'II trimestre'!B16</f>
        <v>32618521248.939999</v>
      </c>
      <c r="C16" s="13">
        <f>+'I Trimestre'!C16+'II trimestre'!C16</f>
        <v>22739935678.539993</v>
      </c>
      <c r="D16" s="13">
        <f>+'I Trimestre'!D16+'II trimestre'!D16</f>
        <v>8489627673.3800011</v>
      </c>
      <c r="E16" s="13">
        <f>+'I Trimestre'!E16+'II trimestre'!E16</f>
        <v>5570290125.4300022</v>
      </c>
      <c r="F16" s="13">
        <f>+'I Trimestre'!F16+'II trimestre'!F16</f>
        <v>2919337547.9499998</v>
      </c>
      <c r="G16" s="13">
        <f>+'I Trimestre'!G16+'II trimestre'!G16</f>
        <v>191994966.51999998</v>
      </c>
      <c r="H16" s="13">
        <f>+'I Trimestre'!H16+'II trimestre'!H16</f>
        <v>1196962930.5000002</v>
      </c>
    </row>
    <row r="17" spans="1:9" x14ac:dyDescent="0.25">
      <c r="A17" s="3" t="s">
        <v>115</v>
      </c>
      <c r="B17" s="13">
        <f>+'I Trimestre'!B17+'II trimestre'!B17</f>
        <v>33381421963.32</v>
      </c>
      <c r="C17" s="13">
        <f>+'I Trimestre'!C17+'II trimestre'!C17</f>
        <v>22585210082.040001</v>
      </c>
      <c r="D17" s="13">
        <f>+'I Trimestre'!D17+'II trimestre'!D17</f>
        <v>9215735438.1599998</v>
      </c>
      <c r="E17" s="13">
        <f>+'I Trimestre'!E17+'II trimestre'!E17</f>
        <v>6178650334.8000011</v>
      </c>
      <c r="F17" s="13">
        <f>+'I Trimestre'!F17+'II trimestre'!F17</f>
        <v>3037085103.3600001</v>
      </c>
      <c r="G17" s="13">
        <f>+'I Trimestre'!G17+'II trimestre'!G17</f>
        <v>190337391.11999997</v>
      </c>
      <c r="H17" s="13">
        <f>+'I Trimestre'!H17+'II trimestre'!H17</f>
        <v>1390139052</v>
      </c>
    </row>
    <row r="18" spans="1:9" x14ac:dyDescent="0.25">
      <c r="A18" s="3" t="s">
        <v>116</v>
      </c>
      <c r="B18" s="13">
        <f>+'I Trimestre'!B18+'II trimestre'!B18</f>
        <v>33482972338.970108</v>
      </c>
      <c r="C18" s="13">
        <f>+'I Trimestre'!C18+'II trimestre'!C18</f>
        <v>23079412931.390106</v>
      </c>
      <c r="D18" s="13">
        <f>+'I Trimestre'!D18+'II trimestre'!D18</f>
        <v>8333179011.1599998</v>
      </c>
      <c r="E18" s="13">
        <f>+'I Trimestre'!E18+'II trimestre'!E18</f>
        <v>5603227283.4399986</v>
      </c>
      <c r="F18" s="13">
        <f>+'I Trimestre'!F18+'II trimestre'!F18</f>
        <v>2729951727.7200003</v>
      </c>
      <c r="G18" s="13">
        <f>+'I Trimestre'!G18+'II trimestre'!G18</f>
        <v>170940807.11000001</v>
      </c>
      <c r="H18" s="13">
        <f>+'I Trimestre'!H18+'II trimestre'!H18</f>
        <v>1899439589.3100004</v>
      </c>
    </row>
    <row r="19" spans="1:9" x14ac:dyDescent="0.25">
      <c r="A19" s="3" t="s">
        <v>82</v>
      </c>
      <c r="B19" s="13">
        <f>+'II trimestre'!B19</f>
        <v>70819498237.699997</v>
      </c>
      <c r="C19" s="13">
        <f>+'II trimestre'!C19</f>
        <v>47992967468.399994</v>
      </c>
      <c r="D19" s="13">
        <f>+'II trimestre'!D19</f>
        <v>19480101784.799999</v>
      </c>
      <c r="E19" s="13">
        <f>+'II trimestre'!E19</f>
        <v>13067039665.6</v>
      </c>
      <c r="F19" s="13">
        <f>+'II trimestre'!F19</f>
        <v>6413062119.1999998</v>
      </c>
      <c r="G19" s="13">
        <f>+'II trimestre'!G19</f>
        <v>402569077.49999994</v>
      </c>
      <c r="H19" s="13">
        <f>+'II trimestre'!H19</f>
        <v>2943859907</v>
      </c>
      <c r="I19" s="6"/>
    </row>
    <row r="20" spans="1:9" x14ac:dyDescent="0.25">
      <c r="A20" s="3" t="s">
        <v>117</v>
      </c>
      <c r="B20" s="13">
        <f>B18</f>
        <v>33482972338.970108</v>
      </c>
      <c r="C20" s="13">
        <f t="shared" ref="C20:H20" si="0">C18</f>
        <v>23079412931.390106</v>
      </c>
      <c r="D20" s="13">
        <f t="shared" si="0"/>
        <v>8333179011.1599998</v>
      </c>
      <c r="E20" s="13">
        <f t="shared" si="0"/>
        <v>5603227283.4399986</v>
      </c>
      <c r="F20" s="13">
        <f t="shared" si="0"/>
        <v>2729951727.7200003</v>
      </c>
      <c r="G20" s="13">
        <f t="shared" si="0"/>
        <v>170940807.11000001</v>
      </c>
      <c r="H20" s="13">
        <f t="shared" si="0"/>
        <v>1899439589.3100004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115</v>
      </c>
      <c r="B23" s="13">
        <f>'I Trimestre'!B23+'II trimestre'!B23</f>
        <v>33381421963.32</v>
      </c>
      <c r="I23" s="11"/>
    </row>
    <row r="24" spans="1:9" x14ac:dyDescent="0.25">
      <c r="A24" s="3" t="s">
        <v>116</v>
      </c>
      <c r="B24" s="13">
        <f>'I Trimestre'!B24+'II trimestre'!B24</f>
        <v>23682471814.239998</v>
      </c>
    </row>
    <row r="26" spans="1:9" x14ac:dyDescent="0.25">
      <c r="A26" t="s">
        <v>9</v>
      </c>
    </row>
    <row r="27" spans="1:9" x14ac:dyDescent="0.25">
      <c r="A27" s="25" t="s">
        <v>67</v>
      </c>
      <c r="B27" s="29">
        <v>0.99</v>
      </c>
      <c r="C27" s="29">
        <v>0.99</v>
      </c>
      <c r="D27" s="29">
        <v>0.99</v>
      </c>
      <c r="E27" s="29">
        <v>0.99</v>
      </c>
      <c r="F27" s="29">
        <v>0.99</v>
      </c>
      <c r="G27" s="29">
        <v>0.99</v>
      </c>
      <c r="H27" s="29">
        <v>0.99</v>
      </c>
    </row>
    <row r="28" spans="1:9" x14ac:dyDescent="0.25">
      <c r="A28" s="25" t="s">
        <v>118</v>
      </c>
      <c r="B28" s="29">
        <v>1.01</v>
      </c>
      <c r="C28" s="29">
        <v>1.01</v>
      </c>
      <c r="D28" s="29">
        <v>1.01</v>
      </c>
      <c r="E28" s="29">
        <v>1.01</v>
      </c>
      <c r="F28" s="29">
        <v>1.01</v>
      </c>
      <c r="G28" s="29">
        <v>1.01</v>
      </c>
      <c r="H28" s="29">
        <v>1.01</v>
      </c>
    </row>
    <row r="29" spans="1:9" x14ac:dyDescent="0.25">
      <c r="A29" s="25" t="s">
        <v>10</v>
      </c>
      <c r="B29" s="13">
        <f>C29+D29+G29+H29</f>
        <v>387913</v>
      </c>
      <c r="C29" s="13">
        <v>234520</v>
      </c>
      <c r="D29" s="13">
        <f>E29+F29</f>
        <v>142214</v>
      </c>
      <c r="E29" s="23">
        <v>118125.40357520361</v>
      </c>
      <c r="F29" s="23">
        <v>24088.596424796382</v>
      </c>
      <c r="G29" s="13">
        <v>1155</v>
      </c>
      <c r="H29" s="13">
        <v>10024</v>
      </c>
    </row>
    <row r="31" spans="1:9" x14ac:dyDescent="0.25">
      <c r="A31" s="3" t="s">
        <v>11</v>
      </c>
    </row>
    <row r="32" spans="1:9" x14ac:dyDescent="0.25">
      <c r="A32" s="3" t="s">
        <v>68</v>
      </c>
      <c r="B32" s="6">
        <f>B16/B27</f>
        <v>32948001261.555553</v>
      </c>
      <c r="C32" s="6">
        <f t="shared" ref="C32:H32" si="1">C16/C27</f>
        <v>22969631998.525246</v>
      </c>
      <c r="D32" s="6">
        <f t="shared" ref="D32" si="2">D16/D27</f>
        <v>8575381488.2626276</v>
      </c>
      <c r="E32" s="6">
        <f t="shared" si="1"/>
        <v>5626555682.2525272</v>
      </c>
      <c r="F32" s="6">
        <f>F16/F27</f>
        <v>2948825806.0101008</v>
      </c>
      <c r="G32" s="6">
        <f t="shared" si="1"/>
        <v>193934309.61616158</v>
      </c>
      <c r="H32" s="6">
        <f t="shared" si="1"/>
        <v>1209053465.1515155</v>
      </c>
    </row>
    <row r="33" spans="1:8" x14ac:dyDescent="0.25">
      <c r="A33" s="3" t="s">
        <v>119</v>
      </c>
      <c r="B33" s="6">
        <f>B18/B28</f>
        <v>33151457761.356541</v>
      </c>
      <c r="C33" s="6">
        <f t="shared" ref="C33:H33" si="3">C18/C28</f>
        <v>22850903892.46545</v>
      </c>
      <c r="D33" s="6">
        <f t="shared" ref="D33" si="4">D18/D28</f>
        <v>8250672288.2772274</v>
      </c>
      <c r="E33" s="6">
        <f t="shared" si="3"/>
        <v>5547749785.584157</v>
      </c>
      <c r="F33" s="6">
        <f t="shared" si="3"/>
        <v>2702922502.6930695</v>
      </c>
      <c r="G33" s="6">
        <f t="shared" si="3"/>
        <v>169248323.87128714</v>
      </c>
      <c r="H33" s="6">
        <f t="shared" si="3"/>
        <v>1880633256.7425747</v>
      </c>
    </row>
    <row r="34" spans="1:8" x14ac:dyDescent="0.25">
      <c r="A34" s="3" t="s">
        <v>69</v>
      </c>
      <c r="B34" s="6">
        <f>B32/B10</f>
        <v>45418.894112493443</v>
      </c>
      <c r="C34" s="6">
        <f t="shared" ref="C34:H34" si="5">C32/C10</f>
        <v>46005.880512031916</v>
      </c>
      <c r="D34" s="6">
        <f t="shared" ref="D34" si="6">D32/D10</f>
        <v>44298.673362895264</v>
      </c>
      <c r="E34" s="6">
        <f t="shared" si="5"/>
        <v>44734.376573240952</v>
      </c>
      <c r="F34" s="6">
        <f t="shared" si="5"/>
        <v>43490.440180669291</v>
      </c>
      <c r="G34" s="6">
        <f t="shared" si="5"/>
        <v>45375.364907852498</v>
      </c>
      <c r="H34" s="6">
        <f t="shared" si="5"/>
        <v>42731.797029459092</v>
      </c>
    </row>
    <row r="35" spans="1:8" x14ac:dyDescent="0.25">
      <c r="A35" s="3" t="s">
        <v>120</v>
      </c>
      <c r="B35" s="6">
        <f>B33/B12</f>
        <v>43366.162095136518</v>
      </c>
      <c r="C35" s="6">
        <f t="shared" ref="C35:H35" si="7">C33/C12</f>
        <v>45704.230109126685</v>
      </c>
      <c r="D35" s="6">
        <f t="shared" ref="D35" si="8">D33/D12</f>
        <v>39244.81196501659</v>
      </c>
      <c r="E35" s="6">
        <f t="shared" si="7"/>
        <v>40729.386870157527</v>
      </c>
      <c r="F35" s="6">
        <f t="shared" si="7"/>
        <v>36513.150821239426</v>
      </c>
      <c r="G35" s="6">
        <f t="shared" si="7"/>
        <v>37956.565120270716</v>
      </c>
      <c r="H35" s="6">
        <f t="shared" si="7"/>
        <v>37774.339307085822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192.92728008599866</v>
      </c>
      <c r="C40" s="7">
        <f t="shared" ref="C40:H40" si="9">((C11)/C29)*100</f>
        <v>213.91651031894935</v>
      </c>
      <c r="D40" s="7">
        <f t="shared" si="9"/>
        <v>147.55579619446749</v>
      </c>
      <c r="E40" s="7">
        <f t="shared" si="9"/>
        <v>118.66033533655877</v>
      </c>
      <c r="F40" s="7">
        <f t="shared" si="9"/>
        <v>289.25305057739149</v>
      </c>
      <c r="G40" s="7">
        <f t="shared" si="9"/>
        <v>370.04329004329003</v>
      </c>
      <c r="H40" s="7">
        <f t="shared" si="9"/>
        <v>325.15961691939344</v>
      </c>
    </row>
    <row r="41" spans="1:8" x14ac:dyDescent="0.25">
      <c r="A41" t="s">
        <v>15</v>
      </c>
      <c r="B41" s="7">
        <f>((B12)/B29)*100</f>
        <v>197.06854371985472</v>
      </c>
      <c r="C41" s="7">
        <f t="shared" ref="C41:H41" si="10">((C12)/C29)*100</f>
        <v>213.19013303769401</v>
      </c>
      <c r="D41" s="7">
        <f t="shared" si="10"/>
        <v>147.83073396430731</v>
      </c>
      <c r="E41" s="7">
        <f t="shared" si="10"/>
        <v>115.30965895348916</v>
      </c>
      <c r="F41" s="7">
        <f t="shared" si="10"/>
        <v>307.30723656360038</v>
      </c>
      <c r="G41" s="7">
        <f t="shared" si="10"/>
        <v>386.06060606060606</v>
      </c>
      <c r="H41" s="7">
        <f t="shared" si="10"/>
        <v>496.66799680766161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102.14654124186586</v>
      </c>
      <c r="C44" s="7">
        <f t="shared" ref="C44:H44" si="11">C12/C11*100</f>
        <v>99.660438887969747</v>
      </c>
      <c r="D44" s="7">
        <f t="shared" ref="D44" si="12">D12/D11*100</f>
        <v>100.18632800400296</v>
      </c>
      <c r="E44" s="7">
        <f t="shared" si="11"/>
        <v>97.176245648079458</v>
      </c>
      <c r="F44" s="7">
        <f t="shared" si="11"/>
        <v>106.24165793590426</v>
      </c>
      <c r="G44" s="7">
        <f t="shared" si="11"/>
        <v>104.32849789424428</v>
      </c>
      <c r="H44" s="7">
        <f t="shared" si="11"/>
        <v>152.7459041541388</v>
      </c>
    </row>
    <row r="45" spans="1:8" x14ac:dyDescent="0.25">
      <c r="A45" t="s">
        <v>18</v>
      </c>
      <c r="B45" s="7">
        <f>B18/B17*100</f>
        <v>100.30421225243697</v>
      </c>
      <c r="C45" s="7">
        <f t="shared" ref="C45:H45" si="13">C18/C17*100</f>
        <v>102.18817025635329</v>
      </c>
      <c r="D45" s="7">
        <f t="shared" ref="D45" si="14">D18/D17*100</f>
        <v>90.42337496641278</v>
      </c>
      <c r="E45" s="7">
        <f t="shared" si="13"/>
        <v>90.686913481427354</v>
      </c>
      <c r="F45" s="7">
        <f t="shared" si="13"/>
        <v>89.887231829618116</v>
      </c>
      <c r="G45" s="7">
        <f t="shared" si="13"/>
        <v>89.809367515302768</v>
      </c>
      <c r="H45" s="7">
        <f t="shared" si="13"/>
        <v>136.63666138846091</v>
      </c>
    </row>
    <row r="46" spans="1:8" x14ac:dyDescent="0.25">
      <c r="A46" t="s">
        <v>19</v>
      </c>
      <c r="B46" s="7">
        <f>AVERAGE(B44:B45)</f>
        <v>101.22537674715142</v>
      </c>
      <c r="C46" s="7">
        <f t="shared" ref="C46:H46" si="15">AVERAGE(C44:C45)</f>
        <v>100.92430457216152</v>
      </c>
      <c r="D46" s="7">
        <f t="shared" ref="D46" si="16">AVERAGE(D44:D45)</f>
        <v>95.304851485207877</v>
      </c>
      <c r="E46" s="7">
        <f t="shared" si="15"/>
        <v>93.931579564753406</v>
      </c>
      <c r="F46" s="7">
        <f t="shared" si="15"/>
        <v>98.064444882761194</v>
      </c>
      <c r="G46" s="7">
        <f t="shared" si="15"/>
        <v>97.068932704773516</v>
      </c>
      <c r="H46" s="7">
        <f t="shared" si="15"/>
        <v>144.69128277129985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102.14654124186586</v>
      </c>
      <c r="C49" s="7">
        <f t="shared" ref="C49:H49" si="17">C12/C13*100</f>
        <v>99.660438887969747</v>
      </c>
      <c r="D49" s="7">
        <f t="shared" si="17"/>
        <v>100.18632800400296</v>
      </c>
      <c r="E49" s="7">
        <f t="shared" si="17"/>
        <v>97.176245648079458</v>
      </c>
      <c r="F49" s="7">
        <f t="shared" si="17"/>
        <v>106.24165793590426</v>
      </c>
      <c r="G49" s="7">
        <f t="shared" si="17"/>
        <v>104.32849789424428</v>
      </c>
      <c r="H49" s="7">
        <f t="shared" si="17"/>
        <v>152.7459041541388</v>
      </c>
    </row>
    <row r="50" spans="1:8" x14ac:dyDescent="0.25">
      <c r="A50" t="s">
        <v>22</v>
      </c>
      <c r="B50" s="7">
        <f>B18/B19*100</f>
        <v>47.279313144223615</v>
      </c>
      <c r="C50" s="7">
        <f t="shared" ref="C50:H50" si="18">C18/C19*100</f>
        <v>48.089155867651407</v>
      </c>
      <c r="D50" s="7">
        <f t="shared" ref="D50" si="19">D18/D19*100</f>
        <v>42.777902822162055</v>
      </c>
      <c r="E50" s="7">
        <f t="shared" si="18"/>
        <v>42.8806173917948</v>
      </c>
      <c r="F50" s="7">
        <f t="shared" si="18"/>
        <v>42.56861506996519</v>
      </c>
      <c r="G50" s="7">
        <f t="shared" si="18"/>
        <v>42.462478283618303</v>
      </c>
      <c r="H50" s="7">
        <f t="shared" si="18"/>
        <v>64.522078132639905</v>
      </c>
    </row>
    <row r="51" spans="1:8" x14ac:dyDescent="0.25">
      <c r="A51" t="s">
        <v>23</v>
      </c>
      <c r="B51" s="7">
        <f>(B49+B50)/2</f>
        <v>74.712927193044735</v>
      </c>
      <c r="C51" s="7">
        <f t="shared" ref="C51:H51" si="20">(C49+C50)/2</f>
        <v>73.87479737781058</v>
      </c>
      <c r="D51" s="7">
        <f t="shared" ref="D51" si="21">(D49+D50)/2</f>
        <v>71.482115413082511</v>
      </c>
      <c r="E51" s="7">
        <f t="shared" si="20"/>
        <v>70.028431519937129</v>
      </c>
      <c r="F51" s="7">
        <f t="shared" si="20"/>
        <v>74.405136502934724</v>
      </c>
      <c r="G51" s="7">
        <f t="shared" si="20"/>
        <v>73.395488088931288</v>
      </c>
      <c r="H51" s="7">
        <f t="shared" si="20"/>
        <v>108.63399114338935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2">E20/E18*100</f>
        <v>100</v>
      </c>
      <c r="F54" s="7">
        <f t="shared" si="22"/>
        <v>100</v>
      </c>
      <c r="G54" s="7">
        <f t="shared" si="22"/>
        <v>100</v>
      </c>
      <c r="H54" s="7">
        <f t="shared" si="22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5.380225385119064</v>
      </c>
      <c r="C57" s="7">
        <f t="shared" ref="C57:H57" si="23">((C12/C10)-1)*100</f>
        <v>0.13970228891435621</v>
      </c>
      <c r="D57" s="7">
        <f t="shared" ref="D57" si="24">((D12/D10)-1)*100</f>
        <v>8.6036336210681732</v>
      </c>
      <c r="E57" s="7">
        <f t="shared" si="23"/>
        <v>8.2948392790414882</v>
      </c>
      <c r="F57" s="7">
        <f t="shared" si="23"/>
        <v>9.1764497669754022</v>
      </c>
      <c r="G57" s="7">
        <f t="shared" si="23"/>
        <v>4.3284978942442764</v>
      </c>
      <c r="H57" s="7">
        <f t="shared" si="23"/>
        <v>75.959567399448645</v>
      </c>
    </row>
    <row r="58" spans="1:8" x14ac:dyDescent="0.25">
      <c r="A58" t="s">
        <v>27</v>
      </c>
      <c r="B58" s="7">
        <f>((B33/B32)-1)*100</f>
        <v>0.61750786697456483</v>
      </c>
      <c r="C58" s="7">
        <f t="shared" ref="C58:H58" si="25">((C33/C32)-1)*100</f>
        <v>-0.51689163355955747</v>
      </c>
      <c r="D58" s="7">
        <f t="shared" si="25"/>
        <v>-3.7865277530782615</v>
      </c>
      <c r="E58" s="7">
        <f t="shared" si="25"/>
        <v>-1.4006063588234308</v>
      </c>
      <c r="F58" s="7">
        <f t="shared" si="25"/>
        <v>-8.3390243945860583</v>
      </c>
      <c r="G58" s="7">
        <f t="shared" si="25"/>
        <v>-12.729045104877734</v>
      </c>
      <c r="H58" s="7">
        <f t="shared" si="25"/>
        <v>55.545913472643548</v>
      </c>
    </row>
    <row r="59" spans="1:8" x14ac:dyDescent="0.25">
      <c r="A59" t="s">
        <v>28</v>
      </c>
      <c r="B59" s="7">
        <f>((B35/B34)-1)*100</f>
        <v>-4.5195552588152443</v>
      </c>
      <c r="C59" s="7">
        <f t="shared" ref="C59:H59" si="26">((C35/C34)-1)*100</f>
        <v>-0.65567792540420777</v>
      </c>
      <c r="D59" s="7">
        <f t="shared" ref="D59" si="27">((D35/D34)-1)*100</f>
        <v>-11.408606656179931</v>
      </c>
      <c r="E59" s="7">
        <f t="shared" si="26"/>
        <v>-8.9528233315743009</v>
      </c>
      <c r="F59" s="7">
        <f t="shared" si="26"/>
        <v>-16.043271418832738</v>
      </c>
      <c r="G59" s="7">
        <f t="shared" si="26"/>
        <v>-16.349840497476443</v>
      </c>
      <c r="H59" s="7">
        <f t="shared" si="26"/>
        <v>-11.60133218585594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B17/(B11*6)</f>
        <v>7434.0522016862869</v>
      </c>
      <c r="C62" s="4">
        <f t="shared" ref="C62:H62" si="28">C17/(C11*6)</f>
        <v>7503.2375020979634</v>
      </c>
      <c r="D62" s="4">
        <f t="shared" si="28"/>
        <v>7319.4782165884344</v>
      </c>
      <c r="E62" s="4">
        <f t="shared" si="28"/>
        <v>7346.7200487985856</v>
      </c>
      <c r="F62" s="4">
        <f t="shared" si="28"/>
        <v>7264.6763000703249</v>
      </c>
      <c r="G62" s="4">
        <f t="shared" si="28"/>
        <v>7422.2972671970037</v>
      </c>
      <c r="H62" s="4">
        <f t="shared" si="28"/>
        <v>7108.3586549671718</v>
      </c>
    </row>
    <row r="63" spans="1:8" x14ac:dyDescent="0.25">
      <c r="A63" t="s">
        <v>44</v>
      </c>
      <c r="B63" s="4">
        <f>B18/(B12*6)</f>
        <v>7299.9706193479815</v>
      </c>
      <c r="C63" s="4">
        <f t="shared" ref="C63:H63" si="29">C18/(C12*6)</f>
        <v>7693.5454017029924</v>
      </c>
      <c r="D63" s="4">
        <f t="shared" si="29"/>
        <v>6606.2100141111259</v>
      </c>
      <c r="E63" s="4">
        <f t="shared" si="29"/>
        <v>6856.1134564765171</v>
      </c>
      <c r="F63" s="4">
        <f t="shared" si="29"/>
        <v>6146.3803882419697</v>
      </c>
      <c r="G63" s="4">
        <f t="shared" si="29"/>
        <v>6389.3551285789044</v>
      </c>
      <c r="H63" s="4">
        <f t="shared" si="29"/>
        <v>6358.6804500261132</v>
      </c>
    </row>
    <row r="64" spans="1:8" x14ac:dyDescent="0.25">
      <c r="A64" t="s">
        <v>30</v>
      </c>
      <c r="B64" s="10">
        <f>(B63/B62)*B46</f>
        <v>99.399662006545952</v>
      </c>
      <c r="C64" s="10">
        <f t="shared" ref="C64:H64" si="30">(C63/C62)*C46</f>
        <v>103.48409191953735</v>
      </c>
      <c r="D64" s="10">
        <f t="shared" si="30"/>
        <v>86.017588364161909</v>
      </c>
      <c r="E64" s="10">
        <f t="shared" si="30"/>
        <v>87.658922943077854</v>
      </c>
      <c r="F64" s="10">
        <f t="shared" si="30"/>
        <v>82.968787033966578</v>
      </c>
      <c r="G64" s="10">
        <f t="shared" si="30"/>
        <v>83.560097457150732</v>
      </c>
      <c r="H64" s="10">
        <f t="shared" si="30"/>
        <v>129.43151516477801</v>
      </c>
    </row>
    <row r="65" spans="1:8" x14ac:dyDescent="0.25">
      <c r="A65" t="s">
        <v>45</v>
      </c>
      <c r="B65" s="10">
        <f>B17/B11</f>
        <v>44604.313210117718</v>
      </c>
      <c r="C65" s="10">
        <f t="shared" ref="C65:H66" si="31">C17/C11</f>
        <v>45019.425012587781</v>
      </c>
      <c r="D65" s="10">
        <f t="shared" si="31"/>
        <v>43916.869299530605</v>
      </c>
      <c r="E65" s="10">
        <f t="shared" si="31"/>
        <v>44080.320292791519</v>
      </c>
      <c r="F65" s="10">
        <f t="shared" si="31"/>
        <v>43588.05780042195</v>
      </c>
      <c r="G65" s="10">
        <f t="shared" si="31"/>
        <v>44533.783603182026</v>
      </c>
      <c r="H65" s="10">
        <f t="shared" si="31"/>
        <v>42650.151929803033</v>
      </c>
    </row>
    <row r="66" spans="1:8" x14ac:dyDescent="0.25">
      <c r="A66" t="s">
        <v>46</v>
      </c>
      <c r="B66" s="10">
        <f>B18/B12</f>
        <v>43799.823716087885</v>
      </c>
      <c r="C66" s="10">
        <f t="shared" si="31"/>
        <v>46161.272410217956</v>
      </c>
      <c r="D66" s="10">
        <f t="shared" si="31"/>
        <v>39637.260084666756</v>
      </c>
      <c r="E66" s="10">
        <f t="shared" si="31"/>
        <v>41136.680738859104</v>
      </c>
      <c r="F66" s="10">
        <f t="shared" si="31"/>
        <v>36878.282329451817</v>
      </c>
      <c r="G66" s="10">
        <f t="shared" si="31"/>
        <v>38336.130771473428</v>
      </c>
      <c r="H66" s="10">
        <f t="shared" si="31"/>
        <v>38152.082700156679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70.945065911999336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141.38292911991215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98</v>
      </c>
    </row>
    <row r="75" spans="1:8" x14ac:dyDescent="0.25">
      <c r="A75" t="s">
        <v>88</v>
      </c>
      <c r="B75" s="10"/>
      <c r="C75" s="10"/>
      <c r="D75" s="10"/>
      <c r="E75" s="10"/>
    </row>
    <row r="76" spans="1:8" x14ac:dyDescent="0.25">
      <c r="A76" t="s">
        <v>89</v>
      </c>
    </row>
    <row r="77" spans="1:8" x14ac:dyDescent="0.25">
      <c r="A77" t="s">
        <v>99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78</v>
      </c>
    </row>
    <row r="84" spans="1:1" x14ac:dyDescent="0.25">
      <c r="A84" s="20" t="s">
        <v>90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80" zoomScaleNormal="80" workbookViewId="0">
      <selection activeCell="E29" sqref="E29:H29"/>
    </sheetView>
  </sheetViews>
  <sheetFormatPr baseColWidth="10" defaultColWidth="11.42578125" defaultRowHeight="15" x14ac:dyDescent="0.25"/>
  <cols>
    <col min="1" max="1" width="55.140625" customWidth="1"/>
    <col min="2" max="2" width="17.42578125" bestFit="1" customWidth="1"/>
    <col min="3" max="3" width="18.42578125" bestFit="1" customWidth="1"/>
    <col min="4" max="4" width="18" customWidth="1"/>
    <col min="5" max="6" width="16.28515625" bestFit="1" customWidth="1"/>
    <col min="7" max="7" width="16" customWidth="1"/>
    <col min="8" max="8" width="18.140625" customWidth="1"/>
    <col min="9" max="9" width="17.85546875" bestFit="1" customWidth="1"/>
  </cols>
  <sheetData>
    <row r="2" spans="1:8" ht="15.75" x14ac:dyDescent="0.25">
      <c r="A2" s="40" t="s">
        <v>114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70</v>
      </c>
      <c r="B10" s="13">
        <f>(+'I Trimestre'!B10+'II trimestre'!B10+'III Trimestre'!B10)/3</f>
        <v>727571</v>
      </c>
      <c r="C10" s="13">
        <f>(+'I Trimestre'!C10+'II trimestre'!C10+'III Trimestre'!C10)/3</f>
        <v>498736.33333333331</v>
      </c>
      <c r="D10" s="13">
        <f>(+'I Trimestre'!D10+'II trimestre'!D10+'III Trimestre'!D10)/3</f>
        <v>194425.33333333334</v>
      </c>
      <c r="E10" s="13">
        <f>(+'I Trimestre'!E10+'II trimestre'!E10+'III Trimestre'!E10)/3</f>
        <v>126263.66666666667</v>
      </c>
      <c r="F10" s="13">
        <f>(+'I Trimestre'!F10+'II trimestre'!F10+'III Trimestre'!F10)/3</f>
        <v>68161.666666666672</v>
      </c>
      <c r="G10" s="13">
        <f>(+'I Trimestre'!G10+'II trimestre'!G10+'III Trimestre'!G10)/3</f>
        <v>4335.666666666667</v>
      </c>
      <c r="H10" s="13">
        <f>(+'I Trimestre'!H10+'II trimestre'!H10+'III Trimestre'!H10)/3</f>
        <v>30073.666666666668</v>
      </c>
    </row>
    <row r="11" spans="1:8" x14ac:dyDescent="0.25">
      <c r="A11" s="3" t="s">
        <v>121</v>
      </c>
      <c r="B11" s="13">
        <f>(+'I Trimestre'!B11+'II trimestre'!B11+'III Trimestre'!B11)/3</f>
        <v>748390</v>
      </c>
      <c r="C11" s="13">
        <f>(+'I Trimestre'!C11+'II trimestre'!C11+'III Trimestre'!C11)/3</f>
        <v>501677</v>
      </c>
      <c r="D11" s="13">
        <f>(+'I Trimestre'!D11+'II trimestre'!D11+'III Trimestre'!D11)/3</f>
        <v>209845</v>
      </c>
      <c r="E11" s="13">
        <f>(+'I Trimestre'!E11+'II trimestre'!E11+'III Trimestre'!E11)/3</f>
        <v>140168</v>
      </c>
      <c r="F11" s="13">
        <f>(+'I Trimestre'!F11+'II trimestre'!F11+'III Trimestre'!F11)/3</f>
        <v>69677</v>
      </c>
      <c r="G11" s="13">
        <f>(+'I Trimestre'!G11+'II trimestre'!G11+'III Trimestre'!G11)/3</f>
        <v>4274</v>
      </c>
      <c r="H11" s="13">
        <f>(+'I Trimestre'!H11+'II trimestre'!H11+'III Trimestre'!H11)/3</f>
        <v>32594</v>
      </c>
    </row>
    <row r="12" spans="1:8" x14ac:dyDescent="0.25">
      <c r="A12" s="3" t="s">
        <v>122</v>
      </c>
      <c r="B12" s="13">
        <f>(+'I Trimestre'!B12+'II trimestre'!B12+'III Trimestre'!B12)/3</f>
        <v>764688.33333333337</v>
      </c>
      <c r="C12" s="13">
        <f>(+'I Trimestre'!C12+'II trimestre'!C12+'III Trimestre'!C12)/3</f>
        <v>499987</v>
      </c>
      <c r="D12" s="13">
        <f>(+'I Trimestre'!D12+'II trimestre'!D12+'III Trimestre'!D12)/3</f>
        <v>210224.66666666666</v>
      </c>
      <c r="E12" s="13">
        <f>(+'I Trimestre'!E12+'II trimestre'!E12+'III Trimestre'!E12)/3</f>
        <v>136255.66666666666</v>
      </c>
      <c r="F12" s="13">
        <f>(+'I Trimestre'!F12+'II trimestre'!F12+'III Trimestre'!F12)/3</f>
        <v>73969</v>
      </c>
      <c r="G12" s="13">
        <f>(+'I Trimestre'!G12+'II trimestre'!G12+'III Trimestre'!G12)/3</f>
        <v>4459</v>
      </c>
      <c r="H12" s="13">
        <f>(+'I Trimestre'!H12+'II trimestre'!H12+'III Trimestre'!H12)/3</f>
        <v>50017.666666666664</v>
      </c>
    </row>
    <row r="13" spans="1:8" x14ac:dyDescent="0.25">
      <c r="A13" s="3" t="s">
        <v>82</v>
      </c>
      <c r="B13" s="13">
        <f>+'III Trimestre'!B13</f>
        <v>748390</v>
      </c>
      <c r="C13" s="13">
        <f>+'III Trimestre'!C13</f>
        <v>501677</v>
      </c>
      <c r="D13" s="13">
        <f>+'III Trimestre'!D13</f>
        <v>209845</v>
      </c>
      <c r="E13" s="13">
        <f>+'III Trimestre'!E13</f>
        <v>140168</v>
      </c>
      <c r="F13" s="13">
        <f>+'III Trimestre'!F13</f>
        <v>69677</v>
      </c>
      <c r="G13" s="13">
        <f>+'III Trimestre'!G13</f>
        <v>4274</v>
      </c>
      <c r="H13" s="13">
        <f>+'III Trimestre'!H13</f>
        <v>32594</v>
      </c>
    </row>
    <row r="15" spans="1:8" x14ac:dyDescent="0.25">
      <c r="A15" s="5" t="s">
        <v>7</v>
      </c>
    </row>
    <row r="16" spans="1:8" x14ac:dyDescent="0.25">
      <c r="A16" s="3" t="s">
        <v>70</v>
      </c>
      <c r="B16" s="13">
        <f>+'I Trimestre'!B16+'II trimestre'!B16+'III Trimestre'!B16</f>
        <v>51093483765.280014</v>
      </c>
      <c r="C16" s="13">
        <f>+'I Trimestre'!C16+'II trimestre'!C16+'III Trimestre'!C16</f>
        <v>35526915105.560005</v>
      </c>
      <c r="D16" s="13">
        <f>+'I Trimestre'!D16+'II trimestre'!D16+'III Trimestre'!D16</f>
        <v>13310964056.6</v>
      </c>
      <c r="E16" s="13">
        <f>+'I Trimestre'!E16+'II trimestre'!E16+'III Trimestre'!E16</f>
        <v>8743771227.2800026</v>
      </c>
      <c r="F16" s="13">
        <f>+'I Trimestre'!F16+'II trimestre'!F16+'III Trimestre'!F16</f>
        <v>4567192829.3199997</v>
      </c>
      <c r="G16" s="13">
        <f>+'I Trimestre'!G16+'II trimestre'!G16+'III Trimestre'!G16</f>
        <v>301755960.64999998</v>
      </c>
      <c r="H16" s="13">
        <f>+'I Trimestre'!H16+'II trimestre'!H16+'III Trimestre'!H16</f>
        <v>1953848642.4700003</v>
      </c>
    </row>
    <row r="17" spans="1:9" x14ac:dyDescent="0.25">
      <c r="A17" s="3" t="s">
        <v>121</v>
      </c>
      <c r="B17" s="13">
        <f>+'I Trimestre'!B17+'II trimestre'!B17+'III Trimestre'!B17</f>
        <v>51714402021.560799</v>
      </c>
      <c r="C17" s="13">
        <f>+'I Trimestre'!C17+'II trimestre'!C17+'III Trimestre'!C17</f>
        <v>34955265513.599998</v>
      </c>
      <c r="D17" s="13">
        <f>+'I Trimestre'!D17+'II trimestre'!D17+'III Trimestre'!D17</f>
        <v>14313543288.119999</v>
      </c>
      <c r="E17" s="13">
        <f>+'I Trimestre'!E17+'II trimestre'!E17+'III Trimestre'!E17</f>
        <v>9593294223.6000004</v>
      </c>
      <c r="F17" s="13">
        <f>+'I Trimestre'!F17+'II trimestre'!F17+'III Trimestre'!F17</f>
        <v>4720249064.5200005</v>
      </c>
      <c r="G17" s="13">
        <f>+'I Trimestre'!G17+'II trimestre'!G17+'III Trimestre'!G17</f>
        <v>297336155.84079993</v>
      </c>
      <c r="H17" s="13">
        <f>+'I Trimestre'!H17+'II trimestre'!H17+'III Trimestre'!H17</f>
        <v>2148257064</v>
      </c>
    </row>
    <row r="18" spans="1:9" x14ac:dyDescent="0.25">
      <c r="A18" s="3" t="s">
        <v>122</v>
      </c>
      <c r="B18" s="13">
        <f>+'I Trimestre'!B18+'II trimestre'!B18+'III Trimestre'!B18</f>
        <v>54151651799.940201</v>
      </c>
      <c r="C18" s="13">
        <f>+'I Trimestre'!C18+'II trimestre'!C18+'III Trimestre'!C18</f>
        <v>37312116589.650192</v>
      </c>
      <c r="D18" s="13">
        <f>+'I Trimestre'!D18+'II trimestre'!D18+'III Trimestre'!D18</f>
        <v>13492831249.579998</v>
      </c>
      <c r="E18" s="13">
        <f>+'I Trimestre'!E18+'II trimestre'!E18+'III Trimestre'!E18</f>
        <v>9018478444.8199978</v>
      </c>
      <c r="F18" s="13">
        <f>+'I Trimestre'!F18+'II trimestre'!F18+'III Trimestre'!F18</f>
        <v>4474352804.7600002</v>
      </c>
      <c r="G18" s="13">
        <f>+'I Trimestre'!G18+'II trimestre'!G18+'III Trimestre'!G18</f>
        <v>279448519.79000002</v>
      </c>
      <c r="H18" s="13">
        <f>+'I Trimestre'!H18+'II trimestre'!H18+'III Trimestre'!H18</f>
        <v>3067255440.9200001</v>
      </c>
    </row>
    <row r="19" spans="1:9" x14ac:dyDescent="0.25">
      <c r="A19" s="3" t="s">
        <v>82</v>
      </c>
      <c r="B19" s="13">
        <f>+'III Trimestre'!B19</f>
        <v>70819498237.699997</v>
      </c>
      <c r="C19" s="13">
        <f>+'III Trimestre'!C19</f>
        <v>47992967468.399994</v>
      </c>
      <c r="D19" s="13">
        <f>+'III Trimestre'!D19</f>
        <v>19480101784.799999</v>
      </c>
      <c r="E19" s="13">
        <f>+'III Trimestre'!E19</f>
        <v>13067039665.6</v>
      </c>
      <c r="F19" s="13">
        <f>+'III Trimestre'!F19</f>
        <v>6413062119.1999998</v>
      </c>
      <c r="G19" s="13">
        <f>+'III Trimestre'!G19</f>
        <v>402569077.49999994</v>
      </c>
      <c r="H19" s="13">
        <f>+'III Trimestre'!H19</f>
        <v>2943859907</v>
      </c>
      <c r="I19" s="6"/>
    </row>
    <row r="20" spans="1:9" x14ac:dyDescent="0.25">
      <c r="A20" s="3" t="s">
        <v>123</v>
      </c>
      <c r="B20" s="13">
        <f>B18</f>
        <v>54151651799.940201</v>
      </c>
      <c r="C20" s="13">
        <f t="shared" ref="C20:H20" si="0">C18</f>
        <v>37312116589.650192</v>
      </c>
      <c r="D20" s="13">
        <f t="shared" si="0"/>
        <v>13492831249.579998</v>
      </c>
      <c r="E20" s="13">
        <f t="shared" si="0"/>
        <v>9018478444.8199978</v>
      </c>
      <c r="F20" s="13">
        <f t="shared" si="0"/>
        <v>4474352804.7600002</v>
      </c>
      <c r="G20" s="13">
        <f t="shared" si="0"/>
        <v>279448519.79000002</v>
      </c>
      <c r="H20" s="13">
        <f t="shared" si="0"/>
        <v>3067255440.9200001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121</v>
      </c>
      <c r="B23" s="13">
        <f>'I Trimestre'!B23+'II trimestre'!B23+'III Trimestre'!B23</f>
        <v>51714402021.560799</v>
      </c>
      <c r="I23" s="11"/>
    </row>
    <row r="24" spans="1:9" x14ac:dyDescent="0.25">
      <c r="A24" s="3" t="s">
        <v>122</v>
      </c>
      <c r="B24" s="13">
        <f>'I Trimestre'!B24+'II trimestre'!B24+'III Trimestre'!B24</f>
        <v>43910343508.919998</v>
      </c>
    </row>
    <row r="26" spans="1:9" x14ac:dyDescent="0.25">
      <c r="A26" t="s">
        <v>9</v>
      </c>
    </row>
    <row r="27" spans="1:9" x14ac:dyDescent="0.25">
      <c r="A27" s="25" t="s">
        <v>71</v>
      </c>
      <c r="B27" s="28">
        <v>0.99</v>
      </c>
      <c r="C27" s="28">
        <v>0.99</v>
      </c>
      <c r="D27" s="28">
        <v>0.99</v>
      </c>
      <c r="E27" s="28">
        <v>0.99</v>
      </c>
      <c r="F27" s="28">
        <v>0.99</v>
      </c>
      <c r="G27" s="28">
        <v>0.99</v>
      </c>
      <c r="H27" s="28">
        <v>0.99</v>
      </c>
    </row>
    <row r="28" spans="1:9" x14ac:dyDescent="0.25">
      <c r="A28" s="25" t="s">
        <v>124</v>
      </c>
      <c r="B28" s="29">
        <v>0.99</v>
      </c>
      <c r="C28" s="29">
        <v>0.99</v>
      </c>
      <c r="D28" s="29">
        <v>0.99</v>
      </c>
      <c r="E28" s="29">
        <v>0.99</v>
      </c>
      <c r="F28" s="29">
        <v>0.99</v>
      </c>
      <c r="G28" s="29">
        <v>0.99</v>
      </c>
      <c r="H28" s="29">
        <v>0.99</v>
      </c>
    </row>
    <row r="29" spans="1:9" x14ac:dyDescent="0.25">
      <c r="A29" s="25" t="s">
        <v>10</v>
      </c>
      <c r="B29" s="13">
        <f>C29+D29+G29+H29</f>
        <v>387913</v>
      </c>
      <c r="C29" s="13">
        <v>234520</v>
      </c>
      <c r="D29" s="13">
        <f>E29+F29</f>
        <v>142214</v>
      </c>
      <c r="E29" s="23">
        <v>118125.40357520361</v>
      </c>
      <c r="F29" s="23">
        <v>24088.596424796382</v>
      </c>
      <c r="G29" s="13">
        <v>1155</v>
      </c>
      <c r="H29" s="13">
        <v>10024</v>
      </c>
    </row>
    <row r="31" spans="1:9" x14ac:dyDescent="0.25">
      <c r="A31" s="3" t="s">
        <v>11</v>
      </c>
    </row>
    <row r="32" spans="1:9" x14ac:dyDescent="0.25">
      <c r="A32" s="3" t="s">
        <v>72</v>
      </c>
      <c r="B32" s="6">
        <f>B16/B27</f>
        <v>51609579560.888901</v>
      </c>
      <c r="C32" s="6">
        <f t="shared" ref="C32:H32" si="1">C16/C27</f>
        <v>35885772833.898994</v>
      </c>
      <c r="D32" s="6">
        <f t="shared" ref="D32" si="2">D16/D27</f>
        <v>13445418238.989899</v>
      </c>
      <c r="E32" s="6">
        <f t="shared" si="1"/>
        <v>8832092148.7676792</v>
      </c>
      <c r="F32" s="6">
        <f t="shared" si="1"/>
        <v>4613326090.2222223</v>
      </c>
      <c r="G32" s="6">
        <f t="shared" si="1"/>
        <v>304804000.65656561</v>
      </c>
      <c r="H32" s="6">
        <f t="shared" si="1"/>
        <v>1973584487.3434346</v>
      </c>
    </row>
    <row r="33" spans="1:8" x14ac:dyDescent="0.25">
      <c r="A33" s="3" t="s">
        <v>125</v>
      </c>
      <c r="B33" s="6">
        <f>B18/B28</f>
        <v>54698638181.757782</v>
      </c>
      <c r="C33" s="6">
        <f t="shared" ref="C33:H33" si="3">C18/C28</f>
        <v>37689006656.212318</v>
      </c>
      <c r="D33" s="6">
        <f t="shared" ref="D33" si="4">D18/D28</f>
        <v>13629122474.323231</v>
      </c>
      <c r="E33" s="6">
        <f t="shared" si="3"/>
        <v>9109574186.6868668</v>
      </c>
      <c r="F33" s="6">
        <f t="shared" si="3"/>
        <v>4519548287.636364</v>
      </c>
      <c r="G33" s="6">
        <f t="shared" si="3"/>
        <v>282271232.11111116</v>
      </c>
      <c r="H33" s="6">
        <f t="shared" si="3"/>
        <v>3098237819.1111112</v>
      </c>
    </row>
    <row r="34" spans="1:8" x14ac:dyDescent="0.25">
      <c r="A34" s="3" t="s">
        <v>73</v>
      </c>
      <c r="B34" s="6">
        <f>B32/B10</f>
        <v>70934.08005663901</v>
      </c>
      <c r="C34" s="6">
        <f t="shared" ref="C34:H34" si="5">C32/C10</f>
        <v>71953.395883661302</v>
      </c>
      <c r="D34" s="6">
        <f t="shared" ref="D34" si="6">D32/D10</f>
        <v>69154.662144455957</v>
      </c>
      <c r="E34" s="6">
        <f t="shared" si="5"/>
        <v>69949.593433590126</v>
      </c>
      <c r="F34" s="6">
        <f t="shared" si="5"/>
        <v>67682.119816449456</v>
      </c>
      <c r="G34" s="6">
        <f t="shared" si="5"/>
        <v>70301.530096847608</v>
      </c>
      <c r="H34" s="6">
        <f t="shared" si="5"/>
        <v>65625.003735608159</v>
      </c>
    </row>
    <row r="35" spans="1:8" x14ac:dyDescent="0.25">
      <c r="A35" s="3" t="s">
        <v>126</v>
      </c>
      <c r="B35" s="6">
        <f>B33/B12</f>
        <v>71530.629927780305</v>
      </c>
      <c r="C35" s="6">
        <f t="shared" ref="C35:H35" si="7">C33/C12</f>
        <v>75379.973191727622</v>
      </c>
      <c r="D35" s="6">
        <f t="shared" ref="D35" si="8">D33/D12</f>
        <v>64831.224091955104</v>
      </c>
      <c r="E35" s="6">
        <f t="shared" si="7"/>
        <v>66856.479510480553</v>
      </c>
      <c r="F35" s="6">
        <f t="shared" si="7"/>
        <v>61100.573045956604</v>
      </c>
      <c r="G35" s="6">
        <f t="shared" si="7"/>
        <v>63303.707582666779</v>
      </c>
      <c r="H35" s="6">
        <f t="shared" si="7"/>
        <v>61942.869901523685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192.92728008599866</v>
      </c>
      <c r="C40" s="7">
        <f t="shared" ref="C40:H40" si="9">((C11)/C29)*100</f>
        <v>213.91651031894935</v>
      </c>
      <c r="D40" s="7">
        <f t="shared" si="9"/>
        <v>147.55579619446749</v>
      </c>
      <c r="E40" s="7">
        <f t="shared" si="9"/>
        <v>118.66033533655877</v>
      </c>
      <c r="F40" s="7">
        <f t="shared" si="9"/>
        <v>289.25305057739149</v>
      </c>
      <c r="G40" s="7">
        <f t="shared" si="9"/>
        <v>370.04329004329003</v>
      </c>
      <c r="H40" s="7">
        <f t="shared" si="9"/>
        <v>325.15961691939344</v>
      </c>
    </row>
    <row r="41" spans="1:8" x14ac:dyDescent="0.25">
      <c r="A41" t="s">
        <v>15</v>
      </c>
      <c r="B41" s="7">
        <f>((B12)/B29)*100</f>
        <v>197.12882355923452</v>
      </c>
      <c r="C41" s="7">
        <f t="shared" ref="C41:H41" si="10">((C12)/C29)*100</f>
        <v>213.19588947637729</v>
      </c>
      <c r="D41" s="7">
        <f t="shared" si="10"/>
        <v>147.82276475358731</v>
      </c>
      <c r="E41" s="7">
        <f t="shared" si="10"/>
        <v>115.34831843340163</v>
      </c>
      <c r="F41" s="7">
        <f t="shared" si="10"/>
        <v>307.07061007447322</v>
      </c>
      <c r="G41" s="7">
        <f t="shared" si="10"/>
        <v>386.06060606060606</v>
      </c>
      <c r="H41" s="7">
        <f t="shared" si="10"/>
        <v>498.97911678637934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102.17778609192179</v>
      </c>
      <c r="C44" s="7">
        <f t="shared" ref="C44:G44" si="11">C12/C11*100</f>
        <v>99.663129862441366</v>
      </c>
      <c r="D44" s="7">
        <f t="shared" ref="D44" si="12">D12/D11*100</f>
        <v>100.18092719229273</v>
      </c>
      <c r="E44" s="7">
        <f t="shared" si="11"/>
        <v>97.20882559975648</v>
      </c>
      <c r="F44" s="7">
        <f t="shared" si="11"/>
        <v>106.15985188799748</v>
      </c>
      <c r="G44" s="7">
        <f t="shared" si="11"/>
        <v>104.32849789424428</v>
      </c>
      <c r="H44" s="7">
        <f>H12/H11*100</f>
        <v>153.4566689165695</v>
      </c>
    </row>
    <row r="45" spans="1:8" x14ac:dyDescent="0.25">
      <c r="A45" t="s">
        <v>18</v>
      </c>
      <c r="B45" s="7">
        <f>B18/B17*100</f>
        <v>104.71290333660488</v>
      </c>
      <c r="C45" s="7">
        <f t="shared" ref="C45:G45" si="13">C18/C17*100</f>
        <v>106.74247796839997</v>
      </c>
      <c r="D45" s="7">
        <f t="shared" ref="D45" si="14">D18/D17*100</f>
        <v>94.266185374091265</v>
      </c>
      <c r="E45" s="7">
        <f t="shared" si="13"/>
        <v>94.008150220537118</v>
      </c>
      <c r="F45" s="7">
        <f t="shared" si="13"/>
        <v>94.79060836835302</v>
      </c>
      <c r="G45" s="7">
        <f t="shared" si="13"/>
        <v>93.984036014652276</v>
      </c>
      <c r="H45" s="7">
        <f>H18/H17*100</f>
        <v>142.77878994652755</v>
      </c>
    </row>
    <row r="46" spans="1:8" x14ac:dyDescent="0.25">
      <c r="A46" t="s">
        <v>19</v>
      </c>
      <c r="B46" s="7">
        <f>AVERAGE(B44:B45)</f>
        <v>103.44534471426334</v>
      </c>
      <c r="C46" s="7">
        <f t="shared" ref="C46:G46" si="15">AVERAGE(C44:C45)</f>
        <v>103.20280391542067</v>
      </c>
      <c r="D46" s="7">
        <f t="shared" ref="D46" si="16">AVERAGE(D44:D45)</f>
        <v>97.223556283191996</v>
      </c>
      <c r="E46" s="7">
        <f t="shared" si="15"/>
        <v>95.608487910146806</v>
      </c>
      <c r="F46" s="7">
        <f t="shared" si="15"/>
        <v>100.47523012817524</v>
      </c>
      <c r="G46" s="7">
        <f t="shared" si="15"/>
        <v>99.156266954448284</v>
      </c>
      <c r="H46" s="7">
        <f>AVERAGE(H44:H45)</f>
        <v>148.11772943154853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102.17778609192179</v>
      </c>
      <c r="C49" s="7">
        <f t="shared" ref="C49:H49" si="17">C12/C13*100</f>
        <v>99.663129862441366</v>
      </c>
      <c r="D49" s="7">
        <f t="shared" si="17"/>
        <v>100.18092719229273</v>
      </c>
      <c r="E49" s="7">
        <f t="shared" si="17"/>
        <v>97.20882559975648</v>
      </c>
      <c r="F49" s="7">
        <f t="shared" si="17"/>
        <v>106.15985188799748</v>
      </c>
      <c r="G49" s="7">
        <f t="shared" si="17"/>
        <v>104.32849789424428</v>
      </c>
      <c r="H49" s="7">
        <f t="shared" si="17"/>
        <v>153.4566689165695</v>
      </c>
    </row>
    <row r="50" spans="1:8" x14ac:dyDescent="0.25">
      <c r="A50" t="s">
        <v>22</v>
      </c>
      <c r="B50" s="7">
        <f>B18/B19*100</f>
        <v>76.464325711803966</v>
      </c>
      <c r="C50" s="7">
        <f t="shared" ref="C50:H50" si="18">C18/C19*100</f>
        <v>77.744966727088936</v>
      </c>
      <c r="D50" s="7">
        <f t="shared" si="18"/>
        <v>69.264685568061196</v>
      </c>
      <c r="E50" s="7">
        <f t="shared" si="18"/>
        <v>69.016997542005214</v>
      </c>
      <c r="F50" s="7">
        <f t="shared" si="18"/>
        <v>69.769366358767712</v>
      </c>
      <c r="G50" s="7">
        <f t="shared" si="18"/>
        <v>69.41629037317206</v>
      </c>
      <c r="H50" s="7">
        <f t="shared" si="18"/>
        <v>104.19162384822003</v>
      </c>
    </row>
    <row r="51" spans="1:8" x14ac:dyDescent="0.25">
      <c r="A51" t="s">
        <v>23</v>
      </c>
      <c r="B51" s="7">
        <f>(B49+B50)/2</f>
        <v>89.321055901862877</v>
      </c>
      <c r="C51" s="7">
        <f t="shared" ref="C51:H51" si="19">(C49+C50)/2</f>
        <v>88.704048294765158</v>
      </c>
      <c r="D51" s="7">
        <f t="shared" si="19"/>
        <v>84.722806380176962</v>
      </c>
      <c r="E51" s="7">
        <f t="shared" si="19"/>
        <v>83.11291157088084</v>
      </c>
      <c r="F51" s="7">
        <f t="shared" si="19"/>
        <v>87.964609123382587</v>
      </c>
      <c r="G51" s="7">
        <f t="shared" si="19"/>
        <v>86.87239413370817</v>
      </c>
      <c r="H51" s="7">
        <f t="shared" si="19"/>
        <v>128.82414638239476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20">C20/C18*100</f>
        <v>100</v>
      </c>
      <c r="D54" s="7">
        <f t="shared" si="20"/>
        <v>100</v>
      </c>
      <c r="E54" s="7">
        <f t="shared" si="20"/>
        <v>100</v>
      </c>
      <c r="F54" s="7">
        <f t="shared" si="20"/>
        <v>100</v>
      </c>
      <c r="G54" s="7">
        <f t="shared" si="20"/>
        <v>100</v>
      </c>
      <c r="H54" s="7">
        <f t="shared" si="20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5.1015410638045378</v>
      </c>
      <c r="C57" s="7">
        <f t="shared" ref="C57:H57" si="21">((C12/C10)-1)*100</f>
        <v>0.25076710539770897</v>
      </c>
      <c r="D57" s="7">
        <f t="shared" ref="D57" si="22">((D12/D10)-1)*100</f>
        <v>8.1261701150055821</v>
      </c>
      <c r="E57" s="7">
        <f t="shared" si="21"/>
        <v>7.9135987919459527</v>
      </c>
      <c r="F57" s="7">
        <f t="shared" si="21"/>
        <v>8.5199403379220939</v>
      </c>
      <c r="G57" s="7">
        <f t="shared" si="21"/>
        <v>2.844622126547236</v>
      </c>
      <c r="H57" s="7">
        <f t="shared" si="21"/>
        <v>66.317154542733945</v>
      </c>
    </row>
    <row r="58" spans="1:8" x14ac:dyDescent="0.25">
      <c r="A58" t="s">
        <v>27</v>
      </c>
      <c r="B58" s="7">
        <f>((B33/B32)-1)*100</f>
        <v>5.9854365161499112</v>
      </c>
      <c r="C58" s="7">
        <f t="shared" ref="C58:H58" si="23">((C33/C32)-1)*100</f>
        <v>5.0249268161501659</v>
      </c>
      <c r="D58" s="7">
        <f t="shared" si="23"/>
        <v>1.3662961766456316</v>
      </c>
      <c r="E58" s="7">
        <f t="shared" si="23"/>
        <v>3.1417475411859686</v>
      </c>
      <c r="F58" s="7">
        <f t="shared" si="23"/>
        <v>-2.0327590279086705</v>
      </c>
      <c r="G58" s="7">
        <f t="shared" si="23"/>
        <v>-7.3925435679707441</v>
      </c>
      <c r="H58" s="7">
        <f t="shared" si="23"/>
        <v>56.98531473975703</v>
      </c>
    </row>
    <row r="59" spans="1:8" x14ac:dyDescent="0.25">
      <c r="A59" t="s">
        <v>28</v>
      </c>
      <c r="B59" s="7">
        <f>((B35/B34)-1)*100</f>
        <v>0.84099190497002319</v>
      </c>
      <c r="C59" s="7">
        <f t="shared" ref="C59:H59" si="24">((C35/C34)-1)*100</f>
        <v>4.7622176354353396</v>
      </c>
      <c r="D59" s="7">
        <f t="shared" ref="D59" si="25">((D35/D34)-1)*100</f>
        <v>-6.2518388759816297</v>
      </c>
      <c r="E59" s="7">
        <f t="shared" si="24"/>
        <v>-4.421918371900424</v>
      </c>
      <c r="F59" s="7">
        <f t="shared" si="24"/>
        <v>-9.7242030662480374</v>
      </c>
      <c r="G59" s="7">
        <f t="shared" si="24"/>
        <v>-9.9540116759060719</v>
      </c>
      <c r="H59" s="7">
        <f t="shared" si="24"/>
        <v>-5.6108702849285264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B17/(B11*9)</f>
        <v>7677.8747298364633</v>
      </c>
      <c r="C62" s="4">
        <f t="shared" ref="C62:H62" si="26">C17/(C11*9)</f>
        <v>7741.8705469854103</v>
      </c>
      <c r="D62" s="4">
        <f t="shared" si="26"/>
        <v>7578.8972750363355</v>
      </c>
      <c r="E62" s="4">
        <f t="shared" si="26"/>
        <v>7604.6000542206502</v>
      </c>
      <c r="F62" s="4">
        <f t="shared" si="26"/>
        <v>7527.1914445225839</v>
      </c>
      <c r="G62" s="4">
        <f t="shared" si="26"/>
        <v>7729.843390027555</v>
      </c>
      <c r="H62" s="4">
        <f t="shared" si="26"/>
        <v>7323.2873944079683</v>
      </c>
    </row>
    <row r="63" spans="1:8" x14ac:dyDescent="0.25">
      <c r="A63" t="s">
        <v>44</v>
      </c>
      <c r="B63" s="4">
        <f>B18/(B12*9)</f>
        <v>7868.3692920558342</v>
      </c>
      <c r="C63" s="4">
        <f t="shared" ref="C63:H63" si="27">C18/(C12*9)</f>
        <v>8291.7970510900377</v>
      </c>
      <c r="D63" s="4">
        <f t="shared" si="27"/>
        <v>7131.4346501150612</v>
      </c>
      <c r="E63" s="4">
        <f t="shared" si="27"/>
        <v>7354.2127461528598</v>
      </c>
      <c r="F63" s="4">
        <f t="shared" si="27"/>
        <v>6721.0630350552265</v>
      </c>
      <c r="G63" s="4">
        <f t="shared" si="27"/>
        <v>6963.4078340933447</v>
      </c>
      <c r="H63" s="4">
        <f t="shared" si="27"/>
        <v>6813.715689167605</v>
      </c>
    </row>
    <row r="64" spans="1:8" x14ac:dyDescent="0.25">
      <c r="A64" t="s">
        <v>30</v>
      </c>
      <c r="B64" s="10">
        <f>(B63/B62)*B46</f>
        <v>106.01191115984474</v>
      </c>
      <c r="C64" s="10">
        <f t="shared" ref="C64:H64" si="28">(C63/C62)*C46</f>
        <v>110.53358487159436</v>
      </c>
      <c r="D64" s="10">
        <f t="shared" si="28"/>
        <v>91.483419411043954</v>
      </c>
      <c r="E64" s="10">
        <f t="shared" si="28"/>
        <v>92.460504880721487</v>
      </c>
      <c r="F64" s="10">
        <f t="shared" si="28"/>
        <v>89.714784077207312</v>
      </c>
      <c r="G64" s="10">
        <f t="shared" si="28"/>
        <v>89.324646214804474</v>
      </c>
      <c r="H64" s="10">
        <f t="shared" si="28"/>
        <v>137.81134653301601</v>
      </c>
    </row>
    <row r="65" spans="1:8" x14ac:dyDescent="0.25">
      <c r="A65" t="s">
        <v>45</v>
      </c>
      <c r="B65" s="10">
        <f>B17/B11</f>
        <v>69100.872568528168</v>
      </c>
      <c r="C65" s="10">
        <f t="shared" ref="C65:H66" si="29">C17/C11</f>
        <v>69676.8349228687</v>
      </c>
      <c r="D65" s="10">
        <f t="shared" si="29"/>
        <v>68210.075475327016</v>
      </c>
      <c r="E65" s="10">
        <f t="shared" si="29"/>
        <v>68441.400487985855</v>
      </c>
      <c r="F65" s="10">
        <f t="shared" si="29"/>
        <v>67744.723000703249</v>
      </c>
      <c r="G65" s="10">
        <f t="shared" si="29"/>
        <v>69568.590510247988</v>
      </c>
      <c r="H65" s="10">
        <f t="shared" si="29"/>
        <v>65909.586549671716</v>
      </c>
    </row>
    <row r="66" spans="1:8" x14ac:dyDescent="0.25">
      <c r="A66" t="s">
        <v>46</v>
      </c>
      <c r="B66" s="10">
        <f>B18/B12</f>
        <v>70815.323628502505</v>
      </c>
      <c r="C66" s="10">
        <f t="shared" si="29"/>
        <v>74626.173459810336</v>
      </c>
      <c r="D66" s="10">
        <f t="shared" si="29"/>
        <v>64182.911851035555</v>
      </c>
      <c r="E66" s="10">
        <f t="shared" si="29"/>
        <v>66187.914715375737</v>
      </c>
      <c r="F66" s="10">
        <f t="shared" si="29"/>
        <v>60489.567315497035</v>
      </c>
      <c r="G66" s="10">
        <f t="shared" si="29"/>
        <v>62670.670506840106</v>
      </c>
      <c r="H66" s="10">
        <f t="shared" si="29"/>
        <v>61323.441202508453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84.90931305869664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123.32322517344865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98</v>
      </c>
    </row>
    <row r="75" spans="1:8" x14ac:dyDescent="0.25">
      <c r="A75" t="s">
        <v>88</v>
      </c>
      <c r="B75" s="10"/>
      <c r="C75" s="10"/>
      <c r="D75" s="10"/>
      <c r="E75" s="10"/>
    </row>
    <row r="76" spans="1:8" x14ac:dyDescent="0.25">
      <c r="A76" t="s">
        <v>89</v>
      </c>
    </row>
    <row r="77" spans="1:8" x14ac:dyDescent="0.25">
      <c r="A77" t="s">
        <v>57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78</v>
      </c>
    </row>
    <row r="84" spans="1:1" x14ac:dyDescent="0.25">
      <c r="A84" s="34" t="s">
        <v>136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abSelected="1" topLeftCell="A97" zoomScale="90" zoomScaleNormal="90" workbookViewId="0">
      <selection activeCell="F17" sqref="F17"/>
    </sheetView>
  </sheetViews>
  <sheetFormatPr baseColWidth="10" defaultColWidth="11.42578125" defaultRowHeight="15" x14ac:dyDescent="0.25"/>
  <cols>
    <col min="1" max="1" width="55.140625" customWidth="1"/>
    <col min="2" max="2" width="26.42578125" customWidth="1"/>
    <col min="3" max="3" width="21.140625" customWidth="1"/>
    <col min="4" max="4" width="17.7109375" customWidth="1"/>
    <col min="5" max="5" width="18.85546875" customWidth="1"/>
    <col min="6" max="6" width="17.140625" customWidth="1"/>
    <col min="7" max="7" width="16" customWidth="1"/>
    <col min="8" max="8" width="16.85546875" customWidth="1"/>
    <col min="9" max="9" width="17.85546875" bestFit="1" customWidth="1"/>
  </cols>
  <sheetData>
    <row r="2" spans="1:9" ht="15.75" x14ac:dyDescent="0.25">
      <c r="A2" s="40" t="s">
        <v>114</v>
      </c>
      <c r="B2" s="40"/>
      <c r="C2" s="40"/>
      <c r="D2" s="40"/>
      <c r="E2" s="40"/>
      <c r="F2" s="40"/>
      <c r="G2" s="40"/>
      <c r="H2" s="40"/>
    </row>
    <row r="4" spans="1:9" x14ac:dyDescent="0.25">
      <c r="A4" s="35" t="s">
        <v>0</v>
      </c>
      <c r="B4" s="21"/>
      <c r="C4" s="39" t="s">
        <v>2</v>
      </c>
      <c r="D4" s="39"/>
      <c r="E4" s="39"/>
      <c r="F4" s="39"/>
      <c r="G4" s="39"/>
      <c r="H4" s="39"/>
    </row>
    <row r="5" spans="1:9" ht="15.75" thickBot="1" x14ac:dyDescent="0.3">
      <c r="A5" s="36"/>
      <c r="B5" s="1" t="s">
        <v>1</v>
      </c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9" ht="15.75" thickTop="1" x14ac:dyDescent="0.25"/>
    <row r="7" spans="1:9" x14ac:dyDescent="0.25">
      <c r="A7" s="2" t="s">
        <v>5</v>
      </c>
    </row>
    <row r="9" spans="1:9" x14ac:dyDescent="0.25">
      <c r="A9" t="s">
        <v>6</v>
      </c>
    </row>
    <row r="10" spans="1:9" x14ac:dyDescent="0.25">
      <c r="A10" s="3" t="s">
        <v>74</v>
      </c>
      <c r="B10" s="31">
        <f>(+'I Trimestre'!B10+'II trimestre'!B10+'III Trimestre'!B10+'IV Trimestre'!B10)/4</f>
        <v>730331.75</v>
      </c>
      <c r="C10" s="13">
        <f>(+'I Trimestre'!C10+'II trimestre'!C10+'III Trimestre'!C10+'IV Trimestre'!C10)/4</f>
        <v>498640.5</v>
      </c>
      <c r="D10" s="31">
        <f>(+'I Trimestre'!D10+'II trimestre'!D10+'III Trimestre'!D10+'IV Trimestre'!D10)/4</f>
        <v>194936.75</v>
      </c>
      <c r="E10" s="13">
        <f>(+'I Trimestre'!E10+'II trimestre'!E10+'III Trimestre'!E10+'IV Trimestre'!E10)/4</f>
        <v>126596.25</v>
      </c>
      <c r="F10" s="13">
        <f>(+'I Trimestre'!F10+'II trimestre'!F10+'III Trimestre'!F10+'IV Trimestre'!F10)/4</f>
        <v>68340.5</v>
      </c>
      <c r="G10" s="13">
        <f>(+'I Trimestre'!G10+'II trimestre'!G10+'III Trimestre'!G10+'IV Trimestre'!G10)/4</f>
        <v>4366.5</v>
      </c>
      <c r="H10" s="13">
        <f>(+'I Trimestre'!H10+'II trimestre'!H10+'III Trimestre'!H10+'IV Trimestre'!H10)/4</f>
        <v>32388</v>
      </c>
      <c r="I10" s="30"/>
    </row>
    <row r="11" spans="1:9" x14ac:dyDescent="0.25">
      <c r="A11" s="3" t="s">
        <v>127</v>
      </c>
      <c r="B11" s="31">
        <f>(+'I Trimestre'!B11+'II trimestre'!B11+'III Trimestre'!B11+'IV Trimestre'!B11)/4</f>
        <v>748390</v>
      </c>
      <c r="C11" s="13">
        <f>(+'I Trimestre'!C11+'II trimestre'!C11+'III Trimestre'!C11+'IV Trimestre'!C11)/4</f>
        <v>501677</v>
      </c>
      <c r="D11" s="31">
        <f>(+'I Trimestre'!D11+'II trimestre'!D11+'III Trimestre'!D11+'IV Trimestre'!D11)/4</f>
        <v>209845</v>
      </c>
      <c r="E11" s="13">
        <f>(+'I Trimestre'!E11+'II trimestre'!E11+'III Trimestre'!E11+'IV Trimestre'!E11)/4</f>
        <v>140168</v>
      </c>
      <c r="F11" s="13">
        <f>(+'I Trimestre'!F11+'II trimestre'!F11+'III Trimestre'!F11+'IV Trimestre'!F11)/4</f>
        <v>69677</v>
      </c>
      <c r="G11" s="13">
        <f>(+'I Trimestre'!G11+'II trimestre'!G11+'III Trimestre'!G11+'IV Trimestre'!G11)/4</f>
        <v>4274</v>
      </c>
      <c r="H11" s="13">
        <f>(+'I Trimestre'!H11+'II trimestre'!H11+'III Trimestre'!H11+'IV Trimestre'!H11)/4</f>
        <v>32594</v>
      </c>
      <c r="I11" s="30"/>
    </row>
    <row r="12" spans="1:9" x14ac:dyDescent="0.25">
      <c r="A12" s="3" t="s">
        <v>128</v>
      </c>
      <c r="B12" s="31">
        <f>(+'I Trimestre'!B12+'II trimestre'!B12+'III Trimestre'!B12+'IV Trimestre'!B12)/4</f>
        <v>765432.25</v>
      </c>
      <c r="C12" s="13">
        <f>(+'I Trimestre'!C12+'II trimestre'!C12+'III Trimestre'!C12+'IV Trimestre'!C12)/4</f>
        <v>500645.5</v>
      </c>
      <c r="D12" s="31">
        <f>(+'I Trimestre'!D12+'II trimestre'!D12+'III Trimestre'!D12+'IV Trimestre'!D12)/4</f>
        <v>210093.75</v>
      </c>
      <c r="E12" s="13">
        <f>(+'I Trimestre'!E12+'II trimestre'!E12+'III Trimestre'!E12+'IV Trimestre'!E12)/4</f>
        <v>135922</v>
      </c>
      <c r="F12" s="13">
        <f>(+'I Trimestre'!F12+'II trimestre'!F12+'III Trimestre'!F12+'IV Trimestre'!F12)/4</f>
        <v>74171.75</v>
      </c>
      <c r="G12" s="13">
        <f>(+'I Trimestre'!G12+'II trimestre'!G12+'III Trimestre'!G12+'IV Trimestre'!G12)/4</f>
        <v>4451</v>
      </c>
      <c r="H12" s="13">
        <f>(+'I Trimestre'!H12+'II trimestre'!H12+'III Trimestre'!H12+'IV Trimestre'!H12)/4</f>
        <v>50242</v>
      </c>
      <c r="I12" s="30"/>
    </row>
    <row r="13" spans="1:9" x14ac:dyDescent="0.25">
      <c r="A13" s="3" t="s">
        <v>82</v>
      </c>
      <c r="B13" s="31">
        <f>+'IV Trimestre'!B13</f>
        <v>748390</v>
      </c>
      <c r="C13" s="13">
        <f>+'IV Trimestre'!C13</f>
        <v>501677</v>
      </c>
      <c r="D13" s="31">
        <f>+'IV Trimestre'!D13</f>
        <v>209845</v>
      </c>
      <c r="E13" s="13">
        <f>+'IV Trimestre'!E13</f>
        <v>140168</v>
      </c>
      <c r="F13" s="13">
        <f>+'IV Trimestre'!F13</f>
        <v>69677</v>
      </c>
      <c r="G13" s="13">
        <f>+'IV Trimestre'!G13</f>
        <v>4274</v>
      </c>
      <c r="H13" s="13">
        <f>+'IV Trimestre'!H13</f>
        <v>32594</v>
      </c>
      <c r="I13" s="30"/>
    </row>
    <row r="14" spans="1:9" x14ac:dyDescent="0.25">
      <c r="B14" s="32"/>
      <c r="D14" s="32"/>
    </row>
    <row r="15" spans="1:9" x14ac:dyDescent="0.25">
      <c r="A15" s="5" t="s">
        <v>7</v>
      </c>
      <c r="B15" s="32"/>
      <c r="D15" s="32"/>
    </row>
    <row r="16" spans="1:9" x14ac:dyDescent="0.25">
      <c r="A16" s="3" t="s">
        <v>129</v>
      </c>
      <c r="B16" s="31">
        <f>+'I Trimestre'!B16+'II trimestre'!B16+'III Trimestre'!B16+'IV Trimestre'!B16</f>
        <v>68889648028.160019</v>
      </c>
      <c r="C16" s="13">
        <f>+'I Trimestre'!C16+'II trimestre'!C16+'III Trimestre'!C16+'IV Trimestre'!C16</f>
        <v>47689457133.180008</v>
      </c>
      <c r="D16" s="31">
        <f>+'I Trimestre'!D16+'II trimestre'!D16+'III Trimestre'!D16+'IV Trimestre'!D16</f>
        <v>17926517203.93</v>
      </c>
      <c r="E16" s="13">
        <f>+'I Trimestre'!E16+'II trimestre'!E16+'III Trimestre'!E16+'IV Trimestre'!E16</f>
        <v>11793893439.420002</v>
      </c>
      <c r="F16" s="13">
        <f>+'I Trimestre'!F16+'II trimestre'!F16+'III Trimestre'!F16+'IV Trimestre'!F16</f>
        <v>6132623764.5100002</v>
      </c>
      <c r="G16" s="13">
        <f>+'I Trimestre'!G16+'II trimestre'!G16+'III Trimestre'!G16+'IV Trimestre'!G16</f>
        <v>406821699.91999996</v>
      </c>
      <c r="H16" s="13">
        <f>+'I Trimestre'!H16+'II trimestre'!H16+'III Trimestre'!H16+'IV Trimestre'!H16</f>
        <v>2866851991.1300006</v>
      </c>
      <c r="I16" s="30"/>
    </row>
    <row r="17" spans="1:9" x14ac:dyDescent="0.25">
      <c r="A17" s="33" t="s">
        <v>127</v>
      </c>
      <c r="B17" s="31">
        <f>+'I Trimestre'!B17+'II trimestre'!B17+'III Trimestre'!B17+'IV Trimestre'!B17</f>
        <v>70819498237.700806</v>
      </c>
      <c r="C17" s="13">
        <f>+'I Trimestre'!C17+'II trimestre'!C17+'III Trimestre'!C17+'IV Trimestre'!C17</f>
        <v>47992967468.400002</v>
      </c>
      <c r="D17" s="31">
        <f>+'I Trimestre'!D17+'II trimestre'!D17+'III Trimestre'!D17+'IV Trimestre'!D17</f>
        <v>19480101784.799999</v>
      </c>
      <c r="E17" s="13">
        <f>+'I Trimestre'!E17+'II trimestre'!E17+'III Trimestre'!E17+'IV Trimestre'!E17</f>
        <v>13067039665.6</v>
      </c>
      <c r="F17" s="13">
        <f>+'I Trimestre'!F17+'II trimestre'!F17+'III Trimestre'!F17+'IV Trimestre'!F17</f>
        <v>6413062119.2000008</v>
      </c>
      <c r="G17" s="13">
        <f>+'I Trimestre'!G17+'II trimestre'!G17+'III Trimestre'!G17+'IV Trimestre'!G17</f>
        <v>402569077.50079989</v>
      </c>
      <c r="H17" s="13">
        <f>+'I Trimestre'!H17+'II trimestre'!H17+'III Trimestre'!H17+'IV Trimestre'!H17</f>
        <v>2943859907</v>
      </c>
      <c r="I17" s="30"/>
    </row>
    <row r="18" spans="1:9" x14ac:dyDescent="0.25">
      <c r="A18" s="3" t="s">
        <v>128</v>
      </c>
      <c r="B18" s="31">
        <f>+'I Trimestre'!B18+'II trimestre'!B18+'III Trimestre'!B18+'IV Trimestre'!B18</f>
        <v>75134996842.85025</v>
      </c>
      <c r="C18" s="13">
        <f>+'I Trimestre'!C18+'II trimestre'!C18+'III Trimestre'!C18+'IV Trimestre'!C18</f>
        <v>51933535817.550247</v>
      </c>
      <c r="D18" s="31">
        <f>+'I Trimestre'!D18+'II trimestre'!D18+'III Trimestre'!D18+'IV Trimestre'!D18</f>
        <v>18568609022.169994</v>
      </c>
      <c r="E18" s="13">
        <f>+'I Trimestre'!E18+'II trimestre'!E18+'III Trimestre'!E18+'IV Trimestre'!E18</f>
        <v>12365648818.689995</v>
      </c>
      <c r="F18" s="13">
        <f>+'I Trimestre'!F18+'II trimestre'!F18+'III Trimestre'!F18+'IV Trimestre'!F18</f>
        <v>6202960203.4800005</v>
      </c>
      <c r="G18" s="13">
        <f>+'I Trimestre'!G18+'II trimestre'!G18+'III Trimestre'!G18+'IV Trimestre'!G18</f>
        <v>383289344.38999999</v>
      </c>
      <c r="H18" s="13">
        <f>+'I Trimestre'!H18+'II trimestre'!H18+'III Trimestre'!H18+'IV Trimestre'!H18</f>
        <v>4249562658.7399998</v>
      </c>
      <c r="I18" s="30"/>
    </row>
    <row r="19" spans="1:9" x14ac:dyDescent="0.25">
      <c r="A19" s="33" t="s">
        <v>82</v>
      </c>
      <c r="B19" s="31">
        <f>C19+D19+G19+H19</f>
        <v>70819498237.699997</v>
      </c>
      <c r="C19" s="4">
        <f>+'IV Trimestre'!C19</f>
        <v>47992967468.399994</v>
      </c>
      <c r="D19" s="24">
        <f>+'IV Trimestre'!D19</f>
        <v>19480101784.799999</v>
      </c>
      <c r="E19" s="4">
        <f>+'IV Trimestre'!E19</f>
        <v>13067039665.6</v>
      </c>
      <c r="F19" s="4">
        <f>+'IV Trimestre'!F19</f>
        <v>6413062119.1999998</v>
      </c>
      <c r="G19" s="4">
        <f>+'IV Trimestre'!G19</f>
        <v>402569077.49999994</v>
      </c>
      <c r="H19" s="4">
        <f>+'IV Trimestre'!H19</f>
        <v>2943859907</v>
      </c>
      <c r="I19" s="30"/>
    </row>
    <row r="20" spans="1:9" x14ac:dyDescent="0.25">
      <c r="A20" s="3" t="s">
        <v>130</v>
      </c>
      <c r="B20" s="13">
        <f>B18</f>
        <v>75134996842.85025</v>
      </c>
      <c r="C20" s="13">
        <f t="shared" ref="C20:H20" si="0">C18</f>
        <v>51933535817.550247</v>
      </c>
      <c r="D20" s="13">
        <f t="shared" si="0"/>
        <v>18568609022.169994</v>
      </c>
      <c r="E20" s="13">
        <f t="shared" si="0"/>
        <v>12365648818.689995</v>
      </c>
      <c r="F20" s="13">
        <f t="shared" si="0"/>
        <v>6202960203.4800005</v>
      </c>
      <c r="G20" s="13">
        <f t="shared" si="0"/>
        <v>383289344.38999999</v>
      </c>
      <c r="H20" s="13">
        <f t="shared" si="0"/>
        <v>4249562658.7399998</v>
      </c>
      <c r="I20" s="6"/>
    </row>
    <row r="21" spans="1:9" x14ac:dyDescent="0.25">
      <c r="B21" s="4"/>
      <c r="C21" s="4"/>
      <c r="D21" s="4"/>
      <c r="E21" s="4"/>
      <c r="F21" s="4"/>
      <c r="G21" s="4"/>
      <c r="H21" s="4"/>
      <c r="I21" s="30"/>
    </row>
    <row r="22" spans="1:9" x14ac:dyDescent="0.25">
      <c r="A22" s="3" t="s">
        <v>8</v>
      </c>
      <c r="B22" s="4"/>
      <c r="C22" s="4"/>
      <c r="D22" s="4"/>
      <c r="E22" s="4"/>
      <c r="F22" s="4"/>
      <c r="G22" s="4"/>
      <c r="H22" s="4"/>
    </row>
    <row r="23" spans="1:9" x14ac:dyDescent="0.25">
      <c r="A23" s="3" t="s">
        <v>127</v>
      </c>
      <c r="B23" s="13">
        <f>'I Trimestre'!B23+'II trimestre'!B23+'III Trimestre'!B23+'IV Trimestre'!B23</f>
        <v>70819498237.700806</v>
      </c>
      <c r="C23" s="4"/>
      <c r="D23" s="4"/>
      <c r="E23" s="4"/>
      <c r="F23" s="4"/>
      <c r="G23" s="4"/>
      <c r="H23" s="4"/>
      <c r="I23" s="11"/>
    </row>
    <row r="24" spans="1:9" x14ac:dyDescent="0.25">
      <c r="A24" s="3" t="s">
        <v>128</v>
      </c>
      <c r="B24" s="13">
        <f>'I Trimestre'!B24+'II trimestre'!B24+'III Trimestre'!B24+'IV Trimestre'!B24</f>
        <v>48777929030.720001</v>
      </c>
      <c r="C24" s="4"/>
      <c r="D24" s="4"/>
      <c r="E24" s="4"/>
      <c r="F24" s="4"/>
      <c r="G24" s="4"/>
      <c r="H24" s="4"/>
    </row>
    <row r="25" spans="1:9" x14ac:dyDescent="0.25">
      <c r="B25" s="4"/>
      <c r="C25" s="4"/>
      <c r="D25" s="4"/>
      <c r="E25" s="4"/>
      <c r="F25" s="4"/>
      <c r="G25" s="4"/>
      <c r="H25" s="4"/>
    </row>
    <row r="26" spans="1:9" x14ac:dyDescent="0.25">
      <c r="A26" t="s">
        <v>9</v>
      </c>
    </row>
    <row r="27" spans="1:9" x14ac:dyDescent="0.25">
      <c r="A27" s="3" t="s">
        <v>75</v>
      </c>
      <c r="B27" s="16">
        <v>0.99</v>
      </c>
      <c r="C27" s="16">
        <v>0.99</v>
      </c>
      <c r="D27" s="16">
        <v>0.99</v>
      </c>
      <c r="E27" s="16">
        <v>0.99</v>
      </c>
      <c r="F27" s="16">
        <v>0.99</v>
      </c>
      <c r="G27" s="16">
        <v>0.99</v>
      </c>
      <c r="H27" s="16">
        <v>0.99</v>
      </c>
    </row>
    <row r="28" spans="1:9" x14ac:dyDescent="0.25">
      <c r="A28" s="3" t="s">
        <v>131</v>
      </c>
      <c r="B28" s="11">
        <v>1.01</v>
      </c>
      <c r="C28" s="11">
        <v>1.01</v>
      </c>
      <c r="D28" s="11">
        <v>1.01</v>
      </c>
      <c r="E28" s="11">
        <v>1.01</v>
      </c>
      <c r="F28" s="11">
        <v>1.01</v>
      </c>
      <c r="G28" s="11">
        <v>1.01</v>
      </c>
      <c r="H28" s="11">
        <v>1.01</v>
      </c>
    </row>
    <row r="29" spans="1:9" x14ac:dyDescent="0.25">
      <c r="A29" s="25" t="s">
        <v>10</v>
      </c>
      <c r="B29" s="4">
        <f>C29+D29+G29+H29</f>
        <v>387913</v>
      </c>
      <c r="C29" s="4">
        <v>234520</v>
      </c>
      <c r="D29" s="4">
        <f>E29+F29</f>
        <v>142214</v>
      </c>
      <c r="E29" s="23">
        <v>118125.40357520361</v>
      </c>
      <c r="F29" s="19">
        <v>24088.596424796382</v>
      </c>
      <c r="G29" s="4">
        <v>1155</v>
      </c>
      <c r="H29" s="4">
        <v>10024</v>
      </c>
    </row>
    <row r="31" spans="1:9" x14ac:dyDescent="0.25">
      <c r="A31" s="3" t="s">
        <v>11</v>
      </c>
    </row>
    <row r="32" spans="1:9" x14ac:dyDescent="0.25">
      <c r="A32" s="3" t="s">
        <v>76</v>
      </c>
      <c r="B32" s="6">
        <f>B16/B27</f>
        <v>69585503058.747498</v>
      </c>
      <c r="C32" s="6">
        <f t="shared" ref="C32:H32" si="1">C16/C27</f>
        <v>48171168821.393951</v>
      </c>
      <c r="D32" s="6">
        <f t="shared" si="1"/>
        <v>18107593135.282829</v>
      </c>
      <c r="E32" s="6">
        <f t="shared" si="1"/>
        <v>11913023676.18182</v>
      </c>
      <c r="F32" s="6">
        <f t="shared" si="1"/>
        <v>6194569459.1010103</v>
      </c>
      <c r="G32" s="6">
        <f t="shared" si="1"/>
        <v>410931010.02020198</v>
      </c>
      <c r="H32" s="6">
        <f t="shared" si="1"/>
        <v>2895810092.0505056</v>
      </c>
    </row>
    <row r="33" spans="1:8" x14ac:dyDescent="0.25">
      <c r="A33" s="3" t="s">
        <v>132</v>
      </c>
      <c r="B33" s="6">
        <f>B18/B28</f>
        <v>74391085983.02005</v>
      </c>
      <c r="C33" s="6">
        <f t="shared" ref="C33:H33" si="2">C18/C28</f>
        <v>51419342393.614105</v>
      </c>
      <c r="D33" s="6">
        <f t="shared" si="2"/>
        <v>18384761408.089104</v>
      </c>
      <c r="E33" s="6">
        <f t="shared" si="2"/>
        <v>12243216652.168312</v>
      </c>
      <c r="F33" s="6">
        <f t="shared" si="2"/>
        <v>6141544755.9207926</v>
      </c>
      <c r="G33" s="6">
        <f t="shared" si="2"/>
        <v>379494400.38613862</v>
      </c>
      <c r="H33" s="6">
        <f t="shared" si="2"/>
        <v>4207487780.9306927</v>
      </c>
    </row>
    <row r="34" spans="1:8" x14ac:dyDescent="0.25">
      <c r="A34" s="3" t="s">
        <v>77</v>
      </c>
      <c r="B34" s="6">
        <f>B32/B10</f>
        <v>95279.307052921489</v>
      </c>
      <c r="C34" s="6">
        <f t="shared" ref="C34:H34" si="3">C32/C10</f>
        <v>96605.006655885256</v>
      </c>
      <c r="D34" s="6">
        <f t="shared" si="3"/>
        <v>92889.581545208013</v>
      </c>
      <c r="E34" s="6">
        <f t="shared" si="3"/>
        <v>94102.500478346075</v>
      </c>
      <c r="F34" s="6">
        <f t="shared" si="3"/>
        <v>90642.729554232268</v>
      </c>
      <c r="G34" s="6">
        <f t="shared" si="3"/>
        <v>94109.930154632311</v>
      </c>
      <c r="H34" s="6">
        <f t="shared" si="3"/>
        <v>89409.969496434045</v>
      </c>
    </row>
    <row r="35" spans="1:8" x14ac:dyDescent="0.25">
      <c r="A35" s="3" t="s">
        <v>133</v>
      </c>
      <c r="B35" s="6">
        <f>B33/B12</f>
        <v>97188.335065605148</v>
      </c>
      <c r="C35" s="6">
        <f t="shared" ref="C35:H35" si="4">C33/C12</f>
        <v>102706.09122345873</v>
      </c>
      <c r="D35" s="6">
        <f t="shared" si="4"/>
        <v>87507.417084463974</v>
      </c>
      <c r="E35" s="6">
        <f t="shared" si="4"/>
        <v>90075.312695283414</v>
      </c>
      <c r="F35" s="6">
        <f t="shared" si="4"/>
        <v>82801.669853020765</v>
      </c>
      <c r="G35" s="6">
        <f t="shared" si="4"/>
        <v>85260.480877586742</v>
      </c>
      <c r="H35" s="6">
        <f t="shared" si="4"/>
        <v>83744.432564999253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192.92728008599866</v>
      </c>
      <c r="C40" s="7">
        <f t="shared" ref="C40:H40" si="5">((C11)/C29)*100</f>
        <v>213.91651031894935</v>
      </c>
      <c r="D40" s="7">
        <f t="shared" si="5"/>
        <v>147.55579619446749</v>
      </c>
      <c r="E40" s="7">
        <f t="shared" si="5"/>
        <v>118.66033533655877</v>
      </c>
      <c r="F40" s="7">
        <f t="shared" si="5"/>
        <v>289.25305057739149</v>
      </c>
      <c r="G40" s="7">
        <f t="shared" si="5"/>
        <v>370.04329004329003</v>
      </c>
      <c r="H40" s="7">
        <f t="shared" si="5"/>
        <v>325.15961691939344</v>
      </c>
    </row>
    <row r="41" spans="1:8" x14ac:dyDescent="0.25">
      <c r="A41" t="s">
        <v>15</v>
      </c>
      <c r="B41" s="7">
        <f>((B12)/B29)*100</f>
        <v>197.32059765978454</v>
      </c>
      <c r="C41" s="7">
        <f t="shared" ref="C41:H41" si="6">((C12)/C29)*100</f>
        <v>213.47667576326111</v>
      </c>
      <c r="D41" s="7">
        <f t="shared" si="6"/>
        <v>147.73070865034384</v>
      </c>
      <c r="E41" s="7">
        <f t="shared" si="6"/>
        <v>115.06585026265441</v>
      </c>
      <c r="F41" s="7">
        <f t="shared" si="6"/>
        <v>307.91229464764041</v>
      </c>
      <c r="G41" s="7">
        <f t="shared" si="6"/>
        <v>385.36796536796538</v>
      </c>
      <c r="H41" s="7">
        <f t="shared" si="6"/>
        <v>501.21707901037507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102.27718836435548</v>
      </c>
      <c r="C44" s="7">
        <f t="shared" ref="C44:H44" si="7">C12/C11*100</f>
        <v>99.794389617223828</v>
      </c>
      <c r="D44" s="7">
        <f t="shared" ref="D44" si="8">D12/D11*100</f>
        <v>100.11853987466938</v>
      </c>
      <c r="E44" s="7">
        <f t="shared" si="7"/>
        <v>96.9707779236345</v>
      </c>
      <c r="F44" s="7">
        <f t="shared" si="7"/>
        <v>106.45083743559567</v>
      </c>
      <c r="G44" s="7">
        <f t="shared" si="7"/>
        <v>104.14131960692559</v>
      </c>
      <c r="H44" s="7">
        <f t="shared" si="7"/>
        <v>154.14493465054917</v>
      </c>
    </row>
    <row r="45" spans="1:8" x14ac:dyDescent="0.25">
      <c r="A45" t="s">
        <v>18</v>
      </c>
      <c r="B45" s="7">
        <f>B18/B17*100</f>
        <v>106.09365882636554</v>
      </c>
      <c r="C45" s="7">
        <f t="shared" ref="C45:H45" si="9">C18/C17*100</f>
        <v>108.21072035552884</v>
      </c>
      <c r="D45" s="7">
        <f t="shared" ref="D45" si="10">D18/D17*100</f>
        <v>95.320903490652043</v>
      </c>
      <c r="E45" s="7">
        <f t="shared" si="9"/>
        <v>94.632366129901087</v>
      </c>
      <c r="F45" s="7">
        <f t="shared" si="9"/>
        <v>96.723844057412478</v>
      </c>
      <c r="G45" s="7">
        <f t="shared" si="9"/>
        <v>95.21082611945981</v>
      </c>
      <c r="H45" s="7">
        <f t="shared" si="9"/>
        <v>144.35342689491642</v>
      </c>
    </row>
    <row r="46" spans="1:8" x14ac:dyDescent="0.25">
      <c r="A46" t="s">
        <v>19</v>
      </c>
      <c r="B46" s="7">
        <f>AVERAGE(B44:B45)</f>
        <v>104.1854235953605</v>
      </c>
      <c r="C46" s="7">
        <f t="shared" ref="C46:H46" si="11">AVERAGE(C44:C45)</f>
        <v>104.00255498637634</v>
      </c>
      <c r="D46" s="7">
        <f t="shared" ref="D46" si="12">AVERAGE(D44:D45)</f>
        <v>97.719721682660719</v>
      </c>
      <c r="E46" s="7">
        <f t="shared" si="11"/>
        <v>95.801572026767786</v>
      </c>
      <c r="F46" s="7">
        <f t="shared" si="11"/>
        <v>101.58734074650408</v>
      </c>
      <c r="G46" s="7">
        <f t="shared" si="11"/>
        <v>99.676072863192701</v>
      </c>
      <c r="H46" s="7">
        <f t="shared" si="11"/>
        <v>149.24918077273281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102.27718836435548</v>
      </c>
      <c r="C49" s="7">
        <f t="shared" ref="C49:H49" si="13">C12/C13*100</f>
        <v>99.794389617223828</v>
      </c>
      <c r="D49" s="7">
        <f t="shared" si="13"/>
        <v>100.11853987466938</v>
      </c>
      <c r="E49" s="7">
        <f t="shared" si="13"/>
        <v>96.9707779236345</v>
      </c>
      <c r="F49" s="7">
        <f t="shared" si="13"/>
        <v>106.45083743559567</v>
      </c>
      <c r="G49" s="7">
        <f t="shared" si="13"/>
        <v>104.14131960692559</v>
      </c>
      <c r="H49" s="7">
        <f t="shared" si="13"/>
        <v>154.14493465054917</v>
      </c>
    </row>
    <row r="50" spans="1:8" x14ac:dyDescent="0.25">
      <c r="A50" t="s">
        <v>22</v>
      </c>
      <c r="B50" s="7">
        <f>B18/B19*100</f>
        <v>106.09365882636675</v>
      </c>
      <c r="C50" s="7">
        <f t="shared" ref="C50:H50" si="14">C18/C19*100</f>
        <v>108.21072035552884</v>
      </c>
      <c r="D50" s="7">
        <f t="shared" ref="D50" si="15">D18/D19*100</f>
        <v>95.320903490652043</v>
      </c>
      <c r="E50" s="7">
        <f t="shared" si="14"/>
        <v>94.632366129901087</v>
      </c>
      <c r="F50" s="7">
        <f t="shared" si="14"/>
        <v>96.723844057412492</v>
      </c>
      <c r="G50" s="7">
        <f t="shared" si="14"/>
        <v>95.210826119648999</v>
      </c>
      <c r="H50" s="7">
        <f t="shared" si="14"/>
        <v>144.35342689491642</v>
      </c>
    </row>
    <row r="51" spans="1:8" x14ac:dyDescent="0.25">
      <c r="A51" t="s">
        <v>23</v>
      </c>
      <c r="B51" s="7">
        <f>(B49+B50)/2</f>
        <v>104.18542359536112</v>
      </c>
      <c r="C51" s="7">
        <f t="shared" ref="C51:H51" si="16">(C49+C50)/2</f>
        <v>104.00255498637634</v>
      </c>
      <c r="D51" s="7">
        <f t="shared" ref="D51" si="17">(D49+D50)/2</f>
        <v>97.719721682660719</v>
      </c>
      <c r="E51" s="7">
        <f t="shared" si="16"/>
        <v>95.801572026767786</v>
      </c>
      <c r="F51" s="7">
        <f t="shared" si="16"/>
        <v>101.58734074650408</v>
      </c>
      <c r="G51" s="7">
        <f t="shared" si="16"/>
        <v>99.676072863287288</v>
      </c>
      <c r="H51" s="7">
        <f t="shared" si="16"/>
        <v>149.24918077273281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18">C20/C18*100</f>
        <v>100</v>
      </c>
      <c r="D54" s="7">
        <f t="shared" si="18"/>
        <v>100</v>
      </c>
      <c r="E54" s="7">
        <f t="shared" si="18"/>
        <v>100</v>
      </c>
      <c r="F54" s="7">
        <f t="shared" si="18"/>
        <v>100</v>
      </c>
      <c r="G54" s="7">
        <f t="shared" si="18"/>
        <v>100</v>
      </c>
      <c r="H54" s="7">
        <f t="shared" si="18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4.8061035276091957</v>
      </c>
      <c r="C57" s="7">
        <f t="shared" ref="C57:H57" si="19">((C12/C10)-1)*100</f>
        <v>0.40209329166003283</v>
      </c>
      <c r="D57" s="7">
        <f t="shared" si="19"/>
        <v>7.7753425149439392</v>
      </c>
      <c r="E57" s="7">
        <f t="shared" si="19"/>
        <v>7.3665294193153485</v>
      </c>
      <c r="F57" s="7">
        <f t="shared" si="19"/>
        <v>8.5326416985535669</v>
      </c>
      <c r="G57" s="7">
        <f t="shared" si="19"/>
        <v>1.9351883659681768</v>
      </c>
      <c r="H57" s="7">
        <f t="shared" si="19"/>
        <v>55.125355069778934</v>
      </c>
    </row>
    <row r="58" spans="1:8" x14ac:dyDescent="0.25">
      <c r="A58" t="s">
        <v>27</v>
      </c>
      <c r="B58" s="7">
        <f>((B33/B32)-1)*100</f>
        <v>6.9060116159761709</v>
      </c>
      <c r="C58" s="7">
        <f t="shared" ref="C58:H58" si="20">((C33/C32)-1)*100</f>
        <v>6.7429826838197204</v>
      </c>
      <c r="D58" s="7">
        <f t="shared" si="20"/>
        <v>1.5306742908101301</v>
      </c>
      <c r="E58" s="7">
        <f t="shared" si="20"/>
        <v>2.7716974712864939</v>
      </c>
      <c r="F58" s="7">
        <f t="shared" si="20"/>
        <v>-0.85598690159676138</v>
      </c>
      <c r="G58" s="7">
        <f t="shared" si="20"/>
        <v>-7.6500942658277111</v>
      </c>
      <c r="H58" s="7">
        <f t="shared" si="20"/>
        <v>45.295708184765537</v>
      </c>
    </row>
    <row r="59" spans="1:8" x14ac:dyDescent="0.25">
      <c r="A59" t="s">
        <v>28</v>
      </c>
      <c r="B59" s="7">
        <f>((B35/B34)-1)*100</f>
        <v>2.0036124020332391</v>
      </c>
      <c r="C59" s="7">
        <f t="shared" ref="C59:H59" si="21">((C35/C34)-1)*100</f>
        <v>6.31549520958683</v>
      </c>
      <c r="D59" s="7">
        <f t="shared" si="21"/>
        <v>-5.7941529838032686</v>
      </c>
      <c r="E59" s="7">
        <f t="shared" si="21"/>
        <v>-4.2795757419744174</v>
      </c>
      <c r="F59" s="7">
        <f t="shared" si="21"/>
        <v>-8.6505114527912994</v>
      </c>
      <c r="G59" s="7">
        <f t="shared" si="21"/>
        <v>-9.40331085413092</v>
      </c>
      <c r="H59" s="7">
        <f t="shared" si="21"/>
        <v>-6.3365830044945444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B17/(B11*12)</f>
        <v>7885.7612383138921</v>
      </c>
      <c r="C62" s="4">
        <f t="shared" ref="C62:H62" si="22">C17/(C11*12)</f>
        <v>7972.0895231393906</v>
      </c>
      <c r="D62" s="4">
        <f t="shared" si="22"/>
        <v>7735.9089585170004</v>
      </c>
      <c r="E62" s="4">
        <f t="shared" si="22"/>
        <v>7768.6773880866767</v>
      </c>
      <c r="F62" s="4">
        <f t="shared" si="22"/>
        <v>7669.9892829293276</v>
      </c>
      <c r="G62" s="4">
        <f t="shared" si="22"/>
        <v>7849.1865056309443</v>
      </c>
      <c r="H62" s="4">
        <f t="shared" si="22"/>
        <v>7526.5895231228651</v>
      </c>
    </row>
    <row r="63" spans="1:8" x14ac:dyDescent="0.25">
      <c r="A63" t="s">
        <v>44</v>
      </c>
      <c r="B63" s="4">
        <f>B18/(B12*12)</f>
        <v>8180.0182013551002</v>
      </c>
      <c r="C63" s="4">
        <f t="shared" ref="C63:H63" si="23">C18/(C12*12)</f>
        <v>8644.4293446411102</v>
      </c>
      <c r="D63" s="4">
        <f t="shared" si="23"/>
        <v>7365.2076046090515</v>
      </c>
      <c r="E63" s="4">
        <f t="shared" si="23"/>
        <v>7581.3388185196873</v>
      </c>
      <c r="F63" s="4">
        <f t="shared" si="23"/>
        <v>6969.1405459625803</v>
      </c>
      <c r="G63" s="4">
        <f t="shared" si="23"/>
        <v>7176.0904738635509</v>
      </c>
      <c r="H63" s="4">
        <f t="shared" si="23"/>
        <v>7048.4897408874376</v>
      </c>
    </row>
    <row r="64" spans="1:8" x14ac:dyDescent="0.25">
      <c r="A64" t="s">
        <v>30</v>
      </c>
      <c r="B64" s="10">
        <f>(B63/B62)*B46</f>
        <v>108.07309980236772</v>
      </c>
      <c r="C64" s="10">
        <f t="shared" ref="C64:H64" si="24">(C63/C62)*C46</f>
        <v>112.77378855723654</v>
      </c>
      <c r="D64" s="10">
        <f t="shared" si="24"/>
        <v>93.037035611053341</v>
      </c>
      <c r="E64" s="10">
        <f t="shared" si="24"/>
        <v>93.491355168839561</v>
      </c>
      <c r="F64" s="10">
        <f t="shared" si="24"/>
        <v>92.304751576209142</v>
      </c>
      <c r="G64" s="10">
        <f t="shared" si="24"/>
        <v>91.128490377002365</v>
      </c>
      <c r="H64" s="10">
        <f t="shared" si="24"/>
        <v>139.76865833862868</v>
      </c>
    </row>
    <row r="65" spans="1:8" x14ac:dyDescent="0.25">
      <c r="A65" t="s">
        <v>45</v>
      </c>
      <c r="B65" s="10">
        <f>B17/B11</f>
        <v>94629.134859766709</v>
      </c>
      <c r="C65" s="10">
        <f t="shared" ref="C65:H66" si="25">C17/C11</f>
        <v>95665.074277672684</v>
      </c>
      <c r="D65" s="10">
        <f t="shared" si="25"/>
        <v>92830.907502204005</v>
      </c>
      <c r="E65" s="10">
        <f t="shared" si="25"/>
        <v>93224.128657040128</v>
      </c>
      <c r="F65" s="10">
        <f t="shared" si="25"/>
        <v>92039.871395151931</v>
      </c>
      <c r="G65" s="10">
        <f t="shared" si="25"/>
        <v>94190.238067571336</v>
      </c>
      <c r="H65" s="10">
        <f t="shared" si="25"/>
        <v>90319.074277474385</v>
      </c>
    </row>
    <row r="66" spans="1:8" x14ac:dyDescent="0.25">
      <c r="A66" t="s">
        <v>46</v>
      </c>
      <c r="B66" s="10">
        <f>B18/B12</f>
        <v>98160.21841626121</v>
      </c>
      <c r="C66" s="10">
        <f t="shared" si="25"/>
        <v>103733.15213569331</v>
      </c>
      <c r="D66" s="10">
        <f t="shared" si="25"/>
        <v>88382.491255308618</v>
      </c>
      <c r="E66" s="10">
        <f t="shared" si="25"/>
        <v>90976.06582223624</v>
      </c>
      <c r="F66" s="10">
        <f t="shared" si="25"/>
        <v>83629.686551550971</v>
      </c>
      <c r="G66" s="10">
        <f t="shared" si="25"/>
        <v>86113.08568636261</v>
      </c>
      <c r="H66" s="10">
        <f t="shared" si="25"/>
        <v>84581.876890649248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68.876411503227857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154.03482340451714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98</v>
      </c>
    </row>
    <row r="75" spans="1:8" x14ac:dyDescent="0.25">
      <c r="A75" t="s">
        <v>88</v>
      </c>
      <c r="B75" s="10"/>
      <c r="C75" s="10"/>
      <c r="D75" s="10"/>
      <c r="E75" s="10"/>
    </row>
    <row r="76" spans="1:8" x14ac:dyDescent="0.25">
      <c r="A76" t="s">
        <v>89</v>
      </c>
    </row>
    <row r="77" spans="1:8" x14ac:dyDescent="0.25">
      <c r="A77" t="s">
        <v>99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78</v>
      </c>
    </row>
    <row r="84" spans="1:1" x14ac:dyDescent="0.25">
      <c r="A84" s="34" t="s">
        <v>137</v>
      </c>
    </row>
  </sheetData>
  <mergeCells count="3">
    <mergeCell ref="A4:A5"/>
    <mergeCell ref="C4:H4"/>
    <mergeCell ref="A2:H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9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2012-04-10T15:25:06Z</dcterms:created>
  <dcterms:modified xsi:type="dcterms:W3CDTF">2018-02-05T17:26:51Z</dcterms:modified>
</cp:coreProperties>
</file>