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todo\2017\Indicadores 2017\IMAS\Indicadores\"/>
    </mc:Choice>
  </mc:AlternateContent>
  <bookViews>
    <workbookView xWindow="0" yWindow="0" windowWidth="15600" windowHeight="9240" tabRatio="729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  <sheet name="Observaciones" sheetId="9" r:id="rId8"/>
    <sheet name="Hoja1" sheetId="10" r:id="rId9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7" l="1"/>
  <c r="K59" i="5" l="1"/>
  <c r="K51" i="5"/>
  <c r="K48" i="5"/>
  <c r="K46" i="5"/>
  <c r="K43" i="5"/>
  <c r="K42" i="5"/>
  <c r="K21" i="5"/>
  <c r="K20" i="5"/>
  <c r="K68" i="5" s="1"/>
  <c r="K19" i="5"/>
  <c r="K67" i="5" s="1"/>
  <c r="K18" i="5"/>
  <c r="K34" i="5" s="1"/>
  <c r="K36" i="5" s="1"/>
  <c r="K53" i="5" l="1"/>
  <c r="K64" i="5"/>
  <c r="K65" i="5"/>
  <c r="K66" i="5" s="1"/>
  <c r="K22" i="5"/>
  <c r="K56" i="5" s="1"/>
  <c r="K47" i="5"/>
  <c r="K35" i="5"/>
  <c r="K52" i="5"/>
  <c r="B18" i="1"/>
  <c r="K37" i="5" l="1"/>
  <c r="K61" i="5" s="1"/>
  <c r="K60" i="5"/>
  <c r="F14" i="7"/>
  <c r="F20" i="7"/>
  <c r="F35" i="7" s="1"/>
  <c r="G14" i="7"/>
  <c r="G20" i="7"/>
  <c r="H14" i="7"/>
  <c r="H20" i="7"/>
  <c r="I14" i="7"/>
  <c r="I20" i="7"/>
  <c r="J20" i="7"/>
  <c r="E14" i="7"/>
  <c r="E20" i="7"/>
  <c r="D14" i="7"/>
  <c r="C20" i="7"/>
  <c r="F12" i="6"/>
  <c r="F19" i="6"/>
  <c r="F14" i="6"/>
  <c r="F20" i="6"/>
  <c r="F35" i="6" s="1"/>
  <c r="F37" i="6" s="1"/>
  <c r="G12" i="6"/>
  <c r="G19" i="6"/>
  <c r="G64" i="6" s="1"/>
  <c r="G14" i="6"/>
  <c r="G20" i="6"/>
  <c r="H12" i="6"/>
  <c r="H64" i="6" s="1"/>
  <c r="H19" i="6"/>
  <c r="H14" i="6"/>
  <c r="H20" i="6"/>
  <c r="H35" i="6" s="1"/>
  <c r="H37" i="6" s="1"/>
  <c r="I12" i="6"/>
  <c r="I19" i="6"/>
  <c r="I14" i="6"/>
  <c r="I20" i="6"/>
  <c r="I22" i="6" s="1"/>
  <c r="J20" i="6"/>
  <c r="J22" i="6" s="1"/>
  <c r="J56" i="6" s="1"/>
  <c r="E12" i="6"/>
  <c r="E19" i="6"/>
  <c r="E14" i="6"/>
  <c r="E20" i="6"/>
  <c r="E65" i="6" s="1"/>
  <c r="D12" i="6"/>
  <c r="C19" i="6"/>
  <c r="C64" i="6"/>
  <c r="D14" i="6"/>
  <c r="C68" i="6" s="1"/>
  <c r="C20" i="6"/>
  <c r="B12" i="3"/>
  <c r="B14" i="3"/>
  <c r="F11" i="5"/>
  <c r="F46" i="5" s="1"/>
  <c r="F19" i="5"/>
  <c r="F20" i="5"/>
  <c r="F12" i="5"/>
  <c r="F14" i="5"/>
  <c r="G11" i="5"/>
  <c r="G46" i="5"/>
  <c r="G48" i="5" s="1"/>
  <c r="G19" i="5"/>
  <c r="G64" i="5" s="1"/>
  <c r="G20" i="5"/>
  <c r="G47" i="5" s="1"/>
  <c r="G12" i="5"/>
  <c r="G14" i="5"/>
  <c r="G65" i="5"/>
  <c r="H11" i="5"/>
  <c r="H46" i="5" s="1"/>
  <c r="H19" i="5"/>
  <c r="H20" i="5"/>
  <c r="H65" i="5" s="1"/>
  <c r="H47" i="5"/>
  <c r="H12" i="5"/>
  <c r="H14" i="5"/>
  <c r="H68" i="5" s="1"/>
  <c r="I11" i="5"/>
  <c r="I46" i="5" s="1"/>
  <c r="I19" i="5"/>
  <c r="I20" i="5"/>
  <c r="I65" i="5" s="1"/>
  <c r="I12" i="5"/>
  <c r="I64" i="5"/>
  <c r="I14" i="5"/>
  <c r="J20" i="5"/>
  <c r="E11" i="5"/>
  <c r="E46" i="5" s="1"/>
  <c r="E48" i="5" s="1"/>
  <c r="E19" i="5"/>
  <c r="E20" i="5"/>
  <c r="E47" i="5"/>
  <c r="E12" i="5"/>
  <c r="E64" i="5" s="1"/>
  <c r="E14" i="5"/>
  <c r="D11" i="5"/>
  <c r="D46" i="5" s="1"/>
  <c r="C19" i="5"/>
  <c r="B19" i="5" s="1"/>
  <c r="C20" i="5"/>
  <c r="C47" i="5" s="1"/>
  <c r="D12" i="5"/>
  <c r="D14" i="5"/>
  <c r="F46" i="3"/>
  <c r="F48" i="3" s="1"/>
  <c r="F47" i="3"/>
  <c r="F64" i="3"/>
  <c r="F65" i="3"/>
  <c r="G46" i="3"/>
  <c r="G47" i="3"/>
  <c r="G48" i="3"/>
  <c r="G66" i="3" s="1"/>
  <c r="G64" i="3"/>
  <c r="G65" i="3"/>
  <c r="H46" i="3"/>
  <c r="H48" i="3" s="1"/>
  <c r="H47" i="3"/>
  <c r="H64" i="3"/>
  <c r="H65" i="3"/>
  <c r="I46" i="3"/>
  <c r="I47" i="3"/>
  <c r="I48" i="3" s="1"/>
  <c r="I66" i="3" s="1"/>
  <c r="I64" i="3"/>
  <c r="I65" i="3"/>
  <c r="J65" i="3"/>
  <c r="J66" i="3" s="1"/>
  <c r="E46" i="3"/>
  <c r="E47" i="3"/>
  <c r="E64" i="3"/>
  <c r="E65" i="3"/>
  <c r="D46" i="3"/>
  <c r="C47" i="3"/>
  <c r="D48" i="3"/>
  <c r="C66" i="3" s="1"/>
  <c r="C64" i="3"/>
  <c r="C65" i="3"/>
  <c r="B19" i="3"/>
  <c r="B64" i="3" s="1"/>
  <c r="B46" i="3"/>
  <c r="B48" i="3" s="1"/>
  <c r="B20" i="3"/>
  <c r="B65" i="3" s="1"/>
  <c r="F68" i="4"/>
  <c r="G68" i="4"/>
  <c r="H68" i="4"/>
  <c r="I68" i="4"/>
  <c r="J68" i="4"/>
  <c r="K68" i="4"/>
  <c r="E68" i="4"/>
  <c r="C68" i="4"/>
  <c r="B20" i="4"/>
  <c r="B14" i="4"/>
  <c r="F67" i="4"/>
  <c r="G67" i="4"/>
  <c r="H67" i="4"/>
  <c r="I67" i="4"/>
  <c r="J67" i="4"/>
  <c r="K67" i="4"/>
  <c r="E67" i="4"/>
  <c r="C67" i="4"/>
  <c r="B19" i="4"/>
  <c r="B12" i="4"/>
  <c r="F65" i="4"/>
  <c r="G65" i="4"/>
  <c r="H65" i="4"/>
  <c r="I65" i="4"/>
  <c r="J65" i="4"/>
  <c r="K65" i="4"/>
  <c r="E65" i="4"/>
  <c r="C65" i="4"/>
  <c r="F64" i="4"/>
  <c r="G64" i="4"/>
  <c r="H64" i="4"/>
  <c r="I64" i="4"/>
  <c r="J64" i="4"/>
  <c r="K64" i="4"/>
  <c r="E64" i="4"/>
  <c r="C64" i="4"/>
  <c r="J14" i="7"/>
  <c r="J65" i="7" s="1"/>
  <c r="J68" i="7"/>
  <c r="K20" i="7"/>
  <c r="K14" i="7"/>
  <c r="F19" i="7"/>
  <c r="G19" i="7"/>
  <c r="G67" i="7" s="1"/>
  <c r="H19" i="7"/>
  <c r="I19" i="7"/>
  <c r="I67" i="7" s="1"/>
  <c r="J19" i="7"/>
  <c r="J64" i="7" s="1"/>
  <c r="J12" i="7"/>
  <c r="K19" i="7"/>
  <c r="K67" i="7" s="1"/>
  <c r="E19" i="7"/>
  <c r="C19" i="7"/>
  <c r="C64" i="7" s="1"/>
  <c r="C67" i="7"/>
  <c r="I64" i="7"/>
  <c r="C21" i="7"/>
  <c r="E21" i="7"/>
  <c r="E52" i="7" s="1"/>
  <c r="F21" i="7"/>
  <c r="G21" i="7"/>
  <c r="H21" i="7"/>
  <c r="I21" i="7"/>
  <c r="K21" i="7"/>
  <c r="D11" i="7"/>
  <c r="C46" i="7" s="1"/>
  <c r="I11" i="7"/>
  <c r="I42" i="7" s="1"/>
  <c r="J11" i="7"/>
  <c r="J42" i="7" s="1"/>
  <c r="K11" i="7"/>
  <c r="I18" i="7"/>
  <c r="I34" i="7" s="1"/>
  <c r="J35" i="7"/>
  <c r="J37" i="7" s="1"/>
  <c r="J18" i="7"/>
  <c r="J34" i="7" s="1"/>
  <c r="K18" i="7"/>
  <c r="K34" i="7"/>
  <c r="I59" i="7"/>
  <c r="J59" i="7"/>
  <c r="K59" i="7"/>
  <c r="I22" i="7"/>
  <c r="I56" i="7" s="1"/>
  <c r="J22" i="7"/>
  <c r="J56" i="7" s="1"/>
  <c r="I15" i="7"/>
  <c r="I51" i="7" s="1"/>
  <c r="J15" i="7"/>
  <c r="J51" i="7" s="1"/>
  <c r="J21" i="7"/>
  <c r="J52" i="7" s="1"/>
  <c r="J53" i="7" s="1"/>
  <c r="K15" i="7"/>
  <c r="K51" i="7" s="1"/>
  <c r="I43" i="7"/>
  <c r="J43" i="7"/>
  <c r="K43" i="7"/>
  <c r="C22" i="7"/>
  <c r="C56" i="7" s="1"/>
  <c r="C18" i="7"/>
  <c r="C34" i="7" s="1"/>
  <c r="C36" i="7" s="1"/>
  <c r="G18" i="7"/>
  <c r="G34" i="7" s="1"/>
  <c r="H18" i="7"/>
  <c r="H34" i="7" s="1"/>
  <c r="H36" i="7" s="1"/>
  <c r="E18" i="7"/>
  <c r="F18" i="7"/>
  <c r="C14" i="7"/>
  <c r="C12" i="7"/>
  <c r="C14" i="5"/>
  <c r="C12" i="5"/>
  <c r="I46" i="4"/>
  <c r="I47" i="4"/>
  <c r="J46" i="4"/>
  <c r="J48" i="4"/>
  <c r="K46" i="4"/>
  <c r="K48" i="4" s="1"/>
  <c r="K47" i="4"/>
  <c r="I35" i="4"/>
  <c r="I37" i="4" s="1"/>
  <c r="I34" i="4"/>
  <c r="I36" i="4" s="1"/>
  <c r="J35" i="4"/>
  <c r="J37" i="4" s="1"/>
  <c r="J34" i="4"/>
  <c r="J36" i="4" s="1"/>
  <c r="K35" i="4"/>
  <c r="K37" i="4" s="1"/>
  <c r="K34" i="4"/>
  <c r="K36" i="4" s="1"/>
  <c r="I59" i="4"/>
  <c r="J59" i="4"/>
  <c r="K59" i="4"/>
  <c r="I22" i="4"/>
  <c r="I56" i="4" s="1"/>
  <c r="J22" i="4"/>
  <c r="J56" i="4"/>
  <c r="K22" i="4"/>
  <c r="K56" i="4" s="1"/>
  <c r="I51" i="4"/>
  <c r="I52" i="4"/>
  <c r="J51" i="4"/>
  <c r="J52" i="4"/>
  <c r="J53" i="4"/>
  <c r="K51" i="4"/>
  <c r="K52" i="4"/>
  <c r="J47" i="4"/>
  <c r="I43" i="4"/>
  <c r="J43" i="4"/>
  <c r="K43" i="4"/>
  <c r="I42" i="4"/>
  <c r="J42" i="4"/>
  <c r="K42" i="4"/>
  <c r="B21" i="4"/>
  <c r="B18" i="4"/>
  <c r="B34" i="4" s="1"/>
  <c r="B36" i="4" s="1"/>
  <c r="B19" i="1"/>
  <c r="F68" i="1"/>
  <c r="G68" i="1"/>
  <c r="H68" i="1"/>
  <c r="I68" i="1"/>
  <c r="J68" i="1"/>
  <c r="K68" i="1"/>
  <c r="E68" i="1"/>
  <c r="C68" i="1"/>
  <c r="F67" i="1"/>
  <c r="G67" i="1"/>
  <c r="H67" i="1"/>
  <c r="I67" i="1"/>
  <c r="J67" i="1"/>
  <c r="K67" i="1"/>
  <c r="E67" i="1"/>
  <c r="C67" i="1"/>
  <c r="F65" i="1"/>
  <c r="G65" i="1"/>
  <c r="H65" i="1"/>
  <c r="I65" i="1"/>
  <c r="J65" i="1"/>
  <c r="K65" i="1"/>
  <c r="E65" i="1"/>
  <c r="C65" i="1"/>
  <c r="G64" i="1"/>
  <c r="H64" i="1"/>
  <c r="I64" i="1"/>
  <c r="J64" i="1"/>
  <c r="K64" i="1"/>
  <c r="F64" i="1"/>
  <c r="E64" i="1"/>
  <c r="C64" i="1"/>
  <c r="F68" i="3"/>
  <c r="G68" i="3"/>
  <c r="H68" i="3"/>
  <c r="I68" i="3"/>
  <c r="J68" i="3"/>
  <c r="E68" i="3"/>
  <c r="C68" i="3"/>
  <c r="F67" i="3"/>
  <c r="G67" i="3"/>
  <c r="H67" i="3"/>
  <c r="I67" i="3"/>
  <c r="J67" i="3"/>
  <c r="E67" i="3"/>
  <c r="C67" i="3"/>
  <c r="J64" i="3"/>
  <c r="F68" i="2"/>
  <c r="G68" i="2"/>
  <c r="H68" i="2"/>
  <c r="I68" i="2"/>
  <c r="J68" i="2"/>
  <c r="E68" i="2"/>
  <c r="C68" i="2"/>
  <c r="F67" i="2"/>
  <c r="G67" i="2"/>
  <c r="H67" i="2"/>
  <c r="I67" i="2"/>
  <c r="J67" i="2"/>
  <c r="E67" i="2"/>
  <c r="C67" i="2"/>
  <c r="F65" i="2"/>
  <c r="G65" i="2"/>
  <c r="H65" i="2"/>
  <c r="I65" i="2"/>
  <c r="J65" i="2"/>
  <c r="E65" i="2"/>
  <c r="C65" i="2"/>
  <c r="C64" i="2"/>
  <c r="F64" i="2"/>
  <c r="G64" i="2"/>
  <c r="H64" i="2"/>
  <c r="I64" i="2"/>
  <c r="J64" i="2"/>
  <c r="E64" i="2"/>
  <c r="C14" i="6"/>
  <c r="J14" i="6"/>
  <c r="K14" i="6"/>
  <c r="C12" i="6"/>
  <c r="J12" i="6"/>
  <c r="K12" i="6"/>
  <c r="J14" i="5"/>
  <c r="J12" i="5"/>
  <c r="B14" i="1"/>
  <c r="B14" i="6" s="1"/>
  <c r="B12" i="1"/>
  <c r="B12" i="6" s="1"/>
  <c r="B14" i="2"/>
  <c r="B14" i="5" s="1"/>
  <c r="B12" i="2"/>
  <c r="I59" i="6"/>
  <c r="J59" i="6"/>
  <c r="K59" i="6"/>
  <c r="I43" i="6"/>
  <c r="J43" i="6"/>
  <c r="K43" i="6"/>
  <c r="J21" i="6"/>
  <c r="K21" i="6"/>
  <c r="K20" i="6"/>
  <c r="J19" i="6"/>
  <c r="K19" i="6"/>
  <c r="J18" i="6"/>
  <c r="J34" i="6"/>
  <c r="K18" i="6"/>
  <c r="K34" i="6"/>
  <c r="K36" i="6" s="1"/>
  <c r="B15" i="6"/>
  <c r="B11" i="6"/>
  <c r="B42" i="6" s="1"/>
  <c r="J15" i="6"/>
  <c r="J51" i="6" s="1"/>
  <c r="K15" i="6"/>
  <c r="K51" i="6" s="1"/>
  <c r="J11" i="6"/>
  <c r="J46" i="6" s="1"/>
  <c r="J48" i="6" s="1"/>
  <c r="K11" i="6"/>
  <c r="K42" i="6" s="1"/>
  <c r="K46" i="6"/>
  <c r="K48" i="6" s="1"/>
  <c r="K22" i="6"/>
  <c r="K56" i="6" s="1"/>
  <c r="I22" i="1"/>
  <c r="I56" i="1" s="1"/>
  <c r="J22" i="1"/>
  <c r="K22" i="1"/>
  <c r="K56" i="1" s="1"/>
  <c r="B21" i="1"/>
  <c r="B20" i="1"/>
  <c r="B52" i="1" s="1"/>
  <c r="I59" i="1"/>
  <c r="J59" i="1"/>
  <c r="K59" i="1"/>
  <c r="J56" i="1"/>
  <c r="I52" i="1"/>
  <c r="J52" i="1"/>
  <c r="J51" i="1"/>
  <c r="K52" i="1"/>
  <c r="I51" i="1"/>
  <c r="I53" i="1" s="1"/>
  <c r="K51" i="1"/>
  <c r="J46" i="1"/>
  <c r="J48" i="1" s="1"/>
  <c r="I47" i="1"/>
  <c r="J47" i="1"/>
  <c r="K47" i="1"/>
  <c r="I46" i="1"/>
  <c r="K46" i="1"/>
  <c r="K48" i="1" s="1"/>
  <c r="I43" i="1"/>
  <c r="J43" i="1"/>
  <c r="K43" i="1"/>
  <c r="I42" i="1"/>
  <c r="J42" i="1"/>
  <c r="K42" i="1"/>
  <c r="J35" i="1"/>
  <c r="J37" i="1" s="1"/>
  <c r="K35" i="1"/>
  <c r="K37" i="1" s="1"/>
  <c r="K34" i="1"/>
  <c r="J34" i="1"/>
  <c r="K36" i="1"/>
  <c r="J36" i="1"/>
  <c r="B34" i="1"/>
  <c r="B36" i="1" s="1"/>
  <c r="I59" i="5"/>
  <c r="I43" i="5"/>
  <c r="J19" i="5"/>
  <c r="J64" i="5" s="1"/>
  <c r="B18" i="3"/>
  <c r="J21" i="5"/>
  <c r="J18" i="5"/>
  <c r="J34" i="5"/>
  <c r="J36" i="5" s="1"/>
  <c r="J11" i="5"/>
  <c r="J42" i="5"/>
  <c r="J13" i="5"/>
  <c r="J15" i="5"/>
  <c r="J10" i="5"/>
  <c r="I59" i="3"/>
  <c r="J59" i="3"/>
  <c r="I51" i="3"/>
  <c r="I52" i="3"/>
  <c r="J52" i="3"/>
  <c r="J53" i="3" s="1"/>
  <c r="J51" i="3"/>
  <c r="J47" i="3"/>
  <c r="J46" i="3"/>
  <c r="J48" i="3" s="1"/>
  <c r="I43" i="3"/>
  <c r="J43" i="3"/>
  <c r="I42" i="3"/>
  <c r="J42" i="3"/>
  <c r="J35" i="3"/>
  <c r="J37" i="3"/>
  <c r="J34" i="3"/>
  <c r="J36" i="3"/>
  <c r="I59" i="2"/>
  <c r="J59" i="2"/>
  <c r="I52" i="2"/>
  <c r="J52" i="2"/>
  <c r="I51" i="2"/>
  <c r="I53" i="2"/>
  <c r="J51" i="2"/>
  <c r="I47" i="2"/>
  <c r="J47" i="2"/>
  <c r="I46" i="2"/>
  <c r="I48" i="2" s="1"/>
  <c r="J46" i="2"/>
  <c r="J48" i="2"/>
  <c r="J66" i="2" s="1"/>
  <c r="I43" i="2"/>
  <c r="J43" i="2"/>
  <c r="I42" i="2"/>
  <c r="J42" i="2"/>
  <c r="J34" i="2"/>
  <c r="J36" i="2" s="1"/>
  <c r="J35" i="2"/>
  <c r="J37" i="2" s="1"/>
  <c r="J61" i="2" s="1"/>
  <c r="B19" i="2"/>
  <c r="B64" i="2"/>
  <c r="J22" i="2"/>
  <c r="J56" i="2" s="1"/>
  <c r="I22" i="2"/>
  <c r="I56" i="2" s="1"/>
  <c r="J22" i="3"/>
  <c r="J56" i="3" s="1"/>
  <c r="I22" i="3"/>
  <c r="I56" i="3" s="1"/>
  <c r="B18" i="2"/>
  <c r="B15" i="5"/>
  <c r="B51" i="5" s="1"/>
  <c r="B11" i="5"/>
  <c r="B68" i="3"/>
  <c r="J68" i="5"/>
  <c r="J59" i="5"/>
  <c r="J22" i="5"/>
  <c r="J56" i="5" s="1"/>
  <c r="J60" i="3"/>
  <c r="J35" i="5"/>
  <c r="J37" i="5" s="1"/>
  <c r="J61" i="5" s="1"/>
  <c r="J52" i="5"/>
  <c r="B21" i="2"/>
  <c r="B21" i="3"/>
  <c r="B20" i="2"/>
  <c r="C11" i="5"/>
  <c r="C46" i="5" s="1"/>
  <c r="C48" i="5" s="1"/>
  <c r="I42" i="5"/>
  <c r="E11" i="7"/>
  <c r="E42" i="7" s="1"/>
  <c r="F11" i="7"/>
  <c r="G11" i="7"/>
  <c r="G42" i="7" s="1"/>
  <c r="H11" i="7"/>
  <c r="H42" i="7" s="1"/>
  <c r="C11" i="7"/>
  <c r="D11" i="6"/>
  <c r="C42" i="6" s="1"/>
  <c r="E11" i="6"/>
  <c r="E46" i="6" s="1"/>
  <c r="F11" i="6"/>
  <c r="G11" i="6"/>
  <c r="H11" i="6"/>
  <c r="H42" i="6" s="1"/>
  <c r="I11" i="6"/>
  <c r="I46" i="6" s="1"/>
  <c r="C11" i="6"/>
  <c r="C43" i="6"/>
  <c r="F51" i="4"/>
  <c r="G51" i="4"/>
  <c r="H51" i="4"/>
  <c r="E51" i="4"/>
  <c r="C51" i="4"/>
  <c r="H51" i="1"/>
  <c r="G51" i="1"/>
  <c r="F51" i="1"/>
  <c r="E51" i="1"/>
  <c r="C51" i="1"/>
  <c r="F51" i="3"/>
  <c r="G51" i="3"/>
  <c r="H51" i="3"/>
  <c r="E51" i="3"/>
  <c r="C51" i="3"/>
  <c r="I34" i="3"/>
  <c r="F51" i="2"/>
  <c r="G51" i="2"/>
  <c r="H51" i="2"/>
  <c r="E51" i="2"/>
  <c r="C51" i="2"/>
  <c r="I34" i="2"/>
  <c r="C21" i="6"/>
  <c r="B51" i="3"/>
  <c r="C47" i="1"/>
  <c r="C47" i="4"/>
  <c r="C47" i="2"/>
  <c r="C46" i="3"/>
  <c r="C48" i="3" s="1"/>
  <c r="C46" i="1"/>
  <c r="C48" i="1" s="1"/>
  <c r="C46" i="4"/>
  <c r="C48" i="4" s="1"/>
  <c r="C46" i="2"/>
  <c r="C48" i="2" s="1"/>
  <c r="D46" i="2"/>
  <c r="D46" i="1"/>
  <c r="D48" i="1" s="1"/>
  <c r="D46" i="4"/>
  <c r="D48" i="2"/>
  <c r="C42" i="2"/>
  <c r="H46" i="7"/>
  <c r="H59" i="7"/>
  <c r="H15" i="7"/>
  <c r="H51" i="7" s="1"/>
  <c r="H43" i="7"/>
  <c r="H59" i="4"/>
  <c r="B51" i="4"/>
  <c r="I18" i="6"/>
  <c r="I34" i="6" s="1"/>
  <c r="I36" i="6" s="1"/>
  <c r="C59" i="6"/>
  <c r="C15" i="6"/>
  <c r="H59" i="6"/>
  <c r="H18" i="6"/>
  <c r="H34" i="6"/>
  <c r="H36" i="6" s="1"/>
  <c r="C18" i="6"/>
  <c r="C34" i="6"/>
  <c r="G18" i="6"/>
  <c r="G34" i="6"/>
  <c r="G36" i="6" s="1"/>
  <c r="H59" i="5"/>
  <c r="H18" i="5"/>
  <c r="H34" i="5" s="1"/>
  <c r="H36" i="5" s="1"/>
  <c r="C18" i="5"/>
  <c r="G18" i="5"/>
  <c r="G34" i="5" s="1"/>
  <c r="B34" i="3"/>
  <c r="B36" i="3" s="1"/>
  <c r="I18" i="5"/>
  <c r="I34" i="5" s="1"/>
  <c r="I15" i="5"/>
  <c r="I51" i="5"/>
  <c r="I34" i="1"/>
  <c r="I36" i="1" s="1"/>
  <c r="H34" i="4"/>
  <c r="H36" i="4" s="1"/>
  <c r="H59" i="1"/>
  <c r="B51" i="1"/>
  <c r="B46" i="1"/>
  <c r="H34" i="1"/>
  <c r="H36" i="1" s="1"/>
  <c r="H59" i="2"/>
  <c r="H59" i="3"/>
  <c r="H34" i="3"/>
  <c r="H36" i="3"/>
  <c r="H34" i="2"/>
  <c r="H36" i="2"/>
  <c r="B51" i="2"/>
  <c r="F59" i="7"/>
  <c r="G59" i="7"/>
  <c r="G43" i="7"/>
  <c r="F34" i="7"/>
  <c r="F36" i="7" s="1"/>
  <c r="C15" i="7"/>
  <c r="D15" i="7"/>
  <c r="C51" i="7" s="1"/>
  <c r="E15" i="7"/>
  <c r="E51" i="7" s="1"/>
  <c r="F15" i="7"/>
  <c r="F51" i="7" s="1"/>
  <c r="G15" i="7"/>
  <c r="G51" i="7" s="1"/>
  <c r="F59" i="6"/>
  <c r="G59" i="6"/>
  <c r="F46" i="6"/>
  <c r="G43" i="6"/>
  <c r="H43" i="6"/>
  <c r="F21" i="6"/>
  <c r="G21" i="6"/>
  <c r="H21" i="6"/>
  <c r="I21" i="6"/>
  <c r="E21" i="6"/>
  <c r="D15" i="6"/>
  <c r="E15" i="6"/>
  <c r="E51" i="6" s="1"/>
  <c r="F15" i="6"/>
  <c r="F51" i="6" s="1"/>
  <c r="G15" i="6"/>
  <c r="G51" i="6"/>
  <c r="H15" i="6"/>
  <c r="H51" i="6" s="1"/>
  <c r="I15" i="6"/>
  <c r="I51" i="6" s="1"/>
  <c r="F59" i="5"/>
  <c r="G59" i="5"/>
  <c r="G43" i="5"/>
  <c r="H43" i="5"/>
  <c r="F21" i="5"/>
  <c r="G21" i="5"/>
  <c r="H21" i="5"/>
  <c r="I21" i="5"/>
  <c r="I52" i="5" s="1"/>
  <c r="E21" i="5"/>
  <c r="E18" i="5"/>
  <c r="E34" i="5" s="1"/>
  <c r="F18" i="5"/>
  <c r="F34" i="5"/>
  <c r="C15" i="5"/>
  <c r="D15" i="5"/>
  <c r="C51" i="5" s="1"/>
  <c r="E15" i="5"/>
  <c r="E51" i="5" s="1"/>
  <c r="E53" i="5" s="1"/>
  <c r="F15" i="5"/>
  <c r="F51" i="5" s="1"/>
  <c r="F53" i="5" s="1"/>
  <c r="G15" i="5"/>
  <c r="G51" i="5" s="1"/>
  <c r="H15" i="5"/>
  <c r="H51" i="5" s="1"/>
  <c r="H53" i="5" s="1"/>
  <c r="I35" i="1"/>
  <c r="I60" i="1" s="1"/>
  <c r="I35" i="3"/>
  <c r="I36" i="3"/>
  <c r="I35" i="2"/>
  <c r="I60" i="2" s="1"/>
  <c r="I36" i="2"/>
  <c r="B25" i="4"/>
  <c r="B71" i="4" s="1"/>
  <c r="B25" i="3"/>
  <c r="B71" i="3" s="1"/>
  <c r="G46" i="4"/>
  <c r="G47" i="4"/>
  <c r="H46" i="4"/>
  <c r="F59" i="4"/>
  <c r="G59" i="4"/>
  <c r="F52" i="4"/>
  <c r="G52" i="4"/>
  <c r="H52" i="4"/>
  <c r="F46" i="4"/>
  <c r="F47" i="4"/>
  <c r="H47" i="4"/>
  <c r="G43" i="4"/>
  <c r="H43" i="4"/>
  <c r="G42" i="4"/>
  <c r="H42" i="4"/>
  <c r="F35" i="4"/>
  <c r="F37" i="4" s="1"/>
  <c r="G35" i="4"/>
  <c r="G37" i="4" s="1"/>
  <c r="H35" i="4"/>
  <c r="H37" i="4" s="1"/>
  <c r="H61" i="4" s="1"/>
  <c r="F34" i="4"/>
  <c r="F36" i="4" s="1"/>
  <c r="G34" i="4"/>
  <c r="G36" i="4" s="1"/>
  <c r="F22" i="4"/>
  <c r="F56" i="4" s="1"/>
  <c r="G22" i="4"/>
  <c r="H22" i="4"/>
  <c r="H56" i="4" s="1"/>
  <c r="F59" i="1"/>
  <c r="G59" i="1"/>
  <c r="F52" i="1"/>
  <c r="G52" i="1"/>
  <c r="H52" i="1"/>
  <c r="F46" i="1"/>
  <c r="F47" i="1"/>
  <c r="G47" i="1"/>
  <c r="H47" i="1"/>
  <c r="G46" i="1"/>
  <c r="H46" i="1"/>
  <c r="H48" i="1" s="1"/>
  <c r="G43" i="1"/>
  <c r="H43" i="1"/>
  <c r="G42" i="1"/>
  <c r="H42" i="1"/>
  <c r="F35" i="1"/>
  <c r="F37" i="1"/>
  <c r="G35" i="1"/>
  <c r="G37" i="1"/>
  <c r="H35" i="1"/>
  <c r="H37" i="1" s="1"/>
  <c r="F34" i="1"/>
  <c r="F36" i="1" s="1"/>
  <c r="G34" i="1"/>
  <c r="G36" i="1" s="1"/>
  <c r="F22" i="1"/>
  <c r="G22" i="1"/>
  <c r="G56" i="1"/>
  <c r="H22" i="1"/>
  <c r="H56" i="1"/>
  <c r="F56" i="1"/>
  <c r="F59" i="3"/>
  <c r="G59" i="3"/>
  <c r="F52" i="3"/>
  <c r="F53" i="3" s="1"/>
  <c r="G52" i="3"/>
  <c r="H52" i="3"/>
  <c r="G43" i="3"/>
  <c r="H43" i="3"/>
  <c r="G42" i="3"/>
  <c r="H42" i="3"/>
  <c r="F35" i="3"/>
  <c r="F37" i="3" s="1"/>
  <c r="G35" i="3"/>
  <c r="G37" i="3"/>
  <c r="H35" i="3"/>
  <c r="F34" i="3"/>
  <c r="F36" i="3" s="1"/>
  <c r="G34" i="3"/>
  <c r="G36" i="3" s="1"/>
  <c r="G60" i="3"/>
  <c r="F22" i="3"/>
  <c r="F56" i="3" s="1"/>
  <c r="G22" i="3"/>
  <c r="G56" i="3" s="1"/>
  <c r="H22" i="3"/>
  <c r="H56" i="3" s="1"/>
  <c r="F59" i="2"/>
  <c r="G59" i="2"/>
  <c r="H52" i="2"/>
  <c r="H53" i="2"/>
  <c r="F52" i="2"/>
  <c r="G52" i="2"/>
  <c r="G53" i="2" s="1"/>
  <c r="F47" i="2"/>
  <c r="G47" i="2"/>
  <c r="H47" i="2"/>
  <c r="F46" i="2"/>
  <c r="G46" i="2"/>
  <c r="G48" i="2" s="1"/>
  <c r="G66" i="2" s="1"/>
  <c r="H46" i="2"/>
  <c r="G43" i="2"/>
  <c r="H43" i="2"/>
  <c r="G42" i="2"/>
  <c r="H42" i="2"/>
  <c r="F35" i="2"/>
  <c r="F37" i="2"/>
  <c r="G35" i="2"/>
  <c r="H35" i="2"/>
  <c r="H37" i="2" s="1"/>
  <c r="F34" i="2"/>
  <c r="F36" i="2" s="1"/>
  <c r="G34" i="2"/>
  <c r="G36" i="2"/>
  <c r="F22" i="2"/>
  <c r="F56" i="2" s="1"/>
  <c r="G22" i="2"/>
  <c r="G56" i="2" s="1"/>
  <c r="H22" i="2"/>
  <c r="H56" i="2" s="1"/>
  <c r="B43" i="5"/>
  <c r="B43" i="4"/>
  <c r="B43" i="1"/>
  <c r="B43" i="3"/>
  <c r="B43" i="2"/>
  <c r="B42" i="2"/>
  <c r="F18" i="6"/>
  <c r="F34" i="6" s="1"/>
  <c r="F36" i="6" s="1"/>
  <c r="E18" i="6"/>
  <c r="E34" i="6" s="1"/>
  <c r="E36" i="6" s="1"/>
  <c r="C21" i="5"/>
  <c r="E34" i="7"/>
  <c r="E22" i="4"/>
  <c r="E56" i="4" s="1"/>
  <c r="C22" i="4"/>
  <c r="E22" i="1"/>
  <c r="E56" i="1" s="1"/>
  <c r="C22" i="1"/>
  <c r="C56" i="1" s="1"/>
  <c r="E22" i="3"/>
  <c r="E56" i="3" s="1"/>
  <c r="C22" i="3"/>
  <c r="C56" i="3" s="1"/>
  <c r="E22" i="2"/>
  <c r="E56" i="2"/>
  <c r="C22" i="2"/>
  <c r="C34" i="2"/>
  <c r="C36" i="2" s="1"/>
  <c r="C61" i="2" s="1"/>
  <c r="C35" i="2"/>
  <c r="C37" i="2"/>
  <c r="B46" i="2"/>
  <c r="B48" i="2" s="1"/>
  <c r="E43" i="7"/>
  <c r="E59" i="7"/>
  <c r="E43" i="6"/>
  <c r="E59" i="6"/>
  <c r="E43" i="5"/>
  <c r="E59" i="5"/>
  <c r="E34" i="4"/>
  <c r="E36" i="4" s="1"/>
  <c r="E35" i="4"/>
  <c r="E37" i="4" s="1"/>
  <c r="E42" i="4"/>
  <c r="E43" i="4"/>
  <c r="E46" i="4"/>
  <c r="E47" i="4"/>
  <c r="E52" i="4"/>
  <c r="E53" i="4" s="1"/>
  <c r="E59" i="4"/>
  <c r="E34" i="1"/>
  <c r="E35" i="1"/>
  <c r="E37" i="1" s="1"/>
  <c r="E42" i="1"/>
  <c r="E43" i="1"/>
  <c r="E46" i="1"/>
  <c r="E47" i="1"/>
  <c r="E52" i="1"/>
  <c r="E59" i="1"/>
  <c r="E34" i="3"/>
  <c r="E36" i="3" s="1"/>
  <c r="E35" i="3"/>
  <c r="E42" i="3"/>
  <c r="E43" i="3"/>
  <c r="E52" i="3"/>
  <c r="E59" i="3"/>
  <c r="E42" i="2"/>
  <c r="E43" i="2"/>
  <c r="E46" i="2"/>
  <c r="E47" i="2"/>
  <c r="E59" i="2"/>
  <c r="E34" i="2"/>
  <c r="E36" i="2" s="1"/>
  <c r="E35" i="2"/>
  <c r="E37" i="2"/>
  <c r="C59" i="7"/>
  <c r="C43" i="7"/>
  <c r="B26" i="7"/>
  <c r="B26" i="6"/>
  <c r="C59" i="5"/>
  <c r="C43" i="5"/>
  <c r="B26" i="5"/>
  <c r="C59" i="4"/>
  <c r="C52" i="4"/>
  <c r="C43" i="4"/>
  <c r="C35" i="4"/>
  <c r="C34" i="4"/>
  <c r="C36" i="4" s="1"/>
  <c r="B59" i="4"/>
  <c r="C59" i="1"/>
  <c r="C52" i="1"/>
  <c r="C43" i="1"/>
  <c r="C35" i="1"/>
  <c r="C37" i="1" s="1"/>
  <c r="C34" i="1"/>
  <c r="C36" i="1"/>
  <c r="B59" i="1"/>
  <c r="C59" i="3"/>
  <c r="B59" i="3"/>
  <c r="C52" i="3"/>
  <c r="C53" i="3" s="1"/>
  <c r="C43" i="3"/>
  <c r="C35" i="3"/>
  <c r="C34" i="3"/>
  <c r="C36" i="3" s="1"/>
  <c r="C59" i="2"/>
  <c r="C52" i="2"/>
  <c r="C53" i="2"/>
  <c r="C43" i="2"/>
  <c r="B72" i="2"/>
  <c r="B59" i="2"/>
  <c r="C37" i="4"/>
  <c r="C42" i="4"/>
  <c r="C42" i="1"/>
  <c r="C42" i="3"/>
  <c r="C67" i="5"/>
  <c r="C42" i="7"/>
  <c r="B59" i="5"/>
  <c r="B34" i="2"/>
  <c r="B36" i="2" s="1"/>
  <c r="E52" i="2"/>
  <c r="E53" i="2" s="1"/>
  <c r="F48" i="4"/>
  <c r="F66" i="4" s="1"/>
  <c r="C56" i="4"/>
  <c r="G48" i="4"/>
  <c r="E48" i="4"/>
  <c r="I37" i="3"/>
  <c r="I61" i="3" s="1"/>
  <c r="I60" i="3"/>
  <c r="G67" i="5"/>
  <c r="F67" i="5"/>
  <c r="F68" i="5"/>
  <c r="I37" i="2"/>
  <c r="I61" i="2" s="1"/>
  <c r="I68" i="5"/>
  <c r="C67" i="6"/>
  <c r="E68" i="5"/>
  <c r="E35" i="6"/>
  <c r="G60" i="4"/>
  <c r="I22" i="5"/>
  <c r="I56" i="5" s="1"/>
  <c r="I56" i="6"/>
  <c r="B22" i="3"/>
  <c r="B56" i="3" s="1"/>
  <c r="B42" i="1"/>
  <c r="H60" i="3"/>
  <c r="E48" i="2"/>
  <c r="E60" i="4"/>
  <c r="C60" i="1"/>
  <c r="B52" i="2"/>
  <c r="B53" i="2" s="1"/>
  <c r="B35" i="2"/>
  <c r="B60" i="2" s="1"/>
  <c r="B25" i="2"/>
  <c r="B51" i="6"/>
  <c r="C51" i="6"/>
  <c r="G22" i="5"/>
  <c r="G56" i="5" s="1"/>
  <c r="H37" i="3"/>
  <c r="H61" i="3" s="1"/>
  <c r="B47" i="3"/>
  <c r="B46" i="4"/>
  <c r="B48" i="4" s="1"/>
  <c r="B42" i="4"/>
  <c r="H42" i="5"/>
  <c r="C46" i="6"/>
  <c r="H48" i="2"/>
  <c r="I35" i="5"/>
  <c r="B42" i="3"/>
  <c r="B52" i="3"/>
  <c r="B53" i="3" s="1"/>
  <c r="F46" i="7"/>
  <c r="E42" i="6"/>
  <c r="E22" i="5"/>
  <c r="E56" i="5" s="1"/>
  <c r="E35" i="5"/>
  <c r="E37" i="5" s="1"/>
  <c r="G37" i="2"/>
  <c r="G61" i="2" s="1"/>
  <c r="C22" i="6"/>
  <c r="C56" i="6" s="1"/>
  <c r="B48" i="1"/>
  <c r="C37" i="3"/>
  <c r="E36" i="1"/>
  <c r="G56" i="4"/>
  <c r="C52" i="6"/>
  <c r="B72" i="3"/>
  <c r="G42" i="5"/>
  <c r="E52" i="5"/>
  <c r="H52" i="6"/>
  <c r="G35" i="5"/>
  <c r="G37" i="5" s="1"/>
  <c r="G52" i="5"/>
  <c r="F52" i="7"/>
  <c r="F53" i="7" s="1"/>
  <c r="C56" i="2"/>
  <c r="G42" i="6"/>
  <c r="G46" i="6"/>
  <c r="E35" i="7"/>
  <c r="E37" i="7" s="1"/>
  <c r="F22" i="6"/>
  <c r="F56" i="6" s="1"/>
  <c r="H53" i="4"/>
  <c r="F52" i="5"/>
  <c r="E36" i="7"/>
  <c r="H52" i="5"/>
  <c r="H35" i="5"/>
  <c r="H37" i="5" s="1"/>
  <c r="G22" i="6"/>
  <c r="G56" i="6" s="1"/>
  <c r="E22" i="6"/>
  <c r="H22" i="5"/>
  <c r="H56" i="5" s="1"/>
  <c r="C22" i="5"/>
  <c r="C56" i="5" s="1"/>
  <c r="E47" i="6"/>
  <c r="B59" i="7"/>
  <c r="B43" i="7"/>
  <c r="B59" i="6"/>
  <c r="B43" i="6"/>
  <c r="I37" i="5"/>
  <c r="C48" i="6"/>
  <c r="B46" i="6"/>
  <c r="B48" i="6" s="1"/>
  <c r="B46" i="5"/>
  <c r="B48" i="5" s="1"/>
  <c r="B42" i="5"/>
  <c r="F37" i="7"/>
  <c r="E56" i="6"/>
  <c r="B68" i="2"/>
  <c r="J60" i="5"/>
  <c r="F36" i="5"/>
  <c r="E36" i="5"/>
  <c r="E60" i="5"/>
  <c r="J36" i="6"/>
  <c r="I36" i="7"/>
  <c r="C36" i="6"/>
  <c r="B64" i="5" l="1"/>
  <c r="C60" i="2"/>
  <c r="F60" i="4"/>
  <c r="C61" i="4"/>
  <c r="F61" i="2"/>
  <c r="F61" i="3"/>
  <c r="E46" i="7"/>
  <c r="I53" i="5"/>
  <c r="J61" i="3"/>
  <c r="K60" i="1"/>
  <c r="H66" i="2"/>
  <c r="C64" i="5"/>
  <c r="B37" i="2"/>
  <c r="B61" i="2" s="1"/>
  <c r="E60" i="1"/>
  <c r="H60" i="2"/>
  <c r="K53" i="1"/>
  <c r="J66" i="4"/>
  <c r="F64" i="5"/>
  <c r="I64" i="6"/>
  <c r="E60" i="6"/>
  <c r="E61" i="2"/>
  <c r="H61" i="2"/>
  <c r="J46" i="7"/>
  <c r="J48" i="7" s="1"/>
  <c r="I67" i="5"/>
  <c r="E48" i="1"/>
  <c r="H53" i="3"/>
  <c r="I53" i="3"/>
  <c r="C65" i="5"/>
  <c r="G67" i="6"/>
  <c r="B53" i="1"/>
  <c r="C66" i="2"/>
  <c r="B12" i="5"/>
  <c r="B67" i="5" s="1"/>
  <c r="E60" i="2"/>
  <c r="F60" i="2"/>
  <c r="D48" i="4"/>
  <c r="E66" i="2"/>
  <c r="D48" i="5"/>
  <c r="G68" i="5"/>
  <c r="F60" i="3"/>
  <c r="G61" i="3"/>
  <c r="G53" i="3"/>
  <c r="E48" i="6"/>
  <c r="K61" i="1"/>
  <c r="H67" i="6"/>
  <c r="G60" i="2"/>
  <c r="F48" i="2"/>
  <c r="F66" i="2" s="1"/>
  <c r="F61" i="4"/>
  <c r="F53" i="2"/>
  <c r="J67" i="6"/>
  <c r="K64" i="6"/>
  <c r="I53" i="4"/>
  <c r="E65" i="7"/>
  <c r="F65" i="7"/>
  <c r="B22" i="4"/>
  <c r="B56" i="4" s="1"/>
  <c r="K65" i="7"/>
  <c r="J60" i="4"/>
  <c r="G61" i="4"/>
  <c r="K61" i="4"/>
  <c r="K53" i="4"/>
  <c r="K66" i="4"/>
  <c r="B19" i="7"/>
  <c r="B67" i="7" s="1"/>
  <c r="G64" i="7"/>
  <c r="G47" i="7"/>
  <c r="G66" i="4"/>
  <c r="I47" i="7"/>
  <c r="I48" i="4"/>
  <c r="I46" i="7"/>
  <c r="F53" i="4"/>
  <c r="E53" i="7"/>
  <c r="E66" i="4"/>
  <c r="B21" i="7"/>
  <c r="B25" i="7" s="1"/>
  <c r="B71" i="7" s="1"/>
  <c r="H52" i="7"/>
  <c r="H48" i="4"/>
  <c r="H66" i="4" s="1"/>
  <c r="B15" i="7"/>
  <c r="B51" i="7" s="1"/>
  <c r="E61" i="4"/>
  <c r="J61" i="4"/>
  <c r="G66" i="5"/>
  <c r="H61" i="5"/>
  <c r="E61" i="5"/>
  <c r="H22" i="6"/>
  <c r="H56" i="6" s="1"/>
  <c r="H68" i="6"/>
  <c r="H61" i="6"/>
  <c r="H65" i="6"/>
  <c r="H53" i="7"/>
  <c r="J68" i="6"/>
  <c r="J52" i="6"/>
  <c r="J53" i="6" s="1"/>
  <c r="J35" i="6"/>
  <c r="J37" i="6" s="1"/>
  <c r="J61" i="6" s="1"/>
  <c r="J47" i="6"/>
  <c r="J66" i="7"/>
  <c r="K52" i="7"/>
  <c r="K53" i="7" s="1"/>
  <c r="K22" i="7"/>
  <c r="K56" i="7" s="1"/>
  <c r="K35" i="7"/>
  <c r="K37" i="7" s="1"/>
  <c r="K68" i="7"/>
  <c r="I68" i="7"/>
  <c r="I52" i="6"/>
  <c r="I52" i="7"/>
  <c r="I53" i="7" s="1"/>
  <c r="I65" i="6"/>
  <c r="I65" i="7"/>
  <c r="I35" i="7"/>
  <c r="I68" i="6"/>
  <c r="I37" i="1"/>
  <c r="I61" i="1" s="1"/>
  <c r="G68" i="7"/>
  <c r="G35" i="7"/>
  <c r="G37" i="7" s="1"/>
  <c r="G65" i="7"/>
  <c r="G52" i="6"/>
  <c r="G53" i="6" s="1"/>
  <c r="G22" i="7"/>
  <c r="G56" i="7" s="1"/>
  <c r="G65" i="6"/>
  <c r="F61" i="6"/>
  <c r="F68" i="6"/>
  <c r="F52" i="6"/>
  <c r="F53" i="6" s="1"/>
  <c r="F47" i="6"/>
  <c r="B22" i="1"/>
  <c r="B56" i="1" s="1"/>
  <c r="E60" i="7"/>
  <c r="B68" i="1"/>
  <c r="B22" i="6"/>
  <c r="B14" i="7"/>
  <c r="G53" i="1"/>
  <c r="F65" i="6"/>
  <c r="F68" i="7"/>
  <c r="H61" i="1"/>
  <c r="G48" i="1"/>
  <c r="G66" i="1" s="1"/>
  <c r="I48" i="1"/>
  <c r="I66" i="1" s="1"/>
  <c r="F48" i="1"/>
  <c r="F66" i="1" s="1"/>
  <c r="F48" i="6"/>
  <c r="F64" i="6"/>
  <c r="F67" i="6"/>
  <c r="E67" i="6"/>
  <c r="J53" i="1"/>
  <c r="H53" i="6"/>
  <c r="E53" i="1"/>
  <c r="I53" i="6"/>
  <c r="F53" i="1"/>
  <c r="C53" i="6"/>
  <c r="C66" i="1"/>
  <c r="D46" i="6"/>
  <c r="K66" i="1"/>
  <c r="C53" i="1"/>
  <c r="H46" i="6"/>
  <c r="E61" i="7"/>
  <c r="F60" i="7"/>
  <c r="H60" i="6"/>
  <c r="F61" i="7"/>
  <c r="J61" i="1"/>
  <c r="H60" i="1"/>
  <c r="F60" i="6"/>
  <c r="F60" i="1"/>
  <c r="B18" i="6"/>
  <c r="B34" i="6" s="1"/>
  <c r="B36" i="6" s="1"/>
  <c r="G60" i="1"/>
  <c r="E61" i="1"/>
  <c r="F61" i="1"/>
  <c r="C61" i="1"/>
  <c r="G36" i="5"/>
  <c r="G61" i="5" s="1"/>
  <c r="G60" i="5"/>
  <c r="I36" i="5"/>
  <c r="I61" i="5" s="1"/>
  <c r="I60" i="5"/>
  <c r="J36" i="7"/>
  <c r="J61" i="7" s="1"/>
  <c r="J60" i="7"/>
  <c r="G36" i="7"/>
  <c r="G60" i="7"/>
  <c r="C66" i="5"/>
  <c r="G61" i="1"/>
  <c r="G53" i="5"/>
  <c r="C53" i="4"/>
  <c r="I66" i="2"/>
  <c r="J66" i="1"/>
  <c r="B64" i="4"/>
  <c r="B67" i="4"/>
  <c r="B35" i="4"/>
  <c r="B52" i="4"/>
  <c r="B53" i="4" s="1"/>
  <c r="H66" i="3"/>
  <c r="C65" i="7"/>
  <c r="B20" i="7"/>
  <c r="C52" i="7"/>
  <c r="C53" i="7" s="1"/>
  <c r="E68" i="7"/>
  <c r="B25" i="5"/>
  <c r="B71" i="5" s="1"/>
  <c r="E52" i="6"/>
  <c r="E53" i="6" s="1"/>
  <c r="E37" i="6"/>
  <c r="E61" i="6" s="1"/>
  <c r="C42" i="5"/>
  <c r="B11" i="7"/>
  <c r="C35" i="7"/>
  <c r="E37" i="3"/>
  <c r="E61" i="3" s="1"/>
  <c r="E60" i="3"/>
  <c r="B18" i="5"/>
  <c r="B34" i="5" s="1"/>
  <c r="B36" i="5" s="1"/>
  <c r="J51" i="5"/>
  <c r="J53" i="5" s="1"/>
  <c r="J43" i="5"/>
  <c r="J60" i="1"/>
  <c r="B65" i="1"/>
  <c r="B72" i="1"/>
  <c r="B47" i="1"/>
  <c r="K68" i="6"/>
  <c r="K47" i="6"/>
  <c r="K52" i="6"/>
  <c r="K53" i="6" s="1"/>
  <c r="B67" i="1"/>
  <c r="B64" i="1"/>
  <c r="I61" i="4"/>
  <c r="K46" i="7"/>
  <c r="K48" i="7" s="1"/>
  <c r="K42" i="7"/>
  <c r="K64" i="7"/>
  <c r="K47" i="7"/>
  <c r="F67" i="7"/>
  <c r="F64" i="7"/>
  <c r="F65" i="5"/>
  <c r="F47" i="5"/>
  <c r="F48" i="5" s="1"/>
  <c r="G47" i="6"/>
  <c r="G48" i="6" s="1"/>
  <c r="B18" i="7"/>
  <c r="B34" i="7" s="1"/>
  <c r="B36" i="7" s="1"/>
  <c r="C52" i="5"/>
  <c r="C53" i="5" s="1"/>
  <c r="F22" i="5"/>
  <c r="C35" i="5"/>
  <c r="C47" i="7"/>
  <c r="C48" i="7" s="1"/>
  <c r="C34" i="5"/>
  <c r="C36" i="5" s="1"/>
  <c r="C61" i="3"/>
  <c r="C60" i="4"/>
  <c r="I47" i="6"/>
  <c r="I48" i="6" s="1"/>
  <c r="I66" i="6" s="1"/>
  <c r="C68" i="5"/>
  <c r="H60" i="4"/>
  <c r="E67" i="5"/>
  <c r="G35" i="6"/>
  <c r="G46" i="7"/>
  <c r="G48" i="7" s="1"/>
  <c r="I42" i="6"/>
  <c r="B67" i="3"/>
  <c r="J67" i="5"/>
  <c r="J42" i="6"/>
  <c r="K65" i="6"/>
  <c r="K66" i="6" s="1"/>
  <c r="B21" i="6"/>
  <c r="E66" i="1"/>
  <c r="H66" i="1"/>
  <c r="K60" i="4"/>
  <c r="I60" i="4"/>
  <c r="H64" i="7"/>
  <c r="H67" i="7"/>
  <c r="B68" i="4"/>
  <c r="B66" i="3"/>
  <c r="J65" i="5"/>
  <c r="B20" i="5"/>
  <c r="J47" i="5"/>
  <c r="H64" i="5"/>
  <c r="H67" i="5"/>
  <c r="B20" i="6"/>
  <c r="C65" i="6"/>
  <c r="C35" i="6"/>
  <c r="E64" i="6"/>
  <c r="E66" i="6" s="1"/>
  <c r="J65" i="6"/>
  <c r="H65" i="7"/>
  <c r="H35" i="7"/>
  <c r="H22" i="7"/>
  <c r="H56" i="7" s="1"/>
  <c r="H47" i="7"/>
  <c r="H48" i="7" s="1"/>
  <c r="J60" i="2"/>
  <c r="H68" i="7"/>
  <c r="G68" i="6"/>
  <c r="C68" i="7"/>
  <c r="F35" i="5"/>
  <c r="F47" i="7"/>
  <c r="F48" i="7" s="1"/>
  <c r="G52" i="7"/>
  <c r="G53" i="7" s="1"/>
  <c r="C60" i="3"/>
  <c r="C47" i="6"/>
  <c r="B35" i="3"/>
  <c r="B25" i="1"/>
  <c r="B71" i="1" s="1"/>
  <c r="B71" i="2"/>
  <c r="B35" i="1"/>
  <c r="B47" i="4"/>
  <c r="B22" i="2"/>
  <c r="B56" i="2" s="1"/>
  <c r="I35" i="6"/>
  <c r="B21" i="5"/>
  <c r="E68" i="6"/>
  <c r="I67" i="6"/>
  <c r="B72" i="4"/>
  <c r="E42" i="5"/>
  <c r="E53" i="3"/>
  <c r="H53" i="1"/>
  <c r="G53" i="4"/>
  <c r="J46" i="5"/>
  <c r="J48" i="5" s="1"/>
  <c r="B67" i="2"/>
  <c r="B47" i="2"/>
  <c r="K35" i="6"/>
  <c r="K67" i="6"/>
  <c r="F22" i="7"/>
  <c r="F56" i="7" s="1"/>
  <c r="K36" i="7"/>
  <c r="K61" i="7" s="1"/>
  <c r="B64" i="7"/>
  <c r="E67" i="7"/>
  <c r="E64" i="7"/>
  <c r="J67" i="7"/>
  <c r="J47" i="7"/>
  <c r="B65" i="4"/>
  <c r="H48" i="5"/>
  <c r="H66" i="5" s="1"/>
  <c r="B19" i="6"/>
  <c r="H47" i="6"/>
  <c r="E22" i="7"/>
  <c r="E56" i="7" s="1"/>
  <c r="E47" i="7"/>
  <c r="E48" i="7" s="1"/>
  <c r="H60" i="5"/>
  <c r="B65" i="2"/>
  <c r="B66" i="2" s="1"/>
  <c r="J53" i="2"/>
  <c r="J64" i="6"/>
  <c r="C66" i="4"/>
  <c r="I66" i="4"/>
  <c r="E48" i="3"/>
  <c r="E66" i="3" s="1"/>
  <c r="F66" i="3"/>
  <c r="E65" i="5"/>
  <c r="E66" i="5" s="1"/>
  <c r="I47" i="5"/>
  <c r="I48" i="5" s="1"/>
  <c r="I66" i="5" s="1"/>
  <c r="K60" i="7" l="1"/>
  <c r="B66" i="4"/>
  <c r="G66" i="6"/>
  <c r="I48" i="7"/>
  <c r="I66" i="7" s="1"/>
  <c r="K66" i="7"/>
  <c r="G61" i="7"/>
  <c r="C66" i="7"/>
  <c r="F66" i="7"/>
  <c r="E66" i="7"/>
  <c r="H66" i="7"/>
  <c r="H48" i="6"/>
  <c r="H66" i="6" s="1"/>
  <c r="J60" i="6"/>
  <c r="J66" i="6"/>
  <c r="I37" i="7"/>
  <c r="I61" i="7" s="1"/>
  <c r="I60" i="7"/>
  <c r="G66" i="7"/>
  <c r="F66" i="6"/>
  <c r="B56" i="6"/>
  <c r="D48" i="6"/>
  <c r="C66" i="6" s="1"/>
  <c r="B25" i="6"/>
  <c r="B71" i="6" s="1"/>
  <c r="B66" i="1"/>
  <c r="B37" i="3"/>
  <c r="B61" i="3" s="1"/>
  <c r="B60" i="3"/>
  <c r="C37" i="5"/>
  <c r="C61" i="5" s="1"/>
  <c r="C60" i="5"/>
  <c r="B64" i="6"/>
  <c r="B67" i="6"/>
  <c r="B37" i="1"/>
  <c r="B61" i="1" s="1"/>
  <c r="B60" i="1"/>
  <c r="F37" i="5"/>
  <c r="F61" i="5" s="1"/>
  <c r="F60" i="5"/>
  <c r="H60" i="7"/>
  <c r="H37" i="7"/>
  <c r="H61" i="7" s="1"/>
  <c r="B35" i="6"/>
  <c r="B47" i="6"/>
  <c r="B72" i="6"/>
  <c r="B65" i="6"/>
  <c r="B52" i="6"/>
  <c r="B53" i="6" s="1"/>
  <c r="B68" i="6"/>
  <c r="B65" i="5"/>
  <c r="B66" i="5" s="1"/>
  <c r="B35" i="5"/>
  <c r="B52" i="5"/>
  <c r="B53" i="5" s="1"/>
  <c r="B72" i="5"/>
  <c r="B68" i="5"/>
  <c r="B47" i="5"/>
  <c r="F56" i="5"/>
  <c r="B22" i="5"/>
  <c r="B56" i="5" s="1"/>
  <c r="F66" i="5"/>
  <c r="K60" i="6"/>
  <c r="K37" i="6"/>
  <c r="K61" i="6" s="1"/>
  <c r="I37" i="6"/>
  <c r="I61" i="6" s="1"/>
  <c r="I60" i="6"/>
  <c r="J66" i="5"/>
  <c r="C60" i="7"/>
  <c r="C37" i="7"/>
  <c r="C61" i="7" s="1"/>
  <c r="B60" i="4"/>
  <c r="B37" i="4"/>
  <c r="B61" i="4" s="1"/>
  <c r="C60" i="6"/>
  <c r="C37" i="6"/>
  <c r="C61" i="6" s="1"/>
  <c r="G60" i="6"/>
  <c r="G37" i="6"/>
  <c r="G61" i="6" s="1"/>
  <c r="B22" i="7"/>
  <c r="B56" i="7" s="1"/>
  <c r="B42" i="7"/>
  <c r="B46" i="7"/>
  <c r="B48" i="7" s="1"/>
  <c r="B35" i="7"/>
  <c r="B47" i="7"/>
  <c r="B68" i="7"/>
  <c r="B65" i="7"/>
  <c r="B52" i="7"/>
  <c r="B53" i="7" s="1"/>
  <c r="B72" i="7"/>
  <c r="B66" i="7" l="1"/>
  <c r="B66" i="6"/>
  <c r="B37" i="7"/>
  <c r="B61" i="7" s="1"/>
  <c r="B60" i="7"/>
  <c r="B37" i="5"/>
  <c r="B61" i="5" s="1"/>
  <c r="B60" i="5"/>
  <c r="B37" i="6"/>
  <c r="B61" i="6" s="1"/>
  <c r="B60" i="6"/>
</calcChain>
</file>

<file path=xl/sharedStrings.xml><?xml version="1.0" encoding="utf-8"?>
<sst xmlns="http://schemas.openxmlformats.org/spreadsheetml/2006/main" count="720" uniqueCount="162">
  <si>
    <t>Indicador</t>
  </si>
  <si>
    <t>Avancemos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</si>
  <si>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</si>
  <si>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</si>
  <si>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</si>
  <si>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</si>
  <si>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</si>
  <si>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</si>
  <si>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</si>
  <si>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</si>
  <si>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</si>
  <si>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</si>
  <si>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</si>
  <si>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</si>
  <si>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</si>
  <si>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</si>
  <si>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</si>
  <si>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</si>
  <si>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</si>
  <si>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</si>
  <si>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</si>
  <si>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</si>
  <si>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</si>
  <si>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</si>
  <si>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</si>
  <si>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</si>
  <si>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</si>
  <si>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</si>
  <si>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</si>
  <si>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</si>
  <si>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</si>
  <si>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</si>
  <si>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trimestral programado por beneficiario (GPB) </t>
  </si>
  <si>
    <t xml:space="preserve">Gasto trimestral efectivo por beneficiario (GEB) </t>
  </si>
  <si>
    <t xml:space="preserve">Gasto mensual programado por beneficiario (GPB) </t>
  </si>
  <si>
    <t xml:space="preserve">Gasto mensual efectivo por beneficiario (GEB) </t>
  </si>
  <si>
    <t xml:space="preserve">Gasto semestral programado por beneficiario (GPB) </t>
  </si>
  <si>
    <t xml:space="preserve">Gasto semestral efectivo por beneficiario (GEB) </t>
  </si>
  <si>
    <t xml:space="preserve">Gasto acumulado programado por beneficiario (GPB) </t>
  </si>
  <si>
    <t xml:space="preserve">Gasto acumulado efectivo por beneficiario (GEB) </t>
  </si>
  <si>
    <t xml:space="preserve">Gasto anual programado por beneficiario (GPB) </t>
  </si>
  <si>
    <t xml:space="preserve">Gasto anual efectivo por beneficiario (GEB) </t>
  </si>
  <si>
    <t>Beneficiarios (familias)</t>
  </si>
  <si>
    <t>Familias</t>
  </si>
  <si>
    <t>Estudiantes</t>
  </si>
  <si>
    <t>Notas:</t>
  </si>
  <si>
    <t>Población objetivo:</t>
  </si>
  <si>
    <t>Avancemos: estudiantes de secundaria pública en situación de pobreza</t>
  </si>
  <si>
    <t>Resto del programa: hogares en situación de pobreza</t>
  </si>
  <si>
    <t>Resto del programa: hogares en situación de pobreza (que son menos que las familias en situación de pobreza)</t>
  </si>
  <si>
    <t>Asignación Familiar</t>
  </si>
  <si>
    <t>Prestación Alimentaria</t>
  </si>
  <si>
    <t>Seguridad Alimentaria</t>
  </si>
  <si>
    <t xml:space="preserve">                                 </t>
  </si>
  <si>
    <t>n.d.</t>
  </si>
  <si>
    <t>La población objetivo de avancemos son estudiantes</t>
  </si>
  <si>
    <t>Efectivos 1T 2016</t>
  </si>
  <si>
    <t>IPC (1T 2016)</t>
  </si>
  <si>
    <t>Gasto efectivo real 1T 2016</t>
  </si>
  <si>
    <t>Gasto efectivo real por beneficiario 1T 2016</t>
  </si>
  <si>
    <t>Alternativas de Cuido</t>
  </si>
  <si>
    <t>Efectivos 2T 2016</t>
  </si>
  <si>
    <t>IPC (2T 2016)</t>
  </si>
  <si>
    <t>Gasto efectivo real 2T 2016</t>
  </si>
  <si>
    <t>Gasto efectivo real por beneficiario 2T 2016</t>
  </si>
  <si>
    <t>Informes Trimestrales 2016, IMAS</t>
  </si>
  <si>
    <t>Efectivos 3T 2016</t>
  </si>
  <si>
    <t>IPC (3T 2016)</t>
  </si>
  <si>
    <t>Gasto efectivo real 3T 2016</t>
  </si>
  <si>
    <t>Gasto efectivo real por beneficiario 3T 2016</t>
  </si>
  <si>
    <t>Efectivos 4T 2016</t>
  </si>
  <si>
    <t>IPC (4T 2016)</t>
  </si>
  <si>
    <t>Gasto efectivo real 4T 2016</t>
  </si>
  <si>
    <t>Gasto efectivo real por beneficiario 4T 2016</t>
  </si>
  <si>
    <t>Efectivos 1S 2016</t>
  </si>
  <si>
    <t>IPC (1S 2016)</t>
  </si>
  <si>
    <t>Gasto efectivo real 1S 2016</t>
  </si>
  <si>
    <t>Gasto efectivo real por beneficiario 1S 2016</t>
  </si>
  <si>
    <t>Efectivos 3TA 2016</t>
  </si>
  <si>
    <t>IPC (3TA 2016)</t>
  </si>
  <si>
    <t>Gasto efectivo real 3TA 2016</t>
  </si>
  <si>
    <t>Gasto efectivo real por beneficiario 3TA 2016</t>
  </si>
  <si>
    <t>Indicadores aplicados a IMAS. Anual 2016</t>
  </si>
  <si>
    <t>Efectivos  2016</t>
  </si>
  <si>
    <t>IPC ( 2016)</t>
  </si>
  <si>
    <t>Gasto efectivo real  2016</t>
  </si>
  <si>
    <t>Gasto efectivo real por beneficiario  2016</t>
  </si>
  <si>
    <t>Niños/Niñas</t>
  </si>
  <si>
    <t>n.d</t>
  </si>
  <si>
    <t>La Unidad Ejecutora no presenta la programación a nivel trimestral y anual para el programa de Bienestar y Promoción Familiar, por esto, no se podrá estimar algunos indicadores para el programa global.</t>
  </si>
  <si>
    <t>Personas trabajadores menores de edad</t>
  </si>
  <si>
    <t xml:space="preserve">En todos los indicadores correspondientes a AVANCEMOS se utilizará la información de estudiantes y no de familias. </t>
  </si>
  <si>
    <t>Fideicomiso e intereses avancemos</t>
  </si>
  <si>
    <t xml:space="preserve">     Subsidios</t>
  </si>
  <si>
    <t xml:space="preserve">      Subsidios</t>
  </si>
  <si>
    <t>Para estimar los indicadores de gasto medio del programa, se toma el total de subsidios que se programa y entregan a la familias (beneficiario)</t>
  </si>
  <si>
    <t>Indicadores aplicados a IMAS. Primer Trimestre 2017</t>
  </si>
  <si>
    <t>Programados 1T 2017</t>
  </si>
  <si>
    <t>Efectivos 1T 2017</t>
  </si>
  <si>
    <t>Programados año 2017</t>
  </si>
  <si>
    <t>En transferencias 1T 2017</t>
  </si>
  <si>
    <t>IPC (1T 2017)</t>
  </si>
  <si>
    <t>Gasto efectivo real 1T 2017</t>
  </si>
  <si>
    <t>Gasto efectivo real por beneficiario 1T 2017</t>
  </si>
  <si>
    <t xml:space="preserve">Fecha de actualización: </t>
  </si>
  <si>
    <t>Informes Trimestrales 2016 y 2017, IMAS</t>
  </si>
  <si>
    <t>Indicadores aplicados a IMAS. Segundo Trimestre 2017</t>
  </si>
  <si>
    <t>Programados 2T 2017</t>
  </si>
  <si>
    <t>Efectivos 2T 2017</t>
  </si>
  <si>
    <t>En transferencias 2T 2017</t>
  </si>
  <si>
    <t>IPC (2T 2017)</t>
  </si>
  <si>
    <t>Gasto efectivo real 2T 2017</t>
  </si>
  <si>
    <t>Gasto efectivo real por beneficiario 2T 2017</t>
  </si>
  <si>
    <t>Informes Trimestrales 2017, IMAS</t>
  </si>
  <si>
    <t>POI 2016 IMAS</t>
  </si>
  <si>
    <t>Presupuesto 2017 FODESAF</t>
  </si>
  <si>
    <t>Indicadores aplicados a IMAS. Tercer Trimestre 2017</t>
  </si>
  <si>
    <t>Programados 3T 2017</t>
  </si>
  <si>
    <t>Efectivos 3T 2017</t>
  </si>
  <si>
    <t>En transferencias 3T 2017</t>
  </si>
  <si>
    <t>IPC (3T 2017)</t>
  </si>
  <si>
    <t>Gasto efectivo real 3T 2017</t>
  </si>
  <si>
    <t>Gasto efectivo real por beneficiario 3T 2017</t>
  </si>
  <si>
    <t>POI 2014 IMAS, version de agosto 2016</t>
  </si>
  <si>
    <t>Indicadores aplicados a IMAS. Cuarto Trimestre 2017</t>
  </si>
  <si>
    <t>Programados 4T 2017</t>
  </si>
  <si>
    <t>Efectivos 4T 2017</t>
  </si>
  <si>
    <t>En transferencias 4T 2017</t>
  </si>
  <si>
    <t>IPC (4T 2017)</t>
  </si>
  <si>
    <t>Gasto efectivo real 4T 2017</t>
  </si>
  <si>
    <t>Gasto efectivo real por beneficiario 4T 2017</t>
  </si>
  <si>
    <t>POI 2015 IMAS, version de agosto 2016</t>
  </si>
  <si>
    <t>Indicadores aplicados a IMAS. Primer Semestre 2017</t>
  </si>
  <si>
    <t>Programados 1S 2017</t>
  </si>
  <si>
    <t>Efectivos 1S 2017</t>
  </si>
  <si>
    <t>En transferencias 1S 2017</t>
  </si>
  <si>
    <t>IPC (1S 2017)</t>
  </si>
  <si>
    <t>Gasto efectivo real 1S 2017</t>
  </si>
  <si>
    <t>Gasto efectivo real por beneficiario 1S 2017</t>
  </si>
  <si>
    <t>POI 2016 IMAS, version de setiembre 2016</t>
  </si>
  <si>
    <t>Indicadores aplicados a IMAS. Tercer Trimestre Acumulado 2017</t>
  </si>
  <si>
    <t>Programados 3TA 2017</t>
  </si>
  <si>
    <t>Efectivos 3TA 2017</t>
  </si>
  <si>
    <t>En transferencias 3TA 2017</t>
  </si>
  <si>
    <t>IPC (3TA 2017)</t>
  </si>
  <si>
    <t>Gasto efectivo real 3TA 2017</t>
  </si>
  <si>
    <t>Gasto efectivo real por beneficiario 3TA 2017</t>
  </si>
  <si>
    <t>Indicadores aplicados a IMAS. Año 2017</t>
  </si>
  <si>
    <t>Programados  2017</t>
  </si>
  <si>
    <t>Efectivos  2017</t>
  </si>
  <si>
    <t>En transferencias  2017</t>
  </si>
  <si>
    <t>IPC ( 2017)</t>
  </si>
  <si>
    <t>Gasto efectivo real  2017</t>
  </si>
  <si>
    <t>Gasto efectivo real por beneficiario  2017</t>
  </si>
  <si>
    <t>Protección familiar</t>
  </si>
  <si>
    <t>En el año 2017 se cambió el nombre del producto atención a familias por  protección familiar.</t>
  </si>
  <si>
    <t>Fecha de actualización: 07/06/2017</t>
  </si>
  <si>
    <t>Programa de Promoción y Protección Social</t>
  </si>
  <si>
    <t>Fecha de actualización: 07/08/2017</t>
  </si>
  <si>
    <t>nd</t>
  </si>
  <si>
    <t>Fecha de actualización: 03/11/2017</t>
  </si>
  <si>
    <t>Fecha de actualización: 08/02/2018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</si>
</sst>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_(* #,##0_);_(* \(#,##0\);_(* &quot;-&quot;??_);_(@_)"/>
    <numFmt numFmtId="166" formatCode="#,##0.0____"/>
    <numFmt numFmtId="167" formatCode="#,##0.0"/>
    <numFmt numFmtId="168" formatCode="#,##0____"/>
    <numFmt numFmtId="169" formatCode="_(* #,##0_);_(* \(#,##0\);_(* &quot;-&quot;???_);_(@_)"/>
    <numFmt numFmtId="170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 applyFill="1"/>
    <xf numFmtId="165" fontId="0" fillId="0" borderId="0" xfId="1" applyNumberFormat="1" applyFont="1"/>
    <xf numFmtId="164" fontId="0" fillId="0" borderId="0" xfId="1" applyFo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0" xfId="0" applyFill="1"/>
    <xf numFmtId="0" fontId="2" fillId="0" borderId="0" xfId="0" applyFont="1" applyFill="1"/>
    <xf numFmtId="166" fontId="0" fillId="0" borderId="0" xfId="0" applyNumberFormat="1"/>
    <xf numFmtId="166" fontId="0" fillId="0" borderId="0" xfId="0" applyNumberFormat="1" applyFill="1"/>
    <xf numFmtId="0" fontId="0" fillId="0" borderId="3" xfId="0" applyFill="1" applyBorder="1"/>
    <xf numFmtId="167" fontId="0" fillId="0" borderId="0" xfId="0" applyNumberFormat="1"/>
    <xf numFmtId="168" fontId="0" fillId="0" borderId="0" xfId="0" applyNumberFormat="1" applyFill="1"/>
    <xf numFmtId="0" fontId="0" fillId="2" borderId="0" xfId="0" applyFill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Alignment="1"/>
    <xf numFmtId="165" fontId="0" fillId="0" borderId="2" xfId="1" applyNumberFormat="1" applyFont="1" applyBorder="1" applyAlignment="1"/>
    <xf numFmtId="165" fontId="2" fillId="0" borderId="0" xfId="1" applyNumberFormat="1" applyFont="1"/>
    <xf numFmtId="165" fontId="4" fillId="0" borderId="0" xfId="1" applyNumberFormat="1" applyFon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Fill="1" applyAlignment="1">
      <alignment horizontal="left" indent="1"/>
    </xf>
    <xf numFmtId="165" fontId="0" fillId="0" borderId="0" xfId="1" applyNumberFormat="1" applyFont="1" applyFill="1"/>
    <xf numFmtId="165" fontId="0" fillId="0" borderId="0" xfId="1" applyNumberFormat="1" applyFont="1" applyAlignment="1">
      <alignment horizontal="left" indent="1"/>
    </xf>
    <xf numFmtId="165" fontId="0" fillId="0" borderId="0" xfId="1" applyNumberFormat="1" applyFont="1" applyAlignment="1">
      <alignment horizontal="left"/>
    </xf>
    <xf numFmtId="165" fontId="0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left"/>
    </xf>
    <xf numFmtId="165" fontId="2" fillId="0" borderId="0" xfId="1" applyNumberFormat="1" applyFont="1" applyFill="1"/>
    <xf numFmtId="165" fontId="0" fillId="0" borderId="3" xfId="1" applyNumberFormat="1" applyFont="1" applyFill="1" applyBorder="1"/>
    <xf numFmtId="165" fontId="0" fillId="0" borderId="0" xfId="1" applyNumberFormat="1" applyFont="1" applyFill="1" applyBorder="1"/>
    <xf numFmtId="165" fontId="0" fillId="0" borderId="0" xfId="1" applyNumberFormat="1" applyFont="1" applyAlignment="1">
      <alignment horizontal="left" indent="3"/>
    </xf>
    <xf numFmtId="165" fontId="0" fillId="0" borderId="5" xfId="1" applyNumberFormat="1" applyFont="1" applyFill="1" applyBorder="1"/>
    <xf numFmtId="165" fontId="0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/>
    </xf>
    <xf numFmtId="164" fontId="0" fillId="0" borderId="0" xfId="1" applyFont="1" applyFill="1" applyAlignment="1"/>
    <xf numFmtId="3" fontId="0" fillId="0" borderId="0" xfId="0" applyNumberFormat="1" applyAlignment="1">
      <alignment horizontal="center"/>
    </xf>
    <xf numFmtId="169" fontId="0" fillId="0" borderId="0" xfId="0" applyNumberFormat="1"/>
    <xf numFmtId="165" fontId="4" fillId="0" borderId="0" xfId="1" applyNumberFormat="1" applyFont="1" applyFill="1"/>
    <xf numFmtId="165" fontId="0" fillId="0" borderId="0" xfId="1" applyNumberFormat="1" applyFont="1" applyFill="1" applyAlignment="1">
      <alignment horizontal="center"/>
    </xf>
    <xf numFmtId="164" fontId="0" fillId="0" borderId="0" xfId="1" applyNumberFormat="1" applyFont="1"/>
    <xf numFmtId="165" fontId="5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3" xfId="1" applyNumberFormat="1" applyFont="1" applyBorder="1" applyAlignment="1">
      <alignment horizontal="center" vertical="center" wrapText="1"/>
    </xf>
    <xf numFmtId="39" fontId="0" fillId="0" borderId="0" xfId="1" applyNumberFormat="1" applyFont="1"/>
    <xf numFmtId="165" fontId="0" fillId="0" borderId="4" xfId="1" applyNumberFormat="1" applyFont="1" applyBorder="1" applyAlignment="1">
      <alignment horizontal="center" vertical="center" wrapText="1"/>
    </xf>
    <xf numFmtId="165" fontId="0" fillId="0" borderId="2" xfId="1" applyNumberFormat="1" applyFont="1" applyBorder="1"/>
    <xf numFmtId="37" fontId="0" fillId="0" borderId="0" xfId="1" applyNumberFormat="1" applyFont="1" applyFill="1" applyAlignment="1">
      <alignment horizontal="right"/>
    </xf>
    <xf numFmtId="0" fontId="0" fillId="0" borderId="2" xfId="0" applyBorder="1"/>
    <xf numFmtId="3" fontId="0" fillId="0" borderId="0" xfId="0" applyNumberFormat="1" applyFill="1" applyAlignment="1">
      <alignment horizontal="right"/>
    </xf>
    <xf numFmtId="3" fontId="0" fillId="0" borderId="0" xfId="1" applyNumberFormat="1" applyFont="1" applyFill="1" applyAlignment="1">
      <alignment horizontal="right"/>
    </xf>
    <xf numFmtId="165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5" fillId="0" borderId="0" xfId="0" applyNumberFormat="1" applyFont="1" applyFill="1"/>
    <xf numFmtId="3" fontId="0" fillId="0" borderId="0" xfId="0" applyNumberFormat="1" applyFill="1" applyAlignment="1">
      <alignment horizontal="center"/>
    </xf>
    <xf numFmtId="3" fontId="5" fillId="0" borderId="0" xfId="0" applyNumberFormat="1" applyFont="1" applyFill="1" applyAlignment="1">
      <alignment horizontal="right"/>
    </xf>
    <xf numFmtId="165" fontId="4" fillId="0" borderId="0" xfId="1" applyNumberFormat="1" applyFont="1" applyFill="1" applyBorder="1"/>
    <xf numFmtId="167" fontId="0" fillId="0" borderId="0" xfId="1" applyNumberFormat="1" applyFont="1" applyFill="1"/>
    <xf numFmtId="167" fontId="0" fillId="0" borderId="0" xfId="0" applyNumberFormat="1" applyFill="1"/>
    <xf numFmtId="0" fontId="4" fillId="0" borderId="0" xfId="0" applyFont="1" applyFill="1"/>
    <xf numFmtId="4" fontId="0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37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/>
    <xf numFmtId="164" fontId="0" fillId="0" borderId="0" xfId="1" applyFont="1" applyFill="1"/>
    <xf numFmtId="165" fontId="5" fillId="0" borderId="0" xfId="1" applyNumberFormat="1" applyFont="1" applyFill="1" applyAlignment="1">
      <alignment horizontal="center"/>
    </xf>
    <xf numFmtId="165" fontId="5" fillId="0" borderId="0" xfId="1" applyNumberFormat="1" applyFont="1" applyFill="1"/>
    <xf numFmtId="165" fontId="5" fillId="0" borderId="0" xfId="1" applyNumberFormat="1" applyFont="1"/>
    <xf numFmtId="165" fontId="4" fillId="0" borderId="3" xfId="1" applyNumberFormat="1" applyFont="1" applyFill="1" applyBorder="1"/>
    <xf numFmtId="166" fontId="5" fillId="0" borderId="0" xfId="0" applyNumberFormat="1" applyFont="1" applyAlignment="1"/>
    <xf numFmtId="166" fontId="5" fillId="0" borderId="0" xfId="0" applyNumberFormat="1" applyFont="1" applyFill="1" applyAlignment="1"/>
    <xf numFmtId="166" fontId="5" fillId="0" borderId="0" xfId="0" applyNumberFormat="1" applyFont="1" applyFill="1"/>
    <xf numFmtId="0" fontId="4" fillId="0" borderId="3" xfId="0" applyFont="1" applyFill="1" applyBorder="1"/>
    <xf numFmtId="3" fontId="5" fillId="0" borderId="0" xfId="1" applyNumberFormat="1" applyFont="1" applyFill="1" applyAlignment="1">
      <alignment horizontal="right"/>
    </xf>
    <xf numFmtId="165" fontId="5" fillId="0" borderId="0" xfId="4" applyNumberFormat="1" applyFont="1" applyFill="1" applyBorder="1" applyAlignment="1">
      <alignment horizontal="right" vertical="center"/>
    </xf>
    <xf numFmtId="0" fontId="5" fillId="0" borderId="0" xfId="0" applyFont="1" applyFill="1"/>
    <xf numFmtId="3" fontId="5" fillId="0" borderId="0" xfId="0" applyNumberFormat="1" applyFont="1" applyFill="1"/>
    <xf numFmtId="0" fontId="5" fillId="0" borderId="3" xfId="0" applyFont="1" applyFill="1" applyBorder="1"/>
    <xf numFmtId="166" fontId="5" fillId="0" borderId="0" xfId="0" applyNumberFormat="1" applyFont="1"/>
    <xf numFmtId="165" fontId="5" fillId="0" borderId="0" xfId="1" applyNumberFormat="1" applyFont="1" applyAlignment="1">
      <alignment horizontal="center"/>
    </xf>
    <xf numFmtId="0" fontId="5" fillId="0" borderId="0" xfId="0" applyFont="1"/>
    <xf numFmtId="165" fontId="5" fillId="0" borderId="0" xfId="1" applyNumberFormat="1" applyFont="1" applyFill="1" applyBorder="1"/>
    <xf numFmtId="167" fontId="5" fillId="0" borderId="0" xfId="1" applyNumberFormat="1" applyFont="1" applyFill="1" applyAlignment="1"/>
    <xf numFmtId="165" fontId="0" fillId="0" borderId="3" xfId="1" applyNumberFormat="1" applyFont="1" applyBorder="1" applyAlignment="1">
      <alignment horizontal="center" vertical="center" wrapText="1"/>
    </xf>
    <xf numFmtId="165" fontId="0" fillId="0" borderId="3" xfId="1" applyNumberFormat="1" applyFont="1" applyBorder="1" applyAlignment="1">
      <alignment horizontal="center" vertical="center" wrapText="1"/>
    </xf>
    <xf numFmtId="3" fontId="0" fillId="0" borderId="0" xfId="0" applyNumberFormat="1" applyFill="1" applyAlignment="1">
      <alignment horizontal="center"/>
    </xf>
    <xf numFmtId="165" fontId="5" fillId="0" borderId="0" xfId="4" applyNumberFormat="1" applyFont="1" applyFill="1" applyBorder="1"/>
    <xf numFmtId="3" fontId="0" fillId="0" borderId="0" xfId="0" applyNumberFormat="1" applyFont="1" applyFill="1"/>
    <xf numFmtId="165" fontId="0" fillId="0" borderId="0" xfId="1" applyNumberFormat="1" applyFont="1" applyBorder="1"/>
    <xf numFmtId="165" fontId="0" fillId="0" borderId="3" xfId="1" applyNumberFormat="1" applyFont="1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3" xfId="1" applyNumberFormat="1" applyFont="1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right"/>
    </xf>
    <xf numFmtId="165" fontId="0" fillId="0" borderId="0" xfId="0" applyNumberFormat="1" applyFont="1" applyFill="1"/>
    <xf numFmtId="165" fontId="0" fillId="0" borderId="0" xfId="1" applyNumberFormat="1" applyFont="1" applyFill="1" applyAlignment="1"/>
    <xf numFmtId="165" fontId="0" fillId="0" borderId="0" xfId="1" applyNumberFormat="1" applyFont="1" applyFill="1" applyAlignment="1">
      <alignment horizontal="right"/>
    </xf>
    <xf numFmtId="165" fontId="0" fillId="0" borderId="3" xfId="1" applyNumberFormat="1" applyFont="1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5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1" applyNumberFormat="1" applyFont="1" applyFill="1"/>
    <xf numFmtId="0" fontId="5" fillId="0" borderId="0" xfId="1" applyNumberFormat="1" applyFont="1" applyFill="1" applyAlignment="1"/>
    <xf numFmtId="165" fontId="0" fillId="0" borderId="4" xfId="1" applyNumberFormat="1" applyFont="1" applyFill="1" applyBorder="1" applyAlignment="1">
      <alignment horizontal="center" vertical="center" wrapText="1"/>
    </xf>
    <xf numFmtId="165" fontId="0" fillId="0" borderId="3" xfId="1" applyNumberFormat="1" applyFont="1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5" fillId="0" borderId="4" xfId="4" applyNumberFormat="1" applyFont="1" applyFill="1" applyBorder="1"/>
    <xf numFmtId="37" fontId="5" fillId="0" borderId="0" xfId="4" applyNumberFormat="1" applyFont="1" applyFill="1" applyBorder="1"/>
    <xf numFmtId="37" fontId="5" fillId="0" borderId="4" xfId="4" applyNumberFormat="1" applyFont="1" applyFill="1" applyBorder="1"/>
    <xf numFmtId="167" fontId="0" fillId="0" borderId="0" xfId="0" applyNumberFormat="1" applyFill="1" applyAlignment="1">
      <alignment horizontal="center"/>
    </xf>
    <xf numFmtId="4" fontId="5" fillId="0" borderId="0" xfId="1" applyNumberFormat="1" applyFont="1" applyFill="1" applyAlignment="1">
      <alignment horizontal="center"/>
    </xf>
    <xf numFmtId="167" fontId="0" fillId="0" borderId="0" xfId="1" applyNumberFormat="1" applyFont="1" applyFill="1" applyAlignment="1">
      <alignment horizontal="center"/>
    </xf>
    <xf numFmtId="170" fontId="5" fillId="0" borderId="0" xfId="1" applyNumberFormat="1" applyFont="1" applyFill="1" applyAlignment="1">
      <alignment horizontal="center"/>
    </xf>
    <xf numFmtId="165" fontId="0" fillId="2" borderId="4" xfId="1" applyNumberFormat="1" applyFont="1" applyFill="1" applyBorder="1" applyAlignment="1">
      <alignment horizontal="center" vertical="center"/>
    </xf>
    <xf numFmtId="165" fontId="3" fillId="0" borderId="0" xfId="1" applyNumberFormat="1" applyFont="1" applyAlignment="1">
      <alignment horizontal="center"/>
    </xf>
    <xf numFmtId="4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 wrapText="1"/>
    </xf>
    <xf numFmtId="165" fontId="0" fillId="0" borderId="3" xfId="1" applyNumberFormat="1" applyFont="1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5" fillId="0" borderId="0" xfId="1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170" fontId="0" fillId="0" borderId="0" xfId="0" applyNumberForma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4" xfId="1" applyNumberFormat="1" applyFont="1" applyBorder="1" applyAlignment="1">
      <alignment horizontal="center" vertical="center"/>
    </xf>
    <xf numFmtId="166" fontId="0" fillId="0" borderId="0" xfId="0" applyNumberFormat="1" applyFill="1" applyAlignment="1">
      <alignment horizontal="center"/>
    </xf>
    <xf numFmtId="170" fontId="5" fillId="0" borderId="0" xfId="0" applyNumberFormat="1" applyFont="1" applyFill="1" applyAlignment="1">
      <alignment horizontal="center"/>
    </xf>
    <xf numFmtId="167" fontId="5" fillId="0" borderId="0" xfId="0" applyNumberFormat="1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70" fontId="5" fillId="0" borderId="0" xfId="0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165" fontId="2" fillId="0" borderId="0" xfId="1" applyNumberFormat="1" applyFont="1" applyBorder="1" applyAlignment="1">
      <alignment horizontal="center" vertical="center"/>
    </xf>
    <xf numFmtId="170" fontId="0" fillId="0" borderId="0" xfId="1" applyNumberFormat="1" applyFont="1" applyAlignment="1">
      <alignment horizontal="center"/>
    </xf>
    <xf numFmtId="165" fontId="5" fillId="0" borderId="0" xfId="1" applyNumberFormat="1" applyFont="1" applyFill="1" applyAlignment="1">
      <alignment horizontal="center"/>
    </xf>
  </cellXfs>
  <cellStyles count="19">
    <cellStyle name="Hipervínculo" xfId="2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3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Millares" xfId="1" builtinId="3"/>
    <cellStyle name="Millares 2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IMAS: Indicadores de Cobertura potencial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Anual!$A$42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(Anual!$B$5,Anual!$C$5,Anual!$E$5,Anual!$G$5,Anual!$H$5)</c15:sqref>
                  </c15:fullRef>
                </c:ext>
              </c:extLst>
              <c:f>(Anual!$B$5,Anual!$C$5,Anual!$E$5,Anual!$G$5)</c:f>
              <c:strCache>
                <c:ptCount val="4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Seguridad Alimentaria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(Anual!$B$42:$C$42,Anual!$E$42,Anual!$G$42:$H$42)</c15:sqref>
                  </c15:fullRef>
                </c:ext>
              </c:extLst>
              <c:f>(Anual!$B$42:$C$42,Anual!$E$42,Anual!$G$42)</c:f>
              <c:numCache>
                <c:formatCode>0.0</c:formatCode>
                <c:ptCount val="4"/>
                <c:pt idx="0" formatCode="_(* #\ ##0_);_(* \(#\ ##0\);_(* &quot;-&quot;??_);_(@_)">
                  <c:v>0</c:v>
                </c:pt>
                <c:pt idx="1">
                  <c:v>110.46169856694841</c:v>
                </c:pt>
                <c:pt idx="2" formatCode="_(* #\ ##0_);_(* \(#\ ##0\);_(* &quot;-&quot;??_);_(@_)">
                  <c:v>1.0575093430437104</c:v>
                </c:pt>
                <c:pt idx="3" formatCode="_(* #\ ##0_);_(* \(#\ ##0\);_(* &quot;-&quot;??_);_(@_)">
                  <c:v>15.072372561359346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6-40CA-97B8-D1AAFC34CBEF}"/>
            </c:ext>
          </c:extLst>
        </c:ser>
        <c:ser>
          <c:idx val="1"/>
          <c:order val="1"/>
          <c:tx>
            <c:strRef>
              <c:f>Anual!$A$43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(Anual!$B$5,Anual!$C$5,Anual!$E$5,Anual!$G$5,Anual!$H$5)</c15:sqref>
                  </c15:fullRef>
                </c:ext>
              </c:extLst>
              <c:f>(Anual!$B$5,Anual!$C$5,Anual!$E$5,Anual!$G$5)</c:f>
              <c:strCache>
                <c:ptCount val="4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Seguridad Alimentaria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(Anual!$B$43:$C$43,Anual!$E$43,Anual!$G$43:$H$43)</c15:sqref>
                  </c15:fullRef>
                </c:ext>
              </c:extLst>
              <c:f>(Anual!$B$43:$C$43,Anual!$E$43,Anual!$G$43)</c:f>
              <c:numCache>
                <c:formatCode>0.0</c:formatCode>
                <c:ptCount val="4"/>
                <c:pt idx="0" formatCode="_(* #\ ##0_);_(* \(#\ ##0\);_(* &quot;-&quot;??_);_(@_)">
                  <c:v>62.415887680500489</c:v>
                </c:pt>
                <c:pt idx="1">
                  <c:v>113.26943901444302</c:v>
                </c:pt>
                <c:pt idx="2" formatCode="_(* #\ ##0_);_(* \(#\ ##0\);_(* &quot;-&quot;??_);_(@_)">
                  <c:v>1.4031677367246642</c:v>
                </c:pt>
                <c:pt idx="3" formatCode="_(* #\ ##0_);_(* \(#\ ##0\);_(* &quot;-&quot;??_);_(@_)">
                  <c:v>18.178728760226555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76-40CA-97B8-D1AAFC34C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60411264"/>
        <c:axId val="59311232"/>
      </c:barChart>
      <c:catAx>
        <c:axId val="604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9311232"/>
        <c:crosses val="autoZero"/>
        <c:auto val="1"/>
        <c:lblAlgn val="ctr"/>
        <c:lblOffset val="100"/>
        <c:noMultiLvlLbl val="0"/>
      </c:catAx>
      <c:valAx>
        <c:axId val="5931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\ ##0_);_(* \(#\ 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041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IMAS: Indicadores de resultado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Anual!$A$46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(Anual!$B$5,Anual!$C$5,Anual!$E$5:$I$5,Anual!$K$5)</c:f>
              <c:strCache>
                <c:ptCount val="8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(Anual!$B$46:$C$46,Anual!$E$46:$I$46,Anual!$K$46)</c:f>
              <c:numCache>
                <c:formatCode>_(* #\ ##0_);_(* \(#\ ##0\);_(* "-"??_);_(@_)</c:formatCode>
                <c:ptCount val="8"/>
                <c:pt idx="0">
                  <c:v>0</c:v>
                </c:pt>
                <c:pt idx="1">
                  <c:v>102.54182262623178</c:v>
                </c:pt>
                <c:pt idx="2">
                  <c:v>132.68608414239483</c:v>
                </c:pt>
                <c:pt idx="3">
                  <c:v>13.907785336356765</c:v>
                </c:pt>
                <c:pt idx="4">
                  <c:v>120.60960334029227</c:v>
                </c:pt>
                <c:pt idx="5">
                  <c:v>166.8064690861255</c:v>
                </c:pt>
                <c:pt idx="6">
                  <c:v>100.80468469903995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8-4BD5-B712-6B761FD76137}"/>
            </c:ext>
          </c:extLst>
        </c:ser>
        <c:ser>
          <c:idx val="1"/>
          <c:order val="1"/>
          <c:tx>
            <c:strRef>
              <c:f>Anual!$A$47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(Anual!$B$5,Anual!$C$5,Anual!$E$5:$I$5,Anual!$K$5)</c:f>
              <c:strCache>
                <c:ptCount val="8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(Anual!$B$47:$C$47,Anual!$E$47:$I$47,Anual!$K$47)</c:f>
              <c:numCache>
                <c:formatCode>0.0</c:formatCode>
                <c:ptCount val="8"/>
                <c:pt idx="0" formatCode="_(* #\ ##0_);_(* \(#\ ##0\);_(* &quot;-&quot;??_);_(@_)">
                  <c:v>93.332804114646365</c:v>
                </c:pt>
                <c:pt idx="1">
                  <c:v>91.89165192146514</c:v>
                </c:pt>
                <c:pt idx="2" formatCode="_(* #\ ##0_);_(* \(#\ ##0\);_(* &quot;-&quot;??_);_(@_)">
                  <c:v>92.578051135185561</c:v>
                </c:pt>
                <c:pt idx="3" formatCode="_(* #\ ##0_);_(* \(#\ ##0\);_(* &quot;-&quot;??_);_(@_)">
                  <c:v>9.069591527987896</c:v>
                </c:pt>
                <c:pt idx="4" formatCode="_(* #\ ##0_);_(* \(#\ ##0\);_(* &quot;-&quot;??_);_(@_)">
                  <c:v>99.624817254006487</c:v>
                </c:pt>
                <c:pt idx="5" formatCode="_(* #\ ##0_);_(* \(#\ ##0\);_(* &quot;-&quot;??_);_(@_)">
                  <c:v>88.882786748821147</c:v>
                </c:pt>
                <c:pt idx="6" formatCode="_(* #\ ##0_);_(* \(#\ ##0\);_(* &quot;-&quot;??_);_(@_)">
                  <c:v>111.98070360790928</c:v>
                </c:pt>
                <c:pt idx="7" formatCode="_(* #\ ##0_);_(* \(#\ ##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C8-4BD5-B712-6B761FD76137}"/>
            </c:ext>
          </c:extLst>
        </c:ser>
        <c:ser>
          <c:idx val="3"/>
          <c:order val="2"/>
          <c:tx>
            <c:strRef>
              <c:f>Anual!$A$48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(Anual!$B$5,Anual!$C$5,Anual!$E$5:$I$5,Anual!$K$5)</c:f>
              <c:strCache>
                <c:ptCount val="8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(Anual!$B$48:$C$48,Anual!$E$48:$I$48,Anual!$K$48)</c:f>
              <c:numCache>
                <c:formatCode>_(* #\ ##0_);_(* \(#\ ##0\);_(* "-"??_);_(@_)</c:formatCode>
                <c:ptCount val="8"/>
                <c:pt idx="0">
                  <c:v>0</c:v>
                </c:pt>
                <c:pt idx="1">
                  <c:v>97.216737273848452</c:v>
                </c:pt>
                <c:pt idx="2">
                  <c:v>112.6320676387902</c:v>
                </c:pt>
                <c:pt idx="3">
                  <c:v>11.488688432172331</c:v>
                </c:pt>
                <c:pt idx="4">
                  <c:v>110.11721029714937</c:v>
                </c:pt>
                <c:pt idx="5">
                  <c:v>127.84462791747333</c:v>
                </c:pt>
                <c:pt idx="6">
                  <c:v>106.39269415347462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C8-4BD5-B712-6B761FD76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9338112"/>
        <c:axId val="59356288"/>
      </c:barChart>
      <c:catAx>
        <c:axId val="5933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59356288"/>
        <c:crosses val="autoZero"/>
        <c:auto val="1"/>
        <c:lblAlgn val="ctr"/>
        <c:lblOffset val="100"/>
        <c:noMultiLvlLbl val="0"/>
      </c:catAx>
      <c:valAx>
        <c:axId val="59356288"/>
        <c:scaling>
          <c:orientation val="minMax"/>
        </c:scaling>
        <c:delete val="0"/>
        <c:axPos val="l"/>
        <c:majorGridlines/>
        <c:numFmt formatCode="_(* #\ ##0_);_(* \(#\ ##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59338112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IMAS: Indicadores de avance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Anual!$A$51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(Anual!$B$5,Anual!$C$5,Anual!$E$5,Anual!$F$5,Anual!$G$5,Anual!$H$5,Anual!$I$5,Anual!$K$5)</c:f>
              <c:strCache>
                <c:ptCount val="8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(Anual!$B$51:$C$51,Anual!$E$51:$I$51,Anual!$K$51)</c:f>
              <c:numCache>
                <c:formatCode>#\ ##0.0</c:formatCode>
                <c:ptCount val="8"/>
                <c:pt idx="0" formatCode="_(* #\ ##0_);_(* \(#\ ##0\);_(* &quot;-&quot;??_);_(@_)">
                  <c:v>0</c:v>
                </c:pt>
                <c:pt idx="1">
                  <c:v>102.54182262623178</c:v>
                </c:pt>
                <c:pt idx="2" formatCode="_(* #\ ##0_);_(* \(#\ ##0\);_(* &quot;-&quot;??_);_(@_)">
                  <c:v>132.68608414239483</c:v>
                </c:pt>
                <c:pt idx="3" formatCode="_(* #\ ##0_);_(* \(#\ ##0\);_(* &quot;-&quot;??_);_(@_)">
                  <c:v>13.907785336356765</c:v>
                </c:pt>
                <c:pt idx="4" formatCode="_(* #\ ##0_);_(* \(#\ ##0\);_(* &quot;-&quot;??_);_(@_)">
                  <c:v>120.60960334029227</c:v>
                </c:pt>
                <c:pt idx="5" formatCode="_(* #\ ##0_);_(* \(#\ ##0\);_(* &quot;-&quot;??_);_(@_)">
                  <c:v>166.8064690861255</c:v>
                </c:pt>
                <c:pt idx="6" formatCode="_(* #\ ##0_);_(* \(#\ ##0\);_(* &quot;-&quot;??_);_(@_)">
                  <c:v>100.80468469903995</c:v>
                </c:pt>
                <c:pt idx="7" formatCode="_(* #\ ##0_);_(* \(#\ ##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0F-4528-9880-F5E5F32270C0}"/>
            </c:ext>
          </c:extLst>
        </c:ser>
        <c:ser>
          <c:idx val="1"/>
          <c:order val="1"/>
          <c:tx>
            <c:strRef>
              <c:f>Anual!$A$52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(Anual!$B$5,Anual!$C$5,Anual!$E$5,Anual!$F$5,Anual!$G$5,Anual!$H$5,Anual!$I$5,Anual!$K$5)</c:f>
              <c:strCache>
                <c:ptCount val="8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(Anual!$B$52:$C$52,Anual!$E$52:$I$52,Anual!$K$52)</c:f>
              <c:numCache>
                <c:formatCode>#\ ##0.0</c:formatCode>
                <c:ptCount val="8"/>
                <c:pt idx="0" formatCode="_(* #\ ##0_);_(* \(#\ ##0\);_(* &quot;-&quot;??_);_(@_)">
                  <c:v>93.332804114646365</c:v>
                </c:pt>
                <c:pt idx="1">
                  <c:v>91.89165192146514</c:v>
                </c:pt>
                <c:pt idx="2" formatCode="_(* #\ ##0_);_(* \(#\ ##0\);_(* &quot;-&quot;??_);_(@_)">
                  <c:v>92.578051135185561</c:v>
                </c:pt>
                <c:pt idx="3" formatCode="_(* #\ ##0_);_(* \(#\ ##0\);_(* &quot;-&quot;??_);_(@_)">
                  <c:v>9.069591527987896</c:v>
                </c:pt>
                <c:pt idx="4" formatCode="_(* #\ ##0_);_(* \(#\ ##0\);_(* &quot;-&quot;??_);_(@_)">
                  <c:v>99.624817254006487</c:v>
                </c:pt>
                <c:pt idx="5" formatCode="_(* #\ ##0_);_(* \(#\ ##0\);_(* &quot;-&quot;??_);_(@_)">
                  <c:v>88.882786748821147</c:v>
                </c:pt>
                <c:pt idx="6" formatCode="_(* #\ ##0_);_(* \(#\ ##0\);_(* &quot;-&quot;??_);_(@_)">
                  <c:v>111.98070360790928</c:v>
                </c:pt>
                <c:pt idx="7" formatCode="_(* #\ ##0_);_(* \(#\ ##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0F-4528-9880-F5E5F32270C0}"/>
            </c:ext>
          </c:extLst>
        </c:ser>
        <c:ser>
          <c:idx val="3"/>
          <c:order val="2"/>
          <c:tx>
            <c:strRef>
              <c:f>Anual!$A$53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(Anual!$B$5,Anual!$C$5,Anual!$E$5,Anual!$F$5,Anual!$G$5,Anual!$H$5,Anual!$I$5,Anual!$K$5)</c:f>
              <c:strCache>
                <c:ptCount val="8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(Anual!$B$53:$C$53,Anual!$E$53:$I$53,Anual!$K$53)</c:f>
              <c:numCache>
                <c:formatCode>#\ ##0.0</c:formatCode>
                <c:ptCount val="8"/>
                <c:pt idx="0" formatCode="_(* #\ ##0_);_(* \(#\ ##0\);_(* &quot;-&quot;??_);_(@_)">
                  <c:v>0</c:v>
                </c:pt>
                <c:pt idx="1">
                  <c:v>97.216737273848452</c:v>
                </c:pt>
                <c:pt idx="2" formatCode="_(* #\ ##0_);_(* \(#\ ##0\);_(* &quot;-&quot;??_);_(@_)">
                  <c:v>112.6320676387902</c:v>
                </c:pt>
                <c:pt idx="3" formatCode="_(* #\ ##0_);_(* \(#\ ##0\);_(* &quot;-&quot;??_);_(@_)">
                  <c:v>11.488688432172331</c:v>
                </c:pt>
                <c:pt idx="4" formatCode="_(* #\ ##0_);_(* \(#\ ##0\);_(* &quot;-&quot;??_);_(@_)">
                  <c:v>110.11721029714937</c:v>
                </c:pt>
                <c:pt idx="5" formatCode="_(* #\ ##0_);_(* \(#\ ##0\);_(* &quot;-&quot;??_);_(@_)">
                  <c:v>127.84462791747333</c:v>
                </c:pt>
                <c:pt idx="6" formatCode="_(* #\ ##0_);_(* \(#\ ##0\);_(* &quot;-&quot;??_);_(@_)">
                  <c:v>106.39269415347462</c:v>
                </c:pt>
                <c:pt idx="7" formatCode="_(* #\ ##0_);_(* \(#\ ##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0F-4528-9880-F5E5F3227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60394880"/>
        <c:axId val="61084800"/>
      </c:barChart>
      <c:catAx>
        <c:axId val="6039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61084800"/>
        <c:crosses val="autoZero"/>
        <c:auto val="1"/>
        <c:lblAlgn val="ctr"/>
        <c:lblOffset val="100"/>
        <c:noMultiLvlLbl val="0"/>
      </c:catAx>
      <c:valAx>
        <c:axId val="61084800"/>
        <c:scaling>
          <c:orientation val="minMax"/>
        </c:scaling>
        <c:delete val="0"/>
        <c:axPos val="l"/>
        <c:majorGridlines/>
        <c:numFmt formatCode="_(* #\ ##0_);_(* \(#\ ##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60394880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IMAS: Índice transferencia efectiva del gasto (ITG)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(Anual!$B$5,Anual!$C$5,Anual!$E$5,Anual!$F$5,Anual!$G$5,Anual!$H$5,Anual!$I$5,Anual!$K$5)</c:f>
              <c:strCache>
                <c:ptCount val="8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(Anual!$B$56:$C$56,Anual!$E$56:$I$56,Anual!$K$56)</c:f>
              <c:numCache>
                <c:formatCode>#\ ##0.0</c:formatCode>
                <c:ptCount val="8"/>
                <c:pt idx="0" formatCode="_(* #\ ##0_);_(* \(#\ ##0\);_(* &quot;-&quot;??_);_(@_)">
                  <c:v>100</c:v>
                </c:pt>
                <c:pt idx="1">
                  <c:v>100</c:v>
                </c:pt>
                <c:pt idx="2" formatCode="_(* #\ ##0_);_(* \(#\ ##0\);_(* &quot;-&quot;??_);_(@_)">
                  <c:v>100</c:v>
                </c:pt>
                <c:pt idx="3" formatCode="_(* #\ ##0_);_(* \(#\ ##0\);_(* &quot;-&quot;??_);_(@_)">
                  <c:v>100</c:v>
                </c:pt>
                <c:pt idx="4" formatCode="_(* #\ ##0_);_(* \(#\ ##0\);_(* &quot;-&quot;??_);_(@_)">
                  <c:v>100</c:v>
                </c:pt>
                <c:pt idx="5" formatCode="_(* #\ ##0_);_(* \(#\ ##0\);_(* &quot;-&quot;??_);_(@_)">
                  <c:v>100</c:v>
                </c:pt>
                <c:pt idx="6" formatCode="_(* #\ ##0_);_(* \(#\ ##0\);_(* &quot;-&quot;??_);_(@_)">
                  <c:v>100</c:v>
                </c:pt>
                <c:pt idx="7" formatCode="_(* #\ ##0_);_(* \(#\ ##0\);_(* &quot;-&quot;??_);_(@_)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4-4A49-B1C8-568C2A7D8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1138048"/>
        <c:axId val="61139584"/>
      </c:barChart>
      <c:catAx>
        <c:axId val="6113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1139584"/>
        <c:crosses val="autoZero"/>
        <c:auto val="1"/>
        <c:lblAlgn val="ctr"/>
        <c:lblOffset val="100"/>
        <c:noMultiLvlLbl val="0"/>
      </c:catAx>
      <c:valAx>
        <c:axId val="6113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\ ##0_);_(* \(#\ 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113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IMAS: Indicadores de expansión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Anual!$A$59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(Anual!$B$5,Anual!$C$5,Anual!$E$5,Anual!$F$5,Anual!$G$5,Anual!$H$5,Anual!$I$5)</c:f>
              <c:strCache>
                <c:ptCount val="7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</c:v>
                </c:pt>
                <c:pt idx="6">
                  <c:v>Alternativas de Cuido</c:v>
                </c:pt>
              </c:strCache>
            </c:strRef>
          </c:cat>
          <c:val>
            <c:numRef>
              <c:f>(Anual!$B$59:$C$59,Anual!$E$59:$I$59)</c:f>
              <c:numCache>
                <c:formatCode>#\ ##0.0</c:formatCode>
                <c:ptCount val="7"/>
                <c:pt idx="0" formatCode="#\ ##0.0____">
                  <c:v>8.4339106300035382</c:v>
                </c:pt>
                <c:pt idx="1">
                  <c:v>-4.4142080653200688</c:v>
                </c:pt>
                <c:pt idx="2" formatCode="#\ ##0.0____">
                  <c:v>-27.766032417195209</c:v>
                </c:pt>
                <c:pt idx="3" formatCode="#\ ##0.0____">
                  <c:v>-23.333333333333329</c:v>
                </c:pt>
                <c:pt idx="4" formatCode="#\ ##0.0____">
                  <c:v>-6.741137728417379</c:v>
                </c:pt>
                <c:pt idx="5" formatCode="#\ ##0.0____">
                  <c:v>27.604006345748576</c:v>
                </c:pt>
                <c:pt idx="6" formatCode="#\ ##0.0____">
                  <c:v>-4.9291805988653898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D-495F-9AEE-A004BDDD6B7C}"/>
            </c:ext>
          </c:extLst>
        </c:ser>
        <c:ser>
          <c:idx val="1"/>
          <c:order val="1"/>
          <c:tx>
            <c:strRef>
              <c:f>Anual!$A$60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(Anual!$B$5,Anual!$C$5,Anual!$E$5,Anual!$F$5,Anual!$G$5,Anual!$H$5,Anual!$I$5)</c:f>
              <c:strCache>
                <c:ptCount val="7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</c:v>
                </c:pt>
                <c:pt idx="6">
                  <c:v>Alternativas de Cuido</c:v>
                </c:pt>
              </c:strCache>
            </c:strRef>
          </c:cat>
          <c:val>
            <c:numRef>
              <c:f>(Anual!$B$60:$C$60,Anual!$E$60:$I$60)</c:f>
              <c:numCache>
                <c:formatCode>#\ ##0.0</c:formatCode>
                <c:ptCount val="7"/>
                <c:pt idx="0" formatCode="#\ ##0.0____">
                  <c:v>-2.6232966616170916</c:v>
                </c:pt>
                <c:pt idx="1">
                  <c:v>-9.3831728048046408</c:v>
                </c:pt>
                <c:pt idx="2" formatCode="#\ ##0.0____">
                  <c:v>-33.715943413072758</c:v>
                </c:pt>
                <c:pt idx="3" formatCode="#\ ##0.0____">
                  <c:v>185.01896354770352</c:v>
                </c:pt>
                <c:pt idx="4" formatCode="#\ ##0.0____">
                  <c:v>-2.2588036109288723</c:v>
                </c:pt>
                <c:pt idx="5" formatCode="#\ ##0.0____">
                  <c:v>1.1625716032269473</c:v>
                </c:pt>
                <c:pt idx="6" formatCode="#\ ##0.0____">
                  <c:v>5.5246755070838649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D-495F-9AEE-A004BDDD6B7C}"/>
            </c:ext>
          </c:extLst>
        </c:ser>
        <c:ser>
          <c:idx val="3"/>
          <c:order val="2"/>
          <c:tx>
            <c:strRef>
              <c:f>Anual!$A$61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(Anual!$B$5,Anual!$C$5,Anual!$E$5,Anual!$F$5,Anual!$G$5,Anual!$H$5,Anual!$I$5)</c:f>
              <c:strCache>
                <c:ptCount val="7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</c:v>
                </c:pt>
                <c:pt idx="6">
                  <c:v>Alternativas de Cuido</c:v>
                </c:pt>
              </c:strCache>
            </c:strRef>
          </c:cat>
          <c:val>
            <c:numRef>
              <c:f>(Anual!$B$61:$C$61,Anual!$E$61:$I$61)</c:f>
              <c:numCache>
                <c:formatCode>#\ ##0.0</c:formatCode>
                <c:ptCount val="7"/>
                <c:pt idx="0" formatCode="#\ ##0.0____">
                  <c:v>-10.19718575801426</c:v>
                </c:pt>
                <c:pt idx="1">
                  <c:v>-5.1984344523506092</c:v>
                </c:pt>
                <c:pt idx="2" formatCode="#\ ##0.0____">
                  <c:v>-8.236998734780709</c:v>
                </c:pt>
                <c:pt idx="3" formatCode="#\ ##0.0____">
                  <c:v>271.76386549700464</c:v>
                </c:pt>
                <c:pt idx="4" formatCode="#\ ##0.0____">
                  <c:v>4.8063358358751307</c:v>
                </c:pt>
                <c:pt idx="5" formatCode="#\ ##0.0____">
                  <c:v>-20.72147693457007</c:v>
                </c:pt>
                <c:pt idx="6" formatCode="#\ ##0.0____">
                  <c:v>10.995862002452128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D-495F-9AEE-A004BDDD6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1186816"/>
        <c:axId val="61188352"/>
      </c:barChart>
      <c:catAx>
        <c:axId val="6118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61188352"/>
        <c:crosses val="autoZero"/>
        <c:auto val="1"/>
        <c:lblAlgn val="ctr"/>
        <c:lblOffset val="100"/>
        <c:noMultiLvlLbl val="0"/>
      </c:catAx>
      <c:valAx>
        <c:axId val="61188352"/>
        <c:scaling>
          <c:orientation val="minMax"/>
        </c:scaling>
        <c:delete val="0"/>
        <c:axPos val="l"/>
        <c:majorGridlines/>
        <c:numFmt formatCode="#\ ##0.0____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61186816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IMAS: Indicadores de gasto medio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invertIfNegative val="0"/>
          <c:cat>
            <c:strRef>
              <c:f>(Anual!$B$5,Anual!$C$5,Anual!$E$5,Anual!$F$5,Anual!$G$5,Anual!$H$5,Anual!$I$5,Anual!$K$5)</c:f>
              <c:strCache>
                <c:ptCount val="8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(Anual!$B$64:$C$64,Anual!$E$64:$I$64,Anual!$K$64)</c:f>
              <c:numCache>
                <c:formatCode>_(* #\ ##0_);_(* \(#\ ##0\);_(* "-"??_);_(@_)</c:formatCode>
                <c:ptCount val="8"/>
                <c:pt idx="0">
                  <c:v>638988.30824416899</c:v>
                </c:pt>
                <c:pt idx="1">
                  <c:v>360000</c:v>
                </c:pt>
                <c:pt idx="2">
                  <c:v>1344000</c:v>
                </c:pt>
                <c:pt idx="3">
                  <c:v>3744000</c:v>
                </c:pt>
                <c:pt idx="4">
                  <c:v>600000</c:v>
                </c:pt>
                <c:pt idx="5">
                  <c:v>1200000</c:v>
                </c:pt>
                <c:pt idx="6">
                  <c:v>1284000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3-4C29-B4AC-607706523073}"/>
            </c:ext>
          </c:extLst>
        </c:ser>
        <c:ser>
          <c:idx val="1"/>
          <c:order val="1"/>
          <c:tx>
            <c:strRef>
              <c:f>Anual!$A$65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invertIfNegative val="0"/>
          <c:cat>
            <c:strRef>
              <c:f>(Anual!$B$5,Anual!$C$5,Anual!$E$5,Anual!$F$5,Anual!$G$5,Anual!$H$5,Anual!$I$5,Anual!$K$5)</c:f>
              <c:strCache>
                <c:ptCount val="8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(Anual!$B$65:$C$65,Anual!$E$65:$I$65,Anual!$K$65)</c:f>
              <c:numCache>
                <c:formatCode>_(* #\ ##0_);_(* \(#\ ##0\);_(* "-"??_);_(@_)</c:formatCode>
                <c:ptCount val="8"/>
                <c:pt idx="0">
                  <c:v>614516.71514916862</c:v>
                </c:pt>
                <c:pt idx="1">
                  <c:v>355962.52746280259</c:v>
                </c:pt>
                <c:pt idx="2">
                  <c:v>1053502.385253456</c:v>
                </c:pt>
                <c:pt idx="3">
                  <c:v>2408291.8454935621</c:v>
                </c:pt>
                <c:pt idx="4">
                  <c:v>636617.29639954923</c:v>
                </c:pt>
                <c:pt idx="5">
                  <c:v>925253.45126012096</c:v>
                </c:pt>
                <c:pt idx="6">
                  <c:v>1571561.9733700771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3-4C29-B4AC-607706523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61215104"/>
        <c:axId val="61216640"/>
      </c:barChart>
      <c:catAx>
        <c:axId val="6121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61216640"/>
        <c:crosses val="autoZero"/>
        <c:auto val="1"/>
        <c:lblAlgn val="ctr"/>
        <c:lblOffset val="100"/>
        <c:noMultiLvlLbl val="0"/>
      </c:catAx>
      <c:valAx>
        <c:axId val="61216640"/>
        <c:scaling>
          <c:orientation val="minMax"/>
        </c:scaling>
        <c:delete val="0"/>
        <c:axPos val="l"/>
        <c:majorGridlines/>
        <c:numFmt formatCode="_(* #\ ##0_);_(* \(#\ ##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61215104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IMAS: Índice de eficiencia (IE) 2017 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(Anual!$C$5,Anual!$E$5,Anual!$F$5,Anual!$G$5,Anual!$H$5,Anual!$I$5,Anual!$K$5)</c:f>
              <c:strCache>
                <c:ptCount val="7"/>
                <c:pt idx="0">
                  <c:v>Avancemos</c:v>
                </c:pt>
                <c:pt idx="1">
                  <c:v>Asignación Familiar</c:v>
                </c:pt>
                <c:pt idx="2">
                  <c:v>Prestación Alimentaria</c:v>
                </c:pt>
                <c:pt idx="3">
                  <c:v>Seguridad Alimentaria</c:v>
                </c:pt>
                <c:pt idx="4">
                  <c:v>Protección familiar</c:v>
                </c:pt>
                <c:pt idx="5">
                  <c:v>Alternativas de Cuido</c:v>
                </c:pt>
                <c:pt idx="6">
                  <c:v>Personas trabajadores menores de edad</c:v>
                </c:pt>
              </c:strCache>
            </c:strRef>
          </c:cat>
          <c:val>
            <c:numRef>
              <c:f>(Anual!$C$66,Anual!$E$66:$I$66,Anual!$K$66)</c:f>
              <c:numCache>
                <c:formatCode>General</c:formatCode>
                <c:ptCount val="7"/>
                <c:pt idx="0">
                  <c:v>96.126431976906517</c:v>
                </c:pt>
                <c:pt idx="1">
                  <c:v>88.287315411825944</c:v>
                </c:pt>
                <c:pt idx="2">
                  <c:v>7.3899878917245845</c:v>
                </c:pt>
                <c:pt idx="3">
                  <c:v>116.83753451071973</c:v>
                </c:pt>
                <c:pt idx="4">
                  <c:v>98.573902671423511</c:v>
                </c:pt>
                <c:pt idx="5">
                  <c:v>130.22018097818818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D-4488-A01F-46AD28252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1295232"/>
        <c:axId val="61301120"/>
      </c:barChart>
      <c:catAx>
        <c:axId val="6129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1301120"/>
        <c:crosses val="autoZero"/>
        <c:auto val="1"/>
        <c:lblAlgn val="ctr"/>
        <c:lblOffset val="100"/>
        <c:noMultiLvlLbl val="0"/>
      </c:catAx>
      <c:valAx>
        <c:axId val="6130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129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IMAS: Indicadores de giro de recursos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7089-44F2-B959-B25BD9F9160F}"/>
              </c:ext>
            </c:extLst>
          </c:dPt>
          <c:cat>
            <c:strRef>
              <c:f>Anual!$A$71:$A$72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Anual!$B$71:$B$72</c:f>
              <c:numCache>
                <c:formatCode>_(* #\ ##0_);_(* \(#\ ##0\);_(* "-"??_);_(@_)</c:formatCode>
                <c:ptCount val="2"/>
                <c:pt idx="0">
                  <c:v>94.919158024091089</c:v>
                </c:pt>
                <c:pt idx="1">
                  <c:v>98.328731583309974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89-44F2-B959-B25BD9F91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1342080"/>
        <c:axId val="61343616"/>
      </c:barChart>
      <c:catAx>
        <c:axId val="6134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1343616"/>
        <c:crosses val="autoZero"/>
        <c:auto val="1"/>
        <c:lblAlgn val="ctr"/>
        <c:lblOffset val="100"/>
        <c:noMultiLvlLbl val="0"/>
      </c:catAx>
      <c:valAx>
        <c:axId val="6134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\ ##0_);_(* \(#\ 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134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44823</xdr:colOff>
      <xdr:row>27</xdr:row>
      <xdr:rowOff>34737</xdr:rowOff>
    </xdr:from>
    <xdr:to>
      <xdr:col>18</xdr:col>
      <xdr:colOff>44823</xdr:colOff>
      <xdr:row>41</xdr:row>
      <xdr:rowOff>110937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739589</xdr:colOff>
      <xdr:row>44</xdr:row>
      <xdr:rowOff>45942</xdr:rowOff>
    </xdr:from>
    <xdr:to>
      <xdr:col>17</xdr:col>
      <xdr:colOff>739589</xdr:colOff>
      <xdr:row>58</xdr:row>
      <xdr:rowOff>122142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56031</xdr:colOff>
      <xdr:row>61</xdr:row>
      <xdr:rowOff>12326</xdr:rowOff>
    </xdr:from>
    <xdr:to>
      <xdr:col>18</xdr:col>
      <xdr:colOff>56031</xdr:colOff>
      <xdr:row>75</xdr:row>
      <xdr:rowOff>66115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61630</xdr:colOff>
      <xdr:row>77</xdr:row>
      <xdr:rowOff>180415</xdr:rowOff>
    </xdr:from>
    <xdr:to>
      <xdr:col>18</xdr:col>
      <xdr:colOff>61630</xdr:colOff>
      <xdr:row>92</xdr:row>
      <xdr:rowOff>66115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3104030</xdr:colOff>
      <xdr:row>89</xdr:row>
      <xdr:rowOff>124387</xdr:rowOff>
    </xdr:from>
    <xdr:to>
      <xdr:col>4</xdr:col>
      <xdr:colOff>459442</xdr:colOff>
      <xdr:row>104</xdr:row>
      <xdr:rowOff>10087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537883</xdr:colOff>
      <xdr:row>89</xdr:row>
      <xdr:rowOff>23533</xdr:rowOff>
    </xdr:from>
    <xdr:to>
      <xdr:col>9</xdr:col>
      <xdr:colOff>369795</xdr:colOff>
      <xdr:row>103</xdr:row>
      <xdr:rowOff>99733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3126443</xdr:colOff>
      <xdr:row>107</xdr:row>
      <xdr:rowOff>158004</xdr:rowOff>
    </xdr:from>
    <xdr:to>
      <xdr:col>4</xdr:col>
      <xdr:colOff>481855</xdr:colOff>
      <xdr:row>122</xdr:row>
      <xdr:rowOff>43704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616325</xdr:colOff>
      <xdr:row>106</xdr:row>
      <xdr:rowOff>79561</xdr:rowOff>
    </xdr:from>
    <xdr:to>
      <xdr:col>9</xdr:col>
      <xdr:colOff>448237</xdr:colOff>
      <xdr:row>120</xdr:row>
      <xdr:rowOff>155761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2" name="1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del IMAS: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IMAS cuenta tanto con beneficios que se otorgan una única vez, como con aquellos que se otorgan periódicamente, ya sea por todo el año (Avancemos) o por períodos más restingidos (Mejoramiento de Vivienda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una sola vez)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; por esta razón la contabilización de beneficiarios se debe hacer de forma distinta para cada uno de los productos.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Los ingresos  aquí contemplados  todos provienen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de Fodesaf, aunque la modalidad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de giro no sea directa en algunos casos.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Avancemos se puede becar más de un estudiante por familia.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60"/>
  <sheetViews>
    <sheetView zoomScale="70" zoomScaleNormal="70" zoomScalePageLayoutView="90" workbookViewId="0">
      <pane ySplit="5" topLeftCell="A30" activePane="bottomLeft" state="frozen"/>
      <selection pane="bottomLeft" activeCell="H1" sqref="H1:H1048576"/>
    </sheetView>
  </sheetViews>
  <sheetFormatPr baseColWidth="10" defaultColWidth="11.42578125" defaultRowHeight="15" x14ac:dyDescent="0.25"/>
  <cols>
    <col min="1" max="1" width="52.5703125" style="6" customWidth="1"/>
    <col min="2" max="2" width="22.42578125" style="6" customWidth="1"/>
    <col min="3" max="3" width="20.28515625" style="6" customWidth="1"/>
    <col min="4" max="4" width="16.42578125" style="6" customWidth="1"/>
    <col min="5" max="5" width="17.85546875" style="6" bestFit="1" customWidth="1"/>
    <col min="6" max="6" width="18" style="6" customWidth="1"/>
    <col min="7" max="7" width="25" style="6" customWidth="1"/>
    <col min="8" max="8" width="23" style="6" customWidth="1"/>
    <col min="9" max="9" width="17.140625" style="6" customWidth="1"/>
    <col min="10" max="10" width="17.5703125" style="6" customWidth="1"/>
    <col min="11" max="16384" width="11.42578125" style="6"/>
  </cols>
  <sheetData>
    <row r="2" spans="1:10" ht="15.75" x14ac:dyDescent="0.25">
      <c r="A2" s="131" t="s">
        <v>96</v>
      </c>
      <c r="B2" s="131"/>
      <c r="C2" s="131"/>
      <c r="D2" s="131"/>
      <c r="E2" s="131"/>
      <c r="F2" s="131"/>
      <c r="G2" s="131"/>
      <c r="H2" s="131"/>
      <c r="I2" s="131"/>
    </row>
    <row r="4" spans="1:10" x14ac:dyDescent="0.25">
      <c r="A4" s="134" t="s">
        <v>0</v>
      </c>
      <c r="B4" s="136" t="s">
        <v>157</v>
      </c>
      <c r="C4" s="23"/>
      <c r="D4" s="23"/>
      <c r="E4" s="23"/>
      <c r="F4" s="23"/>
      <c r="G4" s="51"/>
      <c r="H4" s="51"/>
      <c r="I4" s="51"/>
      <c r="J4" s="51"/>
    </row>
    <row r="5" spans="1:10" ht="45.75" thickBot="1" x14ac:dyDescent="0.3">
      <c r="A5" s="135"/>
      <c r="B5" s="137"/>
      <c r="C5" s="130" t="s">
        <v>1</v>
      </c>
      <c r="D5" s="130"/>
      <c r="E5" s="48" t="s">
        <v>50</v>
      </c>
      <c r="F5" s="48" t="s">
        <v>51</v>
      </c>
      <c r="G5" s="50" t="s">
        <v>52</v>
      </c>
      <c r="H5" s="118" t="s">
        <v>154</v>
      </c>
      <c r="I5" s="95" t="s">
        <v>60</v>
      </c>
      <c r="J5" s="104" t="s">
        <v>92</v>
      </c>
    </row>
    <row r="6" spans="1:10" ht="15.75" thickTop="1" x14ac:dyDescent="0.25"/>
    <row r="7" spans="1:10" x14ac:dyDescent="0.25">
      <c r="A7" s="24" t="s">
        <v>2</v>
      </c>
    </row>
    <row r="8" spans="1:10" x14ac:dyDescent="0.25">
      <c r="B8" s="25"/>
      <c r="C8" s="25"/>
    </row>
    <row r="9" spans="1:10" x14ac:dyDescent="0.25">
      <c r="A9" s="6" t="s">
        <v>42</v>
      </c>
      <c r="B9" s="39" t="s">
        <v>43</v>
      </c>
      <c r="C9" s="26" t="s">
        <v>43</v>
      </c>
      <c r="D9" s="26" t="s">
        <v>44</v>
      </c>
      <c r="E9" s="39" t="s">
        <v>43</v>
      </c>
      <c r="F9" s="47" t="s">
        <v>43</v>
      </c>
      <c r="G9" s="47" t="s">
        <v>43</v>
      </c>
      <c r="H9" s="47" t="s">
        <v>43</v>
      </c>
      <c r="I9" s="56" t="s">
        <v>87</v>
      </c>
      <c r="J9" s="56" t="s">
        <v>43</v>
      </c>
    </row>
    <row r="10" spans="1:10" s="28" customFormat="1" x14ac:dyDescent="0.25">
      <c r="A10" s="27" t="s">
        <v>56</v>
      </c>
      <c r="B10" s="52">
        <v>147173</v>
      </c>
      <c r="C10" s="52">
        <v>106374</v>
      </c>
      <c r="D10" s="52">
        <v>131456</v>
      </c>
      <c r="E10" s="52">
        <v>651</v>
      </c>
      <c r="F10" s="52">
        <v>4</v>
      </c>
      <c r="G10" s="52">
        <v>9250</v>
      </c>
      <c r="H10" s="28">
        <v>40771</v>
      </c>
      <c r="I10" s="28">
        <v>18277</v>
      </c>
      <c r="J10" s="56" t="s">
        <v>88</v>
      </c>
    </row>
    <row r="11" spans="1:10" x14ac:dyDescent="0.25">
      <c r="A11" s="29" t="s">
        <v>97</v>
      </c>
      <c r="B11" s="74" t="s">
        <v>88</v>
      </c>
      <c r="C11" s="74" t="s">
        <v>88</v>
      </c>
      <c r="D11" s="74">
        <v>147800</v>
      </c>
      <c r="E11" s="74">
        <v>1407</v>
      </c>
      <c r="F11" s="74">
        <v>350</v>
      </c>
      <c r="G11" s="74">
        <v>11962</v>
      </c>
      <c r="H11" s="74">
        <v>42000</v>
      </c>
      <c r="I11" s="74">
        <v>22530</v>
      </c>
      <c r="J11" s="105" t="s">
        <v>88</v>
      </c>
    </row>
    <row r="12" spans="1:10" x14ac:dyDescent="0.25">
      <c r="A12" s="29" t="s">
        <v>93</v>
      </c>
      <c r="B12" s="74">
        <f>SUM(D12:I12)</f>
        <v>666492</v>
      </c>
      <c r="C12" s="74" t="s">
        <v>88</v>
      </c>
      <c r="D12" s="74">
        <v>442000</v>
      </c>
      <c r="E12" s="74">
        <v>3242</v>
      </c>
      <c r="F12" s="74">
        <v>805</v>
      </c>
      <c r="G12" s="74">
        <v>35886</v>
      </c>
      <c r="H12" s="74">
        <v>123000</v>
      </c>
      <c r="I12" s="74">
        <v>61559</v>
      </c>
      <c r="J12" s="105" t="s">
        <v>88</v>
      </c>
    </row>
    <row r="13" spans="1:10" x14ac:dyDescent="0.25">
      <c r="A13" s="29" t="s">
        <v>98</v>
      </c>
      <c r="B13" s="52">
        <v>139369</v>
      </c>
      <c r="C13" s="52">
        <v>95253</v>
      </c>
      <c r="D13" s="52">
        <v>120026</v>
      </c>
      <c r="E13" s="52">
        <v>1378</v>
      </c>
      <c r="F13" s="52">
        <v>85</v>
      </c>
      <c r="G13" s="52">
        <v>11801</v>
      </c>
      <c r="H13" s="74">
        <v>44660</v>
      </c>
      <c r="I13" s="52">
        <v>21189</v>
      </c>
      <c r="J13" s="105" t="s">
        <v>88</v>
      </c>
    </row>
    <row r="14" spans="1:10" x14ac:dyDescent="0.25">
      <c r="A14" s="29" t="s">
        <v>94</v>
      </c>
      <c r="B14" s="52">
        <f>SUM(D14:I14)</f>
        <v>494008</v>
      </c>
      <c r="C14" s="52" t="s">
        <v>88</v>
      </c>
      <c r="D14" s="52">
        <v>308981</v>
      </c>
      <c r="E14" s="52">
        <v>2193</v>
      </c>
      <c r="F14" s="52">
        <v>120</v>
      </c>
      <c r="G14" s="52">
        <v>32217</v>
      </c>
      <c r="H14" s="74">
        <v>93192</v>
      </c>
      <c r="I14" s="52">
        <v>57305</v>
      </c>
      <c r="J14" s="105" t="s">
        <v>88</v>
      </c>
    </row>
    <row r="15" spans="1:10" x14ac:dyDescent="0.25">
      <c r="A15" s="29" t="s">
        <v>99</v>
      </c>
      <c r="B15" s="74" t="s">
        <v>88</v>
      </c>
      <c r="C15" s="74" t="s">
        <v>88</v>
      </c>
      <c r="D15" s="52">
        <v>155681</v>
      </c>
      <c r="E15" s="52">
        <v>1408</v>
      </c>
      <c r="F15" s="52">
        <v>653</v>
      </c>
      <c r="G15" s="52">
        <v>11962</v>
      </c>
      <c r="H15" s="52">
        <v>49032</v>
      </c>
      <c r="I15" s="52">
        <v>22530</v>
      </c>
      <c r="J15" s="105" t="s">
        <v>88</v>
      </c>
    </row>
    <row r="16" spans="1:10" x14ac:dyDescent="0.25">
      <c r="B16" s="28"/>
      <c r="C16" s="28" t="s">
        <v>53</v>
      </c>
      <c r="D16" s="28"/>
      <c r="E16" s="28"/>
      <c r="F16" s="28"/>
      <c r="G16" s="28"/>
      <c r="H16" s="28"/>
      <c r="I16" s="28"/>
      <c r="J16" s="28"/>
    </row>
    <row r="17" spans="1:11" x14ac:dyDescent="0.25">
      <c r="A17" s="30" t="s">
        <v>3</v>
      </c>
      <c r="B17" s="28"/>
      <c r="C17" s="28"/>
      <c r="D17" s="28"/>
      <c r="E17" s="28"/>
      <c r="F17" s="28"/>
      <c r="G17" s="28"/>
      <c r="H17" s="28"/>
      <c r="I17" s="28"/>
      <c r="J17" s="28"/>
    </row>
    <row r="18" spans="1:11" x14ac:dyDescent="0.25">
      <c r="A18" s="29" t="s">
        <v>56</v>
      </c>
      <c r="B18" s="72">
        <f>C18+H18+G18+E18+F18+I18+J18</f>
        <v>23706717291</v>
      </c>
      <c r="C18" s="132">
        <v>10860752500</v>
      </c>
      <c r="D18" s="132"/>
      <c r="E18" s="72">
        <v>143881036.00000003</v>
      </c>
      <c r="F18" s="72">
        <v>410000</v>
      </c>
      <c r="G18" s="72">
        <v>1285869089.9999998</v>
      </c>
      <c r="H18" s="28">
        <v>5770552008</v>
      </c>
      <c r="I18" s="28">
        <v>5409252657.000001</v>
      </c>
      <c r="J18" s="28">
        <v>236000000</v>
      </c>
    </row>
    <row r="19" spans="1:11" x14ac:dyDescent="0.25">
      <c r="A19" s="29" t="s">
        <v>97</v>
      </c>
      <c r="B19" s="72">
        <f>SUM(C19:H19)+I19</f>
        <v>34555377000</v>
      </c>
      <c r="C19" s="132">
        <v>13260000000</v>
      </c>
      <c r="D19" s="132"/>
      <c r="E19" s="72">
        <v>363104000</v>
      </c>
      <c r="F19" s="72">
        <v>251160000</v>
      </c>
      <c r="G19" s="72">
        <v>1794300000</v>
      </c>
      <c r="H19" s="72">
        <v>12300000000</v>
      </c>
      <c r="I19" s="52">
        <v>6586813000</v>
      </c>
      <c r="J19" s="28" t="s">
        <v>88</v>
      </c>
    </row>
    <row r="20" spans="1:11" s="28" customFormat="1" x14ac:dyDescent="0.25">
      <c r="A20" s="27" t="s">
        <v>98</v>
      </c>
      <c r="B20" s="72">
        <f>SUM(C20:H20)+I20+J20</f>
        <v>25039523352.720001</v>
      </c>
      <c r="C20" s="132">
        <v>8933549000</v>
      </c>
      <c r="D20" s="132"/>
      <c r="E20" s="72">
        <v>216871813.00000003</v>
      </c>
      <c r="F20" s="72">
        <v>26094000</v>
      </c>
      <c r="G20" s="72">
        <v>1674195000</v>
      </c>
      <c r="H20" s="72">
        <v>6846553992</v>
      </c>
      <c r="I20" s="52">
        <v>7037559528.000001</v>
      </c>
      <c r="J20" s="28">
        <v>304700019.72000003</v>
      </c>
    </row>
    <row r="21" spans="1:11" x14ac:dyDescent="0.25">
      <c r="A21" s="29" t="s">
        <v>99</v>
      </c>
      <c r="B21" s="72">
        <f>SUM(C21:H21)+I21</f>
        <v>128288955000</v>
      </c>
      <c r="C21" s="132">
        <v>49999980000</v>
      </c>
      <c r="D21" s="132"/>
      <c r="E21" s="107">
        <v>1466304000</v>
      </c>
      <c r="F21" s="107">
        <v>1466088000</v>
      </c>
      <c r="G21" s="72">
        <v>7177200000</v>
      </c>
      <c r="H21" s="72">
        <v>44717600000</v>
      </c>
      <c r="I21" s="52">
        <v>23461783000</v>
      </c>
      <c r="J21" s="28" t="s">
        <v>88</v>
      </c>
    </row>
    <row r="22" spans="1:11" x14ac:dyDescent="0.25">
      <c r="A22" s="29" t="s">
        <v>100</v>
      </c>
      <c r="B22" s="72">
        <f>SUM(C22:H22)+I22+J22</f>
        <v>25039523352.720001</v>
      </c>
      <c r="C22" s="127">
        <f>C20</f>
        <v>8933549000</v>
      </c>
      <c r="D22" s="127"/>
      <c r="E22" s="72">
        <f>E20</f>
        <v>216871813.00000003</v>
      </c>
      <c r="F22" s="72">
        <f t="shared" ref="F22:H22" si="0">F20</f>
        <v>26094000</v>
      </c>
      <c r="G22" s="72">
        <f t="shared" si="0"/>
        <v>1674195000</v>
      </c>
      <c r="H22" s="72">
        <f t="shared" si="0"/>
        <v>6846553992</v>
      </c>
      <c r="I22" s="52">
        <f>I20</f>
        <v>7037559528.000001</v>
      </c>
      <c r="J22" s="108">
        <f>J20</f>
        <v>304700019.72000003</v>
      </c>
    </row>
    <row r="23" spans="1:11" x14ac:dyDescent="0.25">
      <c r="B23" s="28"/>
      <c r="C23" s="28"/>
      <c r="D23" s="28"/>
      <c r="E23" s="28"/>
      <c r="F23" s="28"/>
      <c r="G23" s="28"/>
      <c r="H23" s="28"/>
      <c r="I23" s="52"/>
      <c r="J23" s="28"/>
    </row>
    <row r="24" spans="1:11" x14ac:dyDescent="0.25">
      <c r="A24" s="32" t="s">
        <v>4</v>
      </c>
      <c r="B24" s="28"/>
      <c r="C24" s="28"/>
      <c r="D24" s="28"/>
      <c r="E24" s="28"/>
      <c r="F24" s="28"/>
      <c r="G24" s="28"/>
      <c r="H24" s="28"/>
      <c r="I24" s="28"/>
      <c r="J24" s="28"/>
    </row>
    <row r="25" spans="1:11" x14ac:dyDescent="0.25">
      <c r="A25" s="27" t="s">
        <v>97</v>
      </c>
      <c r="B25" s="28">
        <f>B19</f>
        <v>34555377000</v>
      </c>
      <c r="C25" s="28"/>
      <c r="D25" s="28"/>
      <c r="E25" s="28"/>
      <c r="F25" s="28"/>
      <c r="G25" s="28"/>
      <c r="H25" s="28"/>
      <c r="I25" s="28"/>
      <c r="J25" s="28"/>
    </row>
    <row r="26" spans="1:11" x14ac:dyDescent="0.25">
      <c r="A26" s="27" t="s">
        <v>98</v>
      </c>
      <c r="B26" s="28">
        <v>30949415481</v>
      </c>
      <c r="C26" s="28"/>
      <c r="D26" s="28"/>
      <c r="E26" s="28"/>
      <c r="F26" s="43"/>
      <c r="G26" s="28"/>
      <c r="H26" s="28"/>
      <c r="I26" s="28"/>
      <c r="J26" s="28"/>
    </row>
    <row r="27" spans="1:1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</row>
    <row r="28" spans="1:11" x14ac:dyDescent="0.25">
      <c r="A28" s="28" t="s">
        <v>5</v>
      </c>
      <c r="B28" s="28"/>
      <c r="C28" s="28"/>
      <c r="D28" s="28"/>
      <c r="E28" s="28"/>
      <c r="F28" s="28"/>
      <c r="G28" s="28"/>
      <c r="H28" s="28"/>
      <c r="I28" s="28"/>
      <c r="J28" s="28"/>
    </row>
    <row r="29" spans="1:11" x14ac:dyDescent="0.25">
      <c r="A29" s="27" t="s">
        <v>57</v>
      </c>
      <c r="B29" s="76">
        <v>0.99</v>
      </c>
      <c r="C29" s="76">
        <v>0.99</v>
      </c>
      <c r="D29" s="76">
        <v>0.99</v>
      </c>
      <c r="E29" s="76">
        <v>0.99</v>
      </c>
      <c r="F29" s="76">
        <v>0.99</v>
      </c>
      <c r="G29" s="76">
        <v>0.99</v>
      </c>
      <c r="H29" s="76">
        <v>0.99</v>
      </c>
      <c r="I29" s="76">
        <v>0.99</v>
      </c>
      <c r="J29" s="76">
        <v>0.99</v>
      </c>
    </row>
    <row r="30" spans="1:11" x14ac:dyDescent="0.25">
      <c r="A30" s="27" t="s">
        <v>101</v>
      </c>
      <c r="B30" s="76">
        <v>1</v>
      </c>
      <c r="C30" s="76">
        <v>1</v>
      </c>
      <c r="D30" s="76">
        <v>1</v>
      </c>
      <c r="E30" s="76">
        <v>1</v>
      </c>
      <c r="F30" s="76">
        <v>1</v>
      </c>
      <c r="G30" s="76">
        <v>1</v>
      </c>
      <c r="H30" s="76">
        <v>1</v>
      </c>
      <c r="I30" s="76">
        <v>1</v>
      </c>
      <c r="J30" s="76">
        <v>1</v>
      </c>
    </row>
    <row r="31" spans="1:11" x14ac:dyDescent="0.25">
      <c r="A31" s="27" t="s">
        <v>6</v>
      </c>
      <c r="B31" s="5">
        <v>357409</v>
      </c>
      <c r="C31" s="138">
        <v>142214</v>
      </c>
      <c r="D31" s="138"/>
      <c r="E31" s="120">
        <v>146098</v>
      </c>
      <c r="F31" s="120" t="s">
        <v>88</v>
      </c>
      <c r="G31" s="120">
        <v>79450</v>
      </c>
      <c r="H31" s="120" t="s">
        <v>88</v>
      </c>
      <c r="I31" s="120" t="s">
        <v>88</v>
      </c>
      <c r="J31" s="120" t="s">
        <v>88</v>
      </c>
      <c r="K31" s="102"/>
    </row>
    <row r="32" spans="1:1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</row>
    <row r="33" spans="1:12" x14ac:dyDescent="0.25">
      <c r="A33" s="33" t="s">
        <v>7</v>
      </c>
      <c r="B33" s="28"/>
      <c r="C33" s="28"/>
      <c r="D33" s="28"/>
      <c r="E33" s="28"/>
      <c r="F33" s="28"/>
      <c r="G33" s="28"/>
      <c r="H33" s="28"/>
      <c r="I33" s="28"/>
      <c r="J33" s="28"/>
    </row>
    <row r="34" spans="1:12" x14ac:dyDescent="0.25">
      <c r="A34" s="28" t="s">
        <v>58</v>
      </c>
      <c r="B34" s="28">
        <f>B18/B29</f>
        <v>23946179081.818184</v>
      </c>
      <c r="C34" s="139">
        <f>C18/C29</f>
        <v>10970457070.707071</v>
      </c>
      <c r="D34" s="139"/>
      <c r="E34" s="28">
        <f>E18/E29</f>
        <v>145334379.79797983</v>
      </c>
      <c r="F34" s="28">
        <f t="shared" ref="F34:J34" si="1">F18/F29</f>
        <v>414141.41414141416</v>
      </c>
      <c r="G34" s="28">
        <f t="shared" si="1"/>
        <v>1298857666.6666665</v>
      </c>
      <c r="H34" s="28">
        <f t="shared" si="1"/>
        <v>5828840412.121212</v>
      </c>
      <c r="I34" s="28">
        <f t="shared" si="1"/>
        <v>5463891572.7272739</v>
      </c>
      <c r="J34" s="28">
        <f t="shared" si="1"/>
        <v>238383838.38383839</v>
      </c>
      <c r="L34" s="25"/>
    </row>
    <row r="35" spans="1:12" x14ac:dyDescent="0.25">
      <c r="A35" s="28" t="s">
        <v>102</v>
      </c>
      <c r="B35" s="28">
        <f>B20/B30</f>
        <v>25039523352.720001</v>
      </c>
      <c r="C35" s="139">
        <f>C20/C30</f>
        <v>8933549000</v>
      </c>
      <c r="D35" s="139"/>
      <c r="E35" s="28">
        <f>E20/E30</f>
        <v>216871813.00000003</v>
      </c>
      <c r="F35" s="28">
        <f t="shared" ref="F35:J35" si="2">F20/F30</f>
        <v>26094000</v>
      </c>
      <c r="G35" s="28">
        <f t="shared" si="2"/>
        <v>1674195000</v>
      </c>
      <c r="H35" s="28">
        <f t="shared" si="2"/>
        <v>6846553992</v>
      </c>
      <c r="I35" s="28">
        <f t="shared" si="2"/>
        <v>7037559528.000001</v>
      </c>
      <c r="J35" s="28">
        <f t="shared" si="2"/>
        <v>304700019.72000003</v>
      </c>
    </row>
    <row r="36" spans="1:12" x14ac:dyDescent="0.25">
      <c r="A36" s="28" t="s">
        <v>59</v>
      </c>
      <c r="B36" s="28">
        <f>B34/B10</f>
        <v>162707.69150467942</v>
      </c>
      <c r="C36" s="133">
        <f>C34/D10</f>
        <v>83453.452643523851</v>
      </c>
      <c r="D36" s="133"/>
      <c r="E36" s="28">
        <f>E34/E10</f>
        <v>223247.89523499206</v>
      </c>
      <c r="F36" s="28">
        <f t="shared" ref="F36:J36" si="3">F34/F10</f>
        <v>103535.35353535354</v>
      </c>
      <c r="G36" s="28">
        <f t="shared" si="3"/>
        <v>140417.04504504503</v>
      </c>
      <c r="H36" s="28">
        <f t="shared" si="3"/>
        <v>142965.35312161123</v>
      </c>
      <c r="I36" s="28">
        <f t="shared" si="3"/>
        <v>298949.03828458028</v>
      </c>
      <c r="J36" s="28" t="e">
        <f t="shared" si="3"/>
        <v>#VALUE!</v>
      </c>
    </row>
    <row r="37" spans="1:12" x14ac:dyDescent="0.25">
      <c r="A37" s="28" t="s">
        <v>103</v>
      </c>
      <c r="B37" s="28">
        <f>B35/B13</f>
        <v>179663.50732745446</v>
      </c>
      <c r="C37" s="133">
        <f>C35/D13</f>
        <v>74430.115141719289</v>
      </c>
      <c r="D37" s="133"/>
      <c r="E37" s="28">
        <f>E35/E13</f>
        <v>157381.57692307694</v>
      </c>
      <c r="F37" s="28">
        <f t="shared" ref="F37:J37" si="4">F35/F13</f>
        <v>306988.23529411765</v>
      </c>
      <c r="G37" s="28">
        <f t="shared" si="4"/>
        <v>141868.9094144564</v>
      </c>
      <c r="H37" s="28">
        <f t="shared" si="4"/>
        <v>153303.94070756828</v>
      </c>
      <c r="I37" s="28">
        <f t="shared" si="4"/>
        <v>332132.68809287844</v>
      </c>
      <c r="J37" s="28" t="e">
        <f t="shared" si="4"/>
        <v>#VALUE!</v>
      </c>
    </row>
    <row r="38" spans="1:12" x14ac:dyDescent="0.25">
      <c r="B38" s="28"/>
      <c r="C38" s="28"/>
      <c r="D38" s="28"/>
      <c r="E38" s="28"/>
      <c r="F38" s="28"/>
      <c r="G38" s="28"/>
      <c r="H38" s="28"/>
      <c r="I38" s="28"/>
      <c r="J38" s="28"/>
    </row>
    <row r="39" spans="1:12" x14ac:dyDescent="0.25">
      <c r="A39" s="24" t="s">
        <v>8</v>
      </c>
      <c r="B39" s="28"/>
      <c r="C39" s="28"/>
      <c r="D39" s="28"/>
      <c r="E39" s="28"/>
      <c r="F39" s="28"/>
      <c r="G39" s="28"/>
      <c r="H39" s="28"/>
      <c r="I39" s="28"/>
      <c r="J39" s="28"/>
    </row>
    <row r="40" spans="1:12" x14ac:dyDescent="0.25">
      <c r="B40" s="28"/>
      <c r="C40" s="28"/>
      <c r="D40" s="28"/>
      <c r="E40" s="28"/>
      <c r="F40" s="28"/>
      <c r="G40" s="28"/>
      <c r="H40" s="28"/>
      <c r="I40" s="28"/>
      <c r="J40" s="28"/>
    </row>
    <row r="41" spans="1:12" x14ac:dyDescent="0.25">
      <c r="A41" s="6" t="s">
        <v>9</v>
      </c>
      <c r="B41" s="28"/>
      <c r="C41" s="109"/>
      <c r="D41" s="109"/>
      <c r="E41" s="105"/>
      <c r="F41" s="28"/>
      <c r="G41" s="28"/>
      <c r="H41" s="28"/>
      <c r="I41" s="28"/>
      <c r="J41" s="28"/>
    </row>
    <row r="42" spans="1:12" x14ac:dyDescent="0.25">
      <c r="A42" s="6" t="s">
        <v>10</v>
      </c>
      <c r="B42" s="28" t="e">
        <f>(B11/B31)*100</f>
        <v>#VALUE!</v>
      </c>
      <c r="C42" s="133">
        <f>D11/C31*100</f>
        <v>103.92788333075507</v>
      </c>
      <c r="D42" s="133"/>
      <c r="E42" s="28">
        <f>E11/E31*100</f>
        <v>0.96305219783980622</v>
      </c>
      <c r="F42" s="77" t="s">
        <v>54</v>
      </c>
      <c r="G42" s="28">
        <f t="shared" ref="G42:J42" si="5">G11/G31*100</f>
        <v>15.056010069225929</v>
      </c>
      <c r="H42" s="28" t="e">
        <f t="shared" si="5"/>
        <v>#VALUE!</v>
      </c>
      <c r="I42" s="28" t="e">
        <f t="shared" si="5"/>
        <v>#VALUE!</v>
      </c>
      <c r="J42" s="28" t="e">
        <f t="shared" si="5"/>
        <v>#VALUE!</v>
      </c>
    </row>
    <row r="43" spans="1:12" x14ac:dyDescent="0.25">
      <c r="A43" s="6" t="s">
        <v>11</v>
      </c>
      <c r="B43" s="28">
        <f>(B13/B31)*100</f>
        <v>38.994261476347823</v>
      </c>
      <c r="C43" s="133">
        <f>D13/C31*100</f>
        <v>84.39816051865499</v>
      </c>
      <c r="D43" s="133"/>
      <c r="E43" s="28">
        <f>E13/E31*100</f>
        <v>0.94320250790565241</v>
      </c>
      <c r="F43" s="77" t="s">
        <v>54</v>
      </c>
      <c r="G43" s="28">
        <f t="shared" ref="G43:J43" si="6">G13/G31*100</f>
        <v>14.853366897419761</v>
      </c>
      <c r="H43" s="28" t="e">
        <f t="shared" si="6"/>
        <v>#VALUE!</v>
      </c>
      <c r="I43" s="28" t="e">
        <f t="shared" si="6"/>
        <v>#VALUE!</v>
      </c>
      <c r="J43" s="28" t="e">
        <f t="shared" si="6"/>
        <v>#VALUE!</v>
      </c>
    </row>
    <row r="44" spans="1:12" x14ac:dyDescent="0.25">
      <c r="B44" s="28"/>
      <c r="C44" s="28"/>
      <c r="D44" s="28"/>
      <c r="E44" s="28"/>
      <c r="F44" s="28"/>
      <c r="G44" s="28"/>
      <c r="H44" s="28"/>
      <c r="I44" s="43"/>
      <c r="J44" s="28"/>
    </row>
    <row r="45" spans="1:12" x14ac:dyDescent="0.25">
      <c r="A45" s="28" t="s">
        <v>12</v>
      </c>
      <c r="B45" s="28"/>
      <c r="C45" s="28"/>
      <c r="D45" s="28"/>
      <c r="E45" s="28"/>
      <c r="F45" s="28"/>
      <c r="G45" s="28"/>
      <c r="H45" s="28"/>
      <c r="I45" s="43"/>
      <c r="J45" s="28"/>
    </row>
    <row r="46" spans="1:12" x14ac:dyDescent="0.25">
      <c r="A46" s="28" t="s">
        <v>13</v>
      </c>
      <c r="B46" s="28" t="e">
        <f>B13/B11*100</f>
        <v>#VALUE!</v>
      </c>
      <c r="C46" s="78" t="e">
        <f>C13/C11*100</f>
        <v>#VALUE!</v>
      </c>
      <c r="D46" s="78">
        <f>D13/D11*100</f>
        <v>81.208389715832212</v>
      </c>
      <c r="E46" s="28">
        <f>E13/E11*100</f>
        <v>97.938877043354651</v>
      </c>
      <c r="F46" s="28">
        <f t="shared" ref="F46:J46" si="7">F13/F11*100</f>
        <v>24.285714285714285</v>
      </c>
      <c r="G46" s="28">
        <f t="shared" si="7"/>
        <v>98.654071225547568</v>
      </c>
      <c r="H46" s="28">
        <f t="shared" si="7"/>
        <v>106.33333333333333</v>
      </c>
      <c r="I46" s="28">
        <f t="shared" si="7"/>
        <v>94.047936085219703</v>
      </c>
      <c r="J46" s="28" t="e">
        <f t="shared" si="7"/>
        <v>#VALUE!</v>
      </c>
    </row>
    <row r="47" spans="1:12" x14ac:dyDescent="0.25">
      <c r="A47" s="28" t="s">
        <v>14</v>
      </c>
      <c r="B47" s="28">
        <f>B20/B19*100</f>
        <v>72.462017568843194</v>
      </c>
      <c r="C47" s="129">
        <f>C20/C19*100</f>
        <v>67.372164404223227</v>
      </c>
      <c r="D47" s="129"/>
      <c r="E47" s="28">
        <f>E20/E19*100</f>
        <v>59.727189179959474</v>
      </c>
      <c r="F47" s="28">
        <f t="shared" ref="F47:J47" si="8">F20/F19*100</f>
        <v>10.389393215480172</v>
      </c>
      <c r="G47" s="28">
        <f t="shared" si="8"/>
        <v>93.306303293763577</v>
      </c>
      <c r="H47" s="28">
        <f t="shared" si="8"/>
        <v>55.663040585365856</v>
      </c>
      <c r="I47" s="28">
        <f t="shared" si="8"/>
        <v>106.84316570092396</v>
      </c>
      <c r="J47" s="28" t="e">
        <f t="shared" si="8"/>
        <v>#VALUE!</v>
      </c>
    </row>
    <row r="48" spans="1:12" x14ac:dyDescent="0.25">
      <c r="A48" s="28" t="s">
        <v>15</v>
      </c>
      <c r="B48" s="28" t="e">
        <f>AVERAGE(B46:B47)</f>
        <v>#VALUE!</v>
      </c>
      <c r="C48" s="78" t="e">
        <f>AVERAGE(C46,C47)</f>
        <v>#VALUE!</v>
      </c>
      <c r="D48" s="78">
        <f>AVERAGE(D46,C47)</f>
        <v>74.290277060027719</v>
      </c>
      <c r="E48" s="28">
        <f>AVERAGE(E46:E47)</f>
        <v>78.833033111657059</v>
      </c>
      <c r="F48" s="28">
        <f t="shared" ref="F48:J48" si="9">AVERAGE(F46:F47)</f>
        <v>17.33755375059723</v>
      </c>
      <c r="G48" s="28">
        <f t="shared" si="9"/>
        <v>95.980187259655565</v>
      </c>
      <c r="H48" s="28">
        <f t="shared" si="9"/>
        <v>80.998186959349596</v>
      </c>
      <c r="I48" s="28">
        <f t="shared" si="9"/>
        <v>100.44555089307184</v>
      </c>
      <c r="J48" s="28" t="e">
        <f t="shared" si="9"/>
        <v>#VALUE!</v>
      </c>
    </row>
    <row r="49" spans="1:10" x14ac:dyDescent="0.25">
      <c r="A49" s="28"/>
      <c r="B49" s="28"/>
      <c r="C49" s="28"/>
      <c r="D49" s="28"/>
      <c r="E49" s="28"/>
      <c r="F49" s="28"/>
      <c r="G49" s="28"/>
      <c r="H49" s="28"/>
      <c r="I49" s="43"/>
      <c r="J49" s="28"/>
    </row>
    <row r="50" spans="1:10" x14ac:dyDescent="0.25">
      <c r="A50" s="28" t="s">
        <v>16</v>
      </c>
      <c r="B50" s="28"/>
      <c r="C50" s="28"/>
      <c r="D50" s="28"/>
      <c r="E50" s="28"/>
      <c r="F50" s="28"/>
      <c r="G50" s="28"/>
      <c r="H50" s="28"/>
      <c r="I50" s="43"/>
      <c r="J50" s="28"/>
    </row>
    <row r="51" spans="1:10" x14ac:dyDescent="0.25">
      <c r="A51" s="28" t="s">
        <v>17</v>
      </c>
      <c r="B51" s="78" t="e">
        <f>B13/B15*100</f>
        <v>#VALUE!</v>
      </c>
      <c r="C51" s="140">
        <f>D13/D15*100</f>
        <v>77.097397884134864</v>
      </c>
      <c r="D51" s="140"/>
      <c r="E51" s="78">
        <f>E13/E15*100</f>
        <v>97.869318181818173</v>
      </c>
      <c r="F51" s="78">
        <f t="shared" ref="F51:J51" si="10">F13/F15*100</f>
        <v>13.016845329249618</v>
      </c>
      <c r="G51" s="78">
        <f t="shared" si="10"/>
        <v>98.654071225547568</v>
      </c>
      <c r="H51" s="78">
        <f t="shared" si="10"/>
        <v>91.083374123021699</v>
      </c>
      <c r="I51" s="78">
        <f t="shared" si="10"/>
        <v>94.047936085219703</v>
      </c>
      <c r="J51" s="78" t="e">
        <f t="shared" si="10"/>
        <v>#VALUE!</v>
      </c>
    </row>
    <row r="52" spans="1:10" x14ac:dyDescent="0.25">
      <c r="A52" s="28" t="s">
        <v>18</v>
      </c>
      <c r="B52" s="28">
        <f>B20/B21*100</f>
        <v>19.518066346958708</v>
      </c>
      <c r="C52" s="128">
        <f>C20/C21*100</f>
        <v>17.867105146842057</v>
      </c>
      <c r="D52" s="128"/>
      <c r="E52" s="28">
        <f>E20/E21*100</f>
        <v>14.79037177829427</v>
      </c>
      <c r="F52" s="28">
        <f t="shared" ref="F52:J52" si="11">F20/F21*100</f>
        <v>1.779838590862213</v>
      </c>
      <c r="G52" s="28">
        <f t="shared" si="11"/>
        <v>23.326575823440894</v>
      </c>
      <c r="H52" s="28">
        <f t="shared" si="11"/>
        <v>15.310647244038142</v>
      </c>
      <c r="I52" s="28">
        <f t="shared" si="11"/>
        <v>29.99584272005244</v>
      </c>
      <c r="J52" s="28" t="e">
        <f t="shared" si="11"/>
        <v>#VALUE!</v>
      </c>
    </row>
    <row r="53" spans="1:10" x14ac:dyDescent="0.25">
      <c r="A53" s="28" t="s">
        <v>19</v>
      </c>
      <c r="B53" s="28" t="e">
        <f>(B51+B52)/2</f>
        <v>#VALUE!</v>
      </c>
      <c r="C53" s="128">
        <f>(C51+C52)/2</f>
        <v>47.482251515488457</v>
      </c>
      <c r="D53" s="128"/>
      <c r="E53" s="28">
        <f>(E51+E52)/2</f>
        <v>56.329844980056222</v>
      </c>
      <c r="F53" s="28">
        <f t="shared" ref="F53:J53" si="12">(F51+F52)/2</f>
        <v>7.398341960055915</v>
      </c>
      <c r="G53" s="28">
        <f t="shared" si="12"/>
        <v>60.990323524494229</v>
      </c>
      <c r="H53" s="28">
        <f t="shared" si="12"/>
        <v>53.197010683529918</v>
      </c>
      <c r="I53" s="28">
        <f t="shared" si="12"/>
        <v>62.02188940263607</v>
      </c>
      <c r="J53" s="28" t="e">
        <f t="shared" si="12"/>
        <v>#VALUE!</v>
      </c>
    </row>
    <row r="54" spans="1:10" x14ac:dyDescent="0.25">
      <c r="A54" s="28"/>
      <c r="B54" s="28"/>
      <c r="C54" s="69"/>
      <c r="D54" s="69"/>
      <c r="E54" s="28"/>
      <c r="F54" s="28"/>
      <c r="G54" s="28"/>
      <c r="H54" s="28"/>
      <c r="I54" s="43"/>
      <c r="J54" s="28"/>
    </row>
    <row r="55" spans="1:10" x14ac:dyDescent="0.25">
      <c r="A55" s="28" t="s">
        <v>31</v>
      </c>
      <c r="B55" s="28"/>
      <c r="C55" s="69"/>
      <c r="D55" s="69"/>
      <c r="E55" s="28"/>
      <c r="F55" s="28"/>
      <c r="G55" s="28"/>
      <c r="H55" s="28"/>
      <c r="I55" s="43"/>
      <c r="J55" s="28"/>
    </row>
    <row r="56" spans="1:10" x14ac:dyDescent="0.25">
      <c r="A56" s="28" t="s">
        <v>20</v>
      </c>
      <c r="B56" s="28">
        <f>B22/B20*100</f>
        <v>100</v>
      </c>
      <c r="C56" s="128">
        <f>C22/C20*100</f>
        <v>100</v>
      </c>
      <c r="D56" s="128"/>
      <c r="E56" s="28">
        <f>E22/E20*100</f>
        <v>100</v>
      </c>
      <c r="F56" s="28">
        <f t="shared" ref="F56:J56" si="13">F22/F20*100</f>
        <v>100</v>
      </c>
      <c r="G56" s="28">
        <f t="shared" si="13"/>
        <v>100</v>
      </c>
      <c r="H56" s="28">
        <f t="shared" si="13"/>
        <v>100</v>
      </c>
      <c r="I56" s="28">
        <f t="shared" si="13"/>
        <v>100</v>
      </c>
      <c r="J56" s="28">
        <f t="shared" si="13"/>
        <v>100</v>
      </c>
    </row>
    <row r="57" spans="1:10" x14ac:dyDescent="0.25">
      <c r="A57" s="28"/>
      <c r="B57" s="28"/>
      <c r="C57" s="69"/>
      <c r="D57" s="69"/>
      <c r="E57" s="28"/>
      <c r="F57" s="28"/>
      <c r="G57" s="28"/>
      <c r="H57" s="28"/>
      <c r="I57" s="43"/>
      <c r="J57" s="28"/>
    </row>
    <row r="58" spans="1:10" x14ac:dyDescent="0.25">
      <c r="A58" s="28" t="s">
        <v>21</v>
      </c>
      <c r="B58" s="28"/>
      <c r="C58" s="69"/>
      <c r="D58" s="69"/>
      <c r="E58" s="28"/>
      <c r="F58" s="28"/>
      <c r="G58" s="28"/>
      <c r="H58" s="28"/>
      <c r="I58" s="43"/>
      <c r="J58" s="28"/>
    </row>
    <row r="59" spans="1:10" x14ac:dyDescent="0.25">
      <c r="A59" s="28" t="s">
        <v>22</v>
      </c>
      <c r="B59" s="13">
        <f>((B13/B10)-1)*100</f>
        <v>-5.3026030589850004</v>
      </c>
      <c r="C59" s="126">
        <f>((D13/D10)-1)*100</f>
        <v>-8.6949245374878252</v>
      </c>
      <c r="D59" s="126"/>
      <c r="E59" s="13">
        <f>((E13/E10)-1)*100</f>
        <v>111.67434715821814</v>
      </c>
      <c r="F59" s="13">
        <f t="shared" ref="F59:J59" si="14">((F13/F10)-1)*100</f>
        <v>2025</v>
      </c>
      <c r="G59" s="13">
        <f t="shared" si="14"/>
        <v>27.578378378378375</v>
      </c>
      <c r="H59" s="13">
        <f t="shared" si="14"/>
        <v>9.5386426626768994</v>
      </c>
      <c r="I59" s="13">
        <f t="shared" si="14"/>
        <v>15.932592876292606</v>
      </c>
      <c r="J59" s="13" t="e">
        <f t="shared" si="14"/>
        <v>#VALUE!</v>
      </c>
    </row>
    <row r="60" spans="1:10" x14ac:dyDescent="0.25">
      <c r="A60" s="28" t="s">
        <v>23</v>
      </c>
      <c r="B60" s="13">
        <f>((B35/B34)-1)*100</f>
        <v>4.5658402000842369</v>
      </c>
      <c r="C60" s="126">
        <f>((C35/C34)-1)*100</f>
        <v>-18.567212446835523</v>
      </c>
      <c r="D60" s="126"/>
      <c r="E60" s="13">
        <f>((E35/E34)-1)*100</f>
        <v>49.222650071827381</v>
      </c>
      <c r="F60" s="13">
        <f t="shared" ref="F60:J60" si="15">((F35/F34)-1)*100</f>
        <v>6200.7463414634149</v>
      </c>
      <c r="G60" s="13">
        <f t="shared" si="15"/>
        <v>28.897495311906152</v>
      </c>
      <c r="H60" s="13">
        <f t="shared" si="15"/>
        <v>17.459966441394226</v>
      </c>
      <c r="I60" s="13">
        <f t="shared" si="15"/>
        <v>28.801229569188514</v>
      </c>
      <c r="J60" s="13">
        <f t="shared" si="15"/>
        <v>27.819076068983062</v>
      </c>
    </row>
    <row r="61" spans="1:10" x14ac:dyDescent="0.25">
      <c r="A61" s="28" t="s">
        <v>24</v>
      </c>
      <c r="B61" s="13">
        <f>((B37/B36)-1)*100</f>
        <v>10.421029065050313</v>
      </c>
      <c r="C61" s="126">
        <f>((C37/C36)-1)*100</f>
        <v>-10.8124196375053</v>
      </c>
      <c r="D61" s="126"/>
      <c r="E61" s="13">
        <f>((E37/E36)-1)*100</f>
        <v>-29.503668217155578</v>
      </c>
      <c r="F61" s="13">
        <f t="shared" ref="F61:J61" si="16">((F37/F36)-1)*100</f>
        <v>196.50571018651362</v>
      </c>
      <c r="G61" s="13">
        <f t="shared" si="16"/>
        <v>1.0339659041718408</v>
      </c>
      <c r="H61" s="13">
        <f t="shared" si="16"/>
        <v>7.2315336270059039</v>
      </c>
      <c r="I61" s="13">
        <f t="shared" si="16"/>
        <v>11.100102545474467</v>
      </c>
      <c r="J61" s="13" t="e">
        <f t="shared" si="16"/>
        <v>#VALUE!</v>
      </c>
    </row>
    <row r="62" spans="1:10" x14ac:dyDescent="0.25">
      <c r="A62" s="28"/>
      <c r="B62" s="28"/>
      <c r="C62" s="69"/>
      <c r="D62" s="69"/>
      <c r="E62" s="28"/>
      <c r="F62" s="28"/>
      <c r="G62" s="28"/>
      <c r="H62" s="28"/>
      <c r="I62" s="43"/>
      <c r="J62" s="28"/>
    </row>
    <row r="63" spans="1:10" x14ac:dyDescent="0.25">
      <c r="A63" s="28" t="s">
        <v>25</v>
      </c>
      <c r="B63" s="28"/>
      <c r="C63" s="69"/>
      <c r="D63" s="69"/>
      <c r="E63" s="28"/>
      <c r="F63" s="28"/>
      <c r="G63" s="28"/>
      <c r="H63" s="28"/>
      <c r="I63" s="43"/>
      <c r="J63" s="28"/>
    </row>
    <row r="64" spans="1:10" x14ac:dyDescent="0.25">
      <c r="A64" s="28" t="s">
        <v>32</v>
      </c>
      <c r="B64" s="28">
        <f>(B19/B12)*3</f>
        <v>155539.94796636718</v>
      </c>
      <c r="C64" s="126">
        <f>(C19/D12)*3</f>
        <v>90000</v>
      </c>
      <c r="D64" s="126"/>
      <c r="E64" s="28">
        <f>(E19/E12)*3</f>
        <v>336000</v>
      </c>
      <c r="F64" s="28">
        <f t="shared" ref="F64:J64" si="17">(F19/F12)*3</f>
        <v>936000</v>
      </c>
      <c r="G64" s="28">
        <f t="shared" si="17"/>
        <v>150000</v>
      </c>
      <c r="H64" s="28">
        <f t="shared" si="17"/>
        <v>300000</v>
      </c>
      <c r="I64" s="28">
        <f t="shared" si="17"/>
        <v>321000</v>
      </c>
      <c r="J64" s="28" t="e">
        <f t="shared" si="17"/>
        <v>#VALUE!</v>
      </c>
    </row>
    <row r="65" spans="1:10" x14ac:dyDescent="0.25">
      <c r="A65" s="28" t="s">
        <v>33</v>
      </c>
      <c r="B65" s="28">
        <f>(B20/B14)*3</f>
        <v>152059.4202080938</v>
      </c>
      <c r="C65" s="126">
        <f>(C20/D14)*3</f>
        <v>86738.818891776522</v>
      </c>
      <c r="D65" s="126"/>
      <c r="E65" s="28">
        <f>(E20/E14)*3</f>
        <v>296678.26675786596</v>
      </c>
      <c r="F65" s="28">
        <f t="shared" ref="F65:J65" si="18">(F20/F14)*3</f>
        <v>652350</v>
      </c>
      <c r="G65" s="28">
        <f t="shared" si="18"/>
        <v>155898.59391004749</v>
      </c>
      <c r="H65" s="28">
        <f t="shared" si="18"/>
        <v>220401.55781612155</v>
      </c>
      <c r="I65" s="28">
        <f t="shared" si="18"/>
        <v>368426.46512520727</v>
      </c>
      <c r="J65" s="28" t="e">
        <f t="shared" si="18"/>
        <v>#VALUE!</v>
      </c>
    </row>
    <row r="66" spans="1:10" x14ac:dyDescent="0.25">
      <c r="A66" s="28" t="s">
        <v>26</v>
      </c>
      <c r="B66" s="116" t="e">
        <f>(B65/B64)*B48</f>
        <v>#VALUE!</v>
      </c>
      <c r="C66" s="128">
        <f>(C65/C64)*D48</f>
        <v>71.598343192551596</v>
      </c>
      <c r="D66" s="128"/>
      <c r="E66" s="28">
        <f>E65/E64*E48</f>
        <v>69.607284603666287</v>
      </c>
      <c r="F66" s="28">
        <f t="shared" ref="F66:J66" si="19">F65/F64*F48</f>
        <v>12.083496997010794</v>
      </c>
      <c r="G66" s="28">
        <f t="shared" si="19"/>
        <v>99.754508246689042</v>
      </c>
      <c r="H66" s="28">
        <f t="shared" si="19"/>
        <v>59.507088620407039</v>
      </c>
      <c r="I66" s="28">
        <f t="shared" si="19"/>
        <v>115.28597898158431</v>
      </c>
      <c r="J66" s="28" t="e">
        <f t="shared" si="19"/>
        <v>#VALUE!</v>
      </c>
    </row>
    <row r="67" spans="1:10" x14ac:dyDescent="0.25">
      <c r="A67" s="28" t="s">
        <v>34</v>
      </c>
      <c r="B67" s="110">
        <f>B19/B12</f>
        <v>51846.649322122394</v>
      </c>
      <c r="C67" s="128">
        <f>C19/D12</f>
        <v>30000</v>
      </c>
      <c r="D67" s="128"/>
      <c r="E67" s="110">
        <f>E19/E12</f>
        <v>112000</v>
      </c>
      <c r="F67" s="110">
        <f t="shared" ref="F67:J67" si="20">F19/F12</f>
        <v>312000</v>
      </c>
      <c r="G67" s="110">
        <f t="shared" si="20"/>
        <v>50000</v>
      </c>
      <c r="H67" s="110">
        <f t="shared" si="20"/>
        <v>100000</v>
      </c>
      <c r="I67" s="110">
        <f t="shared" si="20"/>
        <v>107000</v>
      </c>
      <c r="J67" s="110" t="e">
        <f t="shared" si="20"/>
        <v>#VALUE!</v>
      </c>
    </row>
    <row r="68" spans="1:10" x14ac:dyDescent="0.25">
      <c r="A68" s="28" t="s">
        <v>35</v>
      </c>
      <c r="B68" s="28">
        <f>B20/B14</f>
        <v>50686.473402697935</v>
      </c>
      <c r="C68" s="128">
        <f>C20/D14</f>
        <v>28912.939630592173</v>
      </c>
      <c r="D68" s="128"/>
      <c r="E68" s="28">
        <f>E20/E14</f>
        <v>98892.755585955325</v>
      </c>
      <c r="F68" s="28">
        <f t="shared" ref="F68:J68" si="21">F20/F14</f>
        <v>217450</v>
      </c>
      <c r="G68" s="28">
        <f t="shared" si="21"/>
        <v>51966.197970015834</v>
      </c>
      <c r="H68" s="28">
        <f t="shared" si="21"/>
        <v>73467.185938707189</v>
      </c>
      <c r="I68" s="28">
        <f t="shared" si="21"/>
        <v>122808.82170840242</v>
      </c>
      <c r="J68" s="28" t="e">
        <f t="shared" si="21"/>
        <v>#VALUE!</v>
      </c>
    </row>
    <row r="69" spans="1:10" x14ac:dyDescent="0.25">
      <c r="A69" s="28"/>
      <c r="B69" s="28"/>
      <c r="C69" s="28"/>
      <c r="D69" s="28"/>
      <c r="E69" s="28"/>
      <c r="F69" s="28"/>
      <c r="G69" s="28"/>
      <c r="H69" s="28"/>
      <c r="I69" s="43"/>
      <c r="J69" s="28"/>
    </row>
    <row r="70" spans="1:10" x14ac:dyDescent="0.25">
      <c r="A70" s="28" t="s">
        <v>27</v>
      </c>
      <c r="B70" s="28"/>
      <c r="C70" s="28"/>
      <c r="D70" s="28"/>
      <c r="E70" s="28"/>
      <c r="F70" s="28"/>
      <c r="G70" s="28"/>
      <c r="H70" s="28"/>
      <c r="I70" s="43"/>
      <c r="J70" s="28"/>
    </row>
    <row r="71" spans="1:10" x14ac:dyDescent="0.25">
      <c r="A71" s="28" t="s">
        <v>28</v>
      </c>
      <c r="B71" s="28">
        <f>(B26/B25)*100</f>
        <v>89.564687663514704</v>
      </c>
      <c r="C71" s="28"/>
      <c r="D71" s="28"/>
      <c r="E71" s="28"/>
      <c r="F71" s="28"/>
      <c r="G71" s="28"/>
      <c r="H71" s="28"/>
      <c r="I71" s="43"/>
      <c r="J71" s="28"/>
    </row>
    <row r="72" spans="1:10" x14ac:dyDescent="0.25">
      <c r="A72" s="28" t="s">
        <v>29</v>
      </c>
      <c r="B72" s="28">
        <f>(B20/B26)*100</f>
        <v>80.904672878529453</v>
      </c>
      <c r="C72" s="28"/>
      <c r="D72" s="28"/>
      <c r="E72" s="28"/>
      <c r="F72" s="28"/>
      <c r="G72" s="28"/>
      <c r="H72" s="28"/>
      <c r="I72" s="43"/>
      <c r="J72" s="28"/>
    </row>
    <row r="73" spans="1:10" ht="15.75" thickBot="1" x14ac:dyDescent="0.3">
      <c r="A73" s="34"/>
      <c r="B73" s="34"/>
      <c r="C73" s="34"/>
      <c r="D73" s="34"/>
      <c r="E73" s="34"/>
      <c r="F73" s="34"/>
      <c r="G73" s="34"/>
      <c r="H73" s="34"/>
      <c r="I73" s="80"/>
      <c r="J73" s="80"/>
    </row>
    <row r="74" spans="1:10" ht="15.75" thickTop="1" x14ac:dyDescent="0.25"/>
    <row r="76" spans="1:10" x14ac:dyDescent="0.25">
      <c r="A76" s="6" t="s">
        <v>30</v>
      </c>
      <c r="B76" s="98" t="s">
        <v>156</v>
      </c>
    </row>
    <row r="77" spans="1:10" x14ac:dyDescent="0.25">
      <c r="A77" s="6" t="s">
        <v>105</v>
      </c>
    </row>
    <row r="78" spans="1:10" x14ac:dyDescent="0.25">
      <c r="A78" s="6" t="s">
        <v>45</v>
      </c>
    </row>
    <row r="79" spans="1:10" x14ac:dyDescent="0.25">
      <c r="A79" s="93" t="s">
        <v>91</v>
      </c>
    </row>
    <row r="80" spans="1:10" x14ac:dyDescent="0.25">
      <c r="A80" s="79" t="s">
        <v>55</v>
      </c>
    </row>
    <row r="81" spans="1:1" x14ac:dyDescent="0.25">
      <c r="A81" s="6" t="s">
        <v>89</v>
      </c>
    </row>
    <row r="82" spans="1:1" x14ac:dyDescent="0.25">
      <c r="A82" s="6" t="s">
        <v>95</v>
      </c>
    </row>
    <row r="83" spans="1:1" x14ac:dyDescent="0.25">
      <c r="A83" s="6" t="s">
        <v>46</v>
      </c>
    </row>
    <row r="84" spans="1:1" x14ac:dyDescent="0.25">
      <c r="A84" s="36" t="s">
        <v>47</v>
      </c>
    </row>
    <row r="85" spans="1:1" x14ac:dyDescent="0.25">
      <c r="A85" s="36" t="s">
        <v>48</v>
      </c>
    </row>
    <row r="86" spans="1:1" x14ac:dyDescent="0.25">
      <c r="A86" s="6" t="s">
        <v>155</v>
      </c>
    </row>
    <row r="158" spans="3:7" x14ac:dyDescent="0.25">
      <c r="C158" s="28"/>
      <c r="D158" s="28"/>
      <c r="E158" s="28"/>
      <c r="F158" s="28"/>
      <c r="G158" s="28"/>
    </row>
    <row r="159" spans="3:7" x14ac:dyDescent="0.25">
      <c r="C159" s="37"/>
    </row>
    <row r="160" spans="3:7" x14ac:dyDescent="0.25">
      <c r="C160" s="37"/>
    </row>
  </sheetData>
  <mergeCells count="29">
    <mergeCell ref="C68:D68"/>
    <mergeCell ref="C42:D42"/>
    <mergeCell ref="C43:D43"/>
    <mergeCell ref="A4:A5"/>
    <mergeCell ref="B4:B5"/>
    <mergeCell ref="C31:D31"/>
    <mergeCell ref="C34:D34"/>
    <mergeCell ref="C35:D35"/>
    <mergeCell ref="C36:D36"/>
    <mergeCell ref="C37:D37"/>
    <mergeCell ref="C67:D67"/>
    <mergeCell ref="C51:D51"/>
    <mergeCell ref="C66:D66"/>
    <mergeCell ref="C59:D59"/>
    <mergeCell ref="C60:D60"/>
    <mergeCell ref="C65:D65"/>
    <mergeCell ref="C5:D5"/>
    <mergeCell ref="C52:D52"/>
    <mergeCell ref="C53:D53"/>
    <mergeCell ref="A2:I2"/>
    <mergeCell ref="C18:D18"/>
    <mergeCell ref="C19:D19"/>
    <mergeCell ref="C20:D20"/>
    <mergeCell ref="C21:D21"/>
    <mergeCell ref="C64:D64"/>
    <mergeCell ref="C22:D22"/>
    <mergeCell ref="C61:D61"/>
    <mergeCell ref="C56:D56"/>
    <mergeCell ref="C47:D47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2"/>
  <sheetViews>
    <sheetView zoomScale="70" zoomScaleNormal="70" zoomScalePageLayoutView="90" workbookViewId="0">
      <pane ySplit="5" topLeftCell="A6" activePane="bottomLeft" state="frozen"/>
      <selection pane="bottomLeft" activeCell="B26" sqref="B26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9.42578125" customWidth="1"/>
    <col min="6" max="6" width="15.42578125" customWidth="1"/>
    <col min="7" max="7" width="17.28515625" customWidth="1"/>
    <col min="8" max="8" width="19.85546875" customWidth="1"/>
    <col min="9" max="9" width="17.42578125" customWidth="1"/>
    <col min="10" max="10" width="18.7109375" customWidth="1"/>
  </cols>
  <sheetData>
    <row r="2" spans="1:11" ht="15.75" x14ac:dyDescent="0.25">
      <c r="A2" s="144" t="s">
        <v>106</v>
      </c>
      <c r="B2" s="144"/>
      <c r="C2" s="144"/>
      <c r="D2" s="144"/>
      <c r="E2" s="144"/>
      <c r="F2" s="144"/>
      <c r="G2" s="144"/>
      <c r="H2" s="144"/>
      <c r="I2" s="144"/>
    </row>
    <row r="4" spans="1:11" ht="15" customHeight="1" x14ac:dyDescent="0.25">
      <c r="A4" s="19" t="s">
        <v>0</v>
      </c>
      <c r="B4" s="136" t="s">
        <v>157</v>
      </c>
      <c r="C4" s="23"/>
      <c r="D4" s="23"/>
      <c r="E4" s="23"/>
      <c r="F4" s="23"/>
      <c r="G4" s="53"/>
      <c r="H4" s="53"/>
      <c r="I4" s="51"/>
      <c r="J4" s="51"/>
    </row>
    <row r="5" spans="1:11" ht="41.25" customHeight="1" thickBot="1" x14ac:dyDescent="0.3">
      <c r="A5" s="20"/>
      <c r="B5" s="137"/>
      <c r="C5" s="146" t="s">
        <v>1</v>
      </c>
      <c r="D5" s="146"/>
      <c r="E5" s="48" t="s">
        <v>50</v>
      </c>
      <c r="F5" s="48" t="s">
        <v>51</v>
      </c>
      <c r="G5" s="50" t="s">
        <v>52</v>
      </c>
      <c r="H5" s="118" t="s">
        <v>154</v>
      </c>
      <c r="I5" s="95" t="s">
        <v>60</v>
      </c>
      <c r="J5" s="96" t="s">
        <v>92</v>
      </c>
      <c r="K5" s="100"/>
    </row>
    <row r="6" spans="1:11" ht="15.75" thickTop="1" x14ac:dyDescent="0.25"/>
    <row r="7" spans="1:11" x14ac:dyDescent="0.25">
      <c r="A7" s="1" t="s">
        <v>2</v>
      </c>
      <c r="D7" s="7"/>
      <c r="E7" s="7"/>
    </row>
    <row r="8" spans="1:11" x14ac:dyDescent="0.25">
      <c r="D8" s="7"/>
      <c r="E8" s="7"/>
    </row>
    <row r="9" spans="1:11" x14ac:dyDescent="0.25">
      <c r="A9" t="s">
        <v>42</v>
      </c>
      <c r="B9" s="47" t="s">
        <v>43</v>
      </c>
      <c r="C9" t="s">
        <v>43</v>
      </c>
      <c r="D9" t="s">
        <v>44</v>
      </c>
      <c r="E9" s="47" t="s">
        <v>43</v>
      </c>
      <c r="F9" s="47" t="s">
        <v>43</v>
      </c>
      <c r="G9" s="47" t="s">
        <v>43</v>
      </c>
      <c r="H9" s="47" t="s">
        <v>43</v>
      </c>
      <c r="I9" s="56" t="s">
        <v>87</v>
      </c>
      <c r="J9" s="56" t="s">
        <v>43</v>
      </c>
    </row>
    <row r="10" spans="1:11" s="10" customFormat="1" x14ac:dyDescent="0.25">
      <c r="A10" s="9" t="s">
        <v>61</v>
      </c>
      <c r="B10" s="54">
        <v>165915</v>
      </c>
      <c r="C10" s="54">
        <v>114277</v>
      </c>
      <c r="D10" s="54">
        <v>143728</v>
      </c>
      <c r="E10" s="54">
        <v>1534</v>
      </c>
      <c r="F10" s="54">
        <v>10</v>
      </c>
      <c r="G10" s="54">
        <v>12926</v>
      </c>
      <c r="H10" s="67">
        <v>55422</v>
      </c>
      <c r="I10" s="85">
        <v>18755</v>
      </c>
      <c r="J10" s="56" t="s">
        <v>88</v>
      </c>
    </row>
    <row r="11" spans="1:11" x14ac:dyDescent="0.25">
      <c r="A11" s="2" t="s">
        <v>107</v>
      </c>
      <c r="B11" s="74" t="s">
        <v>88</v>
      </c>
      <c r="C11" s="74" t="s">
        <v>88</v>
      </c>
      <c r="D11" s="85">
        <v>150650</v>
      </c>
      <c r="E11" s="85">
        <v>1484</v>
      </c>
      <c r="F11" s="85">
        <v>1181</v>
      </c>
      <c r="G11" s="85">
        <v>11974</v>
      </c>
      <c r="H11" s="85">
        <v>50382</v>
      </c>
      <c r="I11" s="85">
        <v>24129</v>
      </c>
      <c r="J11" s="105" t="s">
        <v>88</v>
      </c>
    </row>
    <row r="12" spans="1:11" x14ac:dyDescent="0.25">
      <c r="A12" s="29" t="s">
        <v>93</v>
      </c>
      <c r="B12" s="74">
        <f>SUM(D12:I12)</f>
        <v>700164</v>
      </c>
      <c r="C12" s="74" t="s">
        <v>88</v>
      </c>
      <c r="D12" s="54">
        <v>449440</v>
      </c>
      <c r="E12" s="85">
        <v>4328</v>
      </c>
      <c r="F12" s="85">
        <v>2719</v>
      </c>
      <c r="G12" s="85">
        <v>35910</v>
      </c>
      <c r="H12" s="85">
        <v>137773</v>
      </c>
      <c r="I12" s="85">
        <v>69994</v>
      </c>
      <c r="J12" s="105" t="s">
        <v>88</v>
      </c>
    </row>
    <row r="13" spans="1:11" x14ac:dyDescent="0.25">
      <c r="A13" s="2" t="s">
        <v>108</v>
      </c>
      <c r="B13" s="55">
        <v>166387</v>
      </c>
      <c r="C13" s="54">
        <v>115507</v>
      </c>
      <c r="D13" s="54">
        <v>147668</v>
      </c>
      <c r="E13" s="55">
        <v>1863</v>
      </c>
      <c r="F13" s="55">
        <v>135</v>
      </c>
      <c r="G13" s="55">
        <v>12116</v>
      </c>
      <c r="H13" s="85">
        <v>59611</v>
      </c>
      <c r="I13" s="85">
        <v>19747</v>
      </c>
      <c r="J13" s="105" t="s">
        <v>88</v>
      </c>
    </row>
    <row r="14" spans="1:11" x14ac:dyDescent="0.25">
      <c r="A14" s="29" t="s">
        <v>93</v>
      </c>
      <c r="B14" s="55">
        <f>SUM(D14:I14)</f>
        <v>642304</v>
      </c>
      <c r="C14" s="54" t="s">
        <v>88</v>
      </c>
      <c r="D14" s="55">
        <v>390348</v>
      </c>
      <c r="E14" s="55">
        <v>5086</v>
      </c>
      <c r="F14" s="55">
        <v>320</v>
      </c>
      <c r="G14" s="55">
        <v>34780</v>
      </c>
      <c r="H14" s="85">
        <v>154802</v>
      </c>
      <c r="I14" s="85">
        <v>56968</v>
      </c>
      <c r="J14" s="105" t="s">
        <v>88</v>
      </c>
    </row>
    <row r="15" spans="1:11" x14ac:dyDescent="0.25">
      <c r="A15" s="2" t="s">
        <v>99</v>
      </c>
      <c r="B15" s="74" t="s">
        <v>88</v>
      </c>
      <c r="C15" s="74" t="s">
        <v>88</v>
      </c>
      <c r="D15" s="55">
        <v>157092</v>
      </c>
      <c r="E15" s="55">
        <v>1488</v>
      </c>
      <c r="F15" s="55">
        <v>1302</v>
      </c>
      <c r="G15" s="55">
        <v>11975</v>
      </c>
      <c r="H15" s="55">
        <v>54106</v>
      </c>
      <c r="I15" s="85">
        <v>24132</v>
      </c>
      <c r="J15" s="105" t="s">
        <v>88</v>
      </c>
    </row>
    <row r="16" spans="1:11" x14ac:dyDescent="0.25">
      <c r="B16" s="10"/>
      <c r="C16" s="10"/>
      <c r="D16" s="10"/>
      <c r="E16" s="10"/>
      <c r="F16" s="10"/>
      <c r="G16" s="10"/>
      <c r="H16" s="10"/>
      <c r="I16" s="10"/>
      <c r="J16" s="10"/>
    </row>
    <row r="17" spans="1:11" x14ac:dyDescent="0.25">
      <c r="A17" s="4" t="s">
        <v>3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1" x14ac:dyDescent="0.25">
      <c r="A18" s="2" t="s">
        <v>61</v>
      </c>
      <c r="B18" s="5">
        <f>C18+H18+G18+E18+F18+I18+J18</f>
        <v>31518792795.269997</v>
      </c>
      <c r="C18" s="145">
        <v>12111774000</v>
      </c>
      <c r="D18" s="145"/>
      <c r="E18" s="106">
        <v>393942831</v>
      </c>
      <c r="F18" s="106">
        <v>3120000</v>
      </c>
      <c r="G18" s="106">
        <v>2006730777.0000002</v>
      </c>
      <c r="H18" s="106">
        <v>10954689995.999998</v>
      </c>
      <c r="I18" s="106">
        <v>5919434579.9999971</v>
      </c>
      <c r="J18" s="5">
        <v>129100611.27</v>
      </c>
    </row>
    <row r="19" spans="1:11" x14ac:dyDescent="0.25">
      <c r="A19" s="2" t="s">
        <v>107</v>
      </c>
      <c r="B19" s="5">
        <f>SUM(C19:H19)+I19</f>
        <v>37878422000</v>
      </c>
      <c r="C19" s="145">
        <v>13483200000</v>
      </c>
      <c r="D19" s="145"/>
      <c r="E19" s="105">
        <v>484736000</v>
      </c>
      <c r="F19" s="105">
        <v>848328000</v>
      </c>
      <c r="G19" s="105">
        <v>1795500000</v>
      </c>
      <c r="H19" s="105">
        <v>13777300000</v>
      </c>
      <c r="I19" s="5">
        <v>7489358000</v>
      </c>
      <c r="J19" s="28" t="s">
        <v>88</v>
      </c>
    </row>
    <row r="20" spans="1:11" s="10" customFormat="1" x14ac:dyDescent="0.25">
      <c r="A20" s="9" t="s">
        <v>108</v>
      </c>
      <c r="B20" s="5">
        <f>SUM(C20:H20)+I20+J20</f>
        <v>33792313792.98</v>
      </c>
      <c r="C20" s="145">
        <v>12753197000</v>
      </c>
      <c r="D20" s="145"/>
      <c r="E20" s="106">
        <v>438849253</v>
      </c>
      <c r="F20" s="5">
        <v>64955000</v>
      </c>
      <c r="G20" s="5">
        <v>1837192000</v>
      </c>
      <c r="H20" s="5">
        <v>11621347037</v>
      </c>
      <c r="I20" s="5">
        <v>7070814311.9999981</v>
      </c>
      <c r="J20" s="5">
        <v>5959190.9799999986</v>
      </c>
    </row>
    <row r="21" spans="1:11" x14ac:dyDescent="0.25">
      <c r="A21" s="2" t="s">
        <v>99</v>
      </c>
      <c r="B21" s="5">
        <f>SUM(C21:H21)+I21</f>
        <v>134621130000</v>
      </c>
      <c r="C21" s="145">
        <v>50338410000</v>
      </c>
      <c r="D21" s="145"/>
      <c r="E21" s="5">
        <v>1525104000</v>
      </c>
      <c r="F21" s="5">
        <v>3075384000</v>
      </c>
      <c r="G21" s="5">
        <v>7182100000</v>
      </c>
      <c r="H21" s="5">
        <v>47839200000</v>
      </c>
      <c r="I21" s="5">
        <v>24660932000</v>
      </c>
      <c r="J21" s="28" t="s">
        <v>88</v>
      </c>
    </row>
    <row r="22" spans="1:11" x14ac:dyDescent="0.25">
      <c r="A22" s="2" t="s">
        <v>109</v>
      </c>
      <c r="B22" s="5">
        <f>SUM(C22:H22)+I22+J22</f>
        <v>33792313792.98</v>
      </c>
      <c r="C22" s="143">
        <f>C20</f>
        <v>12753197000</v>
      </c>
      <c r="D22" s="143"/>
      <c r="E22" s="106">
        <f>E20</f>
        <v>438849253</v>
      </c>
      <c r="F22" s="106">
        <f t="shared" ref="F22:H22" si="0">F20</f>
        <v>64955000</v>
      </c>
      <c r="G22" s="106">
        <f t="shared" si="0"/>
        <v>1837192000</v>
      </c>
      <c r="H22" s="106">
        <f t="shared" si="0"/>
        <v>11621347037</v>
      </c>
      <c r="I22" s="5">
        <f>I20</f>
        <v>7070814311.9999981</v>
      </c>
      <c r="J22" s="99">
        <f>J20</f>
        <v>5959190.9799999986</v>
      </c>
    </row>
    <row r="23" spans="1:11" x14ac:dyDescent="0.25">
      <c r="B23" s="5"/>
      <c r="C23" s="5"/>
      <c r="D23" s="5"/>
      <c r="E23" s="5"/>
      <c r="F23" s="10"/>
      <c r="G23" s="10"/>
      <c r="H23" s="10"/>
      <c r="I23" s="10"/>
      <c r="J23" s="10"/>
    </row>
    <row r="24" spans="1:11" x14ac:dyDescent="0.25">
      <c r="A24" s="8" t="s">
        <v>4</v>
      </c>
      <c r="B24" s="5"/>
      <c r="C24" s="5"/>
      <c r="D24" s="5"/>
      <c r="E24" s="5"/>
      <c r="F24" s="10"/>
      <c r="G24" s="10"/>
      <c r="H24" s="10"/>
      <c r="I24" s="10"/>
      <c r="J24" s="10"/>
    </row>
    <row r="25" spans="1:11" x14ac:dyDescent="0.25">
      <c r="A25" s="9" t="s">
        <v>107</v>
      </c>
      <c r="B25" s="5">
        <f>B19</f>
        <v>37878422000</v>
      </c>
      <c r="C25" s="5"/>
      <c r="D25" s="5"/>
      <c r="E25" s="5"/>
      <c r="F25" s="10"/>
      <c r="G25" s="10"/>
      <c r="H25" s="10"/>
      <c r="I25" s="10"/>
      <c r="J25" s="10"/>
    </row>
    <row r="26" spans="1:11" x14ac:dyDescent="0.25">
      <c r="A26" s="9" t="s">
        <v>108</v>
      </c>
      <c r="B26" s="5">
        <v>36740599679.419998</v>
      </c>
      <c r="C26" s="5"/>
      <c r="D26" s="5"/>
      <c r="E26" s="5"/>
      <c r="F26" s="10"/>
      <c r="G26" s="10"/>
      <c r="H26" s="10"/>
      <c r="I26" s="10"/>
      <c r="J26" s="10"/>
    </row>
    <row r="27" spans="1:1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1" x14ac:dyDescent="0.25">
      <c r="A28" s="10" t="s">
        <v>5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1" x14ac:dyDescent="0.25">
      <c r="A29" s="9" t="s">
        <v>62</v>
      </c>
      <c r="B29" s="76">
        <v>0.99</v>
      </c>
      <c r="C29" s="76">
        <v>0.99</v>
      </c>
      <c r="D29" s="76">
        <v>0.99</v>
      </c>
      <c r="E29" s="76">
        <v>0.99</v>
      </c>
      <c r="F29" s="76">
        <v>0.99</v>
      </c>
      <c r="G29" s="76">
        <v>0.99</v>
      </c>
      <c r="H29" s="76">
        <v>0.99</v>
      </c>
      <c r="I29" s="76">
        <v>0.99</v>
      </c>
      <c r="J29" s="76">
        <v>0.99</v>
      </c>
    </row>
    <row r="30" spans="1:11" x14ac:dyDescent="0.25">
      <c r="A30" s="9" t="s">
        <v>110</v>
      </c>
      <c r="B30" s="76">
        <v>1.01</v>
      </c>
      <c r="C30" s="76">
        <v>1.01</v>
      </c>
      <c r="D30" s="76">
        <v>1.01</v>
      </c>
      <c r="E30" s="76">
        <v>1.01</v>
      </c>
      <c r="F30" s="76">
        <v>1.01</v>
      </c>
      <c r="G30" s="76">
        <v>1.01</v>
      </c>
      <c r="H30" s="76">
        <v>1.01</v>
      </c>
      <c r="I30" s="76">
        <v>1.01</v>
      </c>
      <c r="J30" s="76">
        <v>1.01</v>
      </c>
    </row>
    <row r="31" spans="1:11" x14ac:dyDescent="0.25">
      <c r="A31" s="9" t="s">
        <v>6</v>
      </c>
      <c r="B31" s="5">
        <v>357409</v>
      </c>
      <c r="C31" s="138">
        <v>142214</v>
      </c>
      <c r="D31" s="138"/>
      <c r="E31" s="105">
        <v>146098</v>
      </c>
      <c r="F31" s="105" t="s">
        <v>88</v>
      </c>
      <c r="G31" s="105">
        <v>79450</v>
      </c>
      <c r="H31" s="105" t="s">
        <v>88</v>
      </c>
      <c r="I31" s="105" t="s">
        <v>88</v>
      </c>
      <c r="J31" s="105" t="s">
        <v>88</v>
      </c>
      <c r="K31" t="s">
        <v>88</v>
      </c>
    </row>
    <row r="32" spans="1:1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x14ac:dyDescent="0.25">
      <c r="A33" s="11" t="s">
        <v>7</v>
      </c>
      <c r="B33" s="10"/>
      <c r="C33" s="10"/>
      <c r="D33" s="10"/>
      <c r="E33" s="10"/>
      <c r="F33" s="10"/>
      <c r="G33" s="10"/>
      <c r="H33" s="10"/>
      <c r="I33" s="10"/>
      <c r="J33" s="10"/>
    </row>
    <row r="34" spans="1:10" x14ac:dyDescent="0.25">
      <c r="A34" s="10" t="s">
        <v>63</v>
      </c>
      <c r="B34" s="5">
        <f>B18/B29</f>
        <v>31837164439.666664</v>
      </c>
      <c r="C34" s="141">
        <f>C18/C29</f>
        <v>12234115151.515152</v>
      </c>
      <c r="D34" s="141"/>
      <c r="E34" s="5">
        <f>E18/E29</f>
        <v>397922051.5151515</v>
      </c>
      <c r="F34" s="5">
        <f t="shared" ref="F34:J34" si="1">F18/F29</f>
        <v>3151515.1515151514</v>
      </c>
      <c r="G34" s="5">
        <f t="shared" si="1"/>
        <v>2027000784.848485</v>
      </c>
      <c r="H34" s="5">
        <f t="shared" si="1"/>
        <v>11065343430.303028</v>
      </c>
      <c r="I34" s="5">
        <f t="shared" si="1"/>
        <v>5979226848.4848461</v>
      </c>
      <c r="J34" s="5">
        <f t="shared" si="1"/>
        <v>130404657.84848484</v>
      </c>
    </row>
    <row r="35" spans="1:10" x14ac:dyDescent="0.25">
      <c r="A35" s="10" t="s">
        <v>111</v>
      </c>
      <c r="B35" s="5">
        <f>B20/B30</f>
        <v>33457736428.693069</v>
      </c>
      <c r="C35" s="141">
        <f>C20/C30</f>
        <v>12626927722.772278</v>
      </c>
      <c r="D35" s="141"/>
      <c r="E35" s="5">
        <f>E20/E30</f>
        <v>434504210.89108908</v>
      </c>
      <c r="F35" s="5">
        <f t="shared" ref="F35:J35" si="2">F20/F30</f>
        <v>64311881.188118808</v>
      </c>
      <c r="G35" s="5">
        <f t="shared" si="2"/>
        <v>1819001980.1980197</v>
      </c>
      <c r="H35" s="5">
        <f t="shared" si="2"/>
        <v>11506284195.049505</v>
      </c>
      <c r="I35" s="5">
        <f t="shared" si="2"/>
        <v>7000806249.5049486</v>
      </c>
      <c r="J35" s="5">
        <f t="shared" si="2"/>
        <v>5900189.0891089095</v>
      </c>
    </row>
    <row r="36" spans="1:10" x14ac:dyDescent="0.25">
      <c r="A36" s="10" t="s">
        <v>64</v>
      </c>
      <c r="B36" s="5">
        <f>B34/B10</f>
        <v>191888.40333705008</v>
      </c>
      <c r="C36" s="142">
        <f>C34/D10</f>
        <v>85119.915058409999</v>
      </c>
      <c r="D36" s="142"/>
      <c r="E36" s="5">
        <f>E34/E10</f>
        <v>259401.59811939471</v>
      </c>
      <c r="F36" s="5">
        <f t="shared" ref="F36:J36" si="3">F34/F10</f>
        <v>315151.51515151514</v>
      </c>
      <c r="G36" s="5">
        <f t="shared" si="3"/>
        <v>156815.7809723414</v>
      </c>
      <c r="H36" s="5">
        <f t="shared" si="3"/>
        <v>199656.15514241689</v>
      </c>
      <c r="I36" s="5">
        <f t="shared" si="3"/>
        <v>318807.08336362813</v>
      </c>
      <c r="J36" s="5" t="e">
        <f t="shared" si="3"/>
        <v>#VALUE!</v>
      </c>
    </row>
    <row r="37" spans="1:10" x14ac:dyDescent="0.25">
      <c r="A37" s="10" t="s">
        <v>112</v>
      </c>
      <c r="B37" s="5">
        <f>B35/B13</f>
        <v>201083.83725106571</v>
      </c>
      <c r="C37" s="142">
        <f>C35/D13</f>
        <v>85508.896462146688</v>
      </c>
      <c r="D37" s="142"/>
      <c r="E37" s="5">
        <f>E35/E13</f>
        <v>233228.23987712778</v>
      </c>
      <c r="F37" s="5">
        <f t="shared" ref="F37:J37" si="4">F35/F13</f>
        <v>476384.30509717634</v>
      </c>
      <c r="G37" s="5">
        <f t="shared" si="4"/>
        <v>150132.22022103166</v>
      </c>
      <c r="H37" s="5">
        <f t="shared" si="4"/>
        <v>193022.83462866762</v>
      </c>
      <c r="I37" s="5">
        <f t="shared" si="4"/>
        <v>354525.05441357923</v>
      </c>
      <c r="J37" s="5" t="e">
        <f t="shared" si="4"/>
        <v>#VALUE!</v>
      </c>
    </row>
    <row r="38" spans="1:10" x14ac:dyDescent="0.25"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" t="s">
        <v>8</v>
      </c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B40" s="10"/>
      <c r="C40" s="10"/>
      <c r="D40" s="10"/>
      <c r="E40" s="10"/>
      <c r="F40" s="10"/>
      <c r="G40" s="10"/>
      <c r="H40" s="10"/>
      <c r="I40" s="10"/>
      <c r="J40" s="10"/>
    </row>
    <row r="41" spans="1:10" x14ac:dyDescent="0.25">
      <c r="A41" t="s">
        <v>9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t="s">
        <v>10</v>
      </c>
      <c r="B42" s="28" t="e">
        <f>(B11/B31)*100</f>
        <v>#VALUE!</v>
      </c>
      <c r="C42" s="147">
        <f>D11/C31*100</f>
        <v>105.93190543828315</v>
      </c>
      <c r="D42" s="147"/>
      <c r="E42" s="13">
        <f>E11/E31*100</f>
        <v>1.015756546975318</v>
      </c>
      <c r="F42" s="77" t="s">
        <v>54</v>
      </c>
      <c r="G42" s="13">
        <f t="shared" ref="G42:J42" si="5">G11/G31*100</f>
        <v>15.071113908118313</v>
      </c>
      <c r="H42" s="13" t="e">
        <f t="shared" si="5"/>
        <v>#VALUE!</v>
      </c>
      <c r="I42" s="13" t="e">
        <f t="shared" si="5"/>
        <v>#VALUE!</v>
      </c>
      <c r="J42" s="13" t="e">
        <f t="shared" si="5"/>
        <v>#VALUE!</v>
      </c>
    </row>
    <row r="43" spans="1:10" x14ac:dyDescent="0.25">
      <c r="A43" t="s">
        <v>11</v>
      </c>
      <c r="B43" s="28">
        <f>(B13/B31)*100</f>
        <v>46.553668206452556</v>
      </c>
      <c r="C43" s="147">
        <f>D13/C31*100</f>
        <v>103.83506546472219</v>
      </c>
      <c r="D43" s="147"/>
      <c r="E43" s="13">
        <f>E13/E31*100</f>
        <v>1.2751714602527071</v>
      </c>
      <c r="F43" s="77" t="s">
        <v>54</v>
      </c>
      <c r="G43" s="13">
        <f t="shared" ref="G43:J43" si="6">G13/G31*100</f>
        <v>15.24984266834487</v>
      </c>
      <c r="H43" s="13" t="e">
        <f t="shared" si="6"/>
        <v>#VALUE!</v>
      </c>
      <c r="I43" s="13" t="e">
        <f t="shared" si="6"/>
        <v>#VALUE!</v>
      </c>
      <c r="J43" s="13" t="e">
        <f t="shared" si="6"/>
        <v>#VALUE!</v>
      </c>
    </row>
    <row r="44" spans="1:10" x14ac:dyDescent="0.25">
      <c r="B44" s="10"/>
      <c r="C44" s="10"/>
      <c r="D44" s="10"/>
      <c r="E44" s="10"/>
      <c r="F44" s="10"/>
      <c r="G44" s="10"/>
      <c r="H44" s="10"/>
      <c r="I44" s="71"/>
      <c r="J44" s="10"/>
    </row>
    <row r="45" spans="1:10" x14ac:dyDescent="0.25">
      <c r="A45" t="s">
        <v>12</v>
      </c>
      <c r="B45" s="10"/>
      <c r="C45" s="10"/>
      <c r="D45" s="10"/>
      <c r="E45" s="10"/>
      <c r="F45" s="10"/>
      <c r="G45" s="10"/>
      <c r="H45" s="10"/>
      <c r="I45" s="71"/>
      <c r="J45" s="10"/>
    </row>
    <row r="46" spans="1:10" x14ac:dyDescent="0.25">
      <c r="A46" t="s">
        <v>13</v>
      </c>
      <c r="B46" s="13" t="e">
        <f>B13/B11*100</f>
        <v>#VALUE!</v>
      </c>
      <c r="C46" s="82" t="e">
        <f>C13/C11*100</f>
        <v>#VALUE!</v>
      </c>
      <c r="D46" s="82">
        <f>D13/D11*100</f>
        <v>98.020577497510786</v>
      </c>
      <c r="E46" s="13">
        <f>E13/E11*100</f>
        <v>125.53908355795149</v>
      </c>
      <c r="F46" s="13">
        <f t="shared" ref="F46:J46" si="7">F13/F11*100</f>
        <v>11.43099068585944</v>
      </c>
      <c r="G46" s="13">
        <f t="shared" si="7"/>
        <v>101.18590278937698</v>
      </c>
      <c r="H46" s="13">
        <f t="shared" si="7"/>
        <v>118.31805009725696</v>
      </c>
      <c r="I46" s="13">
        <f t="shared" si="7"/>
        <v>81.839280533797506</v>
      </c>
      <c r="J46" s="13" t="e">
        <f t="shared" si="7"/>
        <v>#VALUE!</v>
      </c>
    </row>
    <row r="47" spans="1:10" x14ac:dyDescent="0.25">
      <c r="A47" t="s">
        <v>14</v>
      </c>
      <c r="B47" s="13">
        <f>B20/B19*100</f>
        <v>89.212570135524643</v>
      </c>
      <c r="C47" s="148">
        <f>C20/C19*100</f>
        <v>94.585832740002374</v>
      </c>
      <c r="D47" s="148"/>
      <c r="E47" s="13">
        <f>E20/E19*100</f>
        <v>90.533662240889896</v>
      </c>
      <c r="F47" s="13">
        <f t="shared" ref="F47:J47" si="8">F20/F19*100</f>
        <v>7.6568261332880683</v>
      </c>
      <c r="G47" s="13">
        <f t="shared" si="8"/>
        <v>102.32202729044835</v>
      </c>
      <c r="H47" s="13">
        <f t="shared" si="8"/>
        <v>84.35141164814587</v>
      </c>
      <c r="I47" s="13">
        <f t="shared" si="8"/>
        <v>94.411487767042217</v>
      </c>
      <c r="J47" s="13" t="e">
        <f t="shared" si="8"/>
        <v>#VALUE!</v>
      </c>
    </row>
    <row r="48" spans="1:10" x14ac:dyDescent="0.25">
      <c r="A48" s="10" t="s">
        <v>15</v>
      </c>
      <c r="B48" s="13" t="e">
        <f>AVERAGE(B46:B47)</f>
        <v>#VALUE!</v>
      </c>
      <c r="C48" s="82" t="e">
        <f>AVERAGE(C46,C47)</f>
        <v>#VALUE!</v>
      </c>
      <c r="D48" s="82">
        <f>AVERAGE(D46,C47)</f>
        <v>96.30320511875658</v>
      </c>
      <c r="E48" s="13">
        <f>AVERAGE(E46:E47)</f>
        <v>108.03637289942068</v>
      </c>
      <c r="F48" s="13">
        <f t="shared" ref="F48:J48" si="9">AVERAGE(F46:F47)</f>
        <v>9.5439084095737545</v>
      </c>
      <c r="G48" s="13">
        <f t="shared" si="9"/>
        <v>101.75396503991266</v>
      </c>
      <c r="H48" s="13">
        <f t="shared" si="9"/>
        <v>101.33473087270141</v>
      </c>
      <c r="I48" s="13">
        <f t="shared" si="9"/>
        <v>88.125384150419862</v>
      </c>
      <c r="J48" s="13" t="e">
        <f t="shared" si="9"/>
        <v>#VALUE!</v>
      </c>
    </row>
    <row r="49" spans="1:10" x14ac:dyDescent="0.25">
      <c r="A49" s="10"/>
      <c r="B49" s="13"/>
      <c r="C49" s="13"/>
      <c r="D49" s="13"/>
      <c r="E49" s="13"/>
      <c r="F49" s="10"/>
      <c r="G49" s="10"/>
      <c r="H49" s="10"/>
      <c r="I49" s="71"/>
      <c r="J49" s="10"/>
    </row>
    <row r="50" spans="1:10" x14ac:dyDescent="0.25">
      <c r="A50" s="10" t="s">
        <v>16</v>
      </c>
      <c r="B50" s="10"/>
      <c r="C50" s="10"/>
      <c r="D50" s="10"/>
      <c r="E50" s="10"/>
      <c r="F50" s="10"/>
      <c r="G50" s="10"/>
      <c r="H50" s="10"/>
      <c r="I50" s="71"/>
      <c r="J50" s="10"/>
    </row>
    <row r="51" spans="1:10" x14ac:dyDescent="0.25">
      <c r="A51" s="10" t="s">
        <v>17</v>
      </c>
      <c r="B51" s="83" t="e">
        <f>B13/B15*100</f>
        <v>#VALUE!</v>
      </c>
      <c r="C51" s="149">
        <f>D13/D15*100</f>
        <v>94.000967585873241</v>
      </c>
      <c r="D51" s="149"/>
      <c r="E51" s="83">
        <f>E13/E15*100</f>
        <v>125.20161290322579</v>
      </c>
      <c r="F51" s="83">
        <f t="shared" ref="F51:J51" si="10">F13/F15*100</f>
        <v>10.368663594470046</v>
      </c>
      <c r="G51" s="83">
        <f t="shared" si="10"/>
        <v>101.17745302713988</v>
      </c>
      <c r="H51" s="83">
        <f t="shared" si="10"/>
        <v>110.17447233208885</v>
      </c>
      <c r="I51" s="83">
        <f t="shared" si="10"/>
        <v>81.829106580474061</v>
      </c>
      <c r="J51" s="83" t="e">
        <f t="shared" si="10"/>
        <v>#VALUE!</v>
      </c>
    </row>
    <row r="52" spans="1:10" x14ac:dyDescent="0.25">
      <c r="A52" s="10" t="s">
        <v>18</v>
      </c>
      <c r="B52" s="13">
        <f>B20/B21*100</f>
        <v>25.101790330373841</v>
      </c>
      <c r="C52" s="126">
        <f>C20/C21*100</f>
        <v>25.334922179703334</v>
      </c>
      <c r="D52" s="126"/>
      <c r="E52" s="13">
        <f>E20/E21*100</f>
        <v>28.775037833485456</v>
      </c>
      <c r="F52" s="13">
        <f t="shared" ref="F52:J52" si="11">F20/F21*100</f>
        <v>2.1120939694034955</v>
      </c>
      <c r="G52" s="13">
        <f t="shared" si="11"/>
        <v>25.580150652316174</v>
      </c>
      <c r="H52" s="13">
        <f t="shared" si="11"/>
        <v>24.292519601080286</v>
      </c>
      <c r="I52" s="13">
        <f t="shared" si="11"/>
        <v>28.6721293096303</v>
      </c>
      <c r="J52" s="13" t="e">
        <f t="shared" si="11"/>
        <v>#VALUE!</v>
      </c>
    </row>
    <row r="53" spans="1:10" x14ac:dyDescent="0.25">
      <c r="A53" s="10" t="s">
        <v>19</v>
      </c>
      <c r="B53" s="13" t="e">
        <f>(B51+B52)/2</f>
        <v>#VALUE!</v>
      </c>
      <c r="C53" s="126">
        <f>(C51+C52)/2</f>
        <v>59.667944882788291</v>
      </c>
      <c r="D53" s="126"/>
      <c r="E53" s="13">
        <f>(E51+E52)/2</f>
        <v>76.988325368355618</v>
      </c>
      <c r="F53" s="13">
        <f t="shared" ref="F53:J53" si="12">(F51+F52)/2</f>
        <v>6.2403787819367711</v>
      </c>
      <c r="G53" s="13">
        <f t="shared" si="12"/>
        <v>63.378801839728027</v>
      </c>
      <c r="H53" s="13">
        <f t="shared" si="12"/>
        <v>67.23349596658457</v>
      </c>
      <c r="I53" s="13">
        <f t="shared" si="12"/>
        <v>55.250617945052184</v>
      </c>
      <c r="J53" s="13" t="e">
        <f t="shared" si="12"/>
        <v>#VALUE!</v>
      </c>
    </row>
    <row r="54" spans="1:10" x14ac:dyDescent="0.25">
      <c r="A54" s="10"/>
      <c r="B54" s="10"/>
      <c r="C54" s="70"/>
      <c r="D54" s="70"/>
      <c r="E54" s="10"/>
      <c r="F54" s="10"/>
      <c r="G54" s="10"/>
      <c r="H54" s="10"/>
      <c r="I54" s="71"/>
      <c r="J54" s="10"/>
    </row>
    <row r="55" spans="1:10" x14ac:dyDescent="0.25">
      <c r="A55" s="10" t="s">
        <v>31</v>
      </c>
      <c r="B55" s="10"/>
      <c r="C55" s="70"/>
      <c r="D55" s="70"/>
      <c r="E55" s="10"/>
      <c r="F55" s="10"/>
      <c r="G55" s="10"/>
      <c r="H55" s="10"/>
      <c r="I55" s="71"/>
      <c r="J55" s="10"/>
    </row>
    <row r="56" spans="1:10" x14ac:dyDescent="0.25">
      <c r="A56" s="10" t="s">
        <v>20</v>
      </c>
      <c r="B56" s="13">
        <f>B22/B20*100</f>
        <v>100</v>
      </c>
      <c r="C56" s="126">
        <f>C22/C20*100</f>
        <v>100</v>
      </c>
      <c r="D56" s="126"/>
      <c r="E56" s="13">
        <f>E22/E20*100</f>
        <v>100</v>
      </c>
      <c r="F56" s="13">
        <f t="shared" ref="F56:J56" si="13">F22/F20*100</f>
        <v>100</v>
      </c>
      <c r="G56" s="13">
        <f t="shared" si="13"/>
        <v>100</v>
      </c>
      <c r="H56" s="13">
        <f t="shared" si="13"/>
        <v>100</v>
      </c>
      <c r="I56" s="13">
        <f t="shared" si="13"/>
        <v>100</v>
      </c>
      <c r="J56" s="13">
        <f t="shared" si="13"/>
        <v>100</v>
      </c>
    </row>
    <row r="57" spans="1:10" x14ac:dyDescent="0.25">
      <c r="A57" s="10"/>
      <c r="B57" s="10"/>
      <c r="C57" s="70"/>
      <c r="D57" s="70"/>
      <c r="E57" s="10"/>
      <c r="F57" s="10"/>
      <c r="G57" s="10"/>
      <c r="H57" s="10"/>
      <c r="I57" s="71"/>
      <c r="J57" s="10"/>
    </row>
    <row r="58" spans="1:10" x14ac:dyDescent="0.25">
      <c r="A58" s="10" t="s">
        <v>21</v>
      </c>
      <c r="B58" s="10"/>
      <c r="C58" s="70"/>
      <c r="D58" s="70"/>
      <c r="E58" s="10"/>
      <c r="F58" s="10"/>
      <c r="G58" s="10"/>
      <c r="H58" s="10"/>
      <c r="I58" s="71"/>
      <c r="J58" s="10"/>
    </row>
    <row r="59" spans="1:10" x14ac:dyDescent="0.25">
      <c r="A59" s="10" t="s">
        <v>22</v>
      </c>
      <c r="B59" s="13">
        <f>((B13/B10)-1)*100</f>
        <v>0.2844830184130398</v>
      </c>
      <c r="C59" s="126">
        <f>((D13/D10)-1)*100</f>
        <v>2.7412891016364238</v>
      </c>
      <c r="D59" s="126"/>
      <c r="E59" s="13">
        <f>((E13/E10)-1)*100</f>
        <v>21.447196870925687</v>
      </c>
      <c r="F59" s="13">
        <f t="shared" ref="F59:J59" si="14">((F13/F10)-1)*100</f>
        <v>1250</v>
      </c>
      <c r="G59" s="13">
        <f t="shared" si="14"/>
        <v>-6.2664397338697224</v>
      </c>
      <c r="H59" s="13">
        <f t="shared" si="14"/>
        <v>7.5583703222547038</v>
      </c>
      <c r="I59" s="13">
        <f t="shared" si="14"/>
        <v>5.2892561983471031</v>
      </c>
      <c r="J59" s="13" t="e">
        <f t="shared" si="14"/>
        <v>#VALUE!</v>
      </c>
    </row>
    <row r="60" spans="1:10" x14ac:dyDescent="0.25">
      <c r="A60" s="10" t="s">
        <v>23</v>
      </c>
      <c r="B60" s="13">
        <f>((B35/B34)-1)*100</f>
        <v>5.0901894611170118</v>
      </c>
      <c r="C60" s="126">
        <f>((C35/C34)-1)*100</f>
        <v>3.2107967465753173</v>
      </c>
      <c r="D60" s="126"/>
      <c r="E60" s="13">
        <f>((E35/E34)-1)*100</f>
        <v>9.1932978422897715</v>
      </c>
      <c r="F60" s="13">
        <f t="shared" ref="F60:J60" si="15">((F35/F34)-1)*100</f>
        <v>1940.6654607768469</v>
      </c>
      <c r="G60" s="13">
        <f t="shared" si="15"/>
        <v>-10.261407208385108</v>
      </c>
      <c r="H60" s="13">
        <f t="shared" si="15"/>
        <v>3.9848809711494182</v>
      </c>
      <c r="I60" s="13">
        <f t="shared" si="15"/>
        <v>17.085476549179155</v>
      </c>
      <c r="J60" s="13">
        <f t="shared" si="15"/>
        <v>-95.475476730314156</v>
      </c>
    </row>
    <row r="61" spans="1:10" x14ac:dyDescent="0.25">
      <c r="A61" s="10" t="s">
        <v>24</v>
      </c>
      <c r="B61" s="13">
        <f>((B37/B36)-1)*100</f>
        <v>4.7920738064946677</v>
      </c>
      <c r="C61" s="126">
        <f>((C37/C36)-1)*100</f>
        <v>0.45698048860807194</v>
      </c>
      <c r="D61" s="126"/>
      <c r="E61" s="13">
        <f>((E37/E36)-1)*100</f>
        <v>-10.089898609730275</v>
      </c>
      <c r="F61" s="13">
        <f t="shared" ref="F61:J61" si="16">((F37/F36)-1)*100</f>
        <v>51.160404501988666</v>
      </c>
      <c r="G61" s="13">
        <f t="shared" si="16"/>
        <v>-4.2620460197743455</v>
      </c>
      <c r="H61" s="13">
        <f t="shared" si="16"/>
        <v>-3.3223721597852252</v>
      </c>
      <c r="I61" s="13">
        <f t="shared" si="16"/>
        <v>11.203631573396233</v>
      </c>
      <c r="J61" s="13" t="e">
        <f t="shared" si="16"/>
        <v>#VALUE!</v>
      </c>
    </row>
    <row r="62" spans="1:10" x14ac:dyDescent="0.25">
      <c r="A62" s="10"/>
      <c r="B62" s="13"/>
      <c r="C62" s="70"/>
      <c r="D62" s="70"/>
      <c r="E62" s="13"/>
      <c r="F62" s="10"/>
      <c r="G62" s="10"/>
      <c r="H62" s="10"/>
      <c r="I62" s="71"/>
      <c r="J62" s="10"/>
    </row>
    <row r="63" spans="1:10" x14ac:dyDescent="0.25">
      <c r="A63" s="10" t="s">
        <v>25</v>
      </c>
      <c r="B63" s="10"/>
      <c r="C63" s="70"/>
      <c r="D63" s="70"/>
      <c r="E63" s="10"/>
      <c r="F63" s="10"/>
      <c r="G63" s="10"/>
      <c r="H63" s="10"/>
      <c r="I63" s="71"/>
      <c r="J63" s="10"/>
    </row>
    <row r="64" spans="1:10" x14ac:dyDescent="0.25">
      <c r="A64" s="10" t="s">
        <v>32</v>
      </c>
      <c r="B64" s="5">
        <f>(B19/B12)*3</f>
        <v>162298.07016641815</v>
      </c>
      <c r="C64" s="126">
        <f>(C19/D12)*3</f>
        <v>90000</v>
      </c>
      <c r="D64" s="126"/>
      <c r="E64" s="5">
        <f>(E19/E12)*3</f>
        <v>336000</v>
      </c>
      <c r="F64" s="5">
        <f t="shared" ref="F64:J64" si="17">(F19/F12)*3</f>
        <v>936000</v>
      </c>
      <c r="G64" s="5">
        <f t="shared" si="17"/>
        <v>150000</v>
      </c>
      <c r="H64" s="5">
        <f t="shared" si="17"/>
        <v>300000</v>
      </c>
      <c r="I64" s="5">
        <f t="shared" si="17"/>
        <v>321000</v>
      </c>
      <c r="J64" s="5" t="e">
        <f t="shared" si="17"/>
        <v>#VALUE!</v>
      </c>
    </row>
    <row r="65" spans="1:10" x14ac:dyDescent="0.25">
      <c r="A65" s="10" t="s">
        <v>33</v>
      </c>
      <c r="B65" s="5">
        <f>(B20/B14)*3</f>
        <v>157833.27112853102</v>
      </c>
      <c r="C65" s="126">
        <f>(C20/D14)*3</f>
        <v>98014.056687878503</v>
      </c>
      <c r="D65" s="126"/>
      <c r="E65" s="5">
        <f>(E20/E14)*3</f>
        <v>258857.20782540305</v>
      </c>
      <c r="F65" s="5">
        <f t="shared" ref="F65:J65" si="18">(F20/F14)*3</f>
        <v>608953.125</v>
      </c>
      <c r="G65" s="5">
        <f t="shared" si="18"/>
        <v>158469.69522714205</v>
      </c>
      <c r="H65" s="5">
        <f t="shared" si="18"/>
        <v>225216.99403754473</v>
      </c>
      <c r="I65" s="5">
        <f t="shared" si="18"/>
        <v>372357.16430276638</v>
      </c>
      <c r="J65" s="5" t="e">
        <f t="shared" si="18"/>
        <v>#VALUE!</v>
      </c>
    </row>
    <row r="66" spans="1:10" x14ac:dyDescent="0.25">
      <c r="A66" s="10" t="s">
        <v>26</v>
      </c>
      <c r="B66" s="13" t="e">
        <f>(B65/B64)*B48</f>
        <v>#VALUE!</v>
      </c>
      <c r="C66" s="149">
        <f>(C65/C64)*D48</f>
        <v>104.87853117482442</v>
      </c>
      <c r="D66" s="149"/>
      <c r="E66" s="13">
        <f>E65/E64*E48</f>
        <v>83.23212450097644</v>
      </c>
      <c r="F66" s="13">
        <f t="shared" ref="F66:J66" si="19">F65/F64*F48</f>
        <v>6.2091803960723482</v>
      </c>
      <c r="G66" s="13">
        <f t="shared" si="19"/>
        <v>107.49946552018817</v>
      </c>
      <c r="H66" s="13">
        <f t="shared" si="19"/>
        <v>76.074344929177983</v>
      </c>
      <c r="I66" s="13">
        <f t="shared" si="19"/>
        <v>102.22466711944639</v>
      </c>
      <c r="J66" s="13" t="e">
        <f t="shared" si="19"/>
        <v>#VALUE!</v>
      </c>
    </row>
    <row r="67" spans="1:10" x14ac:dyDescent="0.25">
      <c r="A67" s="10" t="s">
        <v>34</v>
      </c>
      <c r="B67" s="16">
        <f>B19/B12</f>
        <v>54099.356722139382</v>
      </c>
      <c r="C67" s="126">
        <f>C19/D12</f>
        <v>30000</v>
      </c>
      <c r="D67" s="126"/>
      <c r="E67" s="16">
        <f>E19/E12</f>
        <v>112000</v>
      </c>
      <c r="F67" s="16">
        <f t="shared" ref="F67:J67" si="20">F19/F12</f>
        <v>312000</v>
      </c>
      <c r="G67" s="16">
        <f t="shared" si="20"/>
        <v>50000</v>
      </c>
      <c r="H67" s="16">
        <f t="shared" si="20"/>
        <v>100000</v>
      </c>
      <c r="I67" s="16">
        <f t="shared" si="20"/>
        <v>107000</v>
      </c>
      <c r="J67" s="16" t="e">
        <f t="shared" si="20"/>
        <v>#VALUE!</v>
      </c>
    </row>
    <row r="68" spans="1:10" x14ac:dyDescent="0.25">
      <c r="A68" s="10" t="s">
        <v>35</v>
      </c>
      <c r="B68" s="16">
        <f>B20/B14</f>
        <v>52611.09037617701</v>
      </c>
      <c r="C68" s="126">
        <f>C20/D14</f>
        <v>32671.352229292836</v>
      </c>
      <c r="D68" s="126"/>
      <c r="E68" s="16">
        <f>E20/E14</f>
        <v>86285.735941801016</v>
      </c>
      <c r="F68" s="16">
        <f t="shared" ref="F68:J68" si="21">F20/F14</f>
        <v>202984.375</v>
      </c>
      <c r="G68" s="16">
        <f t="shared" si="21"/>
        <v>52823.231742380682</v>
      </c>
      <c r="H68" s="16">
        <f t="shared" si="21"/>
        <v>75072.331345848244</v>
      </c>
      <c r="I68" s="16">
        <f t="shared" si="21"/>
        <v>124119.05476758879</v>
      </c>
      <c r="J68" s="16" t="e">
        <f t="shared" si="21"/>
        <v>#VALUE!</v>
      </c>
    </row>
    <row r="69" spans="1:10" x14ac:dyDescent="0.25">
      <c r="A69" s="10"/>
      <c r="B69" s="13"/>
      <c r="C69" s="13"/>
      <c r="D69" s="13"/>
      <c r="E69" s="13"/>
      <c r="F69" s="10"/>
      <c r="G69" s="10"/>
      <c r="H69" s="10"/>
      <c r="I69" s="71"/>
      <c r="J69" s="10"/>
    </row>
    <row r="70" spans="1:10" x14ac:dyDescent="0.25">
      <c r="A70" s="10" t="s">
        <v>27</v>
      </c>
      <c r="B70" s="13"/>
      <c r="C70" s="13"/>
      <c r="D70" s="13"/>
      <c r="E70" s="13"/>
      <c r="I70" s="71"/>
    </row>
    <row r="71" spans="1:10" x14ac:dyDescent="0.25">
      <c r="A71" s="10" t="s">
        <v>28</v>
      </c>
      <c r="B71" s="13">
        <f>(B26/B25)*100</f>
        <v>96.996120058591657</v>
      </c>
      <c r="C71" s="13"/>
      <c r="D71" s="13"/>
      <c r="E71" s="13"/>
      <c r="I71" s="71"/>
    </row>
    <row r="72" spans="1:10" x14ac:dyDescent="0.25">
      <c r="A72" s="10" t="s">
        <v>29</v>
      </c>
      <c r="B72" s="13">
        <f>(B20/B26)*100</f>
        <v>91.975400749674037</v>
      </c>
      <c r="C72" s="13"/>
      <c r="D72" s="13"/>
      <c r="E72" s="13"/>
      <c r="I72" s="71"/>
    </row>
    <row r="73" spans="1:10" ht="15.75" thickBot="1" x14ac:dyDescent="0.3">
      <c r="A73" s="14"/>
      <c r="B73" s="14"/>
      <c r="C73" s="14"/>
      <c r="D73" s="14"/>
      <c r="E73" s="14"/>
      <c r="F73" s="14"/>
      <c r="G73" s="14"/>
      <c r="H73" s="14"/>
      <c r="I73" s="84"/>
      <c r="J73" s="84"/>
    </row>
    <row r="74" spans="1:10" ht="15.75" thickTop="1" x14ac:dyDescent="0.25">
      <c r="A74" s="68"/>
    </row>
    <row r="75" spans="1:10" x14ac:dyDescent="0.25">
      <c r="A75" s="68"/>
    </row>
    <row r="76" spans="1:10" x14ac:dyDescent="0.25">
      <c r="A76" s="6" t="s">
        <v>30</v>
      </c>
      <c r="B76" s="25"/>
    </row>
    <row r="77" spans="1:10" x14ac:dyDescent="0.25">
      <c r="A77" s="6" t="s">
        <v>65</v>
      </c>
      <c r="B77" s="15"/>
      <c r="C77" s="15"/>
      <c r="D77" s="15"/>
      <c r="E77" s="15"/>
    </row>
    <row r="78" spans="1:10" x14ac:dyDescent="0.25">
      <c r="A78" s="35" t="s">
        <v>113</v>
      </c>
    </row>
    <row r="79" spans="1:10" x14ac:dyDescent="0.25">
      <c r="A79" s="35" t="s">
        <v>114</v>
      </c>
    </row>
    <row r="80" spans="1:10" x14ac:dyDescent="0.25">
      <c r="A80" s="6" t="s">
        <v>115</v>
      </c>
    </row>
    <row r="81" spans="1:1" x14ac:dyDescent="0.25">
      <c r="A81" s="6" t="s">
        <v>45</v>
      </c>
    </row>
    <row r="82" spans="1:1" x14ac:dyDescent="0.25">
      <c r="A82" s="93" t="s">
        <v>91</v>
      </c>
    </row>
    <row r="83" spans="1:1" x14ac:dyDescent="0.25">
      <c r="A83" s="79" t="s">
        <v>55</v>
      </c>
    </row>
    <row r="84" spans="1:1" x14ac:dyDescent="0.25">
      <c r="A84" s="6" t="s">
        <v>89</v>
      </c>
    </row>
    <row r="85" spans="1:1" x14ac:dyDescent="0.25">
      <c r="A85" s="6" t="s">
        <v>46</v>
      </c>
    </row>
    <row r="86" spans="1:1" x14ac:dyDescent="0.25">
      <c r="A86" s="36" t="s">
        <v>47</v>
      </c>
    </row>
    <row r="87" spans="1:1" x14ac:dyDescent="0.25">
      <c r="A87" s="36" t="s">
        <v>48</v>
      </c>
    </row>
    <row r="88" spans="1:1" x14ac:dyDescent="0.25">
      <c r="A88" s="6" t="s">
        <v>95</v>
      </c>
    </row>
    <row r="89" spans="1:1" x14ac:dyDescent="0.25">
      <c r="A89" s="98" t="s">
        <v>104</v>
      </c>
    </row>
    <row r="90" spans="1:1" x14ac:dyDescent="0.25">
      <c r="A90" s="6" t="s">
        <v>155</v>
      </c>
    </row>
    <row r="92" spans="1:1" x14ac:dyDescent="0.25">
      <c r="A92" s="98" t="s">
        <v>158</v>
      </c>
    </row>
  </sheetData>
  <mergeCells count="28">
    <mergeCell ref="C67:D67"/>
    <mergeCell ref="C68:D68"/>
    <mergeCell ref="C42:D42"/>
    <mergeCell ref="C43:D43"/>
    <mergeCell ref="C47:D47"/>
    <mergeCell ref="C60:D60"/>
    <mergeCell ref="C61:D61"/>
    <mergeCell ref="C64:D64"/>
    <mergeCell ref="C65:D65"/>
    <mergeCell ref="C66:D66"/>
    <mergeCell ref="C59:D59"/>
    <mergeCell ref="C51:D51"/>
    <mergeCell ref="C52:D52"/>
    <mergeCell ref="C53:D53"/>
    <mergeCell ref="C56:D56"/>
    <mergeCell ref="A2:I2"/>
    <mergeCell ref="C31:D31"/>
    <mergeCell ref="C21:D21"/>
    <mergeCell ref="C19:D19"/>
    <mergeCell ref="B4:B5"/>
    <mergeCell ref="C5:D5"/>
    <mergeCell ref="C18:D18"/>
    <mergeCell ref="C20:D20"/>
    <mergeCell ref="C34:D34"/>
    <mergeCell ref="C35:D35"/>
    <mergeCell ref="C36:D36"/>
    <mergeCell ref="C37:D37"/>
    <mergeCell ref="C22:D2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2"/>
  <sheetViews>
    <sheetView zoomScale="70" zoomScaleNormal="70" zoomScalePageLayoutView="90" workbookViewId="0">
      <pane ySplit="5" topLeftCell="A6" activePane="bottomLeft" state="frozen"/>
      <selection pane="bottomLeft" activeCell="A92" sqref="A92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  <col min="6" max="6" width="19.42578125" customWidth="1"/>
    <col min="7" max="7" width="17.85546875" bestFit="1" customWidth="1"/>
    <col min="8" max="8" width="18.85546875" customWidth="1"/>
    <col min="9" max="9" width="18.42578125" customWidth="1"/>
    <col min="10" max="10" width="18.140625" customWidth="1"/>
    <col min="11" max="11" width="15.7109375" customWidth="1"/>
  </cols>
  <sheetData>
    <row r="2" spans="1:11" ht="15.75" x14ac:dyDescent="0.25">
      <c r="A2" s="144" t="s">
        <v>116</v>
      </c>
      <c r="B2" s="144"/>
      <c r="C2" s="144"/>
      <c r="D2" s="144"/>
      <c r="E2" s="144"/>
      <c r="F2" s="144"/>
      <c r="G2" s="144"/>
      <c r="H2" s="144"/>
      <c r="I2" s="144"/>
    </row>
    <row r="4" spans="1:11" ht="15" customHeight="1" x14ac:dyDescent="0.25">
      <c r="A4" s="19" t="s">
        <v>0</v>
      </c>
      <c r="B4" s="136" t="s">
        <v>157</v>
      </c>
      <c r="C4" s="23"/>
      <c r="D4" s="23"/>
      <c r="E4" s="23"/>
      <c r="F4" s="23"/>
      <c r="G4" s="23"/>
      <c r="H4" s="23"/>
      <c r="I4" s="23"/>
      <c r="J4" s="23"/>
      <c r="K4" s="23"/>
    </row>
    <row r="5" spans="1:11" ht="60.75" thickBot="1" x14ac:dyDescent="0.3">
      <c r="A5" s="20"/>
      <c r="B5" s="137"/>
      <c r="C5" s="146" t="s">
        <v>1</v>
      </c>
      <c r="D5" s="146"/>
      <c r="E5" s="48" t="s">
        <v>50</v>
      </c>
      <c r="F5" s="48" t="s">
        <v>51</v>
      </c>
      <c r="G5" s="50" t="s">
        <v>52</v>
      </c>
      <c r="H5" s="118" t="s">
        <v>154</v>
      </c>
      <c r="I5" s="95" t="s">
        <v>60</v>
      </c>
      <c r="J5" s="104" t="s">
        <v>92</v>
      </c>
      <c r="K5" s="101" t="s">
        <v>90</v>
      </c>
    </row>
    <row r="6" spans="1:11" ht="15.75" thickTop="1" x14ac:dyDescent="0.25">
      <c r="E6" s="18"/>
    </row>
    <row r="7" spans="1:11" x14ac:dyDescent="0.25">
      <c r="A7" s="1" t="s">
        <v>2</v>
      </c>
    </row>
    <row r="9" spans="1:11" x14ac:dyDescent="0.25">
      <c r="A9" t="s">
        <v>42</v>
      </c>
      <c r="C9" t="s">
        <v>43</v>
      </c>
      <c r="D9" t="s">
        <v>44</v>
      </c>
      <c r="E9" s="56" t="s">
        <v>43</v>
      </c>
      <c r="F9" s="56" t="s">
        <v>43</v>
      </c>
      <c r="G9" s="56" t="s">
        <v>43</v>
      </c>
      <c r="H9" s="56" t="s">
        <v>43</v>
      </c>
      <c r="I9" s="56" t="s">
        <v>87</v>
      </c>
      <c r="J9" s="56" t="s">
        <v>43</v>
      </c>
      <c r="K9" s="56" t="s">
        <v>87</v>
      </c>
    </row>
    <row r="10" spans="1:11" s="10" customFormat="1" x14ac:dyDescent="0.25">
      <c r="A10" s="9" t="s">
        <v>66</v>
      </c>
      <c r="B10" s="5">
        <v>171334</v>
      </c>
      <c r="C10" s="5">
        <v>117197</v>
      </c>
      <c r="D10" s="5">
        <v>147675</v>
      </c>
      <c r="E10" s="54">
        <v>2549</v>
      </c>
      <c r="F10" s="54">
        <v>94</v>
      </c>
      <c r="G10" s="54">
        <v>13534</v>
      </c>
      <c r="H10" s="54">
        <v>58346</v>
      </c>
      <c r="I10" s="54">
        <v>20152</v>
      </c>
      <c r="J10" s="56" t="s">
        <v>88</v>
      </c>
      <c r="K10" s="54">
        <v>31</v>
      </c>
    </row>
    <row r="11" spans="1:11" x14ac:dyDescent="0.25">
      <c r="A11" s="2" t="s">
        <v>117</v>
      </c>
      <c r="B11" s="105" t="s">
        <v>88</v>
      </c>
      <c r="C11" s="105" t="s">
        <v>88</v>
      </c>
      <c r="D11" s="78">
        <v>157020</v>
      </c>
      <c r="E11" s="78">
        <v>1484</v>
      </c>
      <c r="F11" s="78">
        <v>1280</v>
      </c>
      <c r="G11" s="78">
        <v>11974</v>
      </c>
      <c r="H11" s="88">
        <v>53583</v>
      </c>
      <c r="I11" s="88">
        <v>24129</v>
      </c>
      <c r="J11" s="105" t="s">
        <v>88</v>
      </c>
      <c r="K11" s="10">
        <v>0</v>
      </c>
    </row>
    <row r="12" spans="1:11" x14ac:dyDescent="0.25">
      <c r="A12" s="29" t="s">
        <v>93</v>
      </c>
      <c r="B12" s="105">
        <f>SUM(D12:I12,K12)</f>
        <v>745480</v>
      </c>
      <c r="C12" s="105" t="s">
        <v>88</v>
      </c>
      <c r="D12" s="78">
        <v>470920</v>
      </c>
      <c r="E12" s="78">
        <v>4452</v>
      </c>
      <c r="F12" s="78">
        <v>3750</v>
      </c>
      <c r="G12" s="78">
        <v>35922</v>
      </c>
      <c r="H12" s="88">
        <v>158049</v>
      </c>
      <c r="I12" s="88">
        <v>72387</v>
      </c>
      <c r="J12" s="105" t="s">
        <v>88</v>
      </c>
      <c r="K12" s="10">
        <v>0</v>
      </c>
    </row>
    <row r="13" spans="1:11" x14ac:dyDescent="0.25">
      <c r="A13" s="2" t="s">
        <v>118</v>
      </c>
      <c r="B13" s="5">
        <v>177171</v>
      </c>
      <c r="C13" s="5">
        <v>124543</v>
      </c>
      <c r="D13" s="5">
        <v>160472</v>
      </c>
      <c r="E13" s="5">
        <v>1821</v>
      </c>
      <c r="F13" s="67">
        <v>167</v>
      </c>
      <c r="G13" s="67">
        <v>12372</v>
      </c>
      <c r="H13" s="67">
        <v>64049</v>
      </c>
      <c r="I13" s="67">
        <v>19375</v>
      </c>
      <c r="J13" s="105" t="s">
        <v>88</v>
      </c>
      <c r="K13" s="67">
        <v>0</v>
      </c>
    </row>
    <row r="14" spans="1:11" x14ac:dyDescent="0.25">
      <c r="A14" s="29" t="s">
        <v>93</v>
      </c>
      <c r="B14" s="5">
        <f>SUM(D14:I14,K14)</f>
        <v>678822</v>
      </c>
      <c r="C14" s="5" t="s">
        <v>88</v>
      </c>
      <c r="D14" s="5">
        <v>445617</v>
      </c>
      <c r="E14" s="5">
        <v>5296</v>
      </c>
      <c r="F14" s="67">
        <v>455</v>
      </c>
      <c r="G14" s="67">
        <v>32527</v>
      </c>
      <c r="H14" s="67">
        <v>141223</v>
      </c>
      <c r="I14" s="67">
        <v>53704</v>
      </c>
      <c r="J14" s="105" t="s">
        <v>88</v>
      </c>
      <c r="K14" s="67">
        <v>0</v>
      </c>
    </row>
    <row r="15" spans="1:11" x14ac:dyDescent="0.25">
      <c r="A15" s="2" t="s">
        <v>99</v>
      </c>
      <c r="B15" s="105" t="s">
        <v>88</v>
      </c>
      <c r="C15" s="105" t="s">
        <v>88</v>
      </c>
      <c r="D15" s="28">
        <v>157092</v>
      </c>
      <c r="E15" s="28">
        <v>1488</v>
      </c>
      <c r="F15" s="28">
        <v>1302</v>
      </c>
      <c r="G15" s="28">
        <v>11975</v>
      </c>
      <c r="H15" s="28">
        <v>54106</v>
      </c>
      <c r="I15" s="28">
        <v>24132</v>
      </c>
      <c r="J15" s="105" t="s">
        <v>88</v>
      </c>
      <c r="K15" s="28">
        <v>0</v>
      </c>
    </row>
    <row r="16" spans="1:11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x14ac:dyDescent="0.25">
      <c r="A17" s="4" t="s">
        <v>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25">
      <c r="A18" s="2" t="s">
        <v>66</v>
      </c>
      <c r="B18" s="5">
        <f>C18+H18+I18+G18+E18+F18+J18+K18</f>
        <v>34866169955.730011</v>
      </c>
      <c r="C18" s="145">
        <v>14062999000</v>
      </c>
      <c r="D18" s="145"/>
      <c r="E18" s="106">
        <v>692126817</v>
      </c>
      <c r="F18" s="5">
        <v>13265000</v>
      </c>
      <c r="G18" s="5">
        <v>1976479055</v>
      </c>
      <c r="H18" s="88">
        <v>11167839306.000002</v>
      </c>
      <c r="I18" s="88">
        <v>6943812268.0000057</v>
      </c>
      <c r="J18" s="99">
        <v>4698509.7300000004</v>
      </c>
      <c r="K18" s="99">
        <v>4950000</v>
      </c>
    </row>
    <row r="19" spans="1:11" x14ac:dyDescent="0.25">
      <c r="A19" s="2" t="s">
        <v>117</v>
      </c>
      <c r="B19" s="5">
        <f>SUM(C19:I19)+K19</f>
        <v>41142633000</v>
      </c>
      <c r="C19" s="145">
        <v>14127600000</v>
      </c>
      <c r="D19" s="145"/>
      <c r="E19" s="105">
        <v>498624000</v>
      </c>
      <c r="F19" s="105">
        <v>1170000000</v>
      </c>
      <c r="G19" s="105">
        <v>1796100000</v>
      </c>
      <c r="H19" s="105">
        <v>15804900000</v>
      </c>
      <c r="I19" s="105">
        <v>7745409000</v>
      </c>
      <c r="J19" s="105">
        <v>0</v>
      </c>
      <c r="K19" s="105">
        <v>0</v>
      </c>
    </row>
    <row r="20" spans="1:11" s="10" customFormat="1" x14ac:dyDescent="0.25">
      <c r="A20" s="9" t="s">
        <v>118</v>
      </c>
      <c r="B20" s="5">
        <f>SUM(C20:K20)</f>
        <v>32476287827.519997</v>
      </c>
      <c r="C20" s="145">
        <v>11979493000</v>
      </c>
      <c r="D20" s="145"/>
      <c r="E20" s="106">
        <v>431437931</v>
      </c>
      <c r="F20" s="5">
        <v>94428000</v>
      </c>
      <c r="G20" s="105">
        <v>1826857000</v>
      </c>
      <c r="H20" s="5">
        <v>11372681367.999996</v>
      </c>
      <c r="I20" s="5">
        <v>6688828375.000001</v>
      </c>
      <c r="J20" s="5">
        <v>4564653.5199999996</v>
      </c>
      <c r="K20" s="105">
        <v>77997500</v>
      </c>
    </row>
    <row r="21" spans="1:11" x14ac:dyDescent="0.25">
      <c r="A21" s="2" t="s">
        <v>99</v>
      </c>
      <c r="B21" s="5">
        <f>SUM(C21:I21)+K21</f>
        <v>134621130000</v>
      </c>
      <c r="C21" s="145">
        <v>50338410000</v>
      </c>
      <c r="D21" s="145"/>
      <c r="E21" s="5">
        <v>1525104000</v>
      </c>
      <c r="F21" s="105">
        <v>3075384000</v>
      </c>
      <c r="G21" s="105">
        <v>7182100000</v>
      </c>
      <c r="H21" s="105">
        <v>47839200000</v>
      </c>
      <c r="I21" s="105">
        <v>24660932000</v>
      </c>
      <c r="J21" s="105" t="s">
        <v>159</v>
      </c>
      <c r="K21" s="105">
        <v>0</v>
      </c>
    </row>
    <row r="22" spans="1:11" x14ac:dyDescent="0.25">
      <c r="A22" s="2" t="s">
        <v>119</v>
      </c>
      <c r="B22" s="5">
        <f>SUM(C22:K22)</f>
        <v>32476287827.519997</v>
      </c>
      <c r="C22" s="143">
        <f>C20</f>
        <v>11979493000</v>
      </c>
      <c r="D22" s="143"/>
      <c r="E22" s="75">
        <f>E20</f>
        <v>431437931</v>
      </c>
      <c r="F22" s="75">
        <f t="shared" ref="F22:K22" si="0">F20</f>
        <v>94428000</v>
      </c>
      <c r="G22" s="75">
        <f t="shared" si="0"/>
        <v>1826857000</v>
      </c>
      <c r="H22" s="75">
        <f t="shared" si="0"/>
        <v>11372681367.999996</v>
      </c>
      <c r="I22" s="75">
        <f t="shared" si="0"/>
        <v>6688828375.000001</v>
      </c>
      <c r="J22" s="75">
        <f t="shared" si="0"/>
        <v>4564653.5199999996</v>
      </c>
      <c r="K22" s="75">
        <f t="shared" si="0"/>
        <v>77997500</v>
      </c>
    </row>
    <row r="23" spans="1:11" x14ac:dyDescent="0.25">
      <c r="B23" s="5"/>
      <c r="C23" s="5"/>
      <c r="D23" s="5"/>
      <c r="E23" s="5"/>
      <c r="F23" s="10"/>
      <c r="G23" s="76"/>
      <c r="H23" s="10"/>
      <c r="I23" s="10"/>
      <c r="J23" s="10"/>
      <c r="K23" s="10"/>
    </row>
    <row r="24" spans="1:11" x14ac:dyDescent="0.25">
      <c r="A24" s="8" t="s">
        <v>4</v>
      </c>
      <c r="B24" s="5"/>
      <c r="C24" s="5"/>
      <c r="D24" s="5"/>
      <c r="E24" s="5"/>
      <c r="F24" s="10"/>
      <c r="G24" s="10"/>
      <c r="H24" s="10"/>
      <c r="I24" s="10"/>
      <c r="J24" s="10"/>
      <c r="K24" s="10"/>
    </row>
    <row r="25" spans="1:11" x14ac:dyDescent="0.25">
      <c r="A25" s="9" t="s">
        <v>117</v>
      </c>
      <c r="B25" s="5">
        <f>B19</f>
        <v>41142633000</v>
      </c>
      <c r="C25" s="5"/>
      <c r="D25" s="5"/>
      <c r="E25" s="5"/>
      <c r="F25" s="10"/>
      <c r="G25" s="10"/>
      <c r="H25" s="10"/>
      <c r="I25" s="10"/>
      <c r="J25" s="10"/>
      <c r="K25" s="10"/>
    </row>
    <row r="26" spans="1:11" x14ac:dyDescent="0.25">
      <c r="A26" s="9" t="s">
        <v>118</v>
      </c>
      <c r="B26" s="5">
        <v>37655548680</v>
      </c>
      <c r="C26" s="28"/>
      <c r="D26" s="5"/>
      <c r="E26" s="5"/>
      <c r="F26" s="10"/>
      <c r="G26" s="10"/>
      <c r="H26" s="10"/>
      <c r="I26" s="10"/>
      <c r="J26" s="10"/>
      <c r="K26" s="10"/>
    </row>
    <row r="27" spans="1:1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x14ac:dyDescent="0.25">
      <c r="A28" s="10" t="s">
        <v>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x14ac:dyDescent="0.25">
      <c r="A29" s="9" t="s">
        <v>67</v>
      </c>
      <c r="B29" s="76">
        <v>0.99</v>
      </c>
      <c r="C29" s="76">
        <v>0.99</v>
      </c>
      <c r="D29" s="76">
        <v>0.99</v>
      </c>
      <c r="E29" s="76">
        <v>0.99</v>
      </c>
      <c r="F29" s="76">
        <v>0.99</v>
      </c>
      <c r="G29" s="76">
        <v>0.99</v>
      </c>
      <c r="H29" s="76">
        <v>0.99</v>
      </c>
      <c r="I29" s="76">
        <v>0.99</v>
      </c>
      <c r="J29" s="76">
        <v>0.99</v>
      </c>
      <c r="K29" s="76">
        <v>0.99</v>
      </c>
    </row>
    <row r="30" spans="1:11" x14ac:dyDescent="0.25">
      <c r="A30" s="9" t="s">
        <v>120</v>
      </c>
      <c r="B30" s="76">
        <v>1.01</v>
      </c>
      <c r="C30" s="76">
        <v>1.01</v>
      </c>
      <c r="D30" s="76">
        <v>1.01</v>
      </c>
      <c r="E30" s="76">
        <v>1.01</v>
      </c>
      <c r="F30" s="76">
        <v>1.01</v>
      </c>
      <c r="G30" s="76">
        <v>1.01</v>
      </c>
      <c r="H30" s="76">
        <v>1.01</v>
      </c>
      <c r="I30" s="76">
        <v>1.01</v>
      </c>
      <c r="J30" s="76">
        <v>1.01</v>
      </c>
      <c r="K30" s="76">
        <v>1.01</v>
      </c>
    </row>
    <row r="31" spans="1:11" x14ac:dyDescent="0.25">
      <c r="A31" s="9" t="s">
        <v>6</v>
      </c>
      <c r="B31" s="5">
        <v>357409</v>
      </c>
      <c r="C31" s="138">
        <v>142214</v>
      </c>
      <c r="D31" s="138"/>
      <c r="E31" s="105">
        <v>146098</v>
      </c>
      <c r="F31" s="112" t="s">
        <v>88</v>
      </c>
      <c r="G31" s="105">
        <v>79450</v>
      </c>
      <c r="H31" s="105" t="s">
        <v>88</v>
      </c>
      <c r="I31" s="105" t="s">
        <v>88</v>
      </c>
      <c r="J31" s="105" t="s">
        <v>88</v>
      </c>
      <c r="K31" s="105" t="s">
        <v>88</v>
      </c>
    </row>
    <row r="32" spans="1:1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25">
      <c r="A33" s="11" t="s">
        <v>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25">
      <c r="A34" s="10" t="s">
        <v>68</v>
      </c>
      <c r="B34" s="5">
        <f>B18/B29</f>
        <v>35218353490.636375</v>
      </c>
      <c r="C34" s="145">
        <f>C18/C29</f>
        <v>14205049494.949495</v>
      </c>
      <c r="D34" s="145"/>
      <c r="E34" s="5">
        <f>E18/E29</f>
        <v>699117996.969697</v>
      </c>
      <c r="F34" s="5">
        <f t="shared" ref="F34:K34" si="1">F18/F29</f>
        <v>13398989.898989899</v>
      </c>
      <c r="G34" s="5">
        <f t="shared" si="1"/>
        <v>1996443489.8989899</v>
      </c>
      <c r="H34" s="5">
        <f t="shared" si="1"/>
        <v>11280645763.636366</v>
      </c>
      <c r="I34" s="5">
        <f t="shared" si="1"/>
        <v>7013951785.858592</v>
      </c>
      <c r="J34" s="5">
        <f t="shared" si="1"/>
        <v>4745969.4242424248</v>
      </c>
      <c r="K34" s="5">
        <f t="shared" si="1"/>
        <v>5000000</v>
      </c>
    </row>
    <row r="35" spans="1:11" x14ac:dyDescent="0.25">
      <c r="A35" s="10" t="s">
        <v>121</v>
      </c>
      <c r="B35" s="5">
        <f>B20/B30</f>
        <v>32154740423.287125</v>
      </c>
      <c r="C35" s="145">
        <f>C20/C30</f>
        <v>11860884158.415842</v>
      </c>
      <c r="D35" s="145"/>
      <c r="E35" s="5">
        <f>E20/E30</f>
        <v>427166268.31683171</v>
      </c>
      <c r="F35" s="5">
        <f t="shared" ref="F35:K35" si="2">F20/F30</f>
        <v>93493069.306930691</v>
      </c>
      <c r="G35" s="5">
        <f t="shared" si="2"/>
        <v>1808769306.9306931</v>
      </c>
      <c r="H35" s="5">
        <f t="shared" si="2"/>
        <v>11260080562.376234</v>
      </c>
      <c r="I35" s="5">
        <f t="shared" si="2"/>
        <v>6622602351.4851494</v>
      </c>
      <c r="J35" s="5">
        <f t="shared" si="2"/>
        <v>4519458.9306930685</v>
      </c>
      <c r="K35" s="5">
        <f t="shared" si="2"/>
        <v>77225247.524752468</v>
      </c>
    </row>
    <row r="36" spans="1:11" x14ac:dyDescent="0.25">
      <c r="A36" s="10" t="s">
        <v>69</v>
      </c>
      <c r="B36" s="5">
        <f>B34/B10</f>
        <v>205553.79253759544</v>
      </c>
      <c r="C36" s="145">
        <f>C34/D10</f>
        <v>96191.295039441306</v>
      </c>
      <c r="D36" s="145"/>
      <c r="E36" s="5">
        <f>E34/E10</f>
        <v>274271.47782255668</v>
      </c>
      <c r="F36" s="5">
        <f t="shared" ref="F36:K36" si="3">F34/F10</f>
        <v>142542.44573393511</v>
      </c>
      <c r="G36" s="5">
        <f t="shared" si="3"/>
        <v>147513.18825912441</v>
      </c>
      <c r="H36" s="5">
        <f t="shared" si="3"/>
        <v>193340.5162930855</v>
      </c>
      <c r="I36" s="5">
        <f t="shared" si="3"/>
        <v>348052.39112041442</v>
      </c>
      <c r="J36" s="5" t="e">
        <f t="shared" si="3"/>
        <v>#VALUE!</v>
      </c>
      <c r="K36" s="5">
        <f t="shared" si="3"/>
        <v>161290.32258064515</v>
      </c>
    </row>
    <row r="37" spans="1:11" x14ac:dyDescent="0.25">
      <c r="A37" s="10" t="s">
        <v>122</v>
      </c>
      <c r="B37" s="5">
        <f>B35/B13</f>
        <v>181489.86246782559</v>
      </c>
      <c r="C37" s="145">
        <f>C35/D13</f>
        <v>73912.484161821645</v>
      </c>
      <c r="D37" s="145"/>
      <c r="E37" s="5">
        <f>E35/E13</f>
        <v>234577.85190380653</v>
      </c>
      <c r="F37" s="5">
        <f t="shared" ref="F37:K37" si="4">F35/F13</f>
        <v>559838.73836485448</v>
      </c>
      <c r="G37" s="5">
        <f t="shared" si="4"/>
        <v>146198.61840694255</v>
      </c>
      <c r="H37" s="5">
        <f t="shared" si="4"/>
        <v>175804.15872810245</v>
      </c>
      <c r="I37" s="5">
        <f t="shared" si="4"/>
        <v>341811.73427020124</v>
      </c>
      <c r="J37" s="5" t="e">
        <f t="shared" si="4"/>
        <v>#VALUE!</v>
      </c>
      <c r="K37" s="5" t="e">
        <f t="shared" si="4"/>
        <v>#DIV/0!</v>
      </c>
    </row>
    <row r="38" spans="1:11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x14ac:dyDescent="0.25">
      <c r="A39" s="1" t="s">
        <v>8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25"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x14ac:dyDescent="0.25">
      <c r="A41" t="s">
        <v>9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x14ac:dyDescent="0.25">
      <c r="A42" t="s">
        <v>10</v>
      </c>
      <c r="B42" s="28" t="e">
        <f>(B11/B31)*100</f>
        <v>#VALUE!</v>
      </c>
      <c r="C42" s="147">
        <f>D11/C31*100</f>
        <v>110.41107064002138</v>
      </c>
      <c r="D42" s="147"/>
      <c r="E42" s="13">
        <f>E11/E31*100</f>
        <v>1.015756546975318</v>
      </c>
      <c r="F42" s="77" t="s">
        <v>54</v>
      </c>
      <c r="G42" s="13">
        <f t="shared" ref="G42:K42" si="5">G11/G31*100</f>
        <v>15.071113908118313</v>
      </c>
      <c r="H42" s="13" t="e">
        <f t="shared" si="5"/>
        <v>#VALUE!</v>
      </c>
      <c r="I42" s="13" t="e">
        <f t="shared" si="5"/>
        <v>#VALUE!</v>
      </c>
      <c r="J42" s="13" t="e">
        <f t="shared" si="5"/>
        <v>#VALUE!</v>
      </c>
      <c r="K42" s="13" t="e">
        <f t="shared" si="5"/>
        <v>#VALUE!</v>
      </c>
    </row>
    <row r="43" spans="1:11" x14ac:dyDescent="0.25">
      <c r="A43" t="s">
        <v>11</v>
      </c>
      <c r="B43" s="28">
        <f>(B13/B31)*100</f>
        <v>49.570939735708954</v>
      </c>
      <c r="C43" s="147">
        <f>D13/C31*100</f>
        <v>112.83839846991155</v>
      </c>
      <c r="D43" s="147"/>
      <c r="E43" s="13">
        <f>E13/E31*100</f>
        <v>1.2464236334515189</v>
      </c>
      <c r="F43" s="77" t="s">
        <v>54</v>
      </c>
      <c r="G43" s="13">
        <f t="shared" ref="G43:K43" si="6">G13/G31*100</f>
        <v>15.572057898049088</v>
      </c>
      <c r="H43" s="13" t="e">
        <f t="shared" si="6"/>
        <v>#VALUE!</v>
      </c>
      <c r="I43" s="13" t="e">
        <f t="shared" si="6"/>
        <v>#VALUE!</v>
      </c>
      <c r="J43" s="13" t="e">
        <f t="shared" si="6"/>
        <v>#VALUE!</v>
      </c>
      <c r="K43" s="13" t="e">
        <f t="shared" si="6"/>
        <v>#VALUE!</v>
      </c>
    </row>
    <row r="44" spans="1:11" x14ac:dyDescent="0.25">
      <c r="B44" s="10"/>
      <c r="C44" s="10"/>
      <c r="D44" s="10"/>
      <c r="E44" s="10"/>
      <c r="F44" s="10"/>
      <c r="G44" s="10"/>
      <c r="H44" s="10"/>
      <c r="I44" s="71"/>
      <c r="J44" s="10"/>
      <c r="K44" s="10"/>
    </row>
    <row r="45" spans="1:11" x14ac:dyDescent="0.25">
      <c r="A45" t="s">
        <v>12</v>
      </c>
      <c r="B45" s="10"/>
      <c r="C45" s="10"/>
      <c r="D45" s="10"/>
      <c r="E45" s="10"/>
      <c r="F45" s="10"/>
      <c r="G45" s="10"/>
      <c r="H45" s="10"/>
      <c r="I45" s="71"/>
      <c r="J45" s="10"/>
      <c r="K45" s="10"/>
    </row>
    <row r="46" spans="1:11" x14ac:dyDescent="0.25">
      <c r="A46" t="s">
        <v>13</v>
      </c>
      <c r="B46" s="13" t="e">
        <f>B13/B11*100</f>
        <v>#VALUE!</v>
      </c>
      <c r="C46" s="82" t="e">
        <f>C13/C11*100</f>
        <v>#VALUE!</v>
      </c>
      <c r="D46" s="82">
        <f>D13/D11*100</f>
        <v>102.19844605782701</v>
      </c>
      <c r="E46" s="13">
        <f>E13/E11*100</f>
        <v>122.7088948787062</v>
      </c>
      <c r="F46" s="13">
        <f t="shared" ref="F46:K46" si="7">F13/F11*100</f>
        <v>13.046875</v>
      </c>
      <c r="G46" s="13">
        <f t="shared" si="7"/>
        <v>103.32386838149323</v>
      </c>
      <c r="H46" s="13">
        <f t="shared" si="7"/>
        <v>119.53231435343299</v>
      </c>
      <c r="I46" s="13">
        <f t="shared" si="7"/>
        <v>80.29756724273696</v>
      </c>
      <c r="J46" s="13" t="e">
        <f t="shared" si="7"/>
        <v>#VALUE!</v>
      </c>
      <c r="K46" s="13" t="e">
        <f t="shared" si="7"/>
        <v>#DIV/0!</v>
      </c>
    </row>
    <row r="47" spans="1:11" x14ac:dyDescent="0.25">
      <c r="A47" t="s">
        <v>14</v>
      </c>
      <c r="B47" s="13">
        <f>B20/B19*100</f>
        <v>78.935851838942824</v>
      </c>
      <c r="C47" s="148">
        <f>C20/C19*100</f>
        <v>84.794961635380389</v>
      </c>
      <c r="D47" s="148"/>
      <c r="E47" s="13">
        <f>E20/E19*100</f>
        <v>86.525704939994867</v>
      </c>
      <c r="F47" s="13">
        <f t="shared" ref="F47:K47" si="8">F20/F19*100</f>
        <v>8.0707692307692316</v>
      </c>
      <c r="G47" s="13">
        <f t="shared" si="8"/>
        <v>101.7124324926229</v>
      </c>
      <c r="H47" s="13">
        <f t="shared" si="8"/>
        <v>71.956680320660027</v>
      </c>
      <c r="I47" s="13">
        <f t="shared" si="8"/>
        <v>86.358620635785684</v>
      </c>
      <c r="J47" s="13" t="e">
        <f t="shared" si="8"/>
        <v>#DIV/0!</v>
      </c>
      <c r="K47" s="13" t="e">
        <f t="shared" si="8"/>
        <v>#DIV/0!</v>
      </c>
    </row>
    <row r="48" spans="1:11" x14ac:dyDescent="0.25">
      <c r="A48" s="10" t="s">
        <v>15</v>
      </c>
      <c r="B48" s="13" t="e">
        <f>AVERAGE(B46:B47)</f>
        <v>#VALUE!</v>
      </c>
      <c r="C48" s="82" t="e">
        <f>AVERAGE(C46,C47)</f>
        <v>#VALUE!</v>
      </c>
      <c r="D48" s="82">
        <f>AVERAGE(D46,C47)</f>
        <v>93.496703846603708</v>
      </c>
      <c r="E48" s="13">
        <f>AVERAGE(E46:E47)</f>
        <v>104.61729990935054</v>
      </c>
      <c r="F48" s="13">
        <f t="shared" ref="F48:K48" si="9">AVERAGE(F46:F47)</f>
        <v>10.558822115384615</v>
      </c>
      <c r="G48" s="13">
        <f t="shared" si="9"/>
        <v>102.51815043705807</v>
      </c>
      <c r="H48" s="13">
        <f t="shared" si="9"/>
        <v>95.744497337046511</v>
      </c>
      <c r="I48" s="13">
        <f t="shared" si="9"/>
        <v>83.328093939261322</v>
      </c>
      <c r="J48" s="13" t="e">
        <f t="shared" si="9"/>
        <v>#VALUE!</v>
      </c>
      <c r="K48" s="13" t="e">
        <f t="shared" si="9"/>
        <v>#DIV/0!</v>
      </c>
    </row>
    <row r="49" spans="1:11" x14ac:dyDescent="0.25">
      <c r="A49" s="10"/>
      <c r="B49" s="13"/>
      <c r="C49" s="13"/>
      <c r="D49" s="13"/>
      <c r="E49" s="13"/>
      <c r="F49" s="10"/>
      <c r="G49" s="10"/>
      <c r="H49" s="10"/>
      <c r="I49" s="71"/>
      <c r="J49" s="10"/>
      <c r="K49" s="10"/>
    </row>
    <row r="50" spans="1:11" x14ac:dyDescent="0.25">
      <c r="A50" s="10" t="s">
        <v>16</v>
      </c>
      <c r="B50" s="10"/>
      <c r="C50" s="10"/>
      <c r="D50" s="10"/>
      <c r="E50" s="10"/>
      <c r="F50" s="10"/>
      <c r="G50" s="10"/>
      <c r="H50" s="10"/>
      <c r="I50" s="71"/>
      <c r="J50" s="10"/>
      <c r="K50" s="10"/>
    </row>
    <row r="51" spans="1:11" x14ac:dyDescent="0.25">
      <c r="A51" s="10" t="s">
        <v>17</v>
      </c>
      <c r="B51" s="83" t="e">
        <f>B13/B15*100</f>
        <v>#VALUE!</v>
      </c>
      <c r="C51" s="149">
        <f>D13/D15*100</f>
        <v>102.15160542866602</v>
      </c>
      <c r="D51" s="149"/>
      <c r="E51" s="83">
        <f>E13/E15*100</f>
        <v>122.37903225806453</v>
      </c>
      <c r="F51" s="83">
        <f>F13/F15*100</f>
        <v>12.826420890937021</v>
      </c>
      <c r="G51" s="83">
        <f>G13/G15*100</f>
        <v>103.31524008350729</v>
      </c>
      <c r="H51" s="83">
        <f>H13/H15*100</f>
        <v>118.37688980889365</v>
      </c>
      <c r="I51" s="83">
        <f t="shared" ref="I51:K51" si="10">I13/I15*100</f>
        <v>80.287584949444721</v>
      </c>
      <c r="J51" s="83" t="e">
        <f t="shared" si="10"/>
        <v>#VALUE!</v>
      </c>
      <c r="K51" s="83" t="e">
        <f t="shared" si="10"/>
        <v>#DIV/0!</v>
      </c>
    </row>
    <row r="52" spans="1:11" x14ac:dyDescent="0.25">
      <c r="A52" s="10" t="s">
        <v>18</v>
      </c>
      <c r="B52" s="13">
        <f>B20/B21*100</f>
        <v>24.124212764756912</v>
      </c>
      <c r="C52" s="126">
        <f>C20/C21*100</f>
        <v>23.797916938576329</v>
      </c>
      <c r="D52" s="126"/>
      <c r="E52" s="13">
        <f>E20/E21*100</f>
        <v>28.289082646167081</v>
      </c>
      <c r="F52" s="13">
        <f t="shared" ref="F52:K52" si="11">F20/F21*100</f>
        <v>3.0704458370076715</v>
      </c>
      <c r="G52" s="13">
        <f t="shared" si="11"/>
        <v>25.436251235711005</v>
      </c>
      <c r="H52" s="13">
        <f t="shared" si="11"/>
        <v>23.772724811451688</v>
      </c>
      <c r="I52" s="13">
        <f t="shared" si="11"/>
        <v>27.123177562794464</v>
      </c>
      <c r="J52" s="13" t="e">
        <f t="shared" si="11"/>
        <v>#VALUE!</v>
      </c>
      <c r="K52" s="13" t="e">
        <f t="shared" si="11"/>
        <v>#DIV/0!</v>
      </c>
    </row>
    <row r="53" spans="1:11" x14ac:dyDescent="0.25">
      <c r="A53" s="10" t="s">
        <v>19</v>
      </c>
      <c r="B53" s="13" t="e">
        <f>(B51+B52)/2</f>
        <v>#VALUE!</v>
      </c>
      <c r="C53" s="126">
        <f>(C51+C52)/2</f>
        <v>62.974761183621169</v>
      </c>
      <c r="D53" s="126"/>
      <c r="E53" s="13">
        <f>(E51+E52)/2</f>
        <v>75.3340574521158</v>
      </c>
      <c r="F53" s="13">
        <f t="shared" ref="F53:K53" si="12">(F51+F52)/2</f>
        <v>7.9484333639723461</v>
      </c>
      <c r="G53" s="13">
        <f t="shared" si="12"/>
        <v>64.375745659609152</v>
      </c>
      <c r="H53" s="13">
        <f t="shared" si="12"/>
        <v>71.074807310172673</v>
      </c>
      <c r="I53" s="13">
        <f t="shared" si="12"/>
        <v>53.705381256119594</v>
      </c>
      <c r="J53" s="13" t="e">
        <f t="shared" si="12"/>
        <v>#VALUE!</v>
      </c>
      <c r="K53" s="13" t="e">
        <f t="shared" si="12"/>
        <v>#DIV/0!</v>
      </c>
    </row>
    <row r="54" spans="1:11" x14ac:dyDescent="0.25">
      <c r="A54" s="10"/>
      <c r="B54" s="10"/>
      <c r="C54" s="70"/>
      <c r="D54" s="70"/>
      <c r="E54" s="10"/>
      <c r="F54" s="10"/>
      <c r="G54" s="10"/>
      <c r="H54" s="10"/>
      <c r="I54" s="71"/>
      <c r="J54" s="10"/>
      <c r="K54" s="10"/>
    </row>
    <row r="55" spans="1:11" x14ac:dyDescent="0.25">
      <c r="A55" s="10" t="s">
        <v>31</v>
      </c>
      <c r="B55" s="10"/>
      <c r="C55" s="70"/>
      <c r="D55" s="70"/>
      <c r="E55" s="10"/>
      <c r="F55" s="10"/>
      <c r="G55" s="10"/>
      <c r="H55" s="10"/>
      <c r="I55" s="71"/>
      <c r="J55" s="10"/>
      <c r="K55" s="10"/>
    </row>
    <row r="56" spans="1:11" x14ac:dyDescent="0.25">
      <c r="A56" s="10" t="s">
        <v>20</v>
      </c>
      <c r="B56" s="13">
        <f>B22/B20*100</f>
        <v>100</v>
      </c>
      <c r="C56" s="126">
        <f>C22/C20*100</f>
        <v>100</v>
      </c>
      <c r="D56" s="126"/>
      <c r="E56" s="13">
        <f>E22/E20*100</f>
        <v>100</v>
      </c>
      <c r="F56" s="13">
        <f t="shared" ref="F56:K56" si="13">F22/F20*100</f>
        <v>100</v>
      </c>
      <c r="G56" s="13">
        <f t="shared" si="13"/>
        <v>100</v>
      </c>
      <c r="H56" s="13">
        <f t="shared" si="13"/>
        <v>100</v>
      </c>
      <c r="I56" s="13">
        <f t="shared" si="13"/>
        <v>100</v>
      </c>
      <c r="J56" s="13">
        <f t="shared" si="13"/>
        <v>100</v>
      </c>
      <c r="K56" s="13">
        <f t="shared" si="13"/>
        <v>100</v>
      </c>
    </row>
    <row r="57" spans="1:11" x14ac:dyDescent="0.25">
      <c r="A57" s="10"/>
      <c r="B57" s="10"/>
      <c r="C57" s="70"/>
      <c r="D57" s="70"/>
      <c r="E57" s="10"/>
      <c r="F57" s="10"/>
      <c r="G57" s="10"/>
      <c r="H57" s="10"/>
      <c r="I57" s="71"/>
      <c r="J57" s="10"/>
      <c r="K57" s="10"/>
    </row>
    <row r="58" spans="1:11" x14ac:dyDescent="0.25">
      <c r="A58" s="10" t="s">
        <v>21</v>
      </c>
      <c r="B58" s="10"/>
      <c r="C58" s="70"/>
      <c r="D58" s="70"/>
      <c r="E58" s="10"/>
      <c r="F58" s="10"/>
      <c r="G58" s="10"/>
      <c r="H58" s="10"/>
      <c r="I58" s="71"/>
      <c r="J58" s="10"/>
      <c r="K58" s="10"/>
    </row>
    <row r="59" spans="1:11" x14ac:dyDescent="0.25">
      <c r="A59" s="10" t="s">
        <v>22</v>
      </c>
      <c r="B59" s="13">
        <f>((B13/B10)-1)*100</f>
        <v>3.4067960825055144</v>
      </c>
      <c r="C59" s="126">
        <f>((D13/D10)-1)*100</f>
        <v>8.6656509226341605</v>
      </c>
      <c r="D59" s="126"/>
      <c r="E59" s="13">
        <f>((E13/E10)-1)*100</f>
        <v>-28.560219693997645</v>
      </c>
      <c r="F59" s="13">
        <f t="shared" ref="F59:K59" si="14">((F13/F10)-1)*100</f>
        <v>77.659574468085111</v>
      </c>
      <c r="G59" s="13">
        <f t="shared" si="14"/>
        <v>-8.5857839515294803</v>
      </c>
      <c r="H59" s="13">
        <f t="shared" si="14"/>
        <v>9.7744489767936038</v>
      </c>
      <c r="I59" s="13">
        <f t="shared" si="14"/>
        <v>-3.8556967050416779</v>
      </c>
      <c r="J59" s="13" t="e">
        <f t="shared" si="14"/>
        <v>#VALUE!</v>
      </c>
      <c r="K59" s="13">
        <f t="shared" si="14"/>
        <v>-100</v>
      </c>
    </row>
    <row r="60" spans="1:11" x14ac:dyDescent="0.25">
      <c r="A60" s="10" t="s">
        <v>23</v>
      </c>
      <c r="B60" s="13">
        <f>((B35/B34)-1)*100</f>
        <v>-8.6989105500454027</v>
      </c>
      <c r="C60" s="126">
        <f>((C35/C34)-1)*100</f>
        <v>-16.502338392887019</v>
      </c>
      <c r="D60" s="126"/>
      <c r="E60" s="13">
        <f>((E35/E34)-1)*100</f>
        <v>-38.899260186639559</v>
      </c>
      <c r="F60" s="13">
        <f t="shared" ref="F60:K60" si="15">((F35/F34)-1)*100</f>
        <v>597.76207021380617</v>
      </c>
      <c r="G60" s="13">
        <f t="shared" si="15"/>
        <v>-9.4004255025416317</v>
      </c>
      <c r="H60" s="13">
        <f t="shared" si="15"/>
        <v>-0.1823051773013229</v>
      </c>
      <c r="I60" s="13">
        <f t="shared" si="15"/>
        <v>-5.5795854651079058</v>
      </c>
      <c r="J60" s="13">
        <f t="shared" si="15"/>
        <v>-4.7726918001692153</v>
      </c>
      <c r="K60" s="13">
        <f t="shared" si="15"/>
        <v>1444.5049504950493</v>
      </c>
    </row>
    <row r="61" spans="1:11" x14ac:dyDescent="0.25">
      <c r="A61" s="10" t="s">
        <v>24</v>
      </c>
      <c r="B61" s="13">
        <f>((B37/B36)-1)*100</f>
        <v>-11.706877198759836</v>
      </c>
      <c r="C61" s="126">
        <f>((C37/C36)-1)*100</f>
        <v>-23.160942857131385</v>
      </c>
      <c r="D61" s="126"/>
      <c r="E61" s="13">
        <f>((E37/E36)-1)*100</f>
        <v>-14.472385620946859</v>
      </c>
      <c r="F61" s="13">
        <f t="shared" ref="F61:K61" si="16">((F37/F36)-1)*100</f>
        <v>292.75230299459747</v>
      </c>
      <c r="G61" s="13">
        <f t="shared" si="16"/>
        <v>-0.89115411828307733</v>
      </c>
      <c r="H61" s="13">
        <f t="shared" si="16"/>
        <v>-9.0701927879408455</v>
      </c>
      <c r="I61" s="13">
        <f t="shared" si="16"/>
        <v>-1.7930222602763668</v>
      </c>
      <c r="J61" s="13" t="e">
        <f t="shared" si="16"/>
        <v>#VALUE!</v>
      </c>
      <c r="K61" s="13" t="e">
        <f t="shared" si="16"/>
        <v>#DIV/0!</v>
      </c>
    </row>
    <row r="62" spans="1:11" x14ac:dyDescent="0.25">
      <c r="A62" s="10"/>
      <c r="B62" s="13"/>
      <c r="C62" s="70"/>
      <c r="D62" s="70"/>
      <c r="E62" s="13"/>
      <c r="F62" s="10"/>
      <c r="G62" s="10"/>
      <c r="H62" s="10"/>
      <c r="I62" s="71"/>
      <c r="J62" s="10"/>
      <c r="K62" s="10"/>
    </row>
    <row r="63" spans="1:11" x14ac:dyDescent="0.25">
      <c r="A63" s="10" t="s">
        <v>25</v>
      </c>
      <c r="B63" s="10"/>
      <c r="C63" s="70"/>
      <c r="D63" s="70"/>
      <c r="E63" s="10"/>
      <c r="F63" s="10"/>
      <c r="G63" s="10"/>
      <c r="H63" s="10"/>
      <c r="I63" s="71"/>
      <c r="J63" s="10"/>
      <c r="K63" s="10"/>
    </row>
    <row r="64" spans="1:11" x14ac:dyDescent="0.25">
      <c r="A64" s="10" t="s">
        <v>32</v>
      </c>
      <c r="B64" s="5">
        <f>(B19/B12)*3</f>
        <v>165568.35729999462</v>
      </c>
      <c r="C64" s="126">
        <f>(C19/D12)*3</f>
        <v>90000</v>
      </c>
      <c r="D64" s="126"/>
      <c r="E64" s="5">
        <f>(E19/E12)*3</f>
        <v>336000</v>
      </c>
      <c r="F64" s="5">
        <f>(F19/F12)*3</f>
        <v>936000</v>
      </c>
      <c r="G64" s="5">
        <f t="shared" ref="G64:K64" si="17">(G19/G12)*3</f>
        <v>150000</v>
      </c>
      <c r="H64" s="5">
        <f t="shared" si="17"/>
        <v>300000</v>
      </c>
      <c r="I64" s="5">
        <f t="shared" si="17"/>
        <v>321000</v>
      </c>
      <c r="J64" s="5" t="e">
        <f t="shared" si="17"/>
        <v>#VALUE!</v>
      </c>
      <c r="K64" s="5" t="e">
        <f t="shared" si="17"/>
        <v>#DIV/0!</v>
      </c>
    </row>
    <row r="65" spans="1:11" x14ac:dyDescent="0.25">
      <c r="A65" s="10" t="s">
        <v>33</v>
      </c>
      <c r="B65" s="5">
        <f>(B20/B14)*3</f>
        <v>143526.37875991053</v>
      </c>
      <c r="C65" s="126">
        <f>(C20/D14)*3</f>
        <v>80648.806037471644</v>
      </c>
      <c r="D65" s="126"/>
      <c r="E65" s="5">
        <f>(E20/E14)*3</f>
        <v>244394.5983761329</v>
      </c>
      <c r="F65" s="5">
        <f t="shared" ref="F65:K65" si="18">(F20/F14)*3</f>
        <v>622602.19780219777</v>
      </c>
      <c r="G65" s="5">
        <f t="shared" si="18"/>
        <v>168492.97506686751</v>
      </c>
      <c r="H65" s="5">
        <f t="shared" si="18"/>
        <v>241589.85508026305</v>
      </c>
      <c r="I65" s="5">
        <f t="shared" si="18"/>
        <v>373649.73046700435</v>
      </c>
      <c r="J65" s="5" t="e">
        <f t="shared" si="18"/>
        <v>#VALUE!</v>
      </c>
      <c r="K65" s="5" t="e">
        <f t="shared" si="18"/>
        <v>#DIV/0!</v>
      </c>
    </row>
    <row r="66" spans="1:11" x14ac:dyDescent="0.25">
      <c r="A66" s="10" t="s">
        <v>26</v>
      </c>
      <c r="B66" s="13" t="e">
        <f>(B65/B64)*B48</f>
        <v>#VALUE!</v>
      </c>
      <c r="C66" s="149">
        <f>(C65/C64)*D48</f>
        <v>83.782194818529675</v>
      </c>
      <c r="D66" s="149"/>
      <c r="E66" s="13">
        <f>E65/E64*E48</f>
        <v>76.094949388515374</v>
      </c>
      <c r="F66" s="13">
        <f t="shared" ref="F66:K66" si="19">F65/F64*F48</f>
        <v>7.0234464265394356</v>
      </c>
      <c r="G66" s="13">
        <f t="shared" si="19"/>
        <v>115.15725443661732</v>
      </c>
      <c r="H66" s="13">
        <f t="shared" si="19"/>
        <v>77.10299745463233</v>
      </c>
      <c r="I66" s="13">
        <f t="shared" si="19"/>
        <v>96.995388911944588</v>
      </c>
      <c r="J66" s="13" t="e">
        <f t="shared" si="19"/>
        <v>#VALUE!</v>
      </c>
      <c r="K66" s="13" t="e">
        <f t="shared" si="19"/>
        <v>#DIV/0!</v>
      </c>
    </row>
    <row r="67" spans="1:11" x14ac:dyDescent="0.25">
      <c r="A67" s="10" t="s">
        <v>34</v>
      </c>
      <c r="B67" s="16">
        <f>B19/B12</f>
        <v>55189.452433331542</v>
      </c>
      <c r="C67" s="126">
        <f>C19/D12</f>
        <v>30000</v>
      </c>
      <c r="D67" s="126"/>
      <c r="E67" s="16">
        <f>E19/E12</f>
        <v>112000</v>
      </c>
      <c r="F67" s="16">
        <f t="shared" ref="F67:K67" si="20">F19/F12</f>
        <v>312000</v>
      </c>
      <c r="G67" s="16">
        <f t="shared" si="20"/>
        <v>50000</v>
      </c>
      <c r="H67" s="16">
        <f t="shared" si="20"/>
        <v>100000</v>
      </c>
      <c r="I67" s="16">
        <f t="shared" si="20"/>
        <v>107000</v>
      </c>
      <c r="J67" s="16" t="e">
        <f t="shared" si="20"/>
        <v>#VALUE!</v>
      </c>
      <c r="K67" s="16" t="e">
        <f t="shared" si="20"/>
        <v>#DIV/0!</v>
      </c>
    </row>
    <row r="68" spans="1:11" x14ac:dyDescent="0.25">
      <c r="A68" s="10" t="s">
        <v>35</v>
      </c>
      <c r="B68" s="16">
        <f>B20/B14</f>
        <v>47842.126253303511</v>
      </c>
      <c r="C68" s="126">
        <f>C20/D14</f>
        <v>26882.93534582388</v>
      </c>
      <c r="D68" s="126"/>
      <c r="E68" s="16">
        <f>E20/E14</f>
        <v>81464.866125377637</v>
      </c>
      <c r="F68" s="16">
        <f t="shared" ref="F68:K68" si="21">F20/F14</f>
        <v>207534.06593406593</v>
      </c>
      <c r="G68" s="16">
        <f t="shared" si="21"/>
        <v>56164.325022289173</v>
      </c>
      <c r="H68" s="16">
        <f t="shared" si="21"/>
        <v>80529.951693421011</v>
      </c>
      <c r="I68" s="16">
        <f t="shared" si="21"/>
        <v>124549.91015566813</v>
      </c>
      <c r="J68" s="16" t="e">
        <f t="shared" si="21"/>
        <v>#VALUE!</v>
      </c>
      <c r="K68" s="16" t="e">
        <f t="shared" si="21"/>
        <v>#DIV/0!</v>
      </c>
    </row>
    <row r="69" spans="1:11" x14ac:dyDescent="0.25">
      <c r="A69" s="10"/>
      <c r="B69" s="13"/>
      <c r="C69" s="13"/>
      <c r="D69" s="13"/>
      <c r="E69" s="13"/>
      <c r="F69" s="10"/>
      <c r="G69" s="10"/>
      <c r="H69" s="10"/>
      <c r="I69" s="71"/>
      <c r="J69" s="10"/>
      <c r="K69" s="10"/>
    </row>
    <row r="70" spans="1:11" x14ac:dyDescent="0.25">
      <c r="A70" s="10" t="s">
        <v>27</v>
      </c>
      <c r="B70" s="13"/>
      <c r="C70" s="13"/>
      <c r="D70" s="13"/>
      <c r="E70" s="13"/>
      <c r="I70" s="71"/>
    </row>
    <row r="71" spans="1:11" x14ac:dyDescent="0.25">
      <c r="A71" s="10" t="s">
        <v>28</v>
      </c>
      <c r="B71" s="13">
        <f>(B26/B25)*100</f>
        <v>91.524401658979869</v>
      </c>
      <c r="C71" s="13"/>
      <c r="D71" s="13"/>
      <c r="E71" s="13"/>
      <c r="I71" s="71"/>
    </row>
    <row r="72" spans="1:11" x14ac:dyDescent="0.25">
      <c r="A72" s="10" t="s">
        <v>29</v>
      </c>
      <c r="B72" s="13">
        <f>(B20/B26)*100</f>
        <v>86.245690119950723</v>
      </c>
      <c r="C72" s="13"/>
      <c r="D72" s="13"/>
      <c r="E72" s="13"/>
      <c r="I72" s="71"/>
    </row>
    <row r="73" spans="1:11" ht="15.75" thickBot="1" x14ac:dyDescent="0.3">
      <c r="A73" s="14"/>
      <c r="B73" s="14"/>
      <c r="C73" s="14"/>
      <c r="D73" s="14"/>
      <c r="E73" s="14"/>
      <c r="F73" s="14"/>
      <c r="G73" s="14"/>
      <c r="H73" s="14"/>
      <c r="I73" s="84"/>
      <c r="J73" s="84"/>
      <c r="K73" s="84"/>
    </row>
    <row r="74" spans="1:11" ht="15.75" thickTop="1" x14ac:dyDescent="0.25">
      <c r="A74" s="68"/>
    </row>
    <row r="75" spans="1:11" x14ac:dyDescent="0.25">
      <c r="A75" s="68"/>
    </row>
    <row r="76" spans="1:11" x14ac:dyDescent="0.25">
      <c r="A76" s="6" t="s">
        <v>30</v>
      </c>
      <c r="B76" s="25"/>
    </row>
    <row r="77" spans="1:11" x14ac:dyDescent="0.25">
      <c r="A77" s="6" t="s">
        <v>65</v>
      </c>
      <c r="B77" s="15"/>
      <c r="C77" s="15"/>
      <c r="D77" s="15"/>
      <c r="E77" s="15"/>
    </row>
    <row r="78" spans="1:11" x14ac:dyDescent="0.25">
      <c r="A78" s="35" t="s">
        <v>113</v>
      </c>
    </row>
    <row r="79" spans="1:11" x14ac:dyDescent="0.25">
      <c r="A79" s="35" t="s">
        <v>123</v>
      </c>
    </row>
    <row r="80" spans="1:11" x14ac:dyDescent="0.25">
      <c r="A80" s="6" t="s">
        <v>115</v>
      </c>
    </row>
    <row r="81" spans="1:1" x14ac:dyDescent="0.25">
      <c r="A81" s="6" t="s">
        <v>45</v>
      </c>
    </row>
    <row r="82" spans="1:1" x14ac:dyDescent="0.25">
      <c r="A82" s="93" t="s">
        <v>91</v>
      </c>
    </row>
    <row r="83" spans="1:1" x14ac:dyDescent="0.25">
      <c r="A83" s="79" t="s">
        <v>55</v>
      </c>
    </row>
    <row r="84" spans="1:1" x14ac:dyDescent="0.25">
      <c r="A84" s="6" t="s">
        <v>89</v>
      </c>
    </row>
    <row r="85" spans="1:1" x14ac:dyDescent="0.25">
      <c r="A85" s="6" t="s">
        <v>46</v>
      </c>
    </row>
    <row r="86" spans="1:1" x14ac:dyDescent="0.25">
      <c r="A86" s="36" t="s">
        <v>47</v>
      </c>
    </row>
    <row r="87" spans="1:1" x14ac:dyDescent="0.25">
      <c r="A87" s="36" t="s">
        <v>48</v>
      </c>
    </row>
    <row r="88" spans="1:1" x14ac:dyDescent="0.25">
      <c r="A88" s="6" t="s">
        <v>95</v>
      </c>
    </row>
    <row r="89" spans="1:1" x14ac:dyDescent="0.25">
      <c r="A89" s="98" t="s">
        <v>104</v>
      </c>
    </row>
    <row r="90" spans="1:1" x14ac:dyDescent="0.25">
      <c r="A90" s="6" t="s">
        <v>155</v>
      </c>
    </row>
    <row r="92" spans="1:1" x14ac:dyDescent="0.25">
      <c r="A92" s="98" t="s">
        <v>160</v>
      </c>
    </row>
  </sheetData>
  <mergeCells count="28">
    <mergeCell ref="C67:D67"/>
    <mergeCell ref="C68:D68"/>
    <mergeCell ref="C42:D42"/>
    <mergeCell ref="C43:D43"/>
    <mergeCell ref="C47:D47"/>
    <mergeCell ref="C60:D60"/>
    <mergeCell ref="C61:D61"/>
    <mergeCell ref="C64:D64"/>
    <mergeCell ref="C65:D65"/>
    <mergeCell ref="C66:D66"/>
    <mergeCell ref="C59:D59"/>
    <mergeCell ref="C51:D51"/>
    <mergeCell ref="C52:D52"/>
    <mergeCell ref="C53:D53"/>
    <mergeCell ref="C56:D56"/>
    <mergeCell ref="A2:I2"/>
    <mergeCell ref="C31:D31"/>
    <mergeCell ref="C21:D21"/>
    <mergeCell ref="C19:D19"/>
    <mergeCell ref="B4:B5"/>
    <mergeCell ref="C18:D18"/>
    <mergeCell ref="C20:D20"/>
    <mergeCell ref="C5:D5"/>
    <mergeCell ref="C34:D34"/>
    <mergeCell ref="C35:D35"/>
    <mergeCell ref="C36:D36"/>
    <mergeCell ref="C37:D37"/>
    <mergeCell ref="C22:D22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1"/>
  <sheetViews>
    <sheetView topLeftCell="A31" zoomScale="70" zoomScaleNormal="70" zoomScalePageLayoutView="90" workbookViewId="0">
      <selection activeCell="F67" sqref="F67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85546875" customWidth="1"/>
    <col min="6" max="6" width="16.85546875" bestFit="1" customWidth="1"/>
    <col min="7" max="7" width="20.7109375" customWidth="1"/>
    <col min="8" max="8" width="18.5703125" customWidth="1"/>
    <col min="9" max="9" width="18.140625" customWidth="1"/>
    <col min="10" max="10" width="17" customWidth="1"/>
    <col min="11" max="11" width="18.85546875" customWidth="1"/>
  </cols>
  <sheetData>
    <row r="2" spans="1:11" ht="15.75" x14ac:dyDescent="0.25">
      <c r="A2" s="144" t="s">
        <v>124</v>
      </c>
      <c r="B2" s="144"/>
      <c r="C2" s="144"/>
      <c r="D2" s="144"/>
      <c r="E2" s="144"/>
      <c r="F2" s="144"/>
      <c r="G2" s="144"/>
      <c r="H2" s="144"/>
      <c r="I2" s="144"/>
    </row>
    <row r="4" spans="1:11" ht="15" customHeight="1" x14ac:dyDescent="0.25">
      <c r="A4" s="19" t="s">
        <v>0</v>
      </c>
      <c r="B4" s="136" t="s">
        <v>157</v>
      </c>
      <c r="C4" s="23"/>
      <c r="D4" s="23"/>
      <c r="E4" s="23"/>
      <c r="F4" s="23"/>
      <c r="G4" s="23"/>
      <c r="H4" s="23"/>
      <c r="I4" s="23"/>
      <c r="J4" s="23"/>
      <c r="K4" s="23"/>
    </row>
    <row r="5" spans="1:11" ht="45.75" thickBot="1" x14ac:dyDescent="0.3">
      <c r="A5" s="20"/>
      <c r="B5" s="137"/>
      <c r="C5" s="146" t="s">
        <v>1</v>
      </c>
      <c r="D5" s="146"/>
      <c r="E5" s="48" t="s">
        <v>50</v>
      </c>
      <c r="F5" s="48" t="s">
        <v>51</v>
      </c>
      <c r="G5" s="50" t="s">
        <v>52</v>
      </c>
      <c r="H5" s="118" t="s">
        <v>154</v>
      </c>
      <c r="I5" s="95" t="s">
        <v>60</v>
      </c>
      <c r="J5" s="111" t="s">
        <v>92</v>
      </c>
      <c r="K5" s="111" t="s">
        <v>90</v>
      </c>
    </row>
    <row r="6" spans="1:11" ht="15.75" thickTop="1" x14ac:dyDescent="0.25"/>
    <row r="7" spans="1:11" x14ac:dyDescent="0.25">
      <c r="A7" s="1" t="s">
        <v>2</v>
      </c>
      <c r="D7" s="7"/>
      <c r="E7" s="7"/>
    </row>
    <row r="8" spans="1:11" x14ac:dyDescent="0.25">
      <c r="D8" s="7"/>
      <c r="E8" s="7"/>
    </row>
    <row r="9" spans="1:11" x14ac:dyDescent="0.25">
      <c r="A9" t="s">
        <v>42</v>
      </c>
      <c r="C9" t="s">
        <v>43</v>
      </c>
      <c r="D9" t="s">
        <v>44</v>
      </c>
      <c r="E9" t="s">
        <v>43</v>
      </c>
      <c r="F9" t="s">
        <v>43</v>
      </c>
      <c r="G9" t="s">
        <v>43</v>
      </c>
      <c r="H9" t="s">
        <v>43</v>
      </c>
      <c r="I9" s="56" t="s">
        <v>87</v>
      </c>
      <c r="J9" s="56" t="s">
        <v>43</v>
      </c>
      <c r="K9" s="56" t="s">
        <v>87</v>
      </c>
    </row>
    <row r="10" spans="1:11" s="10" customFormat="1" x14ac:dyDescent="0.25">
      <c r="A10" s="9" t="s">
        <v>70</v>
      </c>
      <c r="B10" s="5">
        <v>180451</v>
      </c>
      <c r="C10" s="5">
        <v>117915</v>
      </c>
      <c r="D10" s="5">
        <v>147733</v>
      </c>
      <c r="E10" s="5">
        <v>2761</v>
      </c>
      <c r="F10" s="10">
        <v>235</v>
      </c>
      <c r="G10" s="54">
        <v>12973</v>
      </c>
      <c r="H10" s="54">
        <v>67365</v>
      </c>
      <c r="I10" s="10">
        <v>22205</v>
      </c>
      <c r="J10" s="113" t="s">
        <v>88</v>
      </c>
      <c r="K10" s="10">
        <v>75</v>
      </c>
    </row>
    <row r="11" spans="1:11" x14ac:dyDescent="0.25">
      <c r="A11" s="2" t="s">
        <v>125</v>
      </c>
      <c r="B11" s="113" t="s">
        <v>88</v>
      </c>
      <c r="C11" s="113" t="s">
        <v>88</v>
      </c>
      <c r="D11" s="28">
        <v>157092</v>
      </c>
      <c r="E11" s="28">
        <v>1545</v>
      </c>
      <c r="F11" s="28">
        <v>1323</v>
      </c>
      <c r="G11" s="28">
        <v>11975</v>
      </c>
      <c r="H11" s="28">
        <v>64615</v>
      </c>
      <c r="I11" s="28">
        <v>25103</v>
      </c>
      <c r="J11" s="113" t="s">
        <v>88</v>
      </c>
      <c r="K11" s="88">
        <v>0</v>
      </c>
    </row>
    <row r="12" spans="1:11" x14ac:dyDescent="0.25">
      <c r="A12" s="29" t="s">
        <v>93</v>
      </c>
      <c r="B12" s="28">
        <f>SUM(D12:I12)+K12</f>
        <v>470453</v>
      </c>
      <c r="C12" s="113" t="s">
        <v>88</v>
      </c>
      <c r="D12" s="78">
        <v>315587</v>
      </c>
      <c r="E12" s="78">
        <v>1758</v>
      </c>
      <c r="F12" s="92">
        <v>2641</v>
      </c>
      <c r="G12" s="78">
        <v>35924</v>
      </c>
      <c r="H12" s="88">
        <v>85269</v>
      </c>
      <c r="I12" s="88">
        <v>29274</v>
      </c>
      <c r="J12" s="113" t="s">
        <v>88</v>
      </c>
      <c r="K12" s="88">
        <v>0</v>
      </c>
    </row>
    <row r="13" spans="1:11" x14ac:dyDescent="0.25">
      <c r="A13" s="2" t="s">
        <v>126</v>
      </c>
      <c r="B13" s="28">
        <v>199899</v>
      </c>
      <c r="C13" s="5">
        <v>128132</v>
      </c>
      <c r="D13" s="5">
        <v>163409</v>
      </c>
      <c r="E13" s="5">
        <v>1753</v>
      </c>
      <c r="F13" s="5">
        <v>171</v>
      </c>
      <c r="G13" s="5">
        <v>12513</v>
      </c>
      <c r="H13" s="86">
        <v>85186</v>
      </c>
      <c r="I13" s="86">
        <v>20660</v>
      </c>
      <c r="J13" s="113" t="s">
        <v>88</v>
      </c>
      <c r="K13">
        <v>0</v>
      </c>
    </row>
    <row r="14" spans="1:11" x14ac:dyDescent="0.25">
      <c r="A14" s="29" t="s">
        <v>93</v>
      </c>
      <c r="B14" s="28">
        <f>SUM(D14:I14)+K14</f>
        <v>691257</v>
      </c>
      <c r="C14" s="113" t="s">
        <v>88</v>
      </c>
      <c r="D14" s="5">
        <v>414436</v>
      </c>
      <c r="E14" s="5">
        <v>3700</v>
      </c>
      <c r="F14" s="5">
        <v>503</v>
      </c>
      <c r="G14" s="5">
        <v>35348</v>
      </c>
      <c r="H14" s="86">
        <v>191878</v>
      </c>
      <c r="I14" s="86">
        <v>45392</v>
      </c>
      <c r="J14" s="113" t="s">
        <v>88</v>
      </c>
      <c r="K14">
        <v>0</v>
      </c>
    </row>
    <row r="15" spans="1:11" x14ac:dyDescent="0.25">
      <c r="A15" s="2" t="s">
        <v>99</v>
      </c>
      <c r="B15" s="112" t="s">
        <v>88</v>
      </c>
      <c r="C15" s="112" t="s">
        <v>88</v>
      </c>
      <c r="D15" s="28">
        <v>157092</v>
      </c>
      <c r="E15" s="28">
        <v>1545</v>
      </c>
      <c r="F15" s="28">
        <v>1323</v>
      </c>
      <c r="G15" s="28">
        <v>11975</v>
      </c>
      <c r="H15" s="28">
        <v>64615</v>
      </c>
      <c r="I15" s="28">
        <v>25103</v>
      </c>
      <c r="J15" s="112" t="s">
        <v>88</v>
      </c>
      <c r="K15" s="28">
        <v>0</v>
      </c>
    </row>
    <row r="16" spans="1:11" x14ac:dyDescent="0.25">
      <c r="B16" s="10"/>
      <c r="C16" s="10"/>
      <c r="D16" s="10"/>
      <c r="E16" s="10"/>
    </row>
    <row r="17" spans="1:11" x14ac:dyDescent="0.25">
      <c r="A17" s="4" t="s">
        <v>3</v>
      </c>
      <c r="B17" s="10"/>
      <c r="C17" s="10"/>
      <c r="D17" s="10"/>
      <c r="E17" s="10"/>
    </row>
    <row r="18" spans="1:11" x14ac:dyDescent="0.25">
      <c r="A18" s="2" t="s">
        <v>70</v>
      </c>
      <c r="B18" s="3">
        <f>C18+H18+I18+G18+E18+F18+J18+K18</f>
        <v>39107581096.389999</v>
      </c>
      <c r="C18" s="145">
        <v>13000236880</v>
      </c>
      <c r="D18" s="145"/>
      <c r="E18" s="41">
        <v>882954534.99999952</v>
      </c>
      <c r="F18" s="3">
        <v>79693400</v>
      </c>
      <c r="G18" s="57">
        <v>1906470428.000001</v>
      </c>
      <c r="H18" s="5">
        <v>15519995465.000004</v>
      </c>
      <c r="I18" s="5">
        <v>7683716698.9999924</v>
      </c>
      <c r="J18" s="3">
        <v>4529689.3900000006</v>
      </c>
      <c r="K18" s="3">
        <v>29984000</v>
      </c>
    </row>
    <row r="19" spans="1:11" x14ac:dyDescent="0.25">
      <c r="A19" s="2" t="s">
        <v>125</v>
      </c>
      <c r="B19" s="3">
        <f>SUM(C19:I19)+K19</f>
        <v>23943916000</v>
      </c>
      <c r="C19" s="151">
        <v>9467610000</v>
      </c>
      <c r="D19" s="151"/>
      <c r="E19" s="42">
        <v>196896000</v>
      </c>
      <c r="F19" s="42">
        <v>823992000</v>
      </c>
      <c r="G19" s="42">
        <v>1796200000</v>
      </c>
      <c r="H19" s="42">
        <v>8526900000</v>
      </c>
      <c r="I19" s="42">
        <v>3132318000</v>
      </c>
      <c r="J19" s="113" t="s">
        <v>88</v>
      </c>
      <c r="K19" s="42">
        <v>0</v>
      </c>
    </row>
    <row r="20" spans="1:11" s="10" customFormat="1" x14ac:dyDescent="0.25">
      <c r="A20" s="9" t="s">
        <v>126</v>
      </c>
      <c r="B20" s="5">
        <f>SUM(C20:K20)</f>
        <v>37043472043.400002</v>
      </c>
      <c r="C20" s="145">
        <v>12590557500</v>
      </c>
      <c r="D20" s="145"/>
      <c r="E20" s="73">
        <v>341653612.99999976</v>
      </c>
      <c r="F20" s="75">
        <v>95089000</v>
      </c>
      <c r="G20" s="76">
        <v>1816910000</v>
      </c>
      <c r="H20" s="65">
        <v>14964430458.000004</v>
      </c>
      <c r="I20" s="42">
        <v>7146348343</v>
      </c>
      <c r="J20" s="42">
        <v>8725629.4000000022</v>
      </c>
      <c r="K20" s="42">
        <v>79757500</v>
      </c>
    </row>
    <row r="21" spans="1:11" x14ac:dyDescent="0.25">
      <c r="A21" s="2" t="s">
        <v>99</v>
      </c>
      <c r="B21" s="3">
        <f>SUM(C21:I21)+K21</f>
        <v>137520348000</v>
      </c>
      <c r="C21" s="145">
        <v>50338410000</v>
      </c>
      <c r="D21" s="145"/>
      <c r="E21" s="3">
        <v>1543360000</v>
      </c>
      <c r="F21" s="3">
        <v>3093480000</v>
      </c>
      <c r="G21" s="3">
        <v>7182100000</v>
      </c>
      <c r="H21" s="3">
        <v>50409100000</v>
      </c>
      <c r="I21" s="3">
        <v>24953898000</v>
      </c>
      <c r="J21" s="115" t="s">
        <v>88</v>
      </c>
      <c r="K21" s="3">
        <v>0</v>
      </c>
    </row>
    <row r="22" spans="1:11" x14ac:dyDescent="0.25">
      <c r="A22" s="2" t="s">
        <v>127</v>
      </c>
      <c r="B22" s="3">
        <f>SUM(C22:K22)</f>
        <v>37043472043.400002</v>
      </c>
      <c r="C22" s="150">
        <f>C20</f>
        <v>12590557500</v>
      </c>
      <c r="D22" s="150"/>
      <c r="E22" s="22">
        <f>E20</f>
        <v>341653612.99999976</v>
      </c>
      <c r="F22" s="22">
        <f t="shared" ref="F22:K22" si="0">F20</f>
        <v>95089000</v>
      </c>
      <c r="G22" s="22">
        <f t="shared" si="0"/>
        <v>1816910000</v>
      </c>
      <c r="H22" s="22">
        <f t="shared" si="0"/>
        <v>14964430458.000004</v>
      </c>
      <c r="I22" s="22">
        <f t="shared" si="0"/>
        <v>7146348343</v>
      </c>
      <c r="J22" s="22">
        <f t="shared" si="0"/>
        <v>8725629.4000000022</v>
      </c>
      <c r="K22" s="22">
        <f t="shared" si="0"/>
        <v>79757500</v>
      </c>
    </row>
    <row r="23" spans="1:11" x14ac:dyDescent="0.25">
      <c r="B23" s="3"/>
      <c r="C23" s="3"/>
      <c r="D23" s="3"/>
      <c r="E23" s="3"/>
    </row>
    <row r="24" spans="1:11" x14ac:dyDescent="0.25">
      <c r="A24" s="8" t="s">
        <v>4</v>
      </c>
      <c r="B24" s="5"/>
      <c r="C24" s="5"/>
      <c r="D24" s="5"/>
      <c r="E24" s="5"/>
    </row>
    <row r="25" spans="1:11" x14ac:dyDescent="0.25">
      <c r="A25" s="9" t="s">
        <v>125</v>
      </c>
      <c r="B25" s="5">
        <f>B19</f>
        <v>23943916000</v>
      </c>
      <c r="C25" s="5"/>
      <c r="D25" s="5"/>
      <c r="E25" s="5"/>
    </row>
    <row r="26" spans="1:11" x14ac:dyDescent="0.25">
      <c r="A26" s="9" t="s">
        <v>126</v>
      </c>
      <c r="B26" s="6">
        <v>25187592592.98</v>
      </c>
      <c r="C26" s="6"/>
      <c r="D26" s="5"/>
      <c r="E26" s="5"/>
    </row>
    <row r="27" spans="1:11" x14ac:dyDescent="0.25">
      <c r="A27" s="10"/>
      <c r="B27" s="10"/>
      <c r="C27" s="10"/>
      <c r="D27" s="10"/>
      <c r="E27" s="10"/>
    </row>
    <row r="28" spans="1:11" x14ac:dyDescent="0.25">
      <c r="A28" s="10" t="s">
        <v>5</v>
      </c>
      <c r="B28" s="10"/>
      <c r="C28" s="10"/>
      <c r="D28" s="10"/>
      <c r="E28" s="10"/>
    </row>
    <row r="29" spans="1:11" x14ac:dyDescent="0.25">
      <c r="A29" s="9" t="s">
        <v>71</v>
      </c>
      <c r="B29" s="7">
        <v>0.99</v>
      </c>
      <c r="C29" s="7">
        <v>0.99</v>
      </c>
      <c r="D29" s="7">
        <v>0.99</v>
      </c>
      <c r="E29" s="7">
        <v>0.99</v>
      </c>
      <c r="F29" s="7">
        <v>0.99</v>
      </c>
      <c r="G29" s="7">
        <v>0.99</v>
      </c>
      <c r="H29" s="7">
        <v>0.99</v>
      </c>
      <c r="I29" s="7">
        <v>0.99</v>
      </c>
      <c r="J29" s="7">
        <v>0.99</v>
      </c>
      <c r="K29" s="7">
        <v>0.99</v>
      </c>
    </row>
    <row r="30" spans="1:11" x14ac:dyDescent="0.25">
      <c r="A30" s="9" t="s">
        <v>128</v>
      </c>
      <c r="B30" s="7">
        <v>1.02</v>
      </c>
      <c r="C30" s="7">
        <v>1.02</v>
      </c>
      <c r="D30" s="7">
        <v>1.02</v>
      </c>
      <c r="E30" s="7">
        <v>1.02</v>
      </c>
      <c r="F30" s="7">
        <v>1.02</v>
      </c>
      <c r="G30" s="7">
        <v>1.02</v>
      </c>
      <c r="H30" s="7">
        <v>1.02</v>
      </c>
      <c r="I30" s="7">
        <v>1.02</v>
      </c>
      <c r="J30" s="7">
        <v>1.02</v>
      </c>
      <c r="K30" s="7">
        <v>1.02</v>
      </c>
    </row>
    <row r="31" spans="1:11" x14ac:dyDescent="0.25">
      <c r="A31" s="9" t="s">
        <v>6</v>
      </c>
      <c r="B31" s="5">
        <v>357409</v>
      </c>
      <c r="C31" s="138">
        <v>142214</v>
      </c>
      <c r="D31" s="138"/>
      <c r="E31" s="122">
        <v>146098</v>
      </c>
      <c r="F31" s="122" t="s">
        <v>88</v>
      </c>
      <c r="G31" s="122">
        <v>79450</v>
      </c>
      <c r="H31" s="122" t="s">
        <v>88</v>
      </c>
      <c r="I31" s="122" t="s">
        <v>88</v>
      </c>
      <c r="J31" s="122" t="s">
        <v>88</v>
      </c>
      <c r="K31" s="122" t="s">
        <v>88</v>
      </c>
    </row>
    <row r="32" spans="1:11" x14ac:dyDescent="0.25">
      <c r="A32" s="10"/>
      <c r="B32" s="10"/>
      <c r="C32" s="10"/>
      <c r="D32" s="10"/>
      <c r="E32" s="10"/>
    </row>
    <row r="33" spans="1:11" x14ac:dyDescent="0.25">
      <c r="A33" s="11" t="s">
        <v>7</v>
      </c>
      <c r="B33" s="10"/>
      <c r="C33" s="10"/>
      <c r="D33" s="10"/>
      <c r="E33" s="10"/>
    </row>
    <row r="34" spans="1:11" x14ac:dyDescent="0.25">
      <c r="A34" s="10" t="s">
        <v>72</v>
      </c>
      <c r="B34" s="5">
        <f>B18/B29</f>
        <v>39502607168.070709</v>
      </c>
      <c r="C34" s="141">
        <f>C18/C29</f>
        <v>13131552404.040403</v>
      </c>
      <c r="D34" s="141"/>
      <c r="E34" s="5">
        <f>E18/E29</f>
        <v>891873267.67676723</v>
      </c>
      <c r="F34" s="5">
        <f t="shared" ref="F34:K34" si="1">F18/F29</f>
        <v>80498383.838383839</v>
      </c>
      <c r="G34" s="5">
        <f t="shared" si="1"/>
        <v>1925727705.0505061</v>
      </c>
      <c r="H34" s="5">
        <f t="shared" si="1"/>
        <v>15676763095.9596</v>
      </c>
      <c r="I34" s="5">
        <f t="shared" si="1"/>
        <v>7761329998.9898911</v>
      </c>
      <c r="J34" s="5">
        <f t="shared" si="1"/>
        <v>4575443.8282828294</v>
      </c>
      <c r="K34" s="5">
        <f t="shared" si="1"/>
        <v>30286868.686868686</v>
      </c>
    </row>
    <row r="35" spans="1:11" x14ac:dyDescent="0.25">
      <c r="A35" s="10" t="s">
        <v>129</v>
      </c>
      <c r="B35" s="5">
        <f>B20/B30</f>
        <v>36317129454.313728</v>
      </c>
      <c r="C35" s="141">
        <f>C20/C30</f>
        <v>12343683823.529411</v>
      </c>
      <c r="D35" s="141"/>
      <c r="E35" s="5">
        <f>E20/E30</f>
        <v>334954522.5490194</v>
      </c>
      <c r="F35" s="5">
        <f t="shared" ref="F35:K35" si="2">F20/F30</f>
        <v>93224509.803921565</v>
      </c>
      <c r="G35" s="5">
        <f t="shared" si="2"/>
        <v>1781284313.7254901</v>
      </c>
      <c r="H35" s="5">
        <f t="shared" si="2"/>
        <v>14671010252.941179</v>
      </c>
      <c r="I35" s="5">
        <f t="shared" si="2"/>
        <v>7006223865.6862745</v>
      </c>
      <c r="J35" s="5">
        <f t="shared" si="2"/>
        <v>8554538.6274509821</v>
      </c>
      <c r="K35" s="5">
        <f t="shared" si="2"/>
        <v>78193627.450980395</v>
      </c>
    </row>
    <row r="36" spans="1:11" x14ac:dyDescent="0.25">
      <c r="A36" s="10" t="s">
        <v>73</v>
      </c>
      <c r="B36" s="5">
        <f>B34/B10</f>
        <v>218910.43645128433</v>
      </c>
      <c r="C36" s="142">
        <f>C34/D10</f>
        <v>88887.062498158193</v>
      </c>
      <c r="D36" s="142"/>
      <c r="E36" s="5">
        <f>E34/E10</f>
        <v>323025.4500821323</v>
      </c>
      <c r="F36" s="5">
        <f t="shared" ref="F36:K36" si="3">F34/F10</f>
        <v>342546.31420588866</v>
      </c>
      <c r="G36" s="5">
        <f t="shared" si="3"/>
        <v>148441.20134514038</v>
      </c>
      <c r="H36" s="5">
        <f t="shared" si="3"/>
        <v>232713.76970176797</v>
      </c>
      <c r="I36" s="5">
        <f t="shared" si="3"/>
        <v>349530.73627515836</v>
      </c>
      <c r="J36" s="5" t="e">
        <f t="shared" si="3"/>
        <v>#VALUE!</v>
      </c>
      <c r="K36" s="5">
        <f t="shared" si="3"/>
        <v>403824.91582491581</v>
      </c>
    </row>
    <row r="37" spans="1:11" x14ac:dyDescent="0.25">
      <c r="A37" s="10" t="s">
        <v>130</v>
      </c>
      <c r="B37" s="5">
        <f>B35/B13</f>
        <v>181677.39435571828</v>
      </c>
      <c r="C37" s="142">
        <f>C35/D13</f>
        <v>75538.580026371928</v>
      </c>
      <c r="D37" s="142"/>
      <c r="E37" s="5">
        <f>E35/E13</f>
        <v>191075.02712436931</v>
      </c>
      <c r="F37" s="5">
        <f t="shared" ref="F37:K37" si="4">F35/F13</f>
        <v>545172.57195275766</v>
      </c>
      <c r="G37" s="5">
        <f t="shared" si="4"/>
        <v>142354.69621397668</v>
      </c>
      <c r="H37" s="5">
        <f t="shared" si="4"/>
        <v>172223.2556164297</v>
      </c>
      <c r="I37" s="5">
        <f t="shared" si="4"/>
        <v>339120.22583186225</v>
      </c>
      <c r="J37" s="5" t="e">
        <f t="shared" si="4"/>
        <v>#VALUE!</v>
      </c>
      <c r="K37" s="5" t="e">
        <f t="shared" si="4"/>
        <v>#DIV/0!</v>
      </c>
    </row>
    <row r="39" spans="1:11" x14ac:dyDescent="0.25">
      <c r="A39" s="1" t="s">
        <v>8</v>
      </c>
    </row>
    <row r="41" spans="1:11" x14ac:dyDescent="0.25">
      <c r="A41" t="s">
        <v>9</v>
      </c>
    </row>
    <row r="42" spans="1:11" x14ac:dyDescent="0.25">
      <c r="A42" t="s">
        <v>10</v>
      </c>
      <c r="B42" s="6" t="e">
        <f>(B11/B31)*100</f>
        <v>#VALUE!</v>
      </c>
      <c r="C42" s="152">
        <f>D11/C31*100</f>
        <v>110.46169856694841</v>
      </c>
      <c r="D42" s="152"/>
      <c r="E42" s="12">
        <f>E11/E31*100</f>
        <v>1.0575093430437104</v>
      </c>
      <c r="F42" s="91" t="s">
        <v>54</v>
      </c>
      <c r="G42" s="12">
        <f t="shared" ref="G42:K42" si="5">G11/G31*100</f>
        <v>15.072372561359346</v>
      </c>
      <c r="H42" s="12" t="e">
        <f t="shared" si="5"/>
        <v>#VALUE!</v>
      </c>
      <c r="I42" s="12" t="e">
        <f t="shared" si="5"/>
        <v>#VALUE!</v>
      </c>
      <c r="J42" s="12" t="e">
        <f t="shared" si="5"/>
        <v>#VALUE!</v>
      </c>
      <c r="K42" s="12" t="e">
        <f t="shared" si="5"/>
        <v>#VALUE!</v>
      </c>
    </row>
    <row r="43" spans="1:11" x14ac:dyDescent="0.25">
      <c r="A43" t="s">
        <v>11</v>
      </c>
      <c r="B43" s="6">
        <f>(B13/B31)*100</f>
        <v>55.930040933496358</v>
      </c>
      <c r="C43" s="152">
        <f>D13/C31*100</f>
        <v>114.90359598914313</v>
      </c>
      <c r="D43" s="152"/>
      <c r="E43" s="12">
        <f>E13/E31*100</f>
        <v>1.1998795329162617</v>
      </c>
      <c r="F43" s="91" t="s">
        <v>54</v>
      </c>
      <c r="G43" s="12">
        <f t="shared" ref="G43:K43" si="6">G13/G31*100</f>
        <v>15.749528005034612</v>
      </c>
      <c r="H43" s="12" t="e">
        <f t="shared" si="6"/>
        <v>#VALUE!</v>
      </c>
      <c r="I43" s="12" t="e">
        <f t="shared" si="6"/>
        <v>#VALUE!</v>
      </c>
      <c r="J43" s="12" t="e">
        <f t="shared" si="6"/>
        <v>#VALUE!</v>
      </c>
      <c r="K43" s="12" t="e">
        <f t="shared" si="6"/>
        <v>#VALUE!</v>
      </c>
    </row>
    <row r="44" spans="1:11" x14ac:dyDescent="0.25">
      <c r="I44" s="71"/>
    </row>
    <row r="45" spans="1:11" x14ac:dyDescent="0.25">
      <c r="A45" t="s">
        <v>12</v>
      </c>
      <c r="I45" s="71"/>
    </row>
    <row r="46" spans="1:11" x14ac:dyDescent="0.25">
      <c r="A46" t="s">
        <v>13</v>
      </c>
      <c r="B46" s="12" t="e">
        <f>B13/B11*100</f>
        <v>#VALUE!</v>
      </c>
      <c r="C46" s="81" t="e">
        <f>C13/C11*100</f>
        <v>#VALUE!</v>
      </c>
      <c r="D46" s="81">
        <f>D13/D11*100</f>
        <v>104.021210500853</v>
      </c>
      <c r="E46" s="12">
        <f>E13/E11*100</f>
        <v>113.46278317152102</v>
      </c>
      <c r="F46" s="12">
        <f t="shared" ref="F46:K46" si="7">F13/F11*100</f>
        <v>12.925170068027212</v>
      </c>
      <c r="G46" s="12">
        <f t="shared" si="7"/>
        <v>104.49269311064717</v>
      </c>
      <c r="H46" s="12">
        <f t="shared" si="7"/>
        <v>131.83626093012458</v>
      </c>
      <c r="I46" s="12">
        <f t="shared" si="7"/>
        <v>82.300920208739996</v>
      </c>
      <c r="J46" s="12" t="e">
        <f t="shared" si="7"/>
        <v>#VALUE!</v>
      </c>
      <c r="K46" s="12" t="e">
        <f t="shared" si="7"/>
        <v>#DIV/0!</v>
      </c>
    </row>
    <row r="47" spans="1:11" x14ac:dyDescent="0.25">
      <c r="A47" t="s">
        <v>14</v>
      </c>
      <c r="B47" s="12">
        <f>B20/B19*100</f>
        <v>154.70933010038962</v>
      </c>
      <c r="C47" s="153">
        <f>C20/C19*100</f>
        <v>132.98559509738993</v>
      </c>
      <c r="D47" s="153"/>
      <c r="E47" s="12">
        <f>E20/E19*100</f>
        <v>173.51983432878259</v>
      </c>
      <c r="F47" s="12">
        <f t="shared" ref="F47:K47" si="8">F20/F19*100</f>
        <v>11.540039223681783</v>
      </c>
      <c r="G47" s="12">
        <f t="shared" si="8"/>
        <v>101.1529896448057</v>
      </c>
      <c r="H47" s="12">
        <f t="shared" si="8"/>
        <v>175.49672750941144</v>
      </c>
      <c r="I47" s="12">
        <f t="shared" si="8"/>
        <v>228.14887706165212</v>
      </c>
      <c r="J47" s="12" t="e">
        <f t="shared" si="8"/>
        <v>#VALUE!</v>
      </c>
      <c r="K47" s="12" t="e">
        <f t="shared" si="8"/>
        <v>#DIV/0!</v>
      </c>
    </row>
    <row r="48" spans="1:11" x14ac:dyDescent="0.25">
      <c r="A48" s="10" t="s">
        <v>15</v>
      </c>
      <c r="B48" s="13" t="e">
        <f>AVERAGE(B46:B47)</f>
        <v>#VALUE!</v>
      </c>
      <c r="C48" s="82" t="e">
        <f>AVERAGE(C46,C47)</f>
        <v>#VALUE!</v>
      </c>
      <c r="D48" s="82">
        <f>AVERAGE(D46,C47)</f>
        <v>118.50340279912146</v>
      </c>
      <c r="E48" s="13">
        <f>AVERAGE(E46:E47)</f>
        <v>143.4913087501518</v>
      </c>
      <c r="F48" s="13">
        <f t="shared" ref="F48:K48" si="9">AVERAGE(F46:F47)</f>
        <v>12.232604645854497</v>
      </c>
      <c r="G48" s="13">
        <f t="shared" si="9"/>
        <v>102.82284137772643</v>
      </c>
      <c r="H48" s="13">
        <f t="shared" si="9"/>
        <v>153.66649421976803</v>
      </c>
      <c r="I48" s="13">
        <f t="shared" si="9"/>
        <v>155.22489863519604</v>
      </c>
      <c r="J48" s="13" t="e">
        <f t="shared" si="9"/>
        <v>#VALUE!</v>
      </c>
      <c r="K48" s="13" t="e">
        <f t="shared" si="9"/>
        <v>#DIV/0!</v>
      </c>
    </row>
    <row r="49" spans="1:11" x14ac:dyDescent="0.25">
      <c r="A49" s="10"/>
      <c r="B49" s="13"/>
      <c r="C49" s="13"/>
      <c r="D49" s="13"/>
      <c r="E49" s="13"/>
      <c r="I49" s="71"/>
    </row>
    <row r="50" spans="1:11" x14ac:dyDescent="0.25">
      <c r="A50" s="10" t="s">
        <v>16</v>
      </c>
      <c r="B50" s="10"/>
      <c r="C50" s="10"/>
      <c r="D50" s="10"/>
      <c r="E50" s="10"/>
      <c r="I50" s="71"/>
    </row>
    <row r="51" spans="1:11" x14ac:dyDescent="0.25">
      <c r="A51" s="10" t="s">
        <v>17</v>
      </c>
      <c r="B51" s="83" t="e">
        <f>B13/B15*100</f>
        <v>#VALUE!</v>
      </c>
      <c r="C51" s="149">
        <f>D13/D15*100</f>
        <v>104.021210500853</v>
      </c>
      <c r="D51" s="149"/>
      <c r="E51" s="83">
        <f>E13/E15*100</f>
        <v>113.46278317152102</v>
      </c>
      <c r="F51" s="83">
        <f t="shared" ref="F51:K51" si="10">F13/F15*100</f>
        <v>12.925170068027212</v>
      </c>
      <c r="G51" s="83">
        <f t="shared" si="10"/>
        <v>104.49269311064717</v>
      </c>
      <c r="H51" s="83">
        <f t="shared" si="10"/>
        <v>131.83626093012458</v>
      </c>
      <c r="I51" s="83">
        <f t="shared" si="10"/>
        <v>82.300920208739996</v>
      </c>
      <c r="J51" s="83" t="e">
        <f t="shared" si="10"/>
        <v>#VALUE!</v>
      </c>
      <c r="K51" s="83" t="e">
        <f t="shared" si="10"/>
        <v>#DIV/0!</v>
      </c>
    </row>
    <row r="52" spans="1:11" x14ac:dyDescent="0.25">
      <c r="A52" s="10" t="s">
        <v>18</v>
      </c>
      <c r="B52" s="13">
        <f>B20/B21*100</f>
        <v>26.936720697798116</v>
      </c>
      <c r="C52" s="126">
        <f>C20/C21*100</f>
        <v>25.011829932649839</v>
      </c>
      <c r="D52" s="126"/>
      <c r="E52" s="13">
        <f>E20/E21*100</f>
        <v>22.137000634978214</v>
      </c>
      <c r="F52" s="13">
        <f t="shared" ref="F52:K52" si="11">F20/F21*100</f>
        <v>3.0738521018399991</v>
      </c>
      <c r="G52" s="13">
        <f t="shared" si="11"/>
        <v>25.29775413876164</v>
      </c>
      <c r="H52" s="13">
        <f t="shared" si="11"/>
        <v>29.685970306948555</v>
      </c>
      <c r="I52" s="13">
        <f t="shared" si="11"/>
        <v>28.638204512176813</v>
      </c>
      <c r="J52" s="13" t="e">
        <f t="shared" si="11"/>
        <v>#VALUE!</v>
      </c>
      <c r="K52" s="13" t="e">
        <f t="shared" si="11"/>
        <v>#DIV/0!</v>
      </c>
    </row>
    <row r="53" spans="1:11" x14ac:dyDescent="0.25">
      <c r="A53" s="10" t="s">
        <v>19</v>
      </c>
      <c r="B53" s="13" t="e">
        <f>(B51+B52)/2</f>
        <v>#VALUE!</v>
      </c>
      <c r="C53" s="126">
        <f>(C51+C52)/2</f>
        <v>64.516520216751417</v>
      </c>
      <c r="D53" s="126"/>
      <c r="E53" s="13">
        <f>(E51+E52)/2</f>
        <v>67.799891903249616</v>
      </c>
      <c r="F53" s="13">
        <f t="shared" ref="F53:K53" si="12">(F51+F52)/2</f>
        <v>7.9995110849336051</v>
      </c>
      <c r="G53" s="13">
        <f t="shared" si="12"/>
        <v>64.8952236247044</v>
      </c>
      <c r="H53" s="13">
        <f t="shared" si="12"/>
        <v>80.761115618536564</v>
      </c>
      <c r="I53" s="13">
        <f t="shared" si="12"/>
        <v>55.469562360458404</v>
      </c>
      <c r="J53" s="13" t="e">
        <f t="shared" si="12"/>
        <v>#VALUE!</v>
      </c>
      <c r="K53" s="13" t="e">
        <f t="shared" si="12"/>
        <v>#DIV/0!</v>
      </c>
    </row>
    <row r="54" spans="1:11" x14ac:dyDescent="0.25">
      <c r="A54" s="10"/>
      <c r="B54" s="10"/>
      <c r="C54" s="70"/>
      <c r="D54" s="70"/>
      <c r="E54" s="10"/>
      <c r="I54" s="71"/>
    </row>
    <row r="55" spans="1:11" x14ac:dyDescent="0.25">
      <c r="A55" s="10" t="s">
        <v>31</v>
      </c>
      <c r="B55" s="10"/>
      <c r="C55" s="70"/>
      <c r="D55" s="70"/>
      <c r="E55" s="10"/>
      <c r="I55" s="71"/>
    </row>
    <row r="56" spans="1:11" x14ac:dyDescent="0.25">
      <c r="A56" s="10" t="s">
        <v>20</v>
      </c>
      <c r="B56" s="13">
        <f>B22/B20*100</f>
        <v>100</v>
      </c>
      <c r="C56" s="126">
        <f>C22/C20*100</f>
        <v>100</v>
      </c>
      <c r="D56" s="126"/>
      <c r="E56" s="13">
        <f>E22/E20*100</f>
        <v>100</v>
      </c>
      <c r="F56" s="13">
        <f t="shared" ref="F56:K56" si="13">F22/F20*100</f>
        <v>100</v>
      </c>
      <c r="G56" s="13">
        <f t="shared" si="13"/>
        <v>100</v>
      </c>
      <c r="H56" s="13">
        <f t="shared" si="13"/>
        <v>100</v>
      </c>
      <c r="I56" s="13">
        <f t="shared" si="13"/>
        <v>100</v>
      </c>
      <c r="J56" s="13">
        <f t="shared" si="13"/>
        <v>100</v>
      </c>
      <c r="K56" s="13">
        <f t="shared" si="13"/>
        <v>100</v>
      </c>
    </row>
    <row r="57" spans="1:11" x14ac:dyDescent="0.25">
      <c r="A57" s="10"/>
      <c r="B57" s="10"/>
      <c r="C57" s="70"/>
      <c r="D57" s="70"/>
      <c r="E57" s="10"/>
      <c r="I57" s="71"/>
    </row>
    <row r="58" spans="1:11" x14ac:dyDescent="0.25">
      <c r="A58" s="10" t="s">
        <v>21</v>
      </c>
      <c r="B58" s="10"/>
      <c r="C58" s="70"/>
      <c r="D58" s="70"/>
      <c r="E58" s="10"/>
      <c r="I58" s="71"/>
    </row>
    <row r="59" spans="1:11" x14ac:dyDescent="0.25">
      <c r="A59" s="10" t="s">
        <v>22</v>
      </c>
      <c r="B59" s="13">
        <f>((B13/B10)-1)*100</f>
        <v>10.777440967354025</v>
      </c>
      <c r="C59" s="126">
        <f>((D13/D10)-1)*100</f>
        <v>10.611034772190365</v>
      </c>
      <c r="D59" s="126"/>
      <c r="E59" s="13">
        <f>((E13/E10)-1)*100</f>
        <v>-36.508511408909818</v>
      </c>
      <c r="F59" s="13">
        <f t="shared" ref="F59:K59" si="14">((F13/F10)-1)*100</f>
        <v>-27.234042553191486</v>
      </c>
      <c r="G59" s="13">
        <f t="shared" si="14"/>
        <v>-3.5458259461959463</v>
      </c>
      <c r="H59" s="13">
        <f t="shared" si="14"/>
        <v>26.454390262005489</v>
      </c>
      <c r="I59" s="13">
        <f t="shared" si="14"/>
        <v>-6.9578923665841064</v>
      </c>
      <c r="J59" s="13" t="e">
        <f t="shared" si="14"/>
        <v>#VALUE!</v>
      </c>
      <c r="K59" s="13">
        <f t="shared" si="14"/>
        <v>-100</v>
      </c>
    </row>
    <row r="60" spans="1:11" x14ac:dyDescent="0.25">
      <c r="A60" s="10" t="s">
        <v>23</v>
      </c>
      <c r="B60" s="13">
        <f>((B35/B34)-1)*100</f>
        <v>-8.0639682849382837</v>
      </c>
      <c r="C60" s="126">
        <f>((C35/C34)-1)*100</f>
        <v>-5.9998129411460539</v>
      </c>
      <c r="D60" s="126"/>
      <c r="E60" s="13">
        <f>((E35/E34)-1)*100</f>
        <v>-62.443708687273535</v>
      </c>
      <c r="F60" s="13">
        <f t="shared" ref="F60:K60" si="15">((F35/F34)-1)*100</f>
        <v>15.809169524555799</v>
      </c>
      <c r="G60" s="13">
        <f t="shared" si="15"/>
        <v>-7.5007173104583718</v>
      </c>
      <c r="H60" s="13">
        <f t="shared" si="15"/>
        <v>-6.4155644686474611</v>
      </c>
      <c r="I60" s="13">
        <f t="shared" si="15"/>
        <v>-9.7290816574207124</v>
      </c>
      <c r="J60" s="13">
        <f t="shared" si="15"/>
        <v>86.966312963381156</v>
      </c>
      <c r="K60" s="13">
        <f t="shared" si="15"/>
        <v>158.17666480946704</v>
      </c>
    </row>
    <row r="61" spans="1:11" x14ac:dyDescent="0.25">
      <c r="A61" s="10" t="s">
        <v>24</v>
      </c>
      <c r="B61" s="13">
        <f>((B37/B36)-1)*100</f>
        <v>-17.008344919111138</v>
      </c>
      <c r="C61" s="126">
        <f>((C37/C36)-1)*100</f>
        <v>-15.017351340711539</v>
      </c>
      <c r="D61" s="126"/>
      <c r="E61" s="13">
        <f>((E37/E36)-1)*100</f>
        <v>-40.848305582180387</v>
      </c>
      <c r="F61" s="13">
        <f t="shared" ref="F61:K61" si="16">((F37/F36)-1)*100</f>
        <v>59.152952270588365</v>
      </c>
      <c r="G61" s="13">
        <f t="shared" si="16"/>
        <v>-4.1002801621175085</v>
      </c>
      <c r="H61" s="13">
        <f t="shared" si="16"/>
        <v>-25.993525936543982</v>
      </c>
      <c r="I61" s="13">
        <f t="shared" si="16"/>
        <v>-2.9784248888202858</v>
      </c>
      <c r="J61" s="13" t="e">
        <f t="shared" si="16"/>
        <v>#VALUE!</v>
      </c>
      <c r="K61" s="13" t="e">
        <f t="shared" si="16"/>
        <v>#DIV/0!</v>
      </c>
    </row>
    <row r="62" spans="1:11" x14ac:dyDescent="0.25">
      <c r="A62" s="10"/>
      <c r="B62" s="13"/>
      <c r="C62" s="70"/>
      <c r="D62" s="70"/>
      <c r="E62" s="13"/>
      <c r="I62" s="71"/>
    </row>
    <row r="63" spans="1:11" x14ac:dyDescent="0.25">
      <c r="A63" s="10" t="s">
        <v>25</v>
      </c>
      <c r="B63" s="10"/>
      <c r="C63" s="70"/>
      <c r="D63" s="70"/>
      <c r="E63" s="10"/>
      <c r="I63" s="71"/>
    </row>
    <row r="64" spans="1:11" x14ac:dyDescent="0.25">
      <c r="A64" s="10" t="s">
        <v>32</v>
      </c>
      <c r="B64" s="5">
        <f>(B19/B12)*3</f>
        <v>152686.34273774427</v>
      </c>
      <c r="C64" s="126">
        <f>(C19/D12)*3</f>
        <v>90000</v>
      </c>
      <c r="D64" s="126"/>
      <c r="E64" s="5">
        <f>(E19/E12)*3</f>
        <v>336000</v>
      </c>
      <c r="F64" s="5">
        <f t="shared" ref="F64:K64" si="17">(F19/F12)*3</f>
        <v>936000</v>
      </c>
      <c r="G64" s="5">
        <f t="shared" si="17"/>
        <v>150000</v>
      </c>
      <c r="H64" s="5">
        <f t="shared" si="17"/>
        <v>300000</v>
      </c>
      <c r="I64" s="5">
        <f t="shared" si="17"/>
        <v>321000</v>
      </c>
      <c r="J64" s="5" t="e">
        <f t="shared" si="17"/>
        <v>#VALUE!</v>
      </c>
      <c r="K64" s="5" t="e">
        <f t="shared" si="17"/>
        <v>#DIV/0!</v>
      </c>
    </row>
    <row r="65" spans="1:11" x14ac:dyDescent="0.25">
      <c r="A65" s="10" t="s">
        <v>33</v>
      </c>
      <c r="B65" s="5">
        <f>(B20/B14)*3</f>
        <v>160765.70093351678</v>
      </c>
      <c r="C65" s="126">
        <f>(C20/D14)*3</f>
        <v>91139.940786997264</v>
      </c>
      <c r="D65" s="126"/>
      <c r="E65" s="5">
        <f>(E20/E14)*3</f>
        <v>277016.44297297281</v>
      </c>
      <c r="F65" s="5">
        <f t="shared" ref="F65:K65" si="18">(F20/F14)*3</f>
        <v>567131.21272365807</v>
      </c>
      <c r="G65" s="5">
        <f t="shared" si="18"/>
        <v>154201.93504583003</v>
      </c>
      <c r="H65" s="5">
        <f t="shared" si="18"/>
        <v>233967.89300493026</v>
      </c>
      <c r="I65" s="5">
        <f t="shared" si="18"/>
        <v>472308.88766743033</v>
      </c>
      <c r="J65" s="5" t="e">
        <f t="shared" si="18"/>
        <v>#VALUE!</v>
      </c>
      <c r="K65" s="5" t="e">
        <f t="shared" si="18"/>
        <v>#DIV/0!</v>
      </c>
    </row>
    <row r="66" spans="1:11" x14ac:dyDescent="0.25">
      <c r="A66" s="10" t="s">
        <v>26</v>
      </c>
      <c r="B66" s="13" t="e">
        <f>(B65/B64)*B48</f>
        <v>#VALUE!</v>
      </c>
      <c r="C66" s="149">
        <f>(C65/C64)*D48</f>
        <v>120.00436793521797</v>
      </c>
      <c r="D66" s="149"/>
      <c r="E66" s="13">
        <f>E65/E64*E48</f>
        <v>118.30194031995138</v>
      </c>
      <c r="F66" s="13">
        <f t="shared" ref="F66:K66" si="19">F65/F64*F48</f>
        <v>7.4118503286031148</v>
      </c>
      <c r="G66" s="13">
        <f t="shared" si="19"/>
        <v>105.70320738237238</v>
      </c>
      <c r="H66" s="13">
        <f t="shared" si="19"/>
        <v>119.8434195935114</v>
      </c>
      <c r="I66" s="13">
        <f t="shared" si="19"/>
        <v>228.39283243825253</v>
      </c>
      <c r="J66" s="13" t="e">
        <f t="shared" si="19"/>
        <v>#VALUE!</v>
      </c>
      <c r="K66" s="13" t="e">
        <f t="shared" si="19"/>
        <v>#DIV/0!</v>
      </c>
    </row>
    <row r="67" spans="1:11" x14ac:dyDescent="0.25">
      <c r="A67" s="10" t="s">
        <v>34</v>
      </c>
      <c r="B67" s="16">
        <f>B19/B12</f>
        <v>50895.447579248088</v>
      </c>
      <c r="C67" s="126">
        <f>C19/D12</f>
        <v>30000</v>
      </c>
      <c r="D67" s="126"/>
      <c r="E67" s="16">
        <f>E19/E12</f>
        <v>112000</v>
      </c>
      <c r="F67" s="16">
        <f t="shared" ref="F67:K67" si="20">F19/F12</f>
        <v>312000</v>
      </c>
      <c r="G67" s="16">
        <f t="shared" si="20"/>
        <v>50000</v>
      </c>
      <c r="H67" s="16">
        <f t="shared" si="20"/>
        <v>100000</v>
      </c>
      <c r="I67" s="16">
        <f t="shared" si="20"/>
        <v>107000</v>
      </c>
      <c r="J67" s="16" t="e">
        <f t="shared" si="20"/>
        <v>#VALUE!</v>
      </c>
      <c r="K67" s="16" t="e">
        <f t="shared" si="20"/>
        <v>#DIV/0!</v>
      </c>
    </row>
    <row r="68" spans="1:11" x14ac:dyDescent="0.25">
      <c r="A68" s="10" t="s">
        <v>35</v>
      </c>
      <c r="B68" s="16">
        <f>B20/B14</f>
        <v>53588.566977838927</v>
      </c>
      <c r="C68" s="126">
        <f>C20/D14</f>
        <v>30379.980262332421</v>
      </c>
      <c r="D68" s="126"/>
      <c r="E68" s="16">
        <f>E20/E14</f>
        <v>92338.814324324267</v>
      </c>
      <c r="F68" s="16">
        <f t="shared" ref="F68:K68" si="21">F20/F14</f>
        <v>189043.73757455268</v>
      </c>
      <c r="G68" s="16">
        <f t="shared" si="21"/>
        <v>51400.645015276677</v>
      </c>
      <c r="H68" s="16">
        <f t="shared" si="21"/>
        <v>77989.297668310086</v>
      </c>
      <c r="I68" s="16">
        <f t="shared" si="21"/>
        <v>157436.29588914345</v>
      </c>
      <c r="J68" s="16" t="e">
        <f t="shared" si="21"/>
        <v>#VALUE!</v>
      </c>
      <c r="K68" s="16" t="e">
        <f t="shared" si="21"/>
        <v>#DIV/0!</v>
      </c>
    </row>
    <row r="69" spans="1:11" x14ac:dyDescent="0.25">
      <c r="A69" s="10"/>
      <c r="B69" s="13"/>
      <c r="C69" s="13"/>
      <c r="D69" s="13"/>
      <c r="E69" s="13"/>
      <c r="I69" s="71"/>
    </row>
    <row r="70" spans="1:11" x14ac:dyDescent="0.25">
      <c r="A70" s="10" t="s">
        <v>27</v>
      </c>
      <c r="B70" s="13"/>
      <c r="C70" s="13"/>
      <c r="D70" s="13"/>
      <c r="E70" s="13"/>
      <c r="I70" s="71"/>
    </row>
    <row r="71" spans="1:11" x14ac:dyDescent="0.25">
      <c r="A71" s="10" t="s">
        <v>28</v>
      </c>
      <c r="B71" s="13">
        <f>(B26/B25)*100</f>
        <v>105.19412360526157</v>
      </c>
      <c r="C71" s="13"/>
      <c r="D71" s="13"/>
      <c r="E71" s="13"/>
      <c r="I71" s="71"/>
    </row>
    <row r="72" spans="1:11" x14ac:dyDescent="0.25">
      <c r="A72" s="10" t="s">
        <v>29</v>
      </c>
      <c r="B72" s="13">
        <f>(B20/B26)*100</f>
        <v>147.07031609572857</v>
      </c>
      <c r="C72" s="13"/>
      <c r="D72" s="13"/>
      <c r="E72" s="13"/>
      <c r="I72" s="71"/>
    </row>
    <row r="73" spans="1:11" ht="15.75" thickBot="1" x14ac:dyDescent="0.3">
      <c r="A73" s="14"/>
      <c r="B73" s="14"/>
      <c r="C73" s="14"/>
      <c r="D73" s="14"/>
      <c r="E73" s="14"/>
      <c r="F73" s="14"/>
      <c r="G73" s="14"/>
      <c r="H73" s="14"/>
      <c r="I73" s="84"/>
      <c r="J73" s="84"/>
      <c r="K73" s="84"/>
    </row>
    <row r="74" spans="1:11" ht="15.75" thickTop="1" x14ac:dyDescent="0.25">
      <c r="A74" s="68"/>
    </row>
    <row r="75" spans="1:11" x14ac:dyDescent="0.25">
      <c r="A75" s="68"/>
    </row>
    <row r="76" spans="1:11" x14ac:dyDescent="0.25">
      <c r="A76" s="6" t="s">
        <v>30</v>
      </c>
      <c r="B76" s="25"/>
    </row>
    <row r="77" spans="1:11" x14ac:dyDescent="0.25">
      <c r="A77" s="6" t="s">
        <v>65</v>
      </c>
      <c r="B77" s="15"/>
      <c r="C77" s="15"/>
      <c r="D77" s="15"/>
      <c r="E77" s="15"/>
    </row>
    <row r="78" spans="1:11" x14ac:dyDescent="0.25">
      <c r="A78" s="35" t="s">
        <v>113</v>
      </c>
    </row>
    <row r="79" spans="1:11" x14ac:dyDescent="0.25">
      <c r="A79" s="35" t="s">
        <v>131</v>
      </c>
    </row>
    <row r="80" spans="1:11" x14ac:dyDescent="0.25">
      <c r="A80" s="6" t="s">
        <v>115</v>
      </c>
    </row>
    <row r="81" spans="1:1" x14ac:dyDescent="0.25">
      <c r="A81" s="6" t="s">
        <v>45</v>
      </c>
    </row>
    <row r="82" spans="1:1" x14ac:dyDescent="0.25">
      <c r="A82" s="93" t="s">
        <v>91</v>
      </c>
    </row>
    <row r="83" spans="1:1" x14ac:dyDescent="0.25">
      <c r="A83" s="79" t="s">
        <v>55</v>
      </c>
    </row>
    <row r="84" spans="1:1" x14ac:dyDescent="0.25">
      <c r="A84" s="6" t="s">
        <v>89</v>
      </c>
    </row>
    <row r="85" spans="1:1" x14ac:dyDescent="0.25">
      <c r="A85" s="6" t="s">
        <v>46</v>
      </c>
    </row>
    <row r="86" spans="1:1" x14ac:dyDescent="0.25">
      <c r="A86" s="36" t="s">
        <v>47</v>
      </c>
    </row>
    <row r="87" spans="1:1" x14ac:dyDescent="0.25">
      <c r="A87" s="36" t="s">
        <v>48</v>
      </c>
    </row>
    <row r="88" spans="1:1" x14ac:dyDescent="0.25">
      <c r="A88" s="6" t="s">
        <v>95</v>
      </c>
    </row>
    <row r="90" spans="1:1" x14ac:dyDescent="0.25">
      <c r="A90" s="98" t="s">
        <v>161</v>
      </c>
    </row>
    <row r="91" spans="1:1" x14ac:dyDescent="0.25">
      <c r="A91" s="6" t="s">
        <v>155</v>
      </c>
    </row>
  </sheetData>
  <mergeCells count="28">
    <mergeCell ref="C67:D67"/>
    <mergeCell ref="C68:D68"/>
    <mergeCell ref="C42:D42"/>
    <mergeCell ref="C43:D43"/>
    <mergeCell ref="C47:D47"/>
    <mergeCell ref="C60:D60"/>
    <mergeCell ref="C61:D61"/>
    <mergeCell ref="C64:D64"/>
    <mergeCell ref="C65:D65"/>
    <mergeCell ref="C66:D66"/>
    <mergeCell ref="C59:D59"/>
    <mergeCell ref="C51:D51"/>
    <mergeCell ref="C52:D52"/>
    <mergeCell ref="C53:D53"/>
    <mergeCell ref="C56:D56"/>
    <mergeCell ref="A2:I2"/>
    <mergeCell ref="C31:D31"/>
    <mergeCell ref="C21:D21"/>
    <mergeCell ref="C19:D19"/>
    <mergeCell ref="B4:B5"/>
    <mergeCell ref="C18:D18"/>
    <mergeCell ref="C20:D20"/>
    <mergeCell ref="C5:D5"/>
    <mergeCell ref="C34:D34"/>
    <mergeCell ref="C35:D35"/>
    <mergeCell ref="C36:D36"/>
    <mergeCell ref="C37:D37"/>
    <mergeCell ref="C22:D2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1"/>
  <sheetViews>
    <sheetView zoomScale="80" zoomScaleNormal="80" zoomScalePageLayoutView="90" workbookViewId="0">
      <selection activeCell="L62" sqref="L62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  <col min="6" max="6" width="16.42578125" bestFit="1" customWidth="1"/>
    <col min="7" max="7" width="17.28515625" customWidth="1"/>
    <col min="8" max="8" width="18.28515625" customWidth="1"/>
    <col min="9" max="9" width="17.140625" customWidth="1"/>
    <col min="10" max="10" width="13.5703125" bestFit="1" customWidth="1"/>
  </cols>
  <sheetData>
    <row r="2" spans="1:11" ht="15.75" x14ac:dyDescent="0.25">
      <c r="A2" s="144" t="s">
        <v>132</v>
      </c>
      <c r="B2" s="144"/>
      <c r="C2" s="144"/>
      <c r="D2" s="144"/>
      <c r="E2" s="144"/>
      <c r="F2" s="144"/>
      <c r="G2" s="144"/>
      <c r="H2" s="144"/>
      <c r="I2" s="144"/>
    </row>
    <row r="4" spans="1:11" ht="15" customHeight="1" x14ac:dyDescent="0.25">
      <c r="A4" s="19" t="s">
        <v>0</v>
      </c>
      <c r="B4" s="136" t="s">
        <v>157</v>
      </c>
      <c r="C4" s="23"/>
      <c r="D4" s="23"/>
      <c r="E4" s="23"/>
      <c r="F4" s="23"/>
      <c r="G4" s="23"/>
      <c r="H4" s="23"/>
      <c r="I4" s="23"/>
      <c r="J4" s="23"/>
    </row>
    <row r="5" spans="1:11" ht="60.75" thickBot="1" x14ac:dyDescent="0.3">
      <c r="A5" s="20"/>
      <c r="B5" s="137"/>
      <c r="C5" s="146" t="s">
        <v>1</v>
      </c>
      <c r="D5" s="146"/>
      <c r="E5" s="48" t="s">
        <v>50</v>
      </c>
      <c r="F5" s="48" t="s">
        <v>51</v>
      </c>
      <c r="G5" s="50" t="s">
        <v>52</v>
      </c>
      <c r="H5" s="118" t="s">
        <v>154</v>
      </c>
      <c r="I5" s="95" t="s">
        <v>60</v>
      </c>
      <c r="J5" s="104" t="s">
        <v>92</v>
      </c>
      <c r="K5" s="119" t="s">
        <v>90</v>
      </c>
    </row>
    <row r="6" spans="1:11" ht="15.75" thickTop="1" x14ac:dyDescent="0.25"/>
    <row r="7" spans="1:11" x14ac:dyDescent="0.25">
      <c r="A7" s="1" t="s">
        <v>2</v>
      </c>
      <c r="D7" s="7"/>
      <c r="E7" s="7"/>
    </row>
    <row r="8" spans="1:11" x14ac:dyDescent="0.25">
      <c r="D8" s="7"/>
      <c r="E8" s="7"/>
    </row>
    <row r="9" spans="1:11" x14ac:dyDescent="0.25">
      <c r="A9" t="s">
        <v>42</v>
      </c>
      <c r="B9" s="56" t="s">
        <v>43</v>
      </c>
      <c r="C9" t="s">
        <v>43</v>
      </c>
      <c r="D9" t="s">
        <v>44</v>
      </c>
      <c r="E9" t="s">
        <v>43</v>
      </c>
      <c r="F9" t="s">
        <v>43</v>
      </c>
      <c r="G9" t="s">
        <v>43</v>
      </c>
      <c r="H9" t="s">
        <v>43</v>
      </c>
      <c r="I9" s="56" t="s">
        <v>87</v>
      </c>
      <c r="J9" s="56" t="s">
        <v>43</v>
      </c>
      <c r="K9" s="56" t="s">
        <v>87</v>
      </c>
    </row>
    <row r="10" spans="1:11" s="10" customFormat="1" x14ac:dyDescent="0.25">
      <c r="A10" s="9" t="s">
        <v>74</v>
      </c>
      <c r="B10" s="5">
        <v>172037</v>
      </c>
      <c r="C10" s="5">
        <v>119404</v>
      </c>
      <c r="D10" s="5">
        <v>151028</v>
      </c>
      <c r="E10" s="5">
        <v>1544</v>
      </c>
      <c r="F10" s="10">
        <v>10</v>
      </c>
      <c r="G10" s="5">
        <v>13218</v>
      </c>
      <c r="H10" s="5">
        <v>56440</v>
      </c>
      <c r="I10" s="5">
        <v>20785</v>
      </c>
      <c r="J10" s="10" t="str">
        <f>'II Trimestre'!J10</f>
        <v>n.d</v>
      </c>
      <c r="K10" s="5">
        <v>0</v>
      </c>
    </row>
    <row r="11" spans="1:11" x14ac:dyDescent="0.25">
      <c r="A11" s="2" t="s">
        <v>133</v>
      </c>
      <c r="B11" s="78" t="str">
        <f>'II Trimestre'!B11</f>
        <v>n.d</v>
      </c>
      <c r="C11" s="28" t="str">
        <f>'II Trimestre'!C11</f>
        <v>n.d</v>
      </c>
      <c r="D11" s="28">
        <f>'II Trimestre'!D11</f>
        <v>150650</v>
      </c>
      <c r="E11" s="28">
        <f>'II Trimestre'!E11</f>
        <v>1484</v>
      </c>
      <c r="F11" s="28">
        <f>'II Trimestre'!F11</f>
        <v>1181</v>
      </c>
      <c r="G11" s="28">
        <f>'II Trimestre'!G11</f>
        <v>11974</v>
      </c>
      <c r="H11" s="28">
        <f>'II Trimestre'!H11</f>
        <v>50382</v>
      </c>
      <c r="I11" s="28">
        <f>'II Trimestre'!I11</f>
        <v>24129</v>
      </c>
      <c r="J11" s="10" t="str">
        <f>'II Trimestre'!J11</f>
        <v>n.d</v>
      </c>
      <c r="K11">
        <v>0</v>
      </c>
    </row>
    <row r="12" spans="1:11" x14ac:dyDescent="0.25">
      <c r="A12" s="29" t="s">
        <v>93</v>
      </c>
      <c r="B12" s="78">
        <f>'II Trimestre'!B12+'I Trimestre'!B12</f>
        <v>1366656</v>
      </c>
      <c r="C12" s="28" t="str">
        <f>'II Trimestre'!C12</f>
        <v>n.d</v>
      </c>
      <c r="D12" s="78">
        <f>'II Trimestre'!D12+'I Trimestre'!D12</f>
        <v>891440</v>
      </c>
      <c r="E12" s="78">
        <f>'II Trimestre'!E12+'I Trimestre'!E12</f>
        <v>7570</v>
      </c>
      <c r="F12" s="78">
        <f>'II Trimestre'!F12+'I Trimestre'!F12</f>
        <v>3524</v>
      </c>
      <c r="G12" s="78">
        <f>'II Trimestre'!G12+'I Trimestre'!G12</f>
        <v>71796</v>
      </c>
      <c r="H12" s="78">
        <f>'II Trimestre'!H12+'I Trimestre'!H12</f>
        <v>260773</v>
      </c>
      <c r="I12" s="78">
        <f>'II Trimestre'!I12+'I Trimestre'!I12</f>
        <v>131553</v>
      </c>
      <c r="J12" s="78" t="e">
        <f>'II Trimestre'!J12+'I Trimestre'!J12</f>
        <v>#VALUE!</v>
      </c>
      <c r="K12">
        <v>0</v>
      </c>
    </row>
    <row r="13" spans="1:11" ht="15.75" thickBot="1" x14ac:dyDescent="0.3">
      <c r="A13" s="2" t="s">
        <v>134</v>
      </c>
      <c r="B13" s="123">
        <v>171689</v>
      </c>
      <c r="C13" s="98">
        <v>120146</v>
      </c>
      <c r="D13" s="98">
        <v>154819</v>
      </c>
      <c r="E13" s="98">
        <v>1943</v>
      </c>
      <c r="F13" s="98">
        <v>144</v>
      </c>
      <c r="G13" s="98">
        <v>12806</v>
      </c>
      <c r="H13" s="78">
        <v>60535</v>
      </c>
      <c r="I13" s="98">
        <v>22043</v>
      </c>
      <c r="J13" s="10" t="str">
        <f>'II Trimestre'!J13</f>
        <v>n.d</v>
      </c>
      <c r="K13" s="86">
        <v>55</v>
      </c>
    </row>
    <row r="14" spans="1:11" ht="15.75" thickTop="1" x14ac:dyDescent="0.25">
      <c r="A14" s="29" t="s">
        <v>93</v>
      </c>
      <c r="B14" s="78">
        <f>'I Trimestre'!B14+'II Trimestre'!B14</f>
        <v>1136312</v>
      </c>
      <c r="C14" s="28" t="str">
        <f>'II Trimestre'!C14</f>
        <v>n.d</v>
      </c>
      <c r="D14" s="78">
        <f>'I Trimestre'!D14+'II Trimestre'!D14</f>
        <v>699329</v>
      </c>
      <c r="E14" s="78">
        <f>'I Trimestre'!E14+'II Trimestre'!E14</f>
        <v>7279</v>
      </c>
      <c r="F14" s="78">
        <f>'I Trimestre'!F14+'II Trimestre'!F14</f>
        <v>440</v>
      </c>
      <c r="G14" s="78">
        <f>'I Trimestre'!G14+'II Trimestre'!G14</f>
        <v>66997</v>
      </c>
      <c r="H14" s="78">
        <f>'I Trimestre'!H14+'II Trimestre'!H14</f>
        <v>247994</v>
      </c>
      <c r="I14" s="78">
        <f>'I Trimestre'!I14+'II Trimestre'!I14</f>
        <v>114273</v>
      </c>
      <c r="J14" s="78" t="e">
        <f>'I Trimestre'!J14+'II Trimestre'!J14</f>
        <v>#VALUE!</v>
      </c>
      <c r="K14">
        <v>0</v>
      </c>
    </row>
    <row r="15" spans="1:11" x14ac:dyDescent="0.25">
      <c r="A15" s="2" t="s">
        <v>99</v>
      </c>
      <c r="B15" s="78" t="str">
        <f>'II Trimestre'!B15</f>
        <v>n.d</v>
      </c>
      <c r="C15" s="28" t="str">
        <f>'II Trimestre'!C15</f>
        <v>n.d</v>
      </c>
      <c r="D15" s="28">
        <f>'II Trimestre'!D15</f>
        <v>157092</v>
      </c>
      <c r="E15" s="28">
        <f>'II Trimestre'!E15</f>
        <v>1488</v>
      </c>
      <c r="F15" s="28">
        <f>'II Trimestre'!F15</f>
        <v>1302</v>
      </c>
      <c r="G15" s="28">
        <f>'II Trimestre'!G15</f>
        <v>11975</v>
      </c>
      <c r="H15" s="28">
        <f>'II Trimestre'!H15</f>
        <v>54106</v>
      </c>
      <c r="I15" s="28">
        <f>'II Trimestre'!I15</f>
        <v>24132</v>
      </c>
      <c r="J15" s="10" t="str">
        <f>'II Trimestre'!J15</f>
        <v>n.d</v>
      </c>
      <c r="K15">
        <v>0</v>
      </c>
    </row>
    <row r="17" spans="1:11" x14ac:dyDescent="0.25">
      <c r="A17" s="4" t="s">
        <v>3</v>
      </c>
    </row>
    <row r="18" spans="1:11" x14ac:dyDescent="0.25">
      <c r="A18" s="2" t="s">
        <v>74</v>
      </c>
      <c r="B18" s="5">
        <f>C18+H18+G18+E18+F18+I18+J18</f>
        <v>55225510086.269997</v>
      </c>
      <c r="C18" s="151">
        <f>'I Trimestre'!C18+'II Trimestre'!C18</f>
        <v>22972526500</v>
      </c>
      <c r="D18" s="151"/>
      <c r="E18" s="21">
        <f>'I Trimestre'!E18+'II Trimestre'!E18</f>
        <v>537823867</v>
      </c>
      <c r="F18" s="21">
        <f>'I Trimestre'!F18+'II Trimestre'!F18</f>
        <v>3530000</v>
      </c>
      <c r="G18" s="58">
        <f>'I Trimestre'!G18+'II Trimestre'!G18</f>
        <v>3292599867</v>
      </c>
      <c r="H18" s="64">
        <f>'I Trimestre'!H18+'II Trimestre'!H18</f>
        <v>16725242003.999998</v>
      </c>
      <c r="I18" s="61">
        <f>'I Trimestre'!I18+'II Trimestre'!I18</f>
        <v>11328687236.999998</v>
      </c>
      <c r="J18" s="97">
        <f>'I Trimestre'!J18+'II Trimestre'!J18</f>
        <v>365100611.26999998</v>
      </c>
      <c r="K18" s="121">
        <f>'I Trimestre'!K18+'II Trimestre'!K18</f>
        <v>0</v>
      </c>
    </row>
    <row r="19" spans="1:11" x14ac:dyDescent="0.25">
      <c r="A19" s="2" t="s">
        <v>133</v>
      </c>
      <c r="B19" s="5">
        <f>SUM(C19:H19)+I19</f>
        <v>72433799000</v>
      </c>
      <c r="C19" s="151">
        <f>'I Trimestre'!C19+'II Trimestre'!C19</f>
        <v>26743200000</v>
      </c>
      <c r="D19" s="151"/>
      <c r="E19" s="21">
        <f>'I Trimestre'!E19+'II Trimestre'!E19</f>
        <v>847840000</v>
      </c>
      <c r="F19" s="58">
        <f>'I Trimestre'!F19+'II Trimestre'!F19</f>
        <v>1099488000</v>
      </c>
      <c r="G19" s="58">
        <f>'I Trimestre'!G19+'II Trimestre'!G19</f>
        <v>3589800000</v>
      </c>
      <c r="H19" s="58">
        <f>'I Trimestre'!H19+'II Trimestre'!H19</f>
        <v>26077300000</v>
      </c>
      <c r="I19" s="58">
        <f>'I Trimestre'!I19+'II Trimestre'!I19</f>
        <v>14076171000</v>
      </c>
      <c r="J19" s="97" t="str">
        <f>'II Trimestre'!J19</f>
        <v>n.d</v>
      </c>
      <c r="K19" s="121">
        <f>'II Trimestre'!K19</f>
        <v>0</v>
      </c>
    </row>
    <row r="20" spans="1:11" x14ac:dyDescent="0.25">
      <c r="A20" s="2" t="s">
        <v>134</v>
      </c>
      <c r="B20" s="5">
        <f>SUM(C20:H20)+I20+J20</f>
        <v>58831837145.699997</v>
      </c>
      <c r="C20" s="151">
        <f>'I Trimestre'!C20+'II Trimestre'!C20</f>
        <v>21686746000</v>
      </c>
      <c r="D20" s="151"/>
      <c r="E20" s="21">
        <f>'I Trimestre'!E20+'II Trimestre'!E20</f>
        <v>655721066</v>
      </c>
      <c r="F20" s="58">
        <f>'I Trimestre'!F20+'II Trimestre'!F20</f>
        <v>91049000</v>
      </c>
      <c r="G20" s="58">
        <f>'I Trimestre'!G20+'II Trimestre'!G20</f>
        <v>3511387000</v>
      </c>
      <c r="H20" s="64">
        <f>'I Trimestre'!H20+'II Trimestre'!H20</f>
        <v>18467901029</v>
      </c>
      <c r="I20" s="58">
        <f>'I Trimestre'!I20+'II Trimestre'!I20</f>
        <v>14108373840</v>
      </c>
      <c r="J20" s="97">
        <f>'I Trimestre'!J20+'II Trimestre'!J20</f>
        <v>310659210.70000005</v>
      </c>
      <c r="K20" s="121">
        <f>'I Trimestre'!K20+'II Trimestre'!K20</f>
        <v>0</v>
      </c>
    </row>
    <row r="21" spans="1:11" x14ac:dyDescent="0.25">
      <c r="A21" s="2" t="s">
        <v>99</v>
      </c>
      <c r="B21" s="5">
        <f>SUM(C21:H21)+I21</f>
        <v>134621130000</v>
      </c>
      <c r="C21" s="151">
        <f>+'II Trimestre'!C21</f>
        <v>50338410000</v>
      </c>
      <c r="D21" s="151"/>
      <c r="E21" s="21">
        <f>'II Trimestre'!E21</f>
        <v>1525104000</v>
      </c>
      <c r="F21" s="58">
        <f>'II Trimestre'!F21</f>
        <v>3075384000</v>
      </c>
      <c r="G21" s="58">
        <f>'II Trimestre'!G21</f>
        <v>7182100000</v>
      </c>
      <c r="H21" s="58">
        <f>'II Trimestre'!H21</f>
        <v>47839200000</v>
      </c>
      <c r="I21" s="58">
        <f>'II Trimestre'!I21</f>
        <v>24660932000</v>
      </c>
      <c r="J21" s="97" t="str">
        <f>'II Trimestre'!J21</f>
        <v>n.d</v>
      </c>
      <c r="K21" s="121">
        <f>'II Trimestre'!K21</f>
        <v>0</v>
      </c>
    </row>
    <row r="22" spans="1:11" x14ac:dyDescent="0.25">
      <c r="A22" s="2" t="s">
        <v>135</v>
      </c>
      <c r="B22" s="3">
        <f>SUM(C22:H22)+I22+J22</f>
        <v>58831837145.699997</v>
      </c>
      <c r="C22" s="143">
        <f>C20</f>
        <v>21686746000</v>
      </c>
      <c r="D22" s="143"/>
      <c r="E22" s="21">
        <f>E20</f>
        <v>655721066</v>
      </c>
      <c r="F22" s="58">
        <f t="shared" ref="F22:K22" si="0">F20</f>
        <v>91049000</v>
      </c>
      <c r="G22" s="58">
        <f t="shared" si="0"/>
        <v>3511387000</v>
      </c>
      <c r="H22" s="58">
        <f t="shared" si="0"/>
        <v>18467901029</v>
      </c>
      <c r="I22" s="97">
        <f t="shared" si="0"/>
        <v>14108373840</v>
      </c>
      <c r="J22" s="97">
        <f t="shared" si="0"/>
        <v>310659210.70000005</v>
      </c>
      <c r="K22" s="121">
        <f t="shared" si="0"/>
        <v>0</v>
      </c>
    </row>
    <row r="23" spans="1:11" x14ac:dyDescent="0.25">
      <c r="B23" s="3"/>
      <c r="C23" s="3"/>
      <c r="D23" s="3"/>
      <c r="E23" s="3"/>
    </row>
    <row r="24" spans="1:11" x14ac:dyDescent="0.25">
      <c r="A24" s="8" t="s">
        <v>4</v>
      </c>
      <c r="B24" s="5"/>
      <c r="C24" s="5"/>
      <c r="D24" s="5"/>
      <c r="E24" s="5"/>
    </row>
    <row r="25" spans="1:11" x14ac:dyDescent="0.25">
      <c r="A25" s="9" t="s">
        <v>133</v>
      </c>
      <c r="B25" s="5">
        <f>'I Trimestre'!B25+'II Trimestre'!B25</f>
        <v>72433799000</v>
      </c>
      <c r="C25" s="5"/>
      <c r="D25" s="5"/>
      <c r="E25" s="5"/>
    </row>
    <row r="26" spans="1:11" x14ac:dyDescent="0.25">
      <c r="A26" s="9" t="s">
        <v>134</v>
      </c>
      <c r="B26" s="5">
        <f>'I Trimestre'!B26+'II Trimestre'!B26</f>
        <v>67690015160.419998</v>
      </c>
      <c r="C26" s="5"/>
      <c r="D26" s="5"/>
      <c r="E26" s="5"/>
    </row>
    <row r="27" spans="1:11" x14ac:dyDescent="0.25">
      <c r="A27" s="10"/>
      <c r="B27" s="10"/>
      <c r="C27" s="10"/>
      <c r="D27" s="10"/>
      <c r="E27" s="10"/>
    </row>
    <row r="28" spans="1:11" x14ac:dyDescent="0.25">
      <c r="A28" s="10" t="s">
        <v>5</v>
      </c>
      <c r="B28" s="10"/>
      <c r="C28" s="10"/>
      <c r="D28" s="10"/>
      <c r="E28" s="10"/>
    </row>
    <row r="29" spans="1:11" x14ac:dyDescent="0.25">
      <c r="A29" s="9" t="s">
        <v>75</v>
      </c>
      <c r="B29" s="45">
        <v>0.99</v>
      </c>
      <c r="C29" s="45">
        <v>0.99</v>
      </c>
      <c r="D29" s="45">
        <v>0.99</v>
      </c>
      <c r="E29" s="45">
        <v>0.99</v>
      </c>
      <c r="F29" s="45">
        <v>0.99</v>
      </c>
      <c r="G29" s="45">
        <v>0.99</v>
      </c>
      <c r="H29" s="45">
        <v>0.99</v>
      </c>
      <c r="I29" s="45">
        <v>0.99</v>
      </c>
      <c r="J29" s="45">
        <v>0.99</v>
      </c>
      <c r="K29" s="45">
        <v>0.99</v>
      </c>
    </row>
    <row r="30" spans="1:11" x14ac:dyDescent="0.25">
      <c r="A30" s="9" t="s">
        <v>136</v>
      </c>
      <c r="B30" s="45">
        <v>1.01</v>
      </c>
      <c r="C30" s="45">
        <v>1.01</v>
      </c>
      <c r="D30" s="45">
        <v>1.01</v>
      </c>
      <c r="E30" s="45">
        <v>1.01</v>
      </c>
      <c r="F30" s="45">
        <v>1.01</v>
      </c>
      <c r="G30" s="45">
        <v>1.01</v>
      </c>
      <c r="H30" s="45">
        <v>1.01</v>
      </c>
      <c r="I30" s="45">
        <v>1.01</v>
      </c>
      <c r="J30" s="45">
        <v>1.01</v>
      </c>
      <c r="K30" s="45">
        <v>1.01</v>
      </c>
    </row>
    <row r="31" spans="1:11" x14ac:dyDescent="0.25">
      <c r="A31" s="9" t="s">
        <v>6</v>
      </c>
      <c r="B31" s="5">
        <v>357409</v>
      </c>
      <c r="C31" s="138">
        <v>142214</v>
      </c>
      <c r="D31" s="138"/>
      <c r="E31" s="120">
        <v>146098</v>
      </c>
      <c r="F31" s="120" t="s">
        <v>88</v>
      </c>
      <c r="G31" s="120">
        <v>79450</v>
      </c>
      <c r="H31" s="120" t="s">
        <v>88</v>
      </c>
      <c r="I31" s="120" t="s">
        <v>88</v>
      </c>
      <c r="J31" s="120" t="s">
        <v>88</v>
      </c>
      <c r="K31" s="120" t="s">
        <v>88</v>
      </c>
    </row>
    <row r="32" spans="1:11" x14ac:dyDescent="0.25">
      <c r="A32" s="10"/>
      <c r="B32" s="10"/>
      <c r="C32" s="10"/>
      <c r="D32" s="10"/>
      <c r="E32" s="10"/>
    </row>
    <row r="33" spans="1:11" x14ac:dyDescent="0.25">
      <c r="A33" s="11" t="s">
        <v>7</v>
      </c>
      <c r="B33" s="10"/>
      <c r="C33" s="10"/>
      <c r="D33" s="10"/>
      <c r="E33" s="10"/>
    </row>
    <row r="34" spans="1:11" x14ac:dyDescent="0.25">
      <c r="A34" s="10" t="s">
        <v>76</v>
      </c>
      <c r="B34" s="5">
        <f>B18/B29</f>
        <v>55783343521.484848</v>
      </c>
      <c r="C34" s="141">
        <f>C18/C29</f>
        <v>23204572222.222221</v>
      </c>
      <c r="D34" s="141"/>
      <c r="E34" s="5">
        <f>E18/E29</f>
        <v>543256431.31313133</v>
      </c>
      <c r="F34" s="5">
        <f t="shared" ref="F34:K34" si="1">F18/F29</f>
        <v>3565656.5656565656</v>
      </c>
      <c r="G34" s="5">
        <f t="shared" si="1"/>
        <v>3325858451.5151515</v>
      </c>
      <c r="H34" s="5">
        <f t="shared" si="1"/>
        <v>16894183842.42424</v>
      </c>
      <c r="I34" s="5">
        <f t="shared" si="1"/>
        <v>11443118421.21212</v>
      </c>
      <c r="J34" s="5">
        <f t="shared" si="1"/>
        <v>368788496.23232323</v>
      </c>
      <c r="K34" s="5">
        <f t="shared" si="1"/>
        <v>0</v>
      </c>
    </row>
    <row r="35" spans="1:11" x14ac:dyDescent="0.25">
      <c r="A35" s="10" t="s">
        <v>137</v>
      </c>
      <c r="B35" s="5">
        <f>B20/B30</f>
        <v>58249343708.613861</v>
      </c>
      <c r="C35" s="141">
        <f>C20/C30</f>
        <v>21472025742.574257</v>
      </c>
      <c r="D35" s="141"/>
      <c r="E35" s="5">
        <f>E20/E30</f>
        <v>649228778.21782172</v>
      </c>
      <c r="F35" s="5">
        <f t="shared" ref="F35:K35" si="2">F20/F30</f>
        <v>90147524.752475247</v>
      </c>
      <c r="G35" s="5">
        <f t="shared" si="2"/>
        <v>3476620792.0792079</v>
      </c>
      <c r="H35" s="5">
        <f t="shared" si="2"/>
        <v>18285050523.762375</v>
      </c>
      <c r="I35" s="5">
        <f t="shared" si="2"/>
        <v>13968686970.297029</v>
      </c>
      <c r="J35" s="5">
        <f t="shared" si="2"/>
        <v>307583376.93069309</v>
      </c>
      <c r="K35" s="5">
        <f t="shared" si="2"/>
        <v>0</v>
      </c>
    </row>
    <row r="36" spans="1:11" x14ac:dyDescent="0.25">
      <c r="A36" s="10" t="s">
        <v>77</v>
      </c>
      <c r="B36" s="5">
        <f>B34/B10</f>
        <v>324252.01277332695</v>
      </c>
      <c r="C36" s="142">
        <f>C34/D10</f>
        <v>153644.17341302423</v>
      </c>
      <c r="D36" s="142"/>
      <c r="E36" s="5">
        <f>E34/E10</f>
        <v>351850.0202805255</v>
      </c>
      <c r="F36" s="5">
        <f t="shared" ref="F36:K36" si="3">F34/F10</f>
        <v>356565.65656565654</v>
      </c>
      <c r="G36" s="5">
        <f t="shared" si="3"/>
        <v>251615.86106182111</v>
      </c>
      <c r="H36" s="5">
        <f t="shared" si="3"/>
        <v>299329.97594656696</v>
      </c>
      <c r="I36" s="5">
        <f t="shared" si="3"/>
        <v>550546.95314948855</v>
      </c>
      <c r="J36" s="5" t="e">
        <f t="shared" si="3"/>
        <v>#VALUE!</v>
      </c>
      <c r="K36" s="5" t="e">
        <f t="shared" si="3"/>
        <v>#DIV/0!</v>
      </c>
    </row>
    <row r="37" spans="1:11" x14ac:dyDescent="0.25">
      <c r="A37" s="10" t="s">
        <v>138</v>
      </c>
      <c r="B37" s="5">
        <f>B35/B13</f>
        <v>339272.42693832371</v>
      </c>
      <c r="C37" s="142">
        <f>C35/D13</f>
        <v>138691.15381557986</v>
      </c>
      <c r="D37" s="142"/>
      <c r="E37" s="5">
        <f>E35/E13</f>
        <v>334137.30222224485</v>
      </c>
      <c r="F37" s="5">
        <f t="shared" ref="F37:K37" si="4">F35/F13</f>
        <v>626024.47744774481</v>
      </c>
      <c r="G37" s="5">
        <f t="shared" si="4"/>
        <v>271483.74137741746</v>
      </c>
      <c r="H37" s="5">
        <f t="shared" si="4"/>
        <v>302057.49605620507</v>
      </c>
      <c r="I37" s="5">
        <f t="shared" si="4"/>
        <v>633701.71801919106</v>
      </c>
      <c r="J37" s="5" t="e">
        <f t="shared" si="4"/>
        <v>#VALUE!</v>
      </c>
      <c r="K37" s="5">
        <f t="shared" si="4"/>
        <v>0</v>
      </c>
    </row>
    <row r="39" spans="1:11" x14ac:dyDescent="0.25">
      <c r="A39" s="1" t="s">
        <v>8</v>
      </c>
    </row>
    <row r="41" spans="1:11" x14ac:dyDescent="0.25">
      <c r="A41" t="s">
        <v>9</v>
      </c>
    </row>
    <row r="42" spans="1:11" x14ac:dyDescent="0.25">
      <c r="A42" t="s">
        <v>10</v>
      </c>
      <c r="B42" s="6" t="e">
        <f>(B11/B31)*100</f>
        <v>#VALUE!</v>
      </c>
      <c r="C42" s="152">
        <f>D11/C31*100</f>
        <v>105.93190543828315</v>
      </c>
      <c r="D42" s="152"/>
      <c r="E42" s="12">
        <f>E11/E31*100</f>
        <v>1.015756546975318</v>
      </c>
      <c r="F42" s="91" t="s">
        <v>54</v>
      </c>
      <c r="G42" s="12">
        <f t="shared" ref="G42:K42" si="5">G11/G31*100</f>
        <v>15.071113908118313</v>
      </c>
      <c r="H42" s="12" t="e">
        <f t="shared" si="5"/>
        <v>#VALUE!</v>
      </c>
      <c r="I42" s="12" t="e">
        <f t="shared" si="5"/>
        <v>#VALUE!</v>
      </c>
      <c r="J42" s="12" t="e">
        <f t="shared" si="5"/>
        <v>#VALUE!</v>
      </c>
      <c r="K42" s="12" t="e">
        <f t="shared" si="5"/>
        <v>#VALUE!</v>
      </c>
    </row>
    <row r="43" spans="1:11" x14ac:dyDescent="0.25">
      <c r="A43" t="s">
        <v>11</v>
      </c>
      <c r="B43" s="6">
        <f>(B13/B31)*100</f>
        <v>48.037122736137036</v>
      </c>
      <c r="C43" s="152">
        <f>D13/C31*100</f>
        <v>108.86340304048827</v>
      </c>
      <c r="D43" s="152"/>
      <c r="E43" s="12">
        <f>E13/E31*100</f>
        <v>1.3299292255883037</v>
      </c>
      <c r="F43" s="91" t="s">
        <v>54</v>
      </c>
      <c r="G43" s="12">
        <f t="shared" ref="G43:K43" si="6">G13/G31*100</f>
        <v>16.118313404657016</v>
      </c>
      <c r="H43" s="12" t="e">
        <f t="shared" si="6"/>
        <v>#VALUE!</v>
      </c>
      <c r="I43" s="12" t="e">
        <f t="shared" si="6"/>
        <v>#VALUE!</v>
      </c>
      <c r="J43" s="12" t="e">
        <f t="shared" si="6"/>
        <v>#VALUE!</v>
      </c>
      <c r="K43" s="12" t="e">
        <f t="shared" si="6"/>
        <v>#VALUE!</v>
      </c>
    </row>
    <row r="44" spans="1:11" x14ac:dyDescent="0.25">
      <c r="I44" s="87"/>
    </row>
    <row r="45" spans="1:11" x14ac:dyDescent="0.25">
      <c r="A45" t="s">
        <v>12</v>
      </c>
      <c r="I45" s="87"/>
    </row>
    <row r="46" spans="1:11" x14ac:dyDescent="0.25">
      <c r="A46" t="s">
        <v>13</v>
      </c>
      <c r="B46" s="12" t="e">
        <f>B13/B11*100</f>
        <v>#VALUE!</v>
      </c>
      <c r="C46" s="81" t="e">
        <f>C13/C11*100</f>
        <v>#VALUE!</v>
      </c>
      <c r="D46" s="81">
        <f>D13/D11*100</f>
        <v>102.76734152007964</v>
      </c>
      <c r="E46" s="12">
        <f>E13/E11*100</f>
        <v>130.9299191374663</v>
      </c>
      <c r="F46" s="12">
        <f t="shared" ref="F46:K46" si="7">F13/F11*100</f>
        <v>12.193056731583404</v>
      </c>
      <c r="G46" s="12">
        <f t="shared" si="7"/>
        <v>106.94838817437781</v>
      </c>
      <c r="H46" s="12">
        <f t="shared" si="7"/>
        <v>120.15203842642212</v>
      </c>
      <c r="I46" s="12">
        <f t="shared" si="7"/>
        <v>91.354801276472301</v>
      </c>
      <c r="J46" s="12" t="e">
        <f t="shared" si="7"/>
        <v>#VALUE!</v>
      </c>
      <c r="K46" s="12" t="e">
        <f t="shared" si="7"/>
        <v>#DIV/0!</v>
      </c>
    </row>
    <row r="47" spans="1:11" x14ac:dyDescent="0.25">
      <c r="A47" t="s">
        <v>14</v>
      </c>
      <c r="B47" s="12">
        <f>B20/B19*100</f>
        <v>81.221526356363</v>
      </c>
      <c r="C47" s="153">
        <f>C20/C19*100</f>
        <v>81.092561847497677</v>
      </c>
      <c r="D47" s="153"/>
      <c r="E47" s="12">
        <f>E20/E19*100</f>
        <v>77.340189894319678</v>
      </c>
      <c r="F47" s="12">
        <f t="shared" ref="F47:K47" si="8">F20/F19*100</f>
        <v>8.2810362641520427</v>
      </c>
      <c r="G47" s="12">
        <f t="shared" si="8"/>
        <v>97.815672182294279</v>
      </c>
      <c r="H47" s="12">
        <f t="shared" si="8"/>
        <v>70.819835753701497</v>
      </c>
      <c r="I47" s="12">
        <f t="shared" si="8"/>
        <v>100.22877556687824</v>
      </c>
      <c r="J47" s="12" t="e">
        <f t="shared" si="8"/>
        <v>#VALUE!</v>
      </c>
      <c r="K47" s="12" t="e">
        <f t="shared" si="8"/>
        <v>#DIV/0!</v>
      </c>
    </row>
    <row r="48" spans="1:11" x14ac:dyDescent="0.25">
      <c r="A48" s="10" t="s">
        <v>15</v>
      </c>
      <c r="B48" s="13" t="e">
        <f>AVERAGE(B46:B47)</f>
        <v>#VALUE!</v>
      </c>
      <c r="C48" s="82" t="e">
        <f>AVERAGE(C46,C47)</f>
        <v>#VALUE!</v>
      </c>
      <c r="D48" s="82">
        <f>AVERAGE(D46,C47)</f>
        <v>91.929951683788659</v>
      </c>
      <c r="E48" s="13">
        <f>AVERAGE(E46:E47)</f>
        <v>104.13505451589299</v>
      </c>
      <c r="F48" s="13">
        <f t="shared" ref="F48:K48" si="9">AVERAGE(F46:F47)</f>
        <v>10.237046497867723</v>
      </c>
      <c r="G48" s="13">
        <f t="shared" si="9"/>
        <v>102.38203017833604</v>
      </c>
      <c r="H48" s="13">
        <f t="shared" si="9"/>
        <v>95.48593709006181</v>
      </c>
      <c r="I48" s="13">
        <f t="shared" si="9"/>
        <v>95.791788421675278</v>
      </c>
      <c r="J48" s="13" t="e">
        <f t="shared" si="9"/>
        <v>#VALUE!</v>
      </c>
      <c r="K48" s="13" t="e">
        <f t="shared" si="9"/>
        <v>#DIV/0!</v>
      </c>
    </row>
    <row r="49" spans="1:11" x14ac:dyDescent="0.25">
      <c r="A49" s="10"/>
      <c r="B49" s="13"/>
      <c r="C49" s="13"/>
      <c r="D49" s="13"/>
      <c r="E49" s="13"/>
      <c r="I49" s="87"/>
    </row>
    <row r="50" spans="1:11" x14ac:dyDescent="0.25">
      <c r="A50" s="10" t="s">
        <v>16</v>
      </c>
      <c r="B50" s="10"/>
      <c r="C50" s="10"/>
      <c r="D50" s="10"/>
      <c r="E50" s="10"/>
      <c r="I50" s="87"/>
    </row>
    <row r="51" spans="1:11" x14ac:dyDescent="0.25">
      <c r="A51" s="10" t="s">
        <v>17</v>
      </c>
      <c r="B51" s="83" t="e">
        <f>B13/B15*100</f>
        <v>#VALUE!</v>
      </c>
      <c r="C51" s="149">
        <f>D13/D15*100</f>
        <v>98.553077177704779</v>
      </c>
      <c r="D51" s="149"/>
      <c r="E51" s="83">
        <f>E13/E15*100</f>
        <v>130.5779569892473</v>
      </c>
      <c r="F51" s="83">
        <f>F13/F15*100</f>
        <v>11.059907834101383</v>
      </c>
      <c r="G51" s="83">
        <f t="shared" ref="G51:K51" si="10">G13/G15*100</f>
        <v>106.93945720250522</v>
      </c>
      <c r="H51" s="83">
        <f t="shared" si="10"/>
        <v>111.88223117584002</v>
      </c>
      <c r="I51" s="83">
        <f t="shared" si="10"/>
        <v>91.343444389192769</v>
      </c>
      <c r="J51" s="83" t="e">
        <f t="shared" si="10"/>
        <v>#VALUE!</v>
      </c>
      <c r="K51" s="83" t="e">
        <f t="shared" si="10"/>
        <v>#DIV/0!</v>
      </c>
    </row>
    <row r="52" spans="1:11" x14ac:dyDescent="0.25">
      <c r="A52" s="10" t="s">
        <v>18</v>
      </c>
      <c r="B52" s="13">
        <f>B20/B21*100</f>
        <v>43.701785258896578</v>
      </c>
      <c r="C52" s="126">
        <f>C20/C21*100</f>
        <v>43.081905050238973</v>
      </c>
      <c r="D52" s="126"/>
      <c r="E52" s="13">
        <f>E20/E21*100</f>
        <v>42.995170558860245</v>
      </c>
      <c r="F52" s="13">
        <f t="shared" ref="F52:K52" si="11">F20/F21*100</f>
        <v>2.9605733788040776</v>
      </c>
      <c r="G52" s="13">
        <f t="shared" si="11"/>
        <v>48.890811879533842</v>
      </c>
      <c r="H52" s="13">
        <f t="shared" si="11"/>
        <v>38.604117604391384</v>
      </c>
      <c r="I52" s="13">
        <f t="shared" si="11"/>
        <v>57.209410577021181</v>
      </c>
      <c r="J52" s="13" t="e">
        <f t="shared" si="11"/>
        <v>#VALUE!</v>
      </c>
      <c r="K52" s="13" t="e">
        <f t="shared" si="11"/>
        <v>#DIV/0!</v>
      </c>
    </row>
    <row r="53" spans="1:11" x14ac:dyDescent="0.25">
      <c r="A53" s="10" t="s">
        <v>19</v>
      </c>
      <c r="B53" s="13" t="e">
        <f>(B51+B52)/2</f>
        <v>#VALUE!</v>
      </c>
      <c r="C53" s="126">
        <f>(C51+C52)/2</f>
        <v>70.817491113971869</v>
      </c>
      <c r="D53" s="126"/>
      <c r="E53" s="13">
        <f>(E51+E52)/2</f>
        <v>86.786563774053775</v>
      </c>
      <c r="F53" s="13">
        <f t="shared" ref="F53:K53" si="12">(F51+F52)/2</f>
        <v>7.0102406064527303</v>
      </c>
      <c r="G53" s="13">
        <f t="shared" si="12"/>
        <v>77.91513454101954</v>
      </c>
      <c r="H53" s="13">
        <f t="shared" si="12"/>
        <v>75.243174390115698</v>
      </c>
      <c r="I53" s="13">
        <f t="shared" si="12"/>
        <v>74.276427483106971</v>
      </c>
      <c r="J53" s="13" t="e">
        <f t="shared" si="12"/>
        <v>#VALUE!</v>
      </c>
      <c r="K53" s="13" t="e">
        <f t="shared" si="12"/>
        <v>#DIV/0!</v>
      </c>
    </row>
    <row r="54" spans="1:11" x14ac:dyDescent="0.25">
      <c r="A54" s="10"/>
      <c r="B54" s="10"/>
      <c r="C54" s="70"/>
      <c r="D54" s="70"/>
      <c r="E54" s="10"/>
      <c r="I54" s="87"/>
    </row>
    <row r="55" spans="1:11" x14ac:dyDescent="0.25">
      <c r="A55" s="10" t="s">
        <v>31</v>
      </c>
      <c r="B55" s="10"/>
      <c r="C55" s="70"/>
      <c r="D55" s="70"/>
      <c r="E55" s="10"/>
      <c r="I55" s="87"/>
    </row>
    <row r="56" spans="1:11" x14ac:dyDescent="0.25">
      <c r="A56" s="10" t="s">
        <v>20</v>
      </c>
      <c r="B56" s="13">
        <f>B22/B20*100</f>
        <v>100</v>
      </c>
      <c r="C56" s="126">
        <f>C22/C20*100</f>
        <v>100</v>
      </c>
      <c r="D56" s="126"/>
      <c r="E56" s="13">
        <f>E22/E20*100</f>
        <v>100</v>
      </c>
      <c r="F56" s="13">
        <f t="shared" ref="F56:K56" si="13">F22/F20*100</f>
        <v>100</v>
      </c>
      <c r="G56" s="13">
        <f t="shared" si="13"/>
        <v>100</v>
      </c>
      <c r="H56" s="13">
        <f t="shared" si="13"/>
        <v>100</v>
      </c>
      <c r="I56" s="13">
        <f t="shared" si="13"/>
        <v>100</v>
      </c>
      <c r="J56" s="13">
        <f t="shared" si="13"/>
        <v>100</v>
      </c>
      <c r="K56" s="13" t="e">
        <f t="shared" si="13"/>
        <v>#DIV/0!</v>
      </c>
    </row>
    <row r="57" spans="1:11" x14ac:dyDescent="0.25">
      <c r="A57" s="10"/>
      <c r="B57" s="10"/>
      <c r="C57" s="70"/>
      <c r="D57" s="70"/>
      <c r="E57" s="10"/>
      <c r="I57" s="87"/>
    </row>
    <row r="58" spans="1:11" x14ac:dyDescent="0.25">
      <c r="A58" s="10" t="s">
        <v>21</v>
      </c>
      <c r="B58" s="10"/>
      <c r="C58" s="70"/>
      <c r="D58" s="70"/>
      <c r="E58" s="10"/>
      <c r="I58" s="87"/>
    </row>
    <row r="59" spans="1:11" x14ac:dyDescent="0.25">
      <c r="A59" s="10" t="s">
        <v>22</v>
      </c>
      <c r="B59" s="13">
        <f>((B13/B10)-1)*100</f>
        <v>-0.20228206722971986</v>
      </c>
      <c r="C59" s="126">
        <f>((D13/D10)-1)*100</f>
        <v>2.5101305718145062</v>
      </c>
      <c r="D59" s="126"/>
      <c r="E59" s="13">
        <f>((E13/E10)-1)*100</f>
        <v>25.8419689119171</v>
      </c>
      <c r="F59" s="13">
        <f t="shared" ref="F59:K59" si="14">((F13/F10)-1)*100</f>
        <v>1340</v>
      </c>
      <c r="G59" s="13">
        <f t="shared" si="14"/>
        <v>-3.1169617188682053</v>
      </c>
      <c r="H59" s="13">
        <f t="shared" si="14"/>
        <v>7.2554925584691787</v>
      </c>
      <c r="I59" s="13">
        <f t="shared" si="14"/>
        <v>6.0524416646620116</v>
      </c>
      <c r="J59" s="13" t="e">
        <f t="shared" si="14"/>
        <v>#VALUE!</v>
      </c>
      <c r="K59" s="13" t="e">
        <f t="shared" si="14"/>
        <v>#DIV/0!</v>
      </c>
    </row>
    <row r="60" spans="1:11" x14ac:dyDescent="0.25">
      <c r="A60" s="10" t="s">
        <v>23</v>
      </c>
      <c r="B60" s="13">
        <f>((B35/B34)-1)*100</f>
        <v>4.4206747596246876</v>
      </c>
      <c r="C60" s="126">
        <f>((C35/C34)-1)*100</f>
        <v>-7.4664012896077603</v>
      </c>
      <c r="D60" s="126"/>
      <c r="E60" s="13">
        <f>((E35/E34)-1)*100</f>
        <v>19.506873880634878</v>
      </c>
      <c r="F60" s="13">
        <f t="shared" ref="F60:K60" si="15">((F35/F34)-1)*100</f>
        <v>2428.2166998569546</v>
      </c>
      <c r="G60" s="13">
        <f t="shared" si="15"/>
        <v>4.5330353880627117</v>
      </c>
      <c r="H60" s="13">
        <f t="shared" si="15"/>
        <v>8.23281369677904</v>
      </c>
      <c r="I60" s="13">
        <f t="shared" si="15"/>
        <v>22.070631938958705</v>
      </c>
      <c r="J60" s="13">
        <f t="shared" si="15"/>
        <v>-16.596265861577521</v>
      </c>
      <c r="K60" s="13" t="e">
        <f t="shared" si="15"/>
        <v>#DIV/0!</v>
      </c>
    </row>
    <row r="61" spans="1:11" x14ac:dyDescent="0.25">
      <c r="A61" s="10" t="s">
        <v>24</v>
      </c>
      <c r="B61" s="13">
        <f>((B37/B36)-1)*100</f>
        <v>4.6323271940634125</v>
      </c>
      <c r="C61" s="126">
        <f>((C37/C36)-1)*100</f>
        <v>-9.7322399315773911</v>
      </c>
      <c r="D61" s="126"/>
      <c r="E61" s="13">
        <f>((E37/E36)-1)*100</f>
        <v>-5.0341671272772786</v>
      </c>
      <c r="F61" s="13">
        <f t="shared" ref="F61:K61" si="16">((F37/F36)-1)*100</f>
        <v>75.570604156732983</v>
      </c>
      <c r="G61" s="13">
        <f t="shared" si="16"/>
        <v>7.8961160205694991</v>
      </c>
      <c r="H61" s="13">
        <f t="shared" si="16"/>
        <v>0.91120847519963188</v>
      </c>
      <c r="I61" s="13">
        <f t="shared" si="16"/>
        <v>15.104027802533992</v>
      </c>
      <c r="J61" s="13" t="e">
        <f t="shared" si="16"/>
        <v>#VALUE!</v>
      </c>
      <c r="K61" s="13" t="e">
        <f t="shared" si="16"/>
        <v>#DIV/0!</v>
      </c>
    </row>
    <row r="62" spans="1:11" x14ac:dyDescent="0.25">
      <c r="A62" s="10"/>
      <c r="B62" s="13"/>
      <c r="C62" s="70"/>
      <c r="D62" s="70"/>
      <c r="E62" s="13"/>
      <c r="I62" s="87"/>
    </row>
    <row r="63" spans="1:11" x14ac:dyDescent="0.25">
      <c r="A63" s="10" t="s">
        <v>25</v>
      </c>
      <c r="B63" s="10"/>
      <c r="C63" s="70"/>
      <c r="D63" s="70"/>
      <c r="E63" s="10"/>
      <c r="I63" s="87"/>
    </row>
    <row r="64" spans="1:11" x14ac:dyDescent="0.25">
      <c r="A64" s="10" t="s">
        <v>36</v>
      </c>
      <c r="B64" s="5">
        <f>(B19/B12)*6</f>
        <v>318004.52637679124</v>
      </c>
      <c r="C64" s="126">
        <f>(C19/D12)*6</f>
        <v>180000</v>
      </c>
      <c r="D64" s="126"/>
      <c r="E64" s="5">
        <f>(E19/E12)*6</f>
        <v>672000</v>
      </c>
      <c r="F64" s="5">
        <f t="shared" ref="F64:K64" si="17">(F19/F12)*6</f>
        <v>1872000</v>
      </c>
      <c r="G64" s="5">
        <f t="shared" si="17"/>
        <v>300000</v>
      </c>
      <c r="H64" s="5">
        <f t="shared" si="17"/>
        <v>600000</v>
      </c>
      <c r="I64" s="5">
        <f t="shared" si="17"/>
        <v>642000</v>
      </c>
      <c r="J64" s="5" t="e">
        <f t="shared" si="17"/>
        <v>#VALUE!</v>
      </c>
      <c r="K64" s="5" t="e">
        <f t="shared" si="17"/>
        <v>#DIV/0!</v>
      </c>
    </row>
    <row r="65" spans="1:11" x14ac:dyDescent="0.25">
      <c r="A65" s="10" t="s">
        <v>37</v>
      </c>
      <c r="B65" s="5">
        <f>(B20/B14)*6</f>
        <v>310646.21589334618</v>
      </c>
      <c r="C65" s="126">
        <f>(C20/D14)*6</f>
        <v>186064.75063954163</v>
      </c>
      <c r="D65" s="126"/>
      <c r="E65" s="5">
        <f>(E20/E14)*6</f>
        <v>540503.69501305127</v>
      </c>
      <c r="F65" s="5">
        <f t="shared" ref="F65:K65" si="18">(F20/F14)*6</f>
        <v>1241577.2727272727</v>
      </c>
      <c r="G65" s="5">
        <f t="shared" si="18"/>
        <v>314466.64776034746</v>
      </c>
      <c r="H65" s="5">
        <f t="shared" si="18"/>
        <v>446814.8671903353</v>
      </c>
      <c r="I65" s="5">
        <f t="shared" si="18"/>
        <v>740772.03748917067</v>
      </c>
      <c r="J65" s="5" t="e">
        <f t="shared" si="18"/>
        <v>#VALUE!</v>
      </c>
      <c r="K65" s="5" t="e">
        <f t="shared" si="18"/>
        <v>#DIV/0!</v>
      </c>
    </row>
    <row r="66" spans="1:11" x14ac:dyDescent="0.25">
      <c r="A66" s="10" t="s">
        <v>26</v>
      </c>
      <c r="B66" s="13" t="e">
        <f>(B65/B64)*B48</f>
        <v>#VALUE!</v>
      </c>
      <c r="C66" s="149">
        <f>(C65/C64)*D48</f>
        <v>95.027352979718046</v>
      </c>
      <c r="D66" s="149"/>
      <c r="E66" s="13">
        <f>E65/E64*E48</f>
        <v>83.758008550931095</v>
      </c>
      <c r="F66" s="13">
        <f t="shared" ref="F66:K66" si="19">F65/F64*F48</f>
        <v>6.7895749314128668</v>
      </c>
      <c r="G66" s="13">
        <f t="shared" si="19"/>
        <v>107.31911273693355</v>
      </c>
      <c r="H66" s="13">
        <f t="shared" si="19"/>
        <v>71.107560499067802</v>
      </c>
      <c r="I66" s="13">
        <f t="shared" si="19"/>
        <v>110.5294054265669</v>
      </c>
      <c r="J66" s="13" t="e">
        <f t="shared" si="19"/>
        <v>#VALUE!</v>
      </c>
      <c r="K66" s="13" t="e">
        <f t="shared" si="19"/>
        <v>#DIV/0!</v>
      </c>
    </row>
    <row r="67" spans="1:11" x14ac:dyDescent="0.25">
      <c r="A67" s="10" t="s">
        <v>34</v>
      </c>
      <c r="B67" s="16">
        <f>B19/B12</f>
        <v>53000.754396131873</v>
      </c>
      <c r="C67" s="126">
        <f>C19/D12</f>
        <v>30000</v>
      </c>
      <c r="D67" s="126"/>
      <c r="E67" s="16">
        <f>E19/E12</f>
        <v>112000</v>
      </c>
      <c r="F67" s="16">
        <f t="shared" ref="F67:K67" si="20">F19/F12</f>
        <v>312000</v>
      </c>
      <c r="G67" s="16">
        <f t="shared" si="20"/>
        <v>50000</v>
      </c>
      <c r="H67" s="16">
        <f t="shared" si="20"/>
        <v>100000</v>
      </c>
      <c r="I67" s="16">
        <f t="shared" si="20"/>
        <v>107000</v>
      </c>
      <c r="J67" s="16" t="e">
        <f t="shared" si="20"/>
        <v>#VALUE!</v>
      </c>
      <c r="K67" s="16" t="e">
        <f t="shared" si="20"/>
        <v>#DIV/0!</v>
      </c>
    </row>
    <row r="68" spans="1:11" x14ac:dyDescent="0.25">
      <c r="A68" s="10" t="s">
        <v>35</v>
      </c>
      <c r="B68" s="16">
        <f>B20/B14</f>
        <v>51774.369315557698</v>
      </c>
      <c r="C68" s="126">
        <f>C20/D14</f>
        <v>31010.791773256937</v>
      </c>
      <c r="D68" s="126"/>
      <c r="E68" s="16">
        <f>E20/E14</f>
        <v>90083.949168841878</v>
      </c>
      <c r="F68" s="16">
        <f t="shared" ref="F68:K68" si="21">F20/F14</f>
        <v>206929.54545454544</v>
      </c>
      <c r="G68" s="16">
        <f t="shared" si="21"/>
        <v>52411.107960057911</v>
      </c>
      <c r="H68" s="16">
        <f t="shared" si="21"/>
        <v>74469.144531722544</v>
      </c>
      <c r="I68" s="16">
        <f t="shared" si="21"/>
        <v>123462.00624819512</v>
      </c>
      <c r="J68" s="16" t="e">
        <f t="shared" si="21"/>
        <v>#VALUE!</v>
      </c>
      <c r="K68" s="16" t="e">
        <f t="shared" si="21"/>
        <v>#DIV/0!</v>
      </c>
    </row>
    <row r="69" spans="1:11" x14ac:dyDescent="0.25">
      <c r="A69" s="10"/>
      <c r="B69" s="13"/>
      <c r="C69" s="13"/>
      <c r="D69" s="13"/>
      <c r="E69" s="13"/>
      <c r="I69" s="87"/>
    </row>
    <row r="70" spans="1:11" x14ac:dyDescent="0.25">
      <c r="A70" s="10" t="s">
        <v>27</v>
      </c>
      <c r="B70" s="13"/>
      <c r="C70" s="13"/>
      <c r="D70" s="13"/>
      <c r="E70" s="13"/>
      <c r="I70" s="87"/>
    </row>
    <row r="71" spans="1:11" x14ac:dyDescent="0.25">
      <c r="A71" s="10" t="s">
        <v>28</v>
      </c>
      <c r="B71" s="13">
        <f>(B26/B25)*100</f>
        <v>93.450869752696534</v>
      </c>
      <c r="C71" s="13"/>
      <c r="D71" s="13"/>
      <c r="E71" s="13"/>
      <c r="I71" s="87"/>
    </row>
    <row r="72" spans="1:11" x14ac:dyDescent="0.25">
      <c r="A72" s="10" t="s">
        <v>29</v>
      </c>
      <c r="B72" s="13">
        <f>(B20/B26)*100</f>
        <v>86.913612009501236</v>
      </c>
      <c r="C72" s="13"/>
      <c r="D72" s="13"/>
      <c r="E72" s="13"/>
      <c r="I72" s="87"/>
    </row>
    <row r="73" spans="1:11" ht="15.75" thickBot="1" x14ac:dyDescent="0.3">
      <c r="A73" s="14"/>
      <c r="B73" s="14"/>
      <c r="C73" s="14"/>
      <c r="D73" s="14"/>
      <c r="E73" s="14"/>
      <c r="F73" s="14"/>
      <c r="G73" s="14"/>
      <c r="H73" s="14"/>
      <c r="I73" s="89"/>
      <c r="J73" s="89"/>
      <c r="K73" s="89"/>
    </row>
    <row r="74" spans="1:11" ht="15.75" thickTop="1" x14ac:dyDescent="0.25">
      <c r="A74" s="68"/>
    </row>
    <row r="75" spans="1:11" x14ac:dyDescent="0.25">
      <c r="A75" s="68"/>
    </row>
    <row r="76" spans="1:11" x14ac:dyDescent="0.25">
      <c r="A76" s="6" t="s">
        <v>30</v>
      </c>
      <c r="B76" s="25"/>
    </row>
    <row r="77" spans="1:11" x14ac:dyDescent="0.25">
      <c r="A77" s="6" t="s">
        <v>65</v>
      </c>
      <c r="B77" s="15"/>
      <c r="C77" s="15"/>
      <c r="D77" s="15"/>
      <c r="E77" s="15"/>
    </row>
    <row r="78" spans="1:11" x14ac:dyDescent="0.25">
      <c r="A78" s="35" t="s">
        <v>113</v>
      </c>
    </row>
    <row r="79" spans="1:11" x14ac:dyDescent="0.25">
      <c r="A79" s="35" t="s">
        <v>139</v>
      </c>
    </row>
    <row r="80" spans="1:11" x14ac:dyDescent="0.25">
      <c r="A80" s="6" t="s">
        <v>115</v>
      </c>
    </row>
    <row r="81" spans="1:1" x14ac:dyDescent="0.25">
      <c r="A81" s="6" t="s">
        <v>45</v>
      </c>
    </row>
    <row r="82" spans="1:1" x14ac:dyDescent="0.25">
      <c r="A82" s="93" t="s">
        <v>91</v>
      </c>
    </row>
    <row r="83" spans="1:1" x14ac:dyDescent="0.25">
      <c r="A83" s="79" t="s">
        <v>55</v>
      </c>
    </row>
    <row r="84" spans="1:1" x14ac:dyDescent="0.25">
      <c r="A84" s="6" t="s">
        <v>89</v>
      </c>
    </row>
    <row r="85" spans="1:1" x14ac:dyDescent="0.25">
      <c r="A85" s="6" t="s">
        <v>46</v>
      </c>
    </row>
    <row r="86" spans="1:1" x14ac:dyDescent="0.25">
      <c r="A86" s="36" t="s">
        <v>47</v>
      </c>
    </row>
    <row r="87" spans="1:1" x14ac:dyDescent="0.25">
      <c r="A87" s="36" t="s">
        <v>48</v>
      </c>
    </row>
    <row r="88" spans="1:1" x14ac:dyDescent="0.25">
      <c r="A88" s="6" t="s">
        <v>95</v>
      </c>
    </row>
    <row r="90" spans="1:1" x14ac:dyDescent="0.25">
      <c r="A90" s="98" t="s">
        <v>158</v>
      </c>
    </row>
    <row r="91" spans="1:1" x14ac:dyDescent="0.25">
      <c r="A91" s="6" t="s">
        <v>155</v>
      </c>
    </row>
  </sheetData>
  <mergeCells count="28">
    <mergeCell ref="C67:D67"/>
    <mergeCell ref="C68:D68"/>
    <mergeCell ref="C42:D42"/>
    <mergeCell ref="C43:D43"/>
    <mergeCell ref="C47:D47"/>
    <mergeCell ref="C60:D60"/>
    <mergeCell ref="C61:D61"/>
    <mergeCell ref="C64:D64"/>
    <mergeCell ref="C65:D65"/>
    <mergeCell ref="C66:D66"/>
    <mergeCell ref="C59:D59"/>
    <mergeCell ref="C51:D51"/>
    <mergeCell ref="C52:D52"/>
    <mergeCell ref="C53:D53"/>
    <mergeCell ref="C56:D56"/>
    <mergeCell ref="C34:D34"/>
    <mergeCell ref="C35:D35"/>
    <mergeCell ref="C36:D36"/>
    <mergeCell ref="C37:D37"/>
    <mergeCell ref="A2:I2"/>
    <mergeCell ref="C31:D31"/>
    <mergeCell ref="C21:D21"/>
    <mergeCell ref="B4:B5"/>
    <mergeCell ref="C18:D18"/>
    <mergeCell ref="C19:D19"/>
    <mergeCell ref="C20:D20"/>
    <mergeCell ref="C5:D5"/>
    <mergeCell ref="C22:D22"/>
  </mergeCell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2"/>
  <sheetViews>
    <sheetView topLeftCell="A22" zoomScale="90" zoomScaleNormal="90" zoomScalePageLayoutView="90" workbookViewId="0">
      <selection activeCell="C12" sqref="C12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  <col min="6" max="6" width="16.140625" customWidth="1"/>
    <col min="7" max="7" width="14.28515625" customWidth="1"/>
    <col min="8" max="8" width="14.7109375" customWidth="1"/>
    <col min="9" max="9" width="17.28515625" customWidth="1"/>
    <col min="10" max="10" width="13.85546875" customWidth="1"/>
  </cols>
  <sheetData>
    <row r="2" spans="1:11" ht="15.75" x14ac:dyDescent="0.25">
      <c r="A2" s="144" t="s">
        <v>140</v>
      </c>
      <c r="B2" s="144"/>
      <c r="C2" s="144"/>
      <c r="D2" s="144"/>
      <c r="E2" s="144"/>
      <c r="F2" s="144"/>
      <c r="G2" s="144"/>
      <c r="H2" s="144"/>
      <c r="I2" s="144"/>
    </row>
    <row r="4" spans="1:11" ht="15" customHeight="1" x14ac:dyDescent="0.25">
      <c r="A4" s="19" t="s">
        <v>0</v>
      </c>
      <c r="B4" s="136" t="s">
        <v>157</v>
      </c>
      <c r="C4" s="23"/>
      <c r="D4" s="23"/>
      <c r="E4" s="23"/>
      <c r="F4" s="23"/>
      <c r="G4" s="23"/>
      <c r="H4" s="23"/>
      <c r="I4" s="23"/>
      <c r="J4" s="23"/>
      <c r="K4" s="23"/>
    </row>
    <row r="5" spans="1:11" ht="60.75" thickBot="1" x14ac:dyDescent="0.3">
      <c r="A5" s="20"/>
      <c r="B5" s="137"/>
      <c r="C5" s="146" t="s">
        <v>1</v>
      </c>
      <c r="D5" s="146"/>
      <c r="E5" s="48" t="s">
        <v>50</v>
      </c>
      <c r="F5" s="48" t="s">
        <v>51</v>
      </c>
      <c r="G5" s="50" t="s">
        <v>52</v>
      </c>
      <c r="H5" s="118" t="s">
        <v>154</v>
      </c>
      <c r="I5" s="95" t="s">
        <v>60</v>
      </c>
      <c r="J5" s="104" t="s">
        <v>92</v>
      </c>
      <c r="K5" s="101" t="s">
        <v>90</v>
      </c>
    </row>
    <row r="6" spans="1:11" ht="15.75" thickTop="1" x14ac:dyDescent="0.25"/>
    <row r="7" spans="1:11" x14ac:dyDescent="0.25">
      <c r="A7" s="1" t="s">
        <v>2</v>
      </c>
      <c r="D7" s="7"/>
      <c r="E7" s="7"/>
    </row>
    <row r="8" spans="1:11" x14ac:dyDescent="0.25">
      <c r="D8" s="7"/>
      <c r="E8" s="7"/>
    </row>
    <row r="9" spans="1:11" x14ac:dyDescent="0.25">
      <c r="A9" t="s">
        <v>42</v>
      </c>
      <c r="C9" t="s">
        <v>43</v>
      </c>
      <c r="D9" t="s">
        <v>44</v>
      </c>
      <c r="E9" t="s">
        <v>43</v>
      </c>
      <c r="F9" t="s">
        <v>43</v>
      </c>
      <c r="G9" t="s">
        <v>43</v>
      </c>
      <c r="H9" t="s">
        <v>43</v>
      </c>
      <c r="I9" s="56" t="s">
        <v>87</v>
      </c>
      <c r="J9" s="56" t="s">
        <v>43</v>
      </c>
      <c r="K9" s="56" t="s">
        <v>87</v>
      </c>
    </row>
    <row r="10" spans="1:11" s="10" customFormat="1" x14ac:dyDescent="0.25">
      <c r="A10" s="9" t="s">
        <v>78</v>
      </c>
      <c r="B10" s="5">
        <v>188943</v>
      </c>
      <c r="C10" s="5">
        <v>127021</v>
      </c>
      <c r="D10" s="5">
        <v>161625</v>
      </c>
      <c r="E10" s="5">
        <v>2566</v>
      </c>
      <c r="F10" s="10">
        <v>94</v>
      </c>
      <c r="G10" s="5">
        <v>14835</v>
      </c>
      <c r="H10" s="5">
        <v>69064</v>
      </c>
      <c r="I10" s="5">
        <v>23430</v>
      </c>
      <c r="J10" s="5">
        <v>0</v>
      </c>
      <c r="K10" s="5">
        <v>31</v>
      </c>
    </row>
    <row r="11" spans="1:11" x14ac:dyDescent="0.25">
      <c r="A11" s="2" t="s">
        <v>141</v>
      </c>
      <c r="B11" s="78" t="str">
        <f>'II Trimestre'!B11</f>
        <v>n.d</v>
      </c>
      <c r="C11" s="28" t="str">
        <f>'III Trimestre'!C11</f>
        <v>n.d</v>
      </c>
      <c r="D11" s="28">
        <f>'III Trimestre'!D11</f>
        <v>157020</v>
      </c>
      <c r="E11" s="28">
        <f>'III Trimestre'!E11</f>
        <v>1484</v>
      </c>
      <c r="F11" s="28">
        <f>'III Trimestre'!F11</f>
        <v>1280</v>
      </c>
      <c r="G11" s="28">
        <f>'III Trimestre'!G11</f>
        <v>11974</v>
      </c>
      <c r="H11" s="28">
        <f>'III Trimestre'!H11</f>
        <v>53583</v>
      </c>
      <c r="I11" s="28">
        <f>'III Trimestre'!I11</f>
        <v>24129</v>
      </c>
      <c r="J11" s="28" t="str">
        <f>'III Trimestre'!J11</f>
        <v>n.d</v>
      </c>
      <c r="K11" s="28">
        <f>'III Trimestre'!K11</f>
        <v>0</v>
      </c>
    </row>
    <row r="12" spans="1:11" x14ac:dyDescent="0.25">
      <c r="A12" s="29" t="s">
        <v>93</v>
      </c>
      <c r="B12" s="78">
        <f>'I Trimestre'!B12+'II Trimestre'!B12+'III Trimestre'!B12</f>
        <v>2112136</v>
      </c>
      <c r="C12" s="78" t="e">
        <f>'I Trimestre'!C12+'II Trimestre'!C12+'III Trimestre'!C12</f>
        <v>#VALUE!</v>
      </c>
      <c r="D12" s="78">
        <f>'I Trimestre'!D12+'II Trimestre'!D12+'III Trimestre'!D12</f>
        <v>1362360</v>
      </c>
      <c r="E12" s="78">
        <f>'I Trimestre'!E12+'II Trimestre'!E12+'III Trimestre'!E12</f>
        <v>12022</v>
      </c>
      <c r="F12" s="78">
        <f>'I Trimestre'!F12+'II Trimestre'!F12+'III Trimestre'!F12</f>
        <v>7274</v>
      </c>
      <c r="G12" s="78">
        <f>'I Trimestre'!G12+'II Trimestre'!G12+'III Trimestre'!G12</f>
        <v>107718</v>
      </c>
      <c r="H12" s="78">
        <f>'I Trimestre'!H12+'II Trimestre'!H12+'III Trimestre'!H12</f>
        <v>418822</v>
      </c>
      <c r="I12" s="78">
        <f>'I Trimestre'!I12+'II Trimestre'!I12+'III Trimestre'!I12</f>
        <v>203940</v>
      </c>
      <c r="J12" s="78" t="e">
        <f>'I Trimestre'!J12+'II Trimestre'!J12+'III Trimestre'!J12</f>
        <v>#VALUE!</v>
      </c>
      <c r="K12" s="78">
        <f>'I Trimestre'!K12+'II Trimestre'!K12+'III Trimestre'!K12</f>
        <v>0</v>
      </c>
    </row>
    <row r="13" spans="1:11" ht="15.75" thickBot="1" x14ac:dyDescent="0.3">
      <c r="A13" s="2" t="s">
        <v>142</v>
      </c>
      <c r="B13" s="125">
        <v>190632</v>
      </c>
      <c r="C13" s="124">
        <v>133235</v>
      </c>
      <c r="D13" s="124">
        <v>173343</v>
      </c>
      <c r="E13" s="124">
        <v>2026</v>
      </c>
      <c r="F13" s="124">
        <v>172</v>
      </c>
      <c r="G13" s="124">
        <v>13702</v>
      </c>
      <c r="H13" s="124">
        <v>71168</v>
      </c>
      <c r="I13" s="124">
        <v>22728</v>
      </c>
      <c r="J13" s="25">
        <v>0</v>
      </c>
      <c r="K13">
        <v>55</v>
      </c>
    </row>
    <row r="14" spans="1:11" ht="15.75" thickTop="1" x14ac:dyDescent="0.25">
      <c r="A14" s="29" t="s">
        <v>93</v>
      </c>
      <c r="B14" s="78">
        <f>'I Trimestre'!B14+'II Trimestre'!B14+'III Trimestre'!B14</f>
        <v>1815134</v>
      </c>
      <c r="C14" s="78" t="e">
        <f>'I Trimestre'!C14+'II Trimestre'!C14+'III Trimestre'!C14</f>
        <v>#VALUE!</v>
      </c>
      <c r="D14" s="78">
        <f>'I Trimestre'!D14+'II Trimestre'!D14+'III Trimestre'!D14</f>
        <v>1144946</v>
      </c>
      <c r="E14" s="78">
        <f>'I Trimestre'!E14+'II Trimestre'!E14+'III Trimestre'!E14</f>
        <v>12575</v>
      </c>
      <c r="F14" s="78">
        <f>'I Trimestre'!F14+'II Trimestre'!F14+'III Trimestre'!F14</f>
        <v>895</v>
      </c>
      <c r="G14" s="78">
        <f>'I Trimestre'!G14+'II Trimestre'!G14+'III Trimestre'!G14</f>
        <v>99524</v>
      </c>
      <c r="H14" s="78">
        <f>'I Trimestre'!H14+'II Trimestre'!H14+'III Trimestre'!H14</f>
        <v>389217</v>
      </c>
      <c r="I14" s="78">
        <f>'I Trimestre'!I14+'II Trimestre'!I14+'III Trimestre'!I14</f>
        <v>167977</v>
      </c>
      <c r="J14" s="78" t="e">
        <f>'I Trimestre'!J14+'II Trimestre'!J14+'III Trimestre'!J14</f>
        <v>#VALUE!</v>
      </c>
      <c r="K14" s="78">
        <f>'I Trimestre'!K14+'II Trimestre'!K14+'III Trimestre'!K14</f>
        <v>0</v>
      </c>
    </row>
    <row r="15" spans="1:11" x14ac:dyDescent="0.25">
      <c r="A15" s="2" t="s">
        <v>99</v>
      </c>
      <c r="B15" s="78" t="str">
        <f>'II Trimestre'!B15</f>
        <v>n.d</v>
      </c>
      <c r="C15" s="28" t="str">
        <f>'III Trimestre'!C15</f>
        <v>n.d</v>
      </c>
      <c r="D15" s="28">
        <f>'III Trimestre'!D15</f>
        <v>157092</v>
      </c>
      <c r="E15" s="28">
        <f>'III Trimestre'!E15</f>
        <v>1488</v>
      </c>
      <c r="F15" s="28">
        <f>'III Trimestre'!F15</f>
        <v>1302</v>
      </c>
      <c r="G15" s="28">
        <f>'III Trimestre'!G15</f>
        <v>11975</v>
      </c>
      <c r="H15" s="28">
        <f>'III Trimestre'!H15</f>
        <v>54106</v>
      </c>
      <c r="I15" s="28">
        <f>'III Trimestre'!I15</f>
        <v>24132</v>
      </c>
      <c r="J15" s="28" t="str">
        <f>'III Trimestre'!J15</f>
        <v>n.d</v>
      </c>
      <c r="K15" s="28">
        <f>'III Trimestre'!K15</f>
        <v>0</v>
      </c>
    </row>
    <row r="17" spans="1:11" x14ac:dyDescent="0.25">
      <c r="A17" s="4" t="s">
        <v>3</v>
      </c>
    </row>
    <row r="18" spans="1:11" x14ac:dyDescent="0.25">
      <c r="A18" s="2" t="s">
        <v>78</v>
      </c>
      <c r="B18" s="5">
        <f>C18+I18+H18+G18+E18+F18+J18+K18</f>
        <v>90091680042</v>
      </c>
      <c r="C18" s="151">
        <f>'I Trimestre'!C18+'II Trimestre'!C18+'III Trimestre'!C18</f>
        <v>37035525500</v>
      </c>
      <c r="D18" s="151"/>
      <c r="E18" s="21">
        <f>'I Trimestre'!E18+'II Trimestre'!E18+'III Trimestre'!E18</f>
        <v>1229950684</v>
      </c>
      <c r="F18" s="21">
        <f>'I Trimestre'!F18+'II Trimestre'!F18+'III Trimestre'!F18</f>
        <v>16795000</v>
      </c>
      <c r="G18" s="58">
        <f>'I Trimestre'!G18+'II Trimestre'!G18+'III Trimestre'!G18</f>
        <v>5269078922</v>
      </c>
      <c r="H18" s="64">
        <f>'I Trimestre'!H18+'II Trimestre'!H18+'III Trimestre'!H18</f>
        <v>27893081310</v>
      </c>
      <c r="I18" s="61">
        <f>'I Trimestre'!I18+'II Trimestre'!I18+'III Trimestre'!I18</f>
        <v>18272499505.000004</v>
      </c>
      <c r="J18" s="103">
        <f>'I Trimestre'!J18+'II Trimestre'!J18+'III Trimestre'!J18</f>
        <v>369799121</v>
      </c>
      <c r="K18" s="103">
        <f>'I Trimestre'!K18+'II Trimestre'!K18+'III Trimestre'!K18</f>
        <v>4950000</v>
      </c>
    </row>
    <row r="19" spans="1:11" x14ac:dyDescent="0.25">
      <c r="A19" s="2" t="s">
        <v>141</v>
      </c>
      <c r="B19" s="5">
        <f>SUM(C19:H19)+I19+K19</f>
        <v>113576432000</v>
      </c>
      <c r="C19" s="151">
        <f>'I Trimestre'!C19+'II Trimestre'!C19+'III Trimestre'!C19</f>
        <v>40870800000</v>
      </c>
      <c r="D19" s="151"/>
      <c r="E19" s="21">
        <f>'I Trimestre'!E19+'II Trimestre'!E19+'III Trimestre'!E19</f>
        <v>1346464000</v>
      </c>
      <c r="F19" s="21">
        <f>'I Trimestre'!F19+'II Trimestre'!F19+'III Trimestre'!F19</f>
        <v>2269488000</v>
      </c>
      <c r="G19" s="58">
        <f>'I Trimestre'!G19+'II Trimestre'!G19+'III Trimestre'!G19</f>
        <v>5385900000</v>
      </c>
      <c r="H19" s="58">
        <f>'I Trimestre'!H19+'II Trimestre'!H19+'III Trimestre'!H19</f>
        <v>41882200000</v>
      </c>
      <c r="I19" s="58">
        <f>'I Trimestre'!I19+'II Trimestre'!I19+'III Trimestre'!I19</f>
        <v>21821580000</v>
      </c>
      <c r="J19" s="103" t="e">
        <f>'I Trimestre'!J19+'II Trimestre'!J19+'III Trimestre'!J19</f>
        <v>#VALUE!</v>
      </c>
      <c r="K19" s="103">
        <f>'I Trimestre'!K19+'II Trimestre'!K19+'III Trimestre'!K19</f>
        <v>0</v>
      </c>
    </row>
    <row r="20" spans="1:11" x14ac:dyDescent="0.25">
      <c r="A20" s="2" t="s">
        <v>142</v>
      </c>
      <c r="B20" s="5">
        <f>SUM(C20:K20)</f>
        <v>91308124973.220001</v>
      </c>
      <c r="C20" s="151">
        <f>'I Trimestre'!C20+'II Trimestre'!C20+'III Trimestre'!C20</f>
        <v>33666239000</v>
      </c>
      <c r="D20" s="151"/>
      <c r="E20" s="21">
        <f>'I Trimestre'!E20+'II Trimestre'!E20+'III Trimestre'!E20</f>
        <v>1087158997</v>
      </c>
      <c r="F20" s="21">
        <f>'I Trimestre'!F20+'II Trimestre'!F20+'III Trimestre'!F20</f>
        <v>185477000</v>
      </c>
      <c r="G20" s="58">
        <f>'I Trimestre'!G20+'II Trimestre'!G20+'III Trimestre'!G20</f>
        <v>5338244000</v>
      </c>
      <c r="H20" s="66">
        <f>'I Trimestre'!H20+'II Trimestre'!H20+'III Trimestre'!H20</f>
        <v>29840582396.999996</v>
      </c>
      <c r="I20" s="58">
        <f>'I Trimestre'!I20+'II Trimestre'!I20+'III Trimestre'!I20</f>
        <v>20797202215</v>
      </c>
      <c r="J20" s="103">
        <f>'I Trimestre'!J20+'II Trimestre'!J20+'III Trimestre'!J20</f>
        <v>315223864.22000003</v>
      </c>
      <c r="K20" s="103">
        <f>'I Trimestre'!K20+'II Trimestre'!K20+'III Trimestre'!K20</f>
        <v>77997500</v>
      </c>
    </row>
    <row r="21" spans="1:11" x14ac:dyDescent="0.25">
      <c r="A21" s="2" t="s">
        <v>99</v>
      </c>
      <c r="B21" s="5">
        <f>SUM(C21:I21)+K21</f>
        <v>134621130000</v>
      </c>
      <c r="C21" s="150">
        <f>'III Trimestre'!C21</f>
        <v>50338410000</v>
      </c>
      <c r="D21" s="150"/>
      <c r="E21" s="21">
        <f>'III Trimestre'!E21</f>
        <v>1525104000</v>
      </c>
      <c r="F21" s="60">
        <f>'III Trimestre'!F21</f>
        <v>3075384000</v>
      </c>
      <c r="G21" s="60">
        <f>'III Trimestre'!G21</f>
        <v>7182100000</v>
      </c>
      <c r="H21" s="60">
        <f>'III Trimestre'!H21</f>
        <v>47839200000</v>
      </c>
      <c r="I21" s="60">
        <f>'III Trimestre'!I21</f>
        <v>24660932000</v>
      </c>
      <c r="J21" s="103" t="str">
        <f>'III Trimestre'!J21</f>
        <v>nd</v>
      </c>
      <c r="K21" s="103">
        <f>'III Trimestre'!K21</f>
        <v>0</v>
      </c>
    </row>
    <row r="22" spans="1:11" x14ac:dyDescent="0.25">
      <c r="A22" s="2" t="s">
        <v>143</v>
      </c>
      <c r="B22" s="3">
        <f>SUM(C22:K22)</f>
        <v>91308124973.220001</v>
      </c>
      <c r="C22" s="150">
        <f>C20</f>
        <v>33666239000</v>
      </c>
      <c r="D22" s="150"/>
      <c r="E22" s="22">
        <f t="shared" ref="E22:K22" si="0">E20</f>
        <v>1087158997</v>
      </c>
      <c r="F22" s="22">
        <f t="shared" si="0"/>
        <v>185477000</v>
      </c>
      <c r="G22" s="22">
        <f t="shared" si="0"/>
        <v>5338244000</v>
      </c>
      <c r="H22" s="22">
        <f t="shared" si="0"/>
        <v>29840582396.999996</v>
      </c>
      <c r="I22" s="22">
        <f t="shared" si="0"/>
        <v>20797202215</v>
      </c>
      <c r="J22" s="22">
        <f t="shared" si="0"/>
        <v>315223864.22000003</v>
      </c>
      <c r="K22" s="22">
        <f t="shared" si="0"/>
        <v>77997500</v>
      </c>
    </row>
    <row r="23" spans="1:11" x14ac:dyDescent="0.25">
      <c r="B23" s="3"/>
      <c r="C23" s="3"/>
      <c r="D23" s="3"/>
      <c r="E23" s="3"/>
    </row>
    <row r="24" spans="1:11" x14ac:dyDescent="0.25">
      <c r="A24" s="8" t="s">
        <v>4</v>
      </c>
      <c r="B24" s="5"/>
      <c r="C24" s="5"/>
      <c r="D24" s="5"/>
      <c r="E24" s="5"/>
    </row>
    <row r="25" spans="1:11" x14ac:dyDescent="0.25">
      <c r="A25" s="9" t="s">
        <v>141</v>
      </c>
      <c r="B25" s="5">
        <f>'I Trimestre'!B25+'II Trimestre'!B25+'III Trimestre'!B25</f>
        <v>113576432000</v>
      </c>
      <c r="C25" s="5"/>
      <c r="D25" s="5"/>
      <c r="E25" s="5"/>
    </row>
    <row r="26" spans="1:11" x14ac:dyDescent="0.25">
      <c r="A26" s="9" t="s">
        <v>142</v>
      </c>
      <c r="B26" s="5">
        <f>'I Trimestre'!B26+'II Trimestre'!B26+'III Trimestre'!B26</f>
        <v>105345563840.42</v>
      </c>
      <c r="C26" s="5"/>
      <c r="D26" s="5"/>
      <c r="E26" s="5"/>
    </row>
    <row r="27" spans="1:11" x14ac:dyDescent="0.25">
      <c r="A27" s="10"/>
      <c r="B27" s="10"/>
      <c r="C27" s="10"/>
      <c r="D27" s="10"/>
      <c r="E27" s="10"/>
    </row>
    <row r="28" spans="1:11" x14ac:dyDescent="0.25">
      <c r="A28" s="10" t="s">
        <v>5</v>
      </c>
      <c r="B28" s="10"/>
      <c r="C28" s="10"/>
      <c r="D28" s="10"/>
      <c r="E28" s="10"/>
    </row>
    <row r="29" spans="1:11" x14ac:dyDescent="0.25">
      <c r="A29" s="9" t="s">
        <v>79</v>
      </c>
      <c r="B29" s="40">
        <v>0.99</v>
      </c>
      <c r="C29" s="40">
        <v>0.99</v>
      </c>
      <c r="D29" s="40">
        <v>0.99</v>
      </c>
      <c r="E29" s="40">
        <v>0.99</v>
      </c>
      <c r="F29" s="40">
        <v>0.99</v>
      </c>
      <c r="G29" s="40">
        <v>0.99</v>
      </c>
      <c r="H29" s="40">
        <v>0.99</v>
      </c>
      <c r="I29" s="40">
        <v>0.99</v>
      </c>
      <c r="J29" s="40">
        <v>0.99</v>
      </c>
      <c r="K29" s="40">
        <v>0.99</v>
      </c>
    </row>
    <row r="30" spans="1:11" x14ac:dyDescent="0.25">
      <c r="A30" s="9" t="s">
        <v>144</v>
      </c>
      <c r="B30" s="40">
        <v>1.01</v>
      </c>
      <c r="C30" s="40">
        <v>1.01</v>
      </c>
      <c r="D30" s="40">
        <v>1.01</v>
      </c>
      <c r="E30" s="40">
        <v>1.01</v>
      </c>
      <c r="F30" s="40">
        <v>1.01</v>
      </c>
      <c r="G30" s="40">
        <v>1.01</v>
      </c>
      <c r="H30" s="40">
        <v>1.01</v>
      </c>
      <c r="I30" s="40">
        <v>1.01</v>
      </c>
      <c r="J30" s="40">
        <v>1.01</v>
      </c>
      <c r="K30" s="40">
        <v>1.01</v>
      </c>
    </row>
    <row r="31" spans="1:11" x14ac:dyDescent="0.25">
      <c r="A31" s="9" t="s">
        <v>6</v>
      </c>
      <c r="B31" s="5"/>
      <c r="C31" s="138"/>
      <c r="D31" s="138"/>
      <c r="E31" s="102"/>
      <c r="F31" s="102" t="s">
        <v>88</v>
      </c>
      <c r="G31" s="102"/>
      <c r="H31" s="102" t="s">
        <v>88</v>
      </c>
      <c r="I31" s="102" t="s">
        <v>88</v>
      </c>
      <c r="J31" s="102" t="s">
        <v>88</v>
      </c>
      <c r="K31" s="102" t="s">
        <v>88</v>
      </c>
    </row>
    <row r="32" spans="1:11" x14ac:dyDescent="0.25">
      <c r="A32" s="10"/>
      <c r="B32" s="10"/>
      <c r="C32" s="10"/>
      <c r="D32" s="10"/>
      <c r="E32" s="10"/>
    </row>
    <row r="33" spans="1:11" x14ac:dyDescent="0.25">
      <c r="A33" s="11" t="s">
        <v>7</v>
      </c>
      <c r="B33" s="10"/>
      <c r="C33" s="10"/>
      <c r="D33" s="10"/>
      <c r="E33" s="10"/>
    </row>
    <row r="34" spans="1:11" x14ac:dyDescent="0.25">
      <c r="A34" s="10" t="s">
        <v>80</v>
      </c>
      <c r="B34" s="5">
        <f>B18/B29</f>
        <v>91001697012.121216</v>
      </c>
      <c r="C34" s="141">
        <f>C18/C29</f>
        <v>37409621717.171715</v>
      </c>
      <c r="D34" s="141"/>
      <c r="E34" s="5">
        <f>E18/E29</f>
        <v>1242374428.2828283</v>
      </c>
      <c r="F34" s="5">
        <f t="shared" ref="F34:K34" si="1">F18/F29</f>
        <v>16964646.464646466</v>
      </c>
      <c r="G34" s="5">
        <f t="shared" si="1"/>
        <v>5322301941.4141417</v>
      </c>
      <c r="H34" s="5">
        <f t="shared" si="1"/>
        <v>28174829606.060608</v>
      </c>
      <c r="I34" s="5">
        <f t="shared" si="1"/>
        <v>18457070207.070709</v>
      </c>
      <c r="J34" s="5">
        <f t="shared" si="1"/>
        <v>373534465.65656567</v>
      </c>
      <c r="K34" s="5">
        <f t="shared" si="1"/>
        <v>5000000</v>
      </c>
    </row>
    <row r="35" spans="1:11" x14ac:dyDescent="0.25">
      <c r="A35" s="10" t="s">
        <v>145</v>
      </c>
      <c r="B35" s="5">
        <f>B20/B30</f>
        <v>90404084131.900986</v>
      </c>
      <c r="C35" s="141">
        <f>C20/C30</f>
        <v>33332909900.990097</v>
      </c>
      <c r="D35" s="141"/>
      <c r="E35" s="5">
        <f>E20/E30</f>
        <v>1076395046.5346534</v>
      </c>
      <c r="F35" s="5">
        <f t="shared" ref="F35:K35" si="2">F20/F30</f>
        <v>183640594.05940595</v>
      </c>
      <c r="G35" s="5">
        <f t="shared" si="2"/>
        <v>5285390099.009901</v>
      </c>
      <c r="H35" s="5">
        <f t="shared" si="2"/>
        <v>29545131086.138611</v>
      </c>
      <c r="I35" s="5">
        <f t="shared" si="2"/>
        <v>20591289321.782177</v>
      </c>
      <c r="J35" s="5">
        <f t="shared" si="2"/>
        <v>312102835.86138618</v>
      </c>
      <c r="K35" s="5">
        <f t="shared" si="2"/>
        <v>77225247.524752468</v>
      </c>
    </row>
    <row r="36" spans="1:11" x14ac:dyDescent="0.25">
      <c r="A36" s="10" t="s">
        <v>81</v>
      </c>
      <c r="B36" s="5">
        <f>B34/B10</f>
        <v>481635.71559740882</v>
      </c>
      <c r="C36" s="142">
        <f>C34/D10</f>
        <v>231459.3764403509</v>
      </c>
      <c r="D36" s="142"/>
      <c r="E36" s="5">
        <f>E34/E10</f>
        <v>484167.74290055665</v>
      </c>
      <c r="F36" s="5">
        <f t="shared" ref="F36:K36" si="3">F34/F10</f>
        <v>180474.96238985602</v>
      </c>
      <c r="G36" s="5">
        <f t="shared" si="3"/>
        <v>358766.5616052674</v>
      </c>
      <c r="H36" s="5">
        <f t="shared" si="3"/>
        <v>407952.47315621172</v>
      </c>
      <c r="I36" s="5">
        <f t="shared" si="3"/>
        <v>787753.74336622749</v>
      </c>
      <c r="J36" s="5" t="e">
        <f t="shared" si="3"/>
        <v>#DIV/0!</v>
      </c>
      <c r="K36" s="5">
        <f t="shared" si="3"/>
        <v>161290.32258064515</v>
      </c>
    </row>
    <row r="37" spans="1:11" x14ac:dyDescent="0.25">
      <c r="A37" s="10" t="s">
        <v>146</v>
      </c>
      <c r="B37" s="5">
        <f>B35/B13</f>
        <v>474233.51867420465</v>
      </c>
      <c r="C37" s="148">
        <f>C35/D13</f>
        <v>192294.52531103129</v>
      </c>
      <c r="D37" s="148"/>
      <c r="E37" s="5">
        <f>E35/E13</f>
        <v>531290.74360051996</v>
      </c>
      <c r="F37" s="5">
        <f t="shared" ref="F37:K37" si="4">F35/F13</f>
        <v>1067677.8724384068</v>
      </c>
      <c r="G37" s="5">
        <f t="shared" si="4"/>
        <v>385738.58553568099</v>
      </c>
      <c r="H37" s="5">
        <f t="shared" si="4"/>
        <v>415146.28886773001</v>
      </c>
      <c r="I37" s="5">
        <f t="shared" si="4"/>
        <v>905987.7385507822</v>
      </c>
      <c r="J37" s="5" t="e">
        <f t="shared" si="4"/>
        <v>#DIV/0!</v>
      </c>
      <c r="K37" s="5">
        <f t="shared" si="4"/>
        <v>1404095.409540954</v>
      </c>
    </row>
    <row r="39" spans="1:11" x14ac:dyDescent="0.25">
      <c r="A39" s="1" t="s">
        <v>8</v>
      </c>
    </row>
    <row r="41" spans="1:11" x14ac:dyDescent="0.25">
      <c r="A41" t="s">
        <v>9</v>
      </c>
    </row>
    <row r="42" spans="1:11" x14ac:dyDescent="0.25">
      <c r="A42" t="s">
        <v>10</v>
      </c>
      <c r="B42" s="6" t="e">
        <f>(B11/B31)*100</f>
        <v>#VALUE!</v>
      </c>
      <c r="C42" s="152" t="e">
        <f>D11/C31*100</f>
        <v>#DIV/0!</v>
      </c>
      <c r="D42" s="152"/>
      <c r="E42" s="12" t="e">
        <f>E11/E31*100</f>
        <v>#DIV/0!</v>
      </c>
      <c r="F42" s="91" t="s">
        <v>54</v>
      </c>
      <c r="G42" s="12" t="e">
        <f t="shared" ref="G42:K42" si="5">G11/G31*100</f>
        <v>#DIV/0!</v>
      </c>
      <c r="H42" s="12" t="e">
        <f t="shared" si="5"/>
        <v>#VALUE!</v>
      </c>
      <c r="I42" s="12" t="e">
        <f t="shared" si="5"/>
        <v>#VALUE!</v>
      </c>
      <c r="J42" s="12" t="e">
        <f t="shared" si="5"/>
        <v>#VALUE!</v>
      </c>
      <c r="K42" s="12" t="e">
        <f t="shared" si="5"/>
        <v>#VALUE!</v>
      </c>
    </row>
    <row r="43" spans="1:11" x14ac:dyDescent="0.25">
      <c r="A43" t="s">
        <v>11</v>
      </c>
      <c r="B43" s="6" t="e">
        <f>(B13/B31)*100</f>
        <v>#DIV/0!</v>
      </c>
      <c r="C43" s="154" t="e">
        <f>(D13/C31)*100</f>
        <v>#DIV/0!</v>
      </c>
      <c r="D43" s="154"/>
      <c r="E43" s="12" t="e">
        <f>E13/E31*100</f>
        <v>#DIV/0!</v>
      </c>
      <c r="F43" s="91" t="s">
        <v>54</v>
      </c>
      <c r="G43" s="12" t="e">
        <f t="shared" ref="G43:K43" si="6">G13/G31*100</f>
        <v>#DIV/0!</v>
      </c>
      <c r="H43" s="12" t="e">
        <f t="shared" si="6"/>
        <v>#VALUE!</v>
      </c>
      <c r="I43" s="12" t="e">
        <f t="shared" si="6"/>
        <v>#VALUE!</v>
      </c>
      <c r="J43" s="12" t="e">
        <f t="shared" si="6"/>
        <v>#VALUE!</v>
      </c>
      <c r="K43" s="12" t="e">
        <f t="shared" si="6"/>
        <v>#VALUE!</v>
      </c>
    </row>
    <row r="44" spans="1:11" x14ac:dyDescent="0.25">
      <c r="I44" s="71"/>
    </row>
    <row r="45" spans="1:11" x14ac:dyDescent="0.25">
      <c r="A45" t="s">
        <v>12</v>
      </c>
      <c r="I45" s="71"/>
    </row>
    <row r="46" spans="1:11" x14ac:dyDescent="0.25">
      <c r="A46" t="s">
        <v>13</v>
      </c>
      <c r="B46" s="12" t="e">
        <f>B13/B11*100</f>
        <v>#VALUE!</v>
      </c>
      <c r="C46" s="90" t="e">
        <f>C13/C11*100</f>
        <v>#VALUE!</v>
      </c>
      <c r="D46" s="90">
        <f>D13/D11*100</f>
        <v>110.39549102025219</v>
      </c>
      <c r="E46" s="12">
        <f>E13/E11*100</f>
        <v>136.52291105121296</v>
      </c>
      <c r="F46" s="12">
        <f t="shared" ref="F46:K46" si="7">F13/F11*100</f>
        <v>13.4375</v>
      </c>
      <c r="G46" s="12">
        <f t="shared" si="7"/>
        <v>114.4312677467847</v>
      </c>
      <c r="H46" s="12">
        <f t="shared" si="7"/>
        <v>132.81824459250134</v>
      </c>
      <c r="I46" s="12">
        <f t="shared" si="7"/>
        <v>94.19370881511874</v>
      </c>
      <c r="J46" s="12" t="e">
        <f t="shared" si="7"/>
        <v>#VALUE!</v>
      </c>
      <c r="K46" s="12" t="e">
        <f t="shared" si="7"/>
        <v>#DIV/0!</v>
      </c>
    </row>
    <row r="47" spans="1:11" x14ac:dyDescent="0.25">
      <c r="A47" t="s">
        <v>14</v>
      </c>
      <c r="B47" s="12">
        <f>B20/B19*100</f>
        <v>80.393549405760524</v>
      </c>
      <c r="C47" s="153">
        <f>C20/C19*100</f>
        <v>82.372351409808459</v>
      </c>
      <c r="D47" s="153"/>
      <c r="E47" s="12">
        <f>E20/E19*100</f>
        <v>80.741779728236324</v>
      </c>
      <c r="F47" s="12">
        <f t="shared" ref="F47:K47" si="8">F20/F19*100</f>
        <v>8.1726362950586218</v>
      </c>
      <c r="G47" s="12">
        <f t="shared" si="8"/>
        <v>99.115171094895942</v>
      </c>
      <c r="H47" s="12">
        <f t="shared" si="8"/>
        <v>71.248841744225473</v>
      </c>
      <c r="I47" s="12">
        <f t="shared" si="8"/>
        <v>95.305666294557952</v>
      </c>
      <c r="J47" s="12" t="e">
        <f t="shared" si="8"/>
        <v>#VALUE!</v>
      </c>
      <c r="K47" s="12" t="e">
        <f t="shared" si="8"/>
        <v>#DIV/0!</v>
      </c>
    </row>
    <row r="48" spans="1:11" x14ac:dyDescent="0.25">
      <c r="A48" s="10" t="s">
        <v>15</v>
      </c>
      <c r="B48" s="13" t="e">
        <f>AVERAGE(B46:B47)</f>
        <v>#VALUE!</v>
      </c>
      <c r="C48" s="83" t="e">
        <f>AVERAGE(C46,C47)</f>
        <v>#VALUE!</v>
      </c>
      <c r="D48" s="82">
        <f>AVERAGE(D46,C47)</f>
        <v>96.383921215030327</v>
      </c>
      <c r="E48" s="13">
        <f>AVERAGE(E46:E47)</f>
        <v>108.63234538972463</v>
      </c>
      <c r="F48" s="13">
        <f t="shared" ref="F48:K48" si="9">AVERAGE(F46:F47)</f>
        <v>10.805068147529312</v>
      </c>
      <c r="G48" s="13">
        <f t="shared" si="9"/>
        <v>106.77321942084032</v>
      </c>
      <c r="H48" s="13">
        <f t="shared" si="9"/>
        <v>102.03354316836341</v>
      </c>
      <c r="I48" s="13">
        <f t="shared" si="9"/>
        <v>94.749687554838346</v>
      </c>
      <c r="J48" s="13" t="e">
        <f t="shared" si="9"/>
        <v>#VALUE!</v>
      </c>
      <c r="K48" s="13" t="e">
        <f t="shared" si="9"/>
        <v>#DIV/0!</v>
      </c>
    </row>
    <row r="49" spans="1:11" x14ac:dyDescent="0.25">
      <c r="A49" s="10"/>
      <c r="B49" s="13"/>
      <c r="C49" s="13"/>
      <c r="D49" s="13"/>
      <c r="E49" s="13"/>
      <c r="I49" s="71"/>
    </row>
    <row r="50" spans="1:11" x14ac:dyDescent="0.25">
      <c r="A50" s="10" t="s">
        <v>16</v>
      </c>
      <c r="B50" s="10"/>
      <c r="C50" s="10"/>
      <c r="D50" s="10"/>
      <c r="E50" s="10"/>
      <c r="I50" s="71"/>
    </row>
    <row r="51" spans="1:11" x14ac:dyDescent="0.25">
      <c r="A51" s="10" t="s">
        <v>17</v>
      </c>
      <c r="B51" s="83" t="e">
        <f>B13/B15*100</f>
        <v>#VALUE!</v>
      </c>
      <c r="C51" s="149" t="e">
        <f>C13/C15*100</f>
        <v>#VALUE!</v>
      </c>
      <c r="D51" s="149"/>
      <c r="E51" s="83">
        <f>E13/E15*100</f>
        <v>136.15591397849462</v>
      </c>
      <c r="F51" s="83">
        <f t="shared" ref="F51:K51" si="10">F13/F15*100</f>
        <v>13.210445468509985</v>
      </c>
      <c r="G51" s="83">
        <f t="shared" si="10"/>
        <v>114.42171189979122</v>
      </c>
      <c r="H51" s="83">
        <f t="shared" si="10"/>
        <v>131.53439544597643</v>
      </c>
      <c r="I51" s="83">
        <f t="shared" si="10"/>
        <v>94.181999005469919</v>
      </c>
      <c r="J51" s="83" t="e">
        <f t="shared" si="10"/>
        <v>#VALUE!</v>
      </c>
      <c r="K51" s="83" t="e">
        <f t="shared" si="10"/>
        <v>#DIV/0!</v>
      </c>
    </row>
    <row r="52" spans="1:11" x14ac:dyDescent="0.25">
      <c r="A52" s="10" t="s">
        <v>18</v>
      </c>
      <c r="B52" s="13">
        <f>B20/B21*100</f>
        <v>67.825998023653483</v>
      </c>
      <c r="C52" s="126">
        <f>C20/C21*100</f>
        <v>66.879821988815308</v>
      </c>
      <c r="D52" s="126"/>
      <c r="E52" s="13">
        <f>E20/E21*100</f>
        <v>71.284253205027326</v>
      </c>
      <c r="F52" s="13">
        <f t="shared" ref="F52:K52" si="11">F20/F21*100</f>
        <v>6.0310192158117486</v>
      </c>
      <c r="G52" s="13">
        <f t="shared" si="11"/>
        <v>74.32706311524484</v>
      </c>
      <c r="H52" s="13">
        <f t="shared" si="11"/>
        <v>62.376842415843072</v>
      </c>
      <c r="I52" s="13">
        <f t="shared" si="11"/>
        <v>84.332588139815641</v>
      </c>
      <c r="J52" s="13" t="e">
        <f t="shared" si="11"/>
        <v>#VALUE!</v>
      </c>
      <c r="K52" s="13" t="e">
        <f t="shared" si="11"/>
        <v>#DIV/0!</v>
      </c>
    </row>
    <row r="53" spans="1:11" x14ac:dyDescent="0.25">
      <c r="A53" s="10" t="s">
        <v>19</v>
      </c>
      <c r="B53" s="13" t="e">
        <f>(B51+B52)/2</f>
        <v>#VALUE!</v>
      </c>
      <c r="C53" s="126" t="e">
        <f>(C51+C52)/2</f>
        <v>#VALUE!</v>
      </c>
      <c r="D53" s="126"/>
      <c r="E53" s="13">
        <f>(E51+E52)/2</f>
        <v>103.72008359176098</v>
      </c>
      <c r="F53" s="13">
        <f t="shared" ref="F53:K53" si="12">(F51+F52)/2</f>
        <v>9.620732342160867</v>
      </c>
      <c r="G53" s="13">
        <f t="shared" si="12"/>
        <v>94.374387507518037</v>
      </c>
      <c r="H53" s="13">
        <f t="shared" si="12"/>
        <v>96.95561893090975</v>
      </c>
      <c r="I53" s="13">
        <f t="shared" si="12"/>
        <v>89.25729357264278</v>
      </c>
      <c r="J53" s="13" t="e">
        <f t="shared" si="12"/>
        <v>#VALUE!</v>
      </c>
      <c r="K53" s="13" t="e">
        <f t="shared" si="12"/>
        <v>#DIV/0!</v>
      </c>
    </row>
    <row r="54" spans="1:11" x14ac:dyDescent="0.25">
      <c r="A54" s="10"/>
      <c r="B54" s="10"/>
      <c r="C54" s="70"/>
      <c r="D54" s="70"/>
      <c r="E54" s="10"/>
      <c r="I54" s="71"/>
    </row>
    <row r="55" spans="1:11" x14ac:dyDescent="0.25">
      <c r="A55" s="10" t="s">
        <v>31</v>
      </c>
      <c r="B55" s="10"/>
      <c r="C55" s="70"/>
      <c r="D55" s="70"/>
      <c r="E55" s="10"/>
      <c r="I55" s="71"/>
    </row>
    <row r="56" spans="1:11" x14ac:dyDescent="0.25">
      <c r="A56" s="10" t="s">
        <v>20</v>
      </c>
      <c r="B56" s="13">
        <f>B22/B20*100</f>
        <v>100</v>
      </c>
      <c r="C56" s="126">
        <f>C22/C20*100</f>
        <v>100</v>
      </c>
      <c r="D56" s="126"/>
      <c r="E56" s="13">
        <f>E22/E20*100</f>
        <v>100</v>
      </c>
      <c r="F56" s="13">
        <f t="shared" ref="F56:K56" si="13">F22/F20*100</f>
        <v>100</v>
      </c>
      <c r="G56" s="13">
        <f t="shared" si="13"/>
        <v>100</v>
      </c>
      <c r="H56" s="13">
        <f t="shared" si="13"/>
        <v>100</v>
      </c>
      <c r="I56" s="13">
        <f t="shared" si="13"/>
        <v>100</v>
      </c>
      <c r="J56" s="13">
        <f t="shared" si="13"/>
        <v>100</v>
      </c>
      <c r="K56" s="13">
        <f t="shared" si="13"/>
        <v>100</v>
      </c>
    </row>
    <row r="57" spans="1:11" x14ac:dyDescent="0.25">
      <c r="A57" s="10"/>
      <c r="B57" s="10"/>
      <c r="C57" s="70"/>
      <c r="D57" s="70"/>
      <c r="E57" s="10"/>
      <c r="I57" s="71"/>
    </row>
    <row r="58" spans="1:11" x14ac:dyDescent="0.25">
      <c r="A58" s="10" t="s">
        <v>21</v>
      </c>
      <c r="B58" s="10"/>
      <c r="C58" s="70"/>
      <c r="D58" s="70"/>
      <c r="E58" s="10"/>
      <c r="I58" s="71"/>
    </row>
    <row r="59" spans="1:11" x14ac:dyDescent="0.25">
      <c r="A59" s="10" t="s">
        <v>22</v>
      </c>
      <c r="B59" s="13">
        <f>((B13/B10)-1)*100</f>
        <v>0.89392038868865153</v>
      </c>
      <c r="C59" s="126">
        <f>((C13/C10)-1)*100</f>
        <v>4.8921044551688331</v>
      </c>
      <c r="D59" s="126"/>
      <c r="E59" s="13">
        <f>((E13/E10)-1)*100</f>
        <v>-21.044427123928287</v>
      </c>
      <c r="F59" s="13">
        <f t="shared" ref="F59:K59" si="14">((F13/F10)-1)*100</f>
        <v>82.978723404255319</v>
      </c>
      <c r="G59" s="13">
        <f t="shared" si="14"/>
        <v>-7.6373441186383566</v>
      </c>
      <c r="H59" s="13">
        <f t="shared" si="14"/>
        <v>3.0464496698714205</v>
      </c>
      <c r="I59" s="13">
        <f t="shared" si="14"/>
        <v>-2.9961587708066562</v>
      </c>
      <c r="J59" s="13" t="e">
        <f t="shared" si="14"/>
        <v>#DIV/0!</v>
      </c>
      <c r="K59" s="13">
        <f t="shared" si="14"/>
        <v>77.41935483870968</v>
      </c>
    </row>
    <row r="60" spans="1:11" x14ac:dyDescent="0.25">
      <c r="A60" s="10" t="s">
        <v>23</v>
      </c>
      <c r="B60" s="13">
        <f>((B35/B34)-1)*100</f>
        <v>-0.65670520423440903</v>
      </c>
      <c r="C60" s="126">
        <f>((C35/C34)-1)*100</f>
        <v>-10.897495427788117</v>
      </c>
      <c r="D60" s="126"/>
      <c r="E60" s="13">
        <f>((E35/E34)-1)*100</f>
        <v>-13.359851745949614</v>
      </c>
      <c r="F60" s="13">
        <f t="shared" ref="F60:K60" si="15">((F35/F34)-1)*100</f>
        <v>982.48995605127641</v>
      </c>
      <c r="G60" s="13">
        <f t="shared" si="15"/>
        <v>-0.69353153598860073</v>
      </c>
      <c r="H60" s="13">
        <f t="shared" si="15"/>
        <v>4.8635661661046603</v>
      </c>
      <c r="I60" s="13">
        <f t="shared" si="15"/>
        <v>11.563152172948188</v>
      </c>
      <c r="J60" s="13">
        <f t="shared" si="15"/>
        <v>-16.446040578129907</v>
      </c>
      <c r="K60" s="13">
        <f t="shared" si="15"/>
        <v>1444.5049504950493</v>
      </c>
    </row>
    <row r="61" spans="1:11" x14ac:dyDescent="0.25">
      <c r="A61" s="10" t="s">
        <v>24</v>
      </c>
      <c r="B61" s="13">
        <f>((B37/B36)-1)*100</f>
        <v>-1.5368870462653894</v>
      </c>
      <c r="C61" s="126">
        <f>((C37/C36)-1)*100</f>
        <v>-16.920831521989665</v>
      </c>
      <c r="D61" s="126"/>
      <c r="E61" s="13">
        <f>((E37/E36)-1)*100</f>
        <v>9.7327840177163338</v>
      </c>
      <c r="F61" s="13">
        <f t="shared" ref="F61:K61" si="16">((F37/F36)-1)*100</f>
        <v>491.59334807453484</v>
      </c>
      <c r="G61" s="13">
        <f t="shared" si="16"/>
        <v>7.5179871306093382</v>
      </c>
      <c r="H61" s="13">
        <f t="shared" si="16"/>
        <v>1.7633955386669786</v>
      </c>
      <c r="I61" s="13">
        <f t="shared" si="16"/>
        <v>15.009004549990145</v>
      </c>
      <c r="J61" s="13" t="e">
        <f t="shared" si="16"/>
        <v>#DIV/0!</v>
      </c>
      <c r="K61" s="13">
        <f t="shared" si="16"/>
        <v>770.53915391539147</v>
      </c>
    </row>
    <row r="62" spans="1:11" x14ac:dyDescent="0.25">
      <c r="A62" s="10"/>
      <c r="B62" s="13"/>
      <c r="C62" s="70"/>
      <c r="D62" s="70"/>
      <c r="E62" s="13"/>
      <c r="I62" s="71"/>
    </row>
    <row r="63" spans="1:11" x14ac:dyDescent="0.25">
      <c r="A63" s="10" t="s">
        <v>25</v>
      </c>
      <c r="B63" s="10"/>
      <c r="C63" s="70"/>
      <c r="D63" s="70"/>
      <c r="E63" s="10"/>
      <c r="I63" s="71"/>
    </row>
    <row r="64" spans="1:11" x14ac:dyDescent="0.25">
      <c r="A64" s="10" t="s">
        <v>38</v>
      </c>
      <c r="B64" s="5">
        <f>(B19/B12)*9</f>
        <v>483959.31322604232</v>
      </c>
      <c r="C64" s="126">
        <f>(C19/D12)*9</f>
        <v>270000</v>
      </c>
      <c r="D64" s="126"/>
      <c r="E64" s="5">
        <f>(E19/E12)*9</f>
        <v>1008000</v>
      </c>
      <c r="F64" s="5">
        <f t="shared" ref="F64:K64" si="17">(F19/F12)*9</f>
        <v>2808000</v>
      </c>
      <c r="G64" s="5">
        <f t="shared" si="17"/>
        <v>450000</v>
      </c>
      <c r="H64" s="5">
        <f t="shared" si="17"/>
        <v>900000</v>
      </c>
      <c r="I64" s="5">
        <f t="shared" si="17"/>
        <v>963000</v>
      </c>
      <c r="J64" s="5" t="e">
        <f t="shared" si="17"/>
        <v>#VALUE!</v>
      </c>
      <c r="K64" s="5" t="e">
        <f t="shared" si="17"/>
        <v>#DIV/0!</v>
      </c>
    </row>
    <row r="65" spans="1:11" x14ac:dyDescent="0.25">
      <c r="A65" s="10" t="s">
        <v>39</v>
      </c>
      <c r="B65" s="5">
        <f>(B20/B14)*9</f>
        <v>452734.13685104245</v>
      </c>
      <c r="C65" s="149">
        <f>(C20/D14)*9</f>
        <v>264637.94012992753</v>
      </c>
      <c r="D65" s="149"/>
      <c r="E65" s="5">
        <f>(E20/E14)*9</f>
        <v>778085.9620675944</v>
      </c>
      <c r="F65" s="5">
        <f t="shared" ref="F65:J65" si="18">(F20/F14)*9</f>
        <v>1865131.8435754189</v>
      </c>
      <c r="G65" s="5">
        <f t="shared" si="18"/>
        <v>482739.80145492544</v>
      </c>
      <c r="H65" s="5">
        <f t="shared" si="18"/>
        <v>690014.16066872713</v>
      </c>
      <c r="I65" s="5">
        <f t="shared" si="18"/>
        <v>1114288.3843323789</v>
      </c>
      <c r="J65" s="5" t="e">
        <f t="shared" si="18"/>
        <v>#VALUE!</v>
      </c>
      <c r="K65" s="5" t="e">
        <f>(K20/K14)*3</f>
        <v>#DIV/0!</v>
      </c>
    </row>
    <row r="66" spans="1:11" x14ac:dyDescent="0.25">
      <c r="A66" s="10" t="s">
        <v>26</v>
      </c>
      <c r="B66" s="13" t="e">
        <f>(B65/B64)*B48</f>
        <v>#VALUE!</v>
      </c>
      <c r="C66" s="149">
        <f>(C65/C64)*D48</f>
        <v>94.469786562929073</v>
      </c>
      <c r="D66" s="149"/>
      <c r="E66" s="13">
        <f>E65/E64*E48</f>
        <v>83.854467236332439</v>
      </c>
      <c r="F66" s="13">
        <f t="shared" ref="F66:K66" si="19">F65/F64*F48</f>
        <v>7.1769503824641676</v>
      </c>
      <c r="G66" s="13">
        <f t="shared" si="19"/>
        <v>114.54151720871033</v>
      </c>
      <c r="H66" s="13">
        <f t="shared" si="19"/>
        <v>78.227321832638467</v>
      </c>
      <c r="I66" s="13">
        <f t="shared" si="19"/>
        <v>109.63497015729857</v>
      </c>
      <c r="J66" s="13" t="e">
        <f t="shared" si="19"/>
        <v>#VALUE!</v>
      </c>
      <c r="K66" s="13" t="e">
        <f t="shared" si="19"/>
        <v>#DIV/0!</v>
      </c>
    </row>
    <row r="67" spans="1:11" x14ac:dyDescent="0.25">
      <c r="A67" s="10" t="s">
        <v>34</v>
      </c>
      <c r="B67" s="16">
        <f>B19/B12</f>
        <v>53773.25702511581</v>
      </c>
      <c r="C67" s="126">
        <f>C19/D12</f>
        <v>30000</v>
      </c>
      <c r="D67" s="126"/>
      <c r="E67" s="16">
        <f>E19/E12</f>
        <v>112000</v>
      </c>
      <c r="F67" s="16">
        <f t="shared" ref="F67:K67" si="20">F19/F12</f>
        <v>312000</v>
      </c>
      <c r="G67" s="16">
        <f t="shared" si="20"/>
        <v>50000</v>
      </c>
      <c r="H67" s="16">
        <f t="shared" si="20"/>
        <v>100000</v>
      </c>
      <c r="I67" s="16">
        <f t="shared" si="20"/>
        <v>107000</v>
      </c>
      <c r="J67" s="16" t="e">
        <f t="shared" si="20"/>
        <v>#VALUE!</v>
      </c>
      <c r="K67" s="16" t="e">
        <f t="shared" si="20"/>
        <v>#DIV/0!</v>
      </c>
    </row>
    <row r="68" spans="1:11" x14ac:dyDescent="0.25">
      <c r="A68" s="10" t="s">
        <v>35</v>
      </c>
      <c r="B68" s="16">
        <f>B20/B14</f>
        <v>50303.792983449159</v>
      </c>
      <c r="C68" s="149">
        <f>C20/D14</f>
        <v>29404.215569991946</v>
      </c>
      <c r="D68" s="149"/>
      <c r="E68" s="16">
        <f>E20/E14</f>
        <v>86453.995785288265</v>
      </c>
      <c r="F68" s="16">
        <f t="shared" ref="F68:K68" si="21">F20/F14</f>
        <v>207236.87150837987</v>
      </c>
      <c r="G68" s="16">
        <f t="shared" si="21"/>
        <v>53637.755717213935</v>
      </c>
      <c r="H68" s="16">
        <f t="shared" si="21"/>
        <v>76668.240074303016</v>
      </c>
      <c r="I68" s="16">
        <f t="shared" si="21"/>
        <v>123809.82048137543</v>
      </c>
      <c r="J68" s="16" t="e">
        <f t="shared" si="21"/>
        <v>#VALUE!</v>
      </c>
      <c r="K68" s="16" t="e">
        <f t="shared" si="21"/>
        <v>#DIV/0!</v>
      </c>
    </row>
    <row r="69" spans="1:11" x14ac:dyDescent="0.25">
      <c r="A69" s="10"/>
      <c r="B69" s="13"/>
      <c r="C69" s="13"/>
      <c r="D69" s="13"/>
      <c r="E69" s="13"/>
      <c r="I69" s="71"/>
    </row>
    <row r="70" spans="1:11" x14ac:dyDescent="0.25">
      <c r="A70" s="10" t="s">
        <v>27</v>
      </c>
      <c r="B70" s="13"/>
      <c r="C70" s="13"/>
      <c r="D70" s="13"/>
      <c r="E70" s="13"/>
      <c r="I70" s="71"/>
    </row>
    <row r="71" spans="1:11" x14ac:dyDescent="0.25">
      <c r="A71" s="10" t="s">
        <v>28</v>
      </c>
      <c r="B71" s="13">
        <f>(B26/B25)*100</f>
        <v>92.753013970732951</v>
      </c>
      <c r="C71" s="13"/>
      <c r="D71" s="13"/>
      <c r="E71" s="13"/>
      <c r="I71" s="71"/>
    </row>
    <row r="72" spans="1:11" x14ac:dyDescent="0.25">
      <c r="A72" s="10" t="s">
        <v>29</v>
      </c>
      <c r="B72" s="13">
        <f>(B20/B26)*100</f>
        <v>86.674864744694659</v>
      </c>
      <c r="C72" s="13"/>
      <c r="D72" s="13"/>
      <c r="E72" s="13"/>
      <c r="I72" s="71"/>
    </row>
    <row r="73" spans="1:11" ht="15.75" thickBot="1" x14ac:dyDescent="0.3">
      <c r="A73" s="14"/>
      <c r="B73" s="14"/>
      <c r="C73" s="14"/>
      <c r="D73" s="14"/>
      <c r="E73" s="14"/>
      <c r="F73" s="14"/>
      <c r="G73" s="14"/>
      <c r="H73" s="14"/>
      <c r="I73" s="84"/>
      <c r="J73" s="84"/>
      <c r="K73" s="84"/>
    </row>
    <row r="74" spans="1:11" ht="15.75" thickTop="1" x14ac:dyDescent="0.25">
      <c r="A74" s="68"/>
    </row>
    <row r="75" spans="1:11" x14ac:dyDescent="0.25">
      <c r="A75" s="68"/>
    </row>
    <row r="76" spans="1:11" x14ac:dyDescent="0.25">
      <c r="A76" s="6" t="s">
        <v>30</v>
      </c>
      <c r="B76" s="25"/>
    </row>
    <row r="77" spans="1:11" x14ac:dyDescent="0.25">
      <c r="A77" s="6" t="s">
        <v>65</v>
      </c>
      <c r="B77" s="15"/>
      <c r="C77" s="15"/>
      <c r="D77" s="15"/>
      <c r="E77" s="15"/>
    </row>
    <row r="78" spans="1:11" x14ac:dyDescent="0.25">
      <c r="A78" s="35" t="s">
        <v>113</v>
      </c>
    </row>
    <row r="79" spans="1:11" x14ac:dyDescent="0.25">
      <c r="A79" s="35" t="s">
        <v>139</v>
      </c>
    </row>
    <row r="80" spans="1:11" x14ac:dyDescent="0.25">
      <c r="A80" s="6" t="s">
        <v>115</v>
      </c>
    </row>
    <row r="81" spans="1:1" x14ac:dyDescent="0.25">
      <c r="A81" s="6" t="s">
        <v>45</v>
      </c>
    </row>
    <row r="82" spans="1:1" x14ac:dyDescent="0.25">
      <c r="A82" s="93" t="s">
        <v>91</v>
      </c>
    </row>
    <row r="83" spans="1:1" x14ac:dyDescent="0.25">
      <c r="A83" s="79" t="s">
        <v>55</v>
      </c>
    </row>
    <row r="84" spans="1:1" x14ac:dyDescent="0.25">
      <c r="A84" s="6" t="s">
        <v>89</v>
      </c>
    </row>
    <row r="85" spans="1:1" x14ac:dyDescent="0.25">
      <c r="A85" s="6" t="s">
        <v>46</v>
      </c>
    </row>
    <row r="86" spans="1:1" x14ac:dyDescent="0.25">
      <c r="A86" s="36" t="s">
        <v>47</v>
      </c>
    </row>
    <row r="87" spans="1:1" x14ac:dyDescent="0.25">
      <c r="A87" s="36" t="s">
        <v>48</v>
      </c>
    </row>
    <row r="88" spans="1:1" x14ac:dyDescent="0.25">
      <c r="A88" s="6" t="s">
        <v>95</v>
      </c>
    </row>
    <row r="89" spans="1:1" x14ac:dyDescent="0.25">
      <c r="A89" s="98" t="s">
        <v>104</v>
      </c>
    </row>
    <row r="90" spans="1:1" x14ac:dyDescent="0.25">
      <c r="A90" s="6" t="s">
        <v>155</v>
      </c>
    </row>
    <row r="92" spans="1:1" x14ac:dyDescent="0.25">
      <c r="A92" s="98" t="s">
        <v>160</v>
      </c>
    </row>
  </sheetData>
  <mergeCells count="28">
    <mergeCell ref="C67:D67"/>
    <mergeCell ref="C68:D68"/>
    <mergeCell ref="C42:D42"/>
    <mergeCell ref="C43:D43"/>
    <mergeCell ref="C47:D47"/>
    <mergeCell ref="C60:D60"/>
    <mergeCell ref="C61:D61"/>
    <mergeCell ref="C64:D64"/>
    <mergeCell ref="C65:D65"/>
    <mergeCell ref="C66:D66"/>
    <mergeCell ref="C59:D59"/>
    <mergeCell ref="C51:D51"/>
    <mergeCell ref="C52:D52"/>
    <mergeCell ref="C53:D53"/>
    <mergeCell ref="C56:D56"/>
    <mergeCell ref="C34:D34"/>
    <mergeCell ref="C35:D35"/>
    <mergeCell ref="C36:D36"/>
    <mergeCell ref="C37:D37"/>
    <mergeCell ref="A2:I2"/>
    <mergeCell ref="C31:D31"/>
    <mergeCell ref="C21:D21"/>
    <mergeCell ref="B4:B5"/>
    <mergeCell ref="C18:D18"/>
    <mergeCell ref="C19:D19"/>
    <mergeCell ref="C20:D20"/>
    <mergeCell ref="C5:D5"/>
    <mergeCell ref="C22:D22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9"/>
  <sheetViews>
    <sheetView tabSelected="1" topLeftCell="A4" zoomScale="85" zoomScaleNormal="85" zoomScalePageLayoutView="90" workbookViewId="0">
      <pane ySplit="2" topLeftCell="A6" activePane="bottomLeft" state="frozen"/>
      <selection activeCell="A4" sqref="A4"/>
      <selection pane="bottomLeft" activeCell="M16" sqref="M16"/>
    </sheetView>
  </sheetViews>
  <sheetFormatPr baseColWidth="10" defaultColWidth="11.42578125" defaultRowHeight="15" x14ac:dyDescent="0.25"/>
  <cols>
    <col min="1" max="1" width="55.140625" style="6" customWidth="1"/>
    <col min="2" max="2" width="24.7109375" style="6" customWidth="1"/>
    <col min="3" max="3" width="18.28515625" style="6" customWidth="1"/>
    <col min="4" max="4" width="16.42578125" style="6" bestFit="1" customWidth="1"/>
    <col min="5" max="5" width="16.42578125" style="6" customWidth="1"/>
    <col min="6" max="6" width="19.42578125" style="6" customWidth="1"/>
    <col min="7" max="7" width="15.140625" style="6" customWidth="1"/>
    <col min="8" max="8" width="16" style="6" customWidth="1"/>
    <col min="9" max="9" width="20.42578125" style="6" customWidth="1"/>
    <col min="10" max="10" width="14.140625" style="6" customWidth="1"/>
    <col min="11" max="11" width="12.7109375" style="6" customWidth="1"/>
    <col min="12" max="16384" width="11.42578125" style="6"/>
  </cols>
  <sheetData>
    <row r="2" spans="1:11" ht="15.75" x14ac:dyDescent="0.25">
      <c r="A2" s="131" t="s">
        <v>82</v>
      </c>
      <c r="B2" s="131"/>
      <c r="C2" s="131"/>
      <c r="D2" s="131"/>
      <c r="E2" s="131"/>
      <c r="F2" s="131"/>
      <c r="G2" s="131"/>
      <c r="H2" s="131"/>
      <c r="I2" s="131"/>
    </row>
    <row r="4" spans="1:11" ht="48" customHeight="1" x14ac:dyDescent="0.25">
      <c r="A4" s="156" t="s">
        <v>147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</row>
    <row r="5" spans="1:11" ht="60.75" thickBot="1" x14ac:dyDescent="0.3">
      <c r="A5" s="19" t="s">
        <v>0</v>
      </c>
      <c r="B5" s="136" t="s">
        <v>157</v>
      </c>
      <c r="C5" s="146" t="s">
        <v>1</v>
      </c>
      <c r="D5" s="146"/>
      <c r="E5" s="50" t="s">
        <v>50</v>
      </c>
      <c r="F5" s="50" t="s">
        <v>51</v>
      </c>
      <c r="G5" s="50" t="s">
        <v>52</v>
      </c>
      <c r="H5" s="118" t="s">
        <v>154</v>
      </c>
      <c r="I5" s="50" t="s">
        <v>60</v>
      </c>
      <c r="J5" s="50" t="s">
        <v>92</v>
      </c>
      <c r="K5" s="50" t="s">
        <v>90</v>
      </c>
    </row>
    <row r="6" spans="1:11" ht="16.5" thickTop="1" thickBot="1" x14ac:dyDescent="0.3">
      <c r="B6" s="137"/>
      <c r="E6" s="38"/>
      <c r="J6"/>
      <c r="K6"/>
    </row>
    <row r="7" spans="1:11" ht="15.75" thickTop="1" x14ac:dyDescent="0.25">
      <c r="A7" s="24" t="s">
        <v>2</v>
      </c>
      <c r="J7"/>
      <c r="K7"/>
    </row>
    <row r="8" spans="1:11" x14ac:dyDescent="0.25">
      <c r="J8"/>
      <c r="K8"/>
    </row>
    <row r="9" spans="1:11" x14ac:dyDescent="0.25">
      <c r="A9" s="6" t="s">
        <v>42</v>
      </c>
      <c r="C9" s="6" t="s">
        <v>43</v>
      </c>
      <c r="D9" s="6" t="s">
        <v>44</v>
      </c>
      <c r="E9" t="s">
        <v>43</v>
      </c>
      <c r="F9" t="s">
        <v>43</v>
      </c>
      <c r="G9" t="s">
        <v>43</v>
      </c>
      <c r="H9" t="s">
        <v>43</v>
      </c>
      <c r="I9" s="56" t="s">
        <v>87</v>
      </c>
      <c r="J9" s="56" t="s">
        <v>43</v>
      </c>
      <c r="K9" s="56" t="s">
        <v>87</v>
      </c>
    </row>
    <row r="10" spans="1:11" s="28" customFormat="1" x14ac:dyDescent="0.25">
      <c r="A10" s="27" t="s">
        <v>83</v>
      </c>
      <c r="B10" s="28">
        <v>205729</v>
      </c>
      <c r="C10" s="28">
        <v>132260</v>
      </c>
      <c r="D10" s="28">
        <v>168524</v>
      </c>
      <c r="E10" s="5">
        <v>2838</v>
      </c>
      <c r="F10" s="10">
        <v>240</v>
      </c>
      <c r="G10" s="28">
        <v>15487</v>
      </c>
      <c r="H10" s="28">
        <v>84466</v>
      </c>
      <c r="I10" s="28">
        <v>26617</v>
      </c>
      <c r="J10" s="28">
        <v>0</v>
      </c>
      <c r="K10" s="28">
        <v>77</v>
      </c>
    </row>
    <row r="11" spans="1:11" x14ac:dyDescent="0.25">
      <c r="A11" s="29" t="s">
        <v>148</v>
      </c>
      <c r="B11" s="78" t="e">
        <f>C11+E11+F11+G11+H11</f>
        <v>#VALUE!</v>
      </c>
      <c r="C11" s="28" t="str">
        <f>'IV Trimestre'!C11</f>
        <v>n.d</v>
      </c>
      <c r="D11" s="28">
        <f>'IV Trimestre'!D11</f>
        <v>157092</v>
      </c>
      <c r="E11" s="28">
        <f>'IV Trimestre'!E11</f>
        <v>1545</v>
      </c>
      <c r="F11" s="28">
        <f>'IV Trimestre'!F11</f>
        <v>1323</v>
      </c>
      <c r="G11" s="28">
        <f>'IV Trimestre'!G11</f>
        <v>11975</v>
      </c>
      <c r="H11" s="28">
        <f>'IV Trimestre'!H11</f>
        <v>64615</v>
      </c>
      <c r="I11" s="28">
        <f>'IV Trimestre'!I11</f>
        <v>25103</v>
      </c>
      <c r="J11" s="28" t="str">
        <f>'IV Trimestre'!J11</f>
        <v>n.d</v>
      </c>
      <c r="K11" s="28">
        <f>'IV Trimestre'!K11</f>
        <v>0</v>
      </c>
    </row>
    <row r="12" spans="1:11" x14ac:dyDescent="0.25">
      <c r="A12" s="29" t="s">
        <v>93</v>
      </c>
      <c r="B12" s="78">
        <f>SUM(D12:I12)+K12</f>
        <v>2582589</v>
      </c>
      <c r="C12" s="28" t="e">
        <f>'I Trimestre'!C12+'II Trimestre'!C12+'III Trimestre'!C12+'IV Trimestre'!C12</f>
        <v>#VALUE!</v>
      </c>
      <c r="D12" s="28">
        <v>1677947</v>
      </c>
      <c r="E12" s="28">
        <v>13780</v>
      </c>
      <c r="F12" s="28">
        <v>9915</v>
      </c>
      <c r="G12" s="28">
        <v>143642</v>
      </c>
      <c r="H12" s="28">
        <v>504091</v>
      </c>
      <c r="I12" s="28">
        <v>233214</v>
      </c>
      <c r="J12" s="28" t="e">
        <f>'I Trimestre'!J12+'II Trimestre'!J12+'III Trimestre'!J12+'IV Trimestre'!J12</f>
        <v>#VALUE!</v>
      </c>
      <c r="K12" s="28">
        <v>0</v>
      </c>
    </row>
    <row r="13" spans="1:11" x14ac:dyDescent="0.25">
      <c r="A13" s="29" t="s">
        <v>149</v>
      </c>
      <c r="B13" s="78">
        <v>223080</v>
      </c>
      <c r="C13" s="98">
        <v>126924</v>
      </c>
      <c r="D13" s="98">
        <v>161085</v>
      </c>
      <c r="E13" s="98">
        <v>2050</v>
      </c>
      <c r="F13" s="98">
        <v>184</v>
      </c>
      <c r="G13" s="98">
        <v>14443</v>
      </c>
      <c r="H13" s="98">
        <v>107782</v>
      </c>
      <c r="I13" s="98">
        <v>25305</v>
      </c>
      <c r="J13" s="25">
        <v>0</v>
      </c>
      <c r="K13" s="98">
        <v>55</v>
      </c>
    </row>
    <row r="14" spans="1:11" x14ac:dyDescent="0.25">
      <c r="A14" s="29" t="s">
        <v>93</v>
      </c>
      <c r="B14" s="78">
        <f t="shared" ref="B14" si="0">SUM(D14:I14)+K14</f>
        <v>2506391</v>
      </c>
      <c r="C14" s="6" t="e">
        <f>'I Trimestre'!C14+'II Trimestre'!C14+'III Trimestre'!C14+'IV Trimestre'!C14</f>
        <v>#VALUE!</v>
      </c>
      <c r="D14" s="6">
        <f>'I Trimestre'!D14+'II Trimestre'!D14+'III Trimestre'!D14+'IV Trimestre'!D14</f>
        <v>1559382</v>
      </c>
      <c r="E14" s="6">
        <f>'I Trimestre'!E14+'II Trimestre'!E14+'III Trimestre'!E14+'IV Trimestre'!E14</f>
        <v>16275</v>
      </c>
      <c r="F14" s="6">
        <f>'I Trimestre'!F14+'II Trimestre'!F14+'III Trimestre'!F14+'IV Trimestre'!F14</f>
        <v>1398</v>
      </c>
      <c r="G14" s="6">
        <f>'I Trimestre'!G14+'II Trimestre'!G14+'III Trimestre'!G14+'IV Trimestre'!G14</f>
        <v>134872</v>
      </c>
      <c r="H14" s="6">
        <f>'I Trimestre'!H14+'II Trimestre'!H14+'III Trimestre'!H14+'IV Trimestre'!H14</f>
        <v>581095</v>
      </c>
      <c r="I14" s="6">
        <f>'I Trimestre'!I14+'II Trimestre'!I14+'III Trimestre'!I14+'IV Trimestre'!I14</f>
        <v>213369</v>
      </c>
      <c r="J14" s="6" t="e">
        <f>'I Trimestre'!J14+'II Trimestre'!J14+'III Trimestre'!J14+'IV Trimestre'!J14</f>
        <v>#VALUE!</v>
      </c>
      <c r="K14" s="6">
        <f>'I Trimestre'!K14+'II Trimestre'!K14+'III Trimestre'!K14+'IV Trimestre'!K14</f>
        <v>0</v>
      </c>
    </row>
    <row r="15" spans="1:11" x14ac:dyDescent="0.25">
      <c r="A15" s="29" t="s">
        <v>99</v>
      </c>
      <c r="B15" s="78" t="e">
        <f>C15+E15+F15+G15+H15</f>
        <v>#VALUE!</v>
      </c>
      <c r="C15" s="28" t="str">
        <f>'IV Trimestre'!C15</f>
        <v>n.d</v>
      </c>
      <c r="D15" s="28">
        <f>'IV Trimestre'!D15</f>
        <v>157092</v>
      </c>
      <c r="E15" s="28">
        <f>'IV Trimestre'!E15</f>
        <v>1545</v>
      </c>
      <c r="F15" s="28">
        <f>'IV Trimestre'!F15</f>
        <v>1323</v>
      </c>
      <c r="G15" s="28">
        <f>'IV Trimestre'!G15</f>
        <v>11975</v>
      </c>
      <c r="H15" s="28">
        <f>'IV Trimestre'!H15</f>
        <v>64615</v>
      </c>
      <c r="I15" s="28">
        <f>'IV Trimestre'!I15</f>
        <v>25103</v>
      </c>
      <c r="J15" s="28" t="str">
        <f>'IV Trimestre'!J15</f>
        <v>n.d</v>
      </c>
      <c r="K15" s="28">
        <f>'IV Trimestre'!K15</f>
        <v>0</v>
      </c>
    </row>
    <row r="17" spans="1:11" x14ac:dyDescent="0.25">
      <c r="A17" s="30" t="s">
        <v>3</v>
      </c>
    </row>
    <row r="18" spans="1:11" x14ac:dyDescent="0.25">
      <c r="A18" s="29" t="s">
        <v>83</v>
      </c>
      <c r="B18" s="28">
        <f>C18+I18+G18+H18+E18+F18++J18+K18</f>
        <v>129199261138.39</v>
      </c>
      <c r="C18" s="151">
        <f>'I Trimestre'!C18+'II Trimestre'!C18+'III Trimestre'!C18+'IV Trimestre'!C18</f>
        <v>50035762380</v>
      </c>
      <c r="D18" s="151"/>
      <c r="E18" s="31">
        <f>'I Trimestre'!E18+'II Trimestre'!E18+'III Trimestre'!E18+'IV Trimestre'!E18</f>
        <v>2112905218.9999995</v>
      </c>
      <c r="F18" s="59">
        <f>'I Trimestre'!F18+'II Trimestre'!F18+'III Trimestre'!F18+'IV Trimestre'!F18</f>
        <v>96488400</v>
      </c>
      <c r="G18" s="59">
        <f>'I Trimestre'!G18+'II Trimestre'!G18+'III Trimestre'!G18+'IV Trimestre'!G18</f>
        <v>7175549350.000001</v>
      </c>
      <c r="H18" s="63">
        <f>'I Trimestre'!H18+'II Trimestre'!H18+'III Trimestre'!H18+'IV Trimestre'!H18</f>
        <v>43413076775</v>
      </c>
      <c r="I18" s="62">
        <f>'I Trimestre'!I18+'II Trimestre'!I18+'III Trimestre'!I18+'IV Trimestre'!I18</f>
        <v>25956216203.999996</v>
      </c>
      <c r="J18" s="113">
        <f>'I Trimestre'!J18+'II Trimestre'!J18+'III Trimestre'!J18+'IV Trimestre'!J18</f>
        <v>374328810.38999999</v>
      </c>
      <c r="K18" s="113">
        <f>'I Trimestre'!K18+'II Trimestre'!K18+'III Trimestre'!K18+'IV Trimestre'!K18</f>
        <v>34934000</v>
      </c>
    </row>
    <row r="19" spans="1:11" x14ac:dyDescent="0.25">
      <c r="A19" s="29" t="s">
        <v>148</v>
      </c>
      <c r="B19" s="28">
        <f>SUM(C19:I19)+K19</f>
        <v>137520348000</v>
      </c>
      <c r="C19" s="151">
        <f>'IV Trimestre'!C21:D21</f>
        <v>50338410000</v>
      </c>
      <c r="D19" s="151"/>
      <c r="E19" s="44">
        <f>'IV Trimestre'!E21</f>
        <v>1543360000</v>
      </c>
      <c r="F19" s="113">
        <f>'IV Trimestre'!F21</f>
        <v>3093480000</v>
      </c>
      <c r="G19" s="113">
        <f>'IV Trimestre'!G21</f>
        <v>7182100000</v>
      </c>
      <c r="H19" s="113">
        <f>'IV Trimestre'!H21</f>
        <v>50409100000</v>
      </c>
      <c r="I19" s="113">
        <f>'IV Trimestre'!I21</f>
        <v>24953898000</v>
      </c>
      <c r="J19" s="113" t="e">
        <f>'I Trimestre'!J19+'II Trimestre'!J19+'III Trimestre'!J19+'IV Trimestre'!J19</f>
        <v>#VALUE!</v>
      </c>
      <c r="K19" s="113">
        <f>'IV Trimestre'!K21</f>
        <v>0</v>
      </c>
    </row>
    <row r="20" spans="1:11" x14ac:dyDescent="0.25">
      <c r="A20" s="29" t="s">
        <v>149</v>
      </c>
      <c r="B20" s="28">
        <f>SUM(C20:K20)</f>
        <v>128351597016.62</v>
      </c>
      <c r="C20" s="151">
        <f>'I Trimestre'!C20+'II Trimestre'!C20+'III Trimestre'!C20+'IV Trimestre'!C20</f>
        <v>46256796500</v>
      </c>
      <c r="D20" s="151"/>
      <c r="E20" s="44">
        <f>'I Trimestre'!E20+'II Trimestre'!E20+'III Trimestre'!E20+'IV Trimestre'!E20</f>
        <v>1428812609.9999998</v>
      </c>
      <c r="F20" s="59">
        <f>'I Trimestre'!F20+'II Trimestre'!F20+'III Trimestre'!F20+'IV Trimestre'!F20</f>
        <v>280566000</v>
      </c>
      <c r="G20" s="59">
        <f>'I Trimestre'!G20+'II Trimestre'!G20+'III Trimestre'!G20+'IV Trimestre'!G20</f>
        <v>7155154000</v>
      </c>
      <c r="H20" s="63">
        <f>'I Trimestre'!H20+'II Trimestre'!H20+'III Trimestre'!H20+'IV Trimestre'!H20</f>
        <v>44805012855</v>
      </c>
      <c r="I20" s="59">
        <f>'I Trimestre'!I20+'II Trimestre'!I20+'III Trimestre'!I20+'IV Trimestre'!I20</f>
        <v>27943550558</v>
      </c>
      <c r="J20" s="113">
        <f>'I Trimestre'!J20+'II Trimestre'!J20+'III Trimestre'!J20+'IV Trimestre'!J20</f>
        <v>323949493.62</v>
      </c>
      <c r="K20" s="113">
        <f>'I Trimestre'!K20+'II Trimestre'!K20+'III Trimestre'!K20+'IV Trimestre'!K20</f>
        <v>157755000</v>
      </c>
    </row>
    <row r="21" spans="1:11" x14ac:dyDescent="0.25">
      <c r="A21" s="29" t="s">
        <v>99</v>
      </c>
      <c r="B21" s="28">
        <f>SUM(C21:I21)+K21</f>
        <v>137520348000</v>
      </c>
      <c r="C21" s="150">
        <f>'IV Trimestre'!C21</f>
        <v>50338410000</v>
      </c>
      <c r="D21" s="150"/>
      <c r="E21" s="44">
        <f>'IV Trimestre'!E21</f>
        <v>1543360000</v>
      </c>
      <c r="F21" s="59">
        <f>'IV Trimestre'!F21</f>
        <v>3093480000</v>
      </c>
      <c r="G21" s="59">
        <f>'IV Trimestre'!G21</f>
        <v>7182100000</v>
      </c>
      <c r="H21" s="59">
        <f>'IV Trimestre'!H21</f>
        <v>50409100000</v>
      </c>
      <c r="I21" s="59">
        <f>'IV Trimestre'!I21</f>
        <v>24953898000</v>
      </c>
      <c r="J21" s="113" t="str">
        <f>'IV Trimestre'!J21</f>
        <v>n.d</v>
      </c>
      <c r="K21" s="113">
        <f>'IV Trimestre'!K21</f>
        <v>0</v>
      </c>
    </row>
    <row r="22" spans="1:11" x14ac:dyDescent="0.25">
      <c r="A22" s="29" t="s">
        <v>150</v>
      </c>
      <c r="B22" s="6">
        <f>SUM(C22:K22)</f>
        <v>128351597016.62</v>
      </c>
      <c r="C22" s="155">
        <f>C20</f>
        <v>46256796500</v>
      </c>
      <c r="D22" s="155"/>
      <c r="E22" s="46">
        <f>E20</f>
        <v>1428812609.9999998</v>
      </c>
      <c r="F22" s="46">
        <f t="shared" ref="F22:K22" si="1">F20</f>
        <v>280566000</v>
      </c>
      <c r="G22" s="46">
        <f t="shared" si="1"/>
        <v>7155154000</v>
      </c>
      <c r="H22" s="46">
        <f t="shared" si="1"/>
        <v>44805012855</v>
      </c>
      <c r="I22" s="114">
        <f t="shared" si="1"/>
        <v>27943550558</v>
      </c>
      <c r="J22" s="114">
        <f t="shared" si="1"/>
        <v>323949493.62</v>
      </c>
      <c r="K22" s="114">
        <f t="shared" si="1"/>
        <v>157755000</v>
      </c>
    </row>
    <row r="24" spans="1:11" x14ac:dyDescent="0.25">
      <c r="A24" s="32" t="s">
        <v>4</v>
      </c>
      <c r="B24" s="28"/>
      <c r="C24" s="28"/>
      <c r="D24" s="28"/>
      <c r="E24" s="28"/>
    </row>
    <row r="25" spans="1:11" x14ac:dyDescent="0.25">
      <c r="A25" s="27" t="s">
        <v>148</v>
      </c>
      <c r="B25" s="28">
        <f>B21</f>
        <v>137520348000</v>
      </c>
      <c r="C25" s="43"/>
      <c r="D25" s="28"/>
      <c r="E25" s="28"/>
    </row>
    <row r="26" spans="1:11" x14ac:dyDescent="0.25">
      <c r="A26" s="27" t="s">
        <v>149</v>
      </c>
      <c r="B26" s="28">
        <f>'I Trimestre'!B26+'II Trimestre'!B26+'III Trimestre'!B26+'IV Trimestre'!B26</f>
        <v>130533156433.39999</v>
      </c>
      <c r="C26" s="43"/>
      <c r="D26" s="28"/>
      <c r="E26" s="28"/>
    </row>
    <row r="27" spans="1:11" x14ac:dyDescent="0.25">
      <c r="A27" s="28"/>
      <c r="B27" s="28"/>
      <c r="C27" s="28"/>
      <c r="D27" s="28"/>
      <c r="E27" s="28"/>
    </row>
    <row r="28" spans="1:11" x14ac:dyDescent="0.25">
      <c r="A28" s="28" t="s">
        <v>5</v>
      </c>
      <c r="B28" s="28"/>
      <c r="C28" s="28"/>
      <c r="D28" s="28"/>
      <c r="E28" s="28"/>
    </row>
    <row r="29" spans="1:11" x14ac:dyDescent="0.25">
      <c r="A29" s="27" t="s">
        <v>84</v>
      </c>
      <c r="B29" s="49">
        <v>0.99</v>
      </c>
      <c r="C29" s="49">
        <v>0.99</v>
      </c>
      <c r="D29" s="49">
        <v>0.99</v>
      </c>
      <c r="E29" s="49">
        <v>0.99</v>
      </c>
      <c r="F29" s="49">
        <v>0.99</v>
      </c>
      <c r="G29" s="49">
        <v>0.99</v>
      </c>
      <c r="H29" s="49">
        <v>0.99</v>
      </c>
      <c r="I29" s="49">
        <v>0.99</v>
      </c>
      <c r="J29" s="49">
        <v>0.99</v>
      </c>
      <c r="K29" s="49">
        <v>0.99</v>
      </c>
    </row>
    <row r="30" spans="1:11" x14ac:dyDescent="0.25">
      <c r="A30" s="27" t="s">
        <v>151</v>
      </c>
      <c r="B30" s="49">
        <v>1.01</v>
      </c>
      <c r="C30" s="49">
        <v>1.01</v>
      </c>
      <c r="D30" s="49">
        <v>1.01</v>
      </c>
      <c r="E30" s="49">
        <v>1.01</v>
      </c>
      <c r="F30" s="49">
        <v>1.01</v>
      </c>
      <c r="G30" s="49">
        <v>1.01</v>
      </c>
      <c r="H30" s="49">
        <v>1.01</v>
      </c>
      <c r="I30" s="49">
        <v>1.01</v>
      </c>
      <c r="J30" s="49">
        <v>1.01</v>
      </c>
      <c r="K30" s="49">
        <v>1.01</v>
      </c>
    </row>
    <row r="31" spans="1:11" x14ac:dyDescent="0.25">
      <c r="A31" s="27" t="s">
        <v>6</v>
      </c>
      <c r="B31" s="5">
        <v>357409</v>
      </c>
      <c r="C31" s="138">
        <v>142214</v>
      </c>
      <c r="D31" s="138"/>
      <c r="E31" s="122">
        <v>146098</v>
      </c>
      <c r="F31" s="122" t="s">
        <v>88</v>
      </c>
      <c r="G31" s="122">
        <v>79450</v>
      </c>
      <c r="H31" s="122" t="s">
        <v>88</v>
      </c>
      <c r="I31" s="122" t="s">
        <v>88</v>
      </c>
      <c r="J31" s="122" t="s">
        <v>88</v>
      </c>
      <c r="K31" s="122" t="s">
        <v>88</v>
      </c>
    </row>
    <row r="32" spans="1:11" x14ac:dyDescent="0.25">
      <c r="A32" s="28"/>
      <c r="B32" s="28"/>
      <c r="C32" s="28"/>
      <c r="D32" s="28"/>
      <c r="E32" s="28"/>
    </row>
    <row r="33" spans="1:11" x14ac:dyDescent="0.25">
      <c r="A33" s="33" t="s">
        <v>7</v>
      </c>
      <c r="B33" s="28"/>
      <c r="C33" s="28"/>
      <c r="D33" s="28"/>
      <c r="E33" s="28"/>
    </row>
    <row r="34" spans="1:11" x14ac:dyDescent="0.25">
      <c r="A34" s="28" t="s">
        <v>85</v>
      </c>
      <c r="B34" s="28">
        <f>B18/B29</f>
        <v>130504304180.19193</v>
      </c>
      <c r="C34" s="139">
        <f>C18/C29</f>
        <v>50541174121.21212</v>
      </c>
      <c r="D34" s="139"/>
      <c r="E34" s="28">
        <f>E18/E29</f>
        <v>2134247695.9595954</v>
      </c>
      <c r="F34" s="28">
        <f t="shared" ref="F34:K34" si="2">F18/F29</f>
        <v>97463030.303030297</v>
      </c>
      <c r="G34" s="28">
        <f t="shared" si="2"/>
        <v>7248029646.4646473</v>
      </c>
      <c r="H34" s="28">
        <f t="shared" si="2"/>
        <v>43851592702.020203</v>
      </c>
      <c r="I34" s="28">
        <f t="shared" si="2"/>
        <v>26218400206.060604</v>
      </c>
      <c r="J34" s="28">
        <f t="shared" si="2"/>
        <v>378109909.4848485</v>
      </c>
      <c r="K34" s="28">
        <f t="shared" si="2"/>
        <v>35286868.68686869</v>
      </c>
    </row>
    <row r="35" spans="1:11" x14ac:dyDescent="0.25">
      <c r="A35" s="28" t="s">
        <v>152</v>
      </c>
      <c r="B35" s="28">
        <f>B20/B30</f>
        <v>127080789125.36633</v>
      </c>
      <c r="C35" s="139">
        <f>C20/C30</f>
        <v>45798808415.841583</v>
      </c>
      <c r="D35" s="139"/>
      <c r="E35" s="28">
        <f>E20/E30</f>
        <v>1414665950.4950492</v>
      </c>
      <c r="F35" s="28">
        <f t="shared" ref="F35:K35" si="3">F20/F30</f>
        <v>277788118.81188118</v>
      </c>
      <c r="G35" s="28">
        <f t="shared" si="3"/>
        <v>7084310891.0891085</v>
      </c>
      <c r="H35" s="28">
        <f t="shared" si="3"/>
        <v>44361398866.336632</v>
      </c>
      <c r="I35" s="28">
        <f t="shared" si="3"/>
        <v>27666881740.594059</v>
      </c>
      <c r="J35" s="28">
        <f t="shared" si="3"/>
        <v>320742072.89108908</v>
      </c>
      <c r="K35" s="28">
        <f t="shared" si="3"/>
        <v>156193069.30693069</v>
      </c>
    </row>
    <row r="36" spans="1:11" x14ac:dyDescent="0.25">
      <c r="A36" s="28" t="s">
        <v>86</v>
      </c>
      <c r="B36" s="28">
        <f>B34/B10</f>
        <v>634350.54941302352</v>
      </c>
      <c r="C36" s="133">
        <f>C34/D10</f>
        <v>299904.90447183856</v>
      </c>
      <c r="D36" s="133"/>
      <c r="E36" s="28">
        <f>E34/E10</f>
        <v>752025.26284693286</v>
      </c>
      <c r="F36" s="28">
        <f t="shared" ref="F36:K36" si="4">F34/F10</f>
        <v>406095.95959595958</v>
      </c>
      <c r="G36" s="28">
        <f t="shared" si="4"/>
        <v>468007.33818458364</v>
      </c>
      <c r="H36" s="28">
        <f t="shared" si="4"/>
        <v>519162.6536360216</v>
      </c>
      <c r="I36" s="28">
        <f t="shared" si="4"/>
        <v>985024.61607471178</v>
      </c>
      <c r="J36" s="28" t="e">
        <f t="shared" si="4"/>
        <v>#DIV/0!</v>
      </c>
      <c r="K36" s="28">
        <f t="shared" si="4"/>
        <v>458271.02190738556</v>
      </c>
    </row>
    <row r="37" spans="1:11" x14ac:dyDescent="0.25">
      <c r="A37" s="28" t="s">
        <v>153</v>
      </c>
      <c r="B37" s="28">
        <f>B35/B13</f>
        <v>569664.64553239348</v>
      </c>
      <c r="C37" s="133">
        <f>C35/D13</f>
        <v>284314.54459348531</v>
      </c>
      <c r="D37" s="133"/>
      <c r="E37" s="28">
        <f>E35/E13</f>
        <v>690080.95146099967</v>
      </c>
      <c r="F37" s="28">
        <f t="shared" ref="F37:K37" si="5">F35/F13</f>
        <v>1509718.0370210933</v>
      </c>
      <c r="G37" s="28">
        <f t="shared" si="5"/>
        <v>490501.34259427461</v>
      </c>
      <c r="H37" s="28">
        <f t="shared" si="5"/>
        <v>411584.48410993145</v>
      </c>
      <c r="I37" s="28">
        <f t="shared" si="5"/>
        <v>1093336.5635484711</v>
      </c>
      <c r="J37" s="28" t="e">
        <f t="shared" si="5"/>
        <v>#DIV/0!</v>
      </c>
      <c r="K37" s="28">
        <f t="shared" si="5"/>
        <v>2839873.9873987399</v>
      </c>
    </row>
    <row r="39" spans="1:11" x14ac:dyDescent="0.25">
      <c r="A39" s="24" t="s">
        <v>8</v>
      </c>
    </row>
    <row r="41" spans="1:11" x14ac:dyDescent="0.25">
      <c r="A41" s="6" t="s">
        <v>9</v>
      </c>
    </row>
    <row r="42" spans="1:11" x14ac:dyDescent="0.25">
      <c r="A42" s="6" t="s">
        <v>10</v>
      </c>
      <c r="B42" s="6" t="e">
        <f>(B11/B31)*100</f>
        <v>#VALUE!</v>
      </c>
      <c r="C42" s="157">
        <f>D11/C31*100</f>
        <v>110.46169856694841</v>
      </c>
      <c r="D42" s="157"/>
      <c r="E42" s="6">
        <f>E11/E31*100</f>
        <v>1.0575093430437104</v>
      </c>
      <c r="F42" s="91" t="s">
        <v>54</v>
      </c>
      <c r="G42" s="6">
        <f t="shared" ref="G42:K42" si="6">G11/G31*100</f>
        <v>15.072372561359346</v>
      </c>
      <c r="H42" s="6" t="e">
        <f t="shared" si="6"/>
        <v>#VALUE!</v>
      </c>
      <c r="I42" s="6" t="e">
        <f t="shared" si="6"/>
        <v>#VALUE!</v>
      </c>
      <c r="J42" s="6" t="e">
        <f t="shared" si="6"/>
        <v>#VALUE!</v>
      </c>
      <c r="K42" s="6" t="e">
        <f t="shared" si="6"/>
        <v>#VALUE!</v>
      </c>
    </row>
    <row r="43" spans="1:11" x14ac:dyDescent="0.25">
      <c r="A43" s="6" t="s">
        <v>11</v>
      </c>
      <c r="B43" s="6">
        <f>(B13/B31)*100</f>
        <v>62.415887680500489</v>
      </c>
      <c r="C43" s="157">
        <f>D13/C31*100</f>
        <v>113.26943901444302</v>
      </c>
      <c r="D43" s="157"/>
      <c r="E43" s="6">
        <f>E13/E31*100</f>
        <v>1.4031677367246642</v>
      </c>
      <c r="F43" s="91" t="s">
        <v>54</v>
      </c>
      <c r="G43" s="6">
        <f t="shared" ref="G43:K43" si="7">G13/G31*100</f>
        <v>18.178728760226555</v>
      </c>
      <c r="H43" s="6" t="e">
        <f t="shared" si="7"/>
        <v>#VALUE!</v>
      </c>
      <c r="I43" s="6" t="e">
        <f t="shared" si="7"/>
        <v>#VALUE!</v>
      </c>
      <c r="J43" s="6" t="e">
        <f t="shared" si="7"/>
        <v>#VALUE!</v>
      </c>
      <c r="K43" s="6" t="e">
        <f t="shared" si="7"/>
        <v>#VALUE!</v>
      </c>
    </row>
    <row r="44" spans="1:11" x14ac:dyDescent="0.25">
      <c r="I44" s="43"/>
    </row>
    <row r="45" spans="1:11" x14ac:dyDescent="0.25">
      <c r="A45" s="6" t="s">
        <v>12</v>
      </c>
      <c r="I45" s="43"/>
    </row>
    <row r="46" spans="1:11" x14ac:dyDescent="0.25">
      <c r="A46" s="6" t="s">
        <v>13</v>
      </c>
      <c r="B46" s="6" t="e">
        <f>B13/B11*100</f>
        <v>#VALUE!</v>
      </c>
      <c r="C46" s="155">
        <f>D13/D11*100</f>
        <v>102.54182262623178</v>
      </c>
      <c r="D46" s="155"/>
      <c r="E46" s="6">
        <f>E13/E11*100</f>
        <v>132.68608414239483</v>
      </c>
      <c r="F46" s="6">
        <f t="shared" ref="F46:K46" si="8">F13/F11*100</f>
        <v>13.907785336356765</v>
      </c>
      <c r="G46" s="6">
        <f t="shared" si="8"/>
        <v>120.60960334029227</v>
      </c>
      <c r="H46" s="6">
        <f t="shared" si="8"/>
        <v>166.8064690861255</v>
      </c>
      <c r="I46" s="6">
        <f t="shared" si="8"/>
        <v>100.80468469903995</v>
      </c>
      <c r="J46" s="6" t="e">
        <f t="shared" si="8"/>
        <v>#VALUE!</v>
      </c>
      <c r="K46" s="6" t="e">
        <f t="shared" si="8"/>
        <v>#DIV/0!</v>
      </c>
    </row>
    <row r="47" spans="1:11" x14ac:dyDescent="0.25">
      <c r="A47" s="6" t="s">
        <v>14</v>
      </c>
      <c r="B47" s="6">
        <f>B20/B19*100</f>
        <v>93.332804114646365</v>
      </c>
      <c r="C47" s="154">
        <f>C20/C19*100</f>
        <v>91.89165192146514</v>
      </c>
      <c r="D47" s="154"/>
      <c r="E47" s="6">
        <f>E20/E19*100</f>
        <v>92.578051135185561</v>
      </c>
      <c r="F47" s="6">
        <f t="shared" ref="F47:K47" si="9">F20/F19*100</f>
        <v>9.069591527987896</v>
      </c>
      <c r="G47" s="6">
        <f t="shared" si="9"/>
        <v>99.624817254006487</v>
      </c>
      <c r="H47" s="6">
        <f t="shared" si="9"/>
        <v>88.882786748821147</v>
      </c>
      <c r="I47" s="6">
        <f t="shared" si="9"/>
        <v>111.98070360790928</v>
      </c>
      <c r="J47" s="6" t="e">
        <f t="shared" si="9"/>
        <v>#VALUE!</v>
      </c>
      <c r="K47" s="6" t="e">
        <f t="shared" si="9"/>
        <v>#DIV/0!</v>
      </c>
    </row>
    <row r="48" spans="1:11" x14ac:dyDescent="0.25">
      <c r="A48" s="28" t="s">
        <v>15</v>
      </c>
      <c r="B48" s="28" t="e">
        <f>AVERAGE(B46:B47)</f>
        <v>#VALUE!</v>
      </c>
      <c r="C48" s="158">
        <f>AVERAGE(C46,C47)</f>
        <v>97.216737273848452</v>
      </c>
      <c r="D48" s="158"/>
      <c r="E48" s="28">
        <f>AVERAGE(E46:E47)</f>
        <v>112.6320676387902</v>
      </c>
      <c r="F48" s="28">
        <f t="shared" ref="F48:K48" si="10">AVERAGE(F46:F47)</f>
        <v>11.488688432172331</v>
      </c>
      <c r="G48" s="28">
        <f t="shared" si="10"/>
        <v>110.11721029714937</v>
      </c>
      <c r="H48" s="28">
        <f t="shared" si="10"/>
        <v>127.84462791747333</v>
      </c>
      <c r="I48" s="28">
        <f t="shared" si="10"/>
        <v>106.39269415347462</v>
      </c>
      <c r="J48" s="28" t="e">
        <f t="shared" si="10"/>
        <v>#VALUE!</v>
      </c>
      <c r="K48" s="28" t="e">
        <f t="shared" si="10"/>
        <v>#DIV/0!</v>
      </c>
    </row>
    <row r="49" spans="1:11" x14ac:dyDescent="0.25">
      <c r="A49" s="28"/>
      <c r="B49" s="28"/>
      <c r="C49" s="28"/>
      <c r="D49" s="28"/>
      <c r="E49" s="28"/>
      <c r="I49" s="43"/>
    </row>
    <row r="50" spans="1:11" x14ac:dyDescent="0.25">
      <c r="A50" s="28" t="s">
        <v>16</v>
      </c>
      <c r="B50" s="28"/>
      <c r="C50" s="28"/>
      <c r="D50" s="28"/>
      <c r="E50" s="28"/>
      <c r="I50" s="43"/>
    </row>
    <row r="51" spans="1:11" x14ac:dyDescent="0.25">
      <c r="A51" s="28" t="s">
        <v>17</v>
      </c>
      <c r="B51" s="28" t="e">
        <f>B13/B15*100</f>
        <v>#VALUE!</v>
      </c>
      <c r="C51" s="128">
        <f>D13/D15*100</f>
        <v>102.54182262623178</v>
      </c>
      <c r="D51" s="128"/>
      <c r="E51" s="28">
        <f>E13/E15*100</f>
        <v>132.68608414239483</v>
      </c>
      <c r="F51" s="28">
        <f t="shared" ref="F51:K51" si="11">F13/F15*100</f>
        <v>13.907785336356765</v>
      </c>
      <c r="G51" s="28">
        <f t="shared" si="11"/>
        <v>120.60960334029227</v>
      </c>
      <c r="H51" s="28">
        <f t="shared" si="11"/>
        <v>166.8064690861255</v>
      </c>
      <c r="I51" s="28">
        <f t="shared" si="11"/>
        <v>100.80468469903995</v>
      </c>
      <c r="J51" s="28" t="e">
        <f t="shared" si="11"/>
        <v>#VALUE!</v>
      </c>
      <c r="K51" s="28" t="e">
        <f t="shared" si="11"/>
        <v>#DIV/0!</v>
      </c>
    </row>
    <row r="52" spans="1:11" x14ac:dyDescent="0.25">
      <c r="A52" s="28" t="s">
        <v>18</v>
      </c>
      <c r="B52" s="28">
        <f>B20/B21*100</f>
        <v>93.332804114646365</v>
      </c>
      <c r="C52" s="128">
        <f>C20/C21*100</f>
        <v>91.89165192146514</v>
      </c>
      <c r="D52" s="128"/>
      <c r="E52" s="28">
        <f>E20/E21*100</f>
        <v>92.578051135185561</v>
      </c>
      <c r="F52" s="28">
        <f t="shared" ref="F52:K52" si="12">F20/F21*100</f>
        <v>9.069591527987896</v>
      </c>
      <c r="G52" s="28">
        <f t="shared" si="12"/>
        <v>99.624817254006487</v>
      </c>
      <c r="H52" s="28">
        <f t="shared" si="12"/>
        <v>88.882786748821147</v>
      </c>
      <c r="I52" s="28">
        <f t="shared" si="12"/>
        <v>111.98070360790928</v>
      </c>
      <c r="J52" s="28" t="e">
        <f t="shared" si="12"/>
        <v>#VALUE!</v>
      </c>
      <c r="K52" s="28" t="e">
        <f t="shared" si="12"/>
        <v>#DIV/0!</v>
      </c>
    </row>
    <row r="53" spans="1:11" x14ac:dyDescent="0.25">
      <c r="A53" s="28" t="s">
        <v>19</v>
      </c>
      <c r="B53" s="28" t="e">
        <f>(B51+B52)/2</f>
        <v>#VALUE!</v>
      </c>
      <c r="C53" s="128">
        <f>(C51+C52)/2</f>
        <v>97.216737273848452</v>
      </c>
      <c r="D53" s="128"/>
      <c r="E53" s="28">
        <f>(E51+E52)/2</f>
        <v>112.6320676387902</v>
      </c>
      <c r="F53" s="28">
        <f t="shared" ref="F53:K53" si="13">(F51+F52)/2</f>
        <v>11.488688432172331</v>
      </c>
      <c r="G53" s="28">
        <f t="shared" si="13"/>
        <v>110.11721029714937</v>
      </c>
      <c r="H53" s="28">
        <f t="shared" si="13"/>
        <v>127.84462791747333</v>
      </c>
      <c r="I53" s="28">
        <f t="shared" si="13"/>
        <v>106.39269415347462</v>
      </c>
      <c r="J53" s="28" t="e">
        <f t="shared" si="13"/>
        <v>#VALUE!</v>
      </c>
      <c r="K53" s="28" t="e">
        <f t="shared" si="13"/>
        <v>#DIV/0!</v>
      </c>
    </row>
    <row r="54" spans="1:11" x14ac:dyDescent="0.25">
      <c r="A54" s="28"/>
      <c r="B54" s="28"/>
      <c r="C54" s="69"/>
      <c r="D54" s="69"/>
      <c r="E54" s="28"/>
      <c r="I54" s="43"/>
    </row>
    <row r="55" spans="1:11" x14ac:dyDescent="0.25">
      <c r="A55" s="28" t="s">
        <v>31</v>
      </c>
      <c r="B55" s="28"/>
      <c r="C55" s="69"/>
      <c r="D55" s="69"/>
      <c r="E55" s="28"/>
      <c r="I55" s="43"/>
    </row>
    <row r="56" spans="1:11" x14ac:dyDescent="0.25">
      <c r="A56" s="28" t="s">
        <v>20</v>
      </c>
      <c r="B56" s="28">
        <f>B22/B20*100</f>
        <v>100</v>
      </c>
      <c r="C56" s="128">
        <f>C22/C20*100</f>
        <v>100</v>
      </c>
      <c r="D56" s="128"/>
      <c r="E56" s="28">
        <f>E22/E20*100</f>
        <v>100</v>
      </c>
      <c r="F56" s="28">
        <f t="shared" ref="F56:K56" si="14">F22/F20*100</f>
        <v>100</v>
      </c>
      <c r="G56" s="28">
        <f t="shared" si="14"/>
        <v>100</v>
      </c>
      <c r="H56" s="28">
        <f t="shared" si="14"/>
        <v>100</v>
      </c>
      <c r="I56" s="28">
        <f t="shared" si="14"/>
        <v>100</v>
      </c>
      <c r="J56" s="28">
        <f t="shared" si="14"/>
        <v>100</v>
      </c>
      <c r="K56" s="28">
        <f t="shared" si="14"/>
        <v>100</v>
      </c>
    </row>
    <row r="57" spans="1:11" x14ac:dyDescent="0.25">
      <c r="A57" s="28"/>
      <c r="B57" s="28"/>
      <c r="C57" s="69"/>
      <c r="D57" s="69"/>
      <c r="E57" s="28"/>
      <c r="I57" s="43"/>
    </row>
    <row r="58" spans="1:11" x14ac:dyDescent="0.25">
      <c r="A58" s="28" t="s">
        <v>21</v>
      </c>
      <c r="B58" s="28"/>
      <c r="C58" s="69"/>
      <c r="D58" s="69"/>
      <c r="E58" s="28"/>
      <c r="I58" s="43"/>
    </row>
    <row r="59" spans="1:11" x14ac:dyDescent="0.25">
      <c r="A59" s="28" t="s">
        <v>22</v>
      </c>
      <c r="B59" s="13">
        <f>((B13/B10)-1)*100</f>
        <v>8.4339106300035382</v>
      </c>
      <c r="C59" s="126">
        <f>((D13/D10)-1)*100</f>
        <v>-4.4142080653200688</v>
      </c>
      <c r="D59" s="126"/>
      <c r="E59" s="13">
        <f>((E13/E10)-1)*100</f>
        <v>-27.766032417195209</v>
      </c>
      <c r="F59" s="13">
        <f t="shared" ref="F59:K59" si="15">((F13/F10)-1)*100</f>
        <v>-23.333333333333329</v>
      </c>
      <c r="G59" s="13">
        <f t="shared" si="15"/>
        <v>-6.741137728417379</v>
      </c>
      <c r="H59" s="13">
        <f t="shared" si="15"/>
        <v>27.604006345748576</v>
      </c>
      <c r="I59" s="13">
        <f t="shared" si="15"/>
        <v>-4.9291805988653898</v>
      </c>
      <c r="J59" s="13" t="e">
        <f t="shared" si="15"/>
        <v>#DIV/0!</v>
      </c>
      <c r="K59" s="13">
        <f t="shared" si="15"/>
        <v>-28.571428571428569</v>
      </c>
    </row>
    <row r="60" spans="1:11" x14ac:dyDescent="0.25">
      <c r="A60" s="28" t="s">
        <v>23</v>
      </c>
      <c r="B60" s="13">
        <f>((B35/B34)-1)*100</f>
        <v>-2.6232966616170916</v>
      </c>
      <c r="C60" s="126">
        <f>((C35/C34)-1)*100</f>
        <v>-9.3831728048046408</v>
      </c>
      <c r="D60" s="126"/>
      <c r="E60" s="13">
        <f>((E35/E34)-1)*100</f>
        <v>-33.715943413072758</v>
      </c>
      <c r="F60" s="13">
        <f t="shared" ref="F60:K60" si="16">((F35/F34)-1)*100</f>
        <v>185.01896354770352</v>
      </c>
      <c r="G60" s="13">
        <f t="shared" si="16"/>
        <v>-2.2588036109288723</v>
      </c>
      <c r="H60" s="13">
        <f t="shared" si="16"/>
        <v>1.1625716032269473</v>
      </c>
      <c r="I60" s="13">
        <f t="shared" si="16"/>
        <v>5.5246755070838649</v>
      </c>
      <c r="J60" s="13">
        <f t="shared" si="16"/>
        <v>-15.172264771351685</v>
      </c>
      <c r="K60" s="13">
        <f t="shared" si="16"/>
        <v>342.63794187284986</v>
      </c>
    </row>
    <row r="61" spans="1:11" x14ac:dyDescent="0.25">
      <c r="A61" s="28" t="s">
        <v>24</v>
      </c>
      <c r="B61" s="13">
        <f>((B37/B36)-1)*100</f>
        <v>-10.19718575801426</v>
      </c>
      <c r="C61" s="126">
        <f>((C37/C36)-1)*100</f>
        <v>-5.1984344523506092</v>
      </c>
      <c r="D61" s="126"/>
      <c r="E61" s="13">
        <f>((E37/E36)-1)*100</f>
        <v>-8.236998734780709</v>
      </c>
      <c r="F61" s="13">
        <f t="shared" ref="F61:K61" si="17">((F37/F36)-1)*100</f>
        <v>271.76386549700464</v>
      </c>
      <c r="G61" s="13">
        <f t="shared" si="17"/>
        <v>4.8063358358751307</v>
      </c>
      <c r="H61" s="13">
        <f t="shared" si="17"/>
        <v>-20.72147693457007</v>
      </c>
      <c r="I61" s="13">
        <f t="shared" si="17"/>
        <v>10.995862002452128</v>
      </c>
      <c r="J61" s="13" t="e">
        <f t="shared" si="17"/>
        <v>#DIV/0!</v>
      </c>
      <c r="K61" s="13">
        <f t="shared" si="17"/>
        <v>519.69311862198981</v>
      </c>
    </row>
    <row r="62" spans="1:11" x14ac:dyDescent="0.25">
      <c r="A62" s="28"/>
      <c r="B62" s="28"/>
      <c r="C62" s="69"/>
      <c r="D62" s="69"/>
      <c r="E62" s="28"/>
      <c r="I62" s="43"/>
    </row>
    <row r="63" spans="1:11" x14ac:dyDescent="0.25">
      <c r="A63" s="28" t="s">
        <v>25</v>
      </c>
      <c r="B63" s="28"/>
      <c r="C63" s="69"/>
      <c r="D63" s="69"/>
      <c r="E63" s="28"/>
      <c r="I63" s="43"/>
    </row>
    <row r="64" spans="1:11" x14ac:dyDescent="0.25">
      <c r="A64" s="28" t="s">
        <v>40</v>
      </c>
      <c r="B64" s="28">
        <f>(B19/B12)*12</f>
        <v>638988.30824416899</v>
      </c>
      <c r="C64" s="28">
        <f>(C19/D12)*12</f>
        <v>360000</v>
      </c>
      <c r="D64" s="28"/>
      <c r="E64" s="28">
        <f>(E19/E12)*12</f>
        <v>1344000</v>
      </c>
      <c r="F64" s="28">
        <f t="shared" ref="F64:K64" si="18">(F19/F12)*12</f>
        <v>3744000</v>
      </c>
      <c r="G64" s="28">
        <f t="shared" si="18"/>
        <v>600000</v>
      </c>
      <c r="H64" s="28">
        <f t="shared" si="18"/>
        <v>1200000</v>
      </c>
      <c r="I64" s="28">
        <f t="shared" si="18"/>
        <v>1284000</v>
      </c>
      <c r="J64" s="28" t="e">
        <f t="shared" si="18"/>
        <v>#VALUE!</v>
      </c>
      <c r="K64" s="28" t="e">
        <f t="shared" si="18"/>
        <v>#DIV/0!</v>
      </c>
    </row>
    <row r="65" spans="1:11" x14ac:dyDescent="0.25">
      <c r="A65" s="28" t="s">
        <v>41</v>
      </c>
      <c r="B65" s="28">
        <f>(B20/B14)*12</f>
        <v>614516.71514916862</v>
      </c>
      <c r="C65" s="28">
        <f>(C20/D14)*12</f>
        <v>355962.52746280259</v>
      </c>
      <c r="D65" s="28"/>
      <c r="E65" s="28">
        <f>(E20/E14)*12</f>
        <v>1053502.385253456</v>
      </c>
      <c r="F65" s="28">
        <f t="shared" ref="F65:K65" si="19">(F20/F14)*12</f>
        <v>2408291.8454935621</v>
      </c>
      <c r="G65" s="28">
        <f t="shared" si="19"/>
        <v>636617.29639954923</v>
      </c>
      <c r="H65" s="28">
        <f t="shared" si="19"/>
        <v>925253.45126012096</v>
      </c>
      <c r="I65" s="28">
        <f t="shared" si="19"/>
        <v>1571561.9733700771</v>
      </c>
      <c r="J65" s="28" t="e">
        <f t="shared" si="19"/>
        <v>#VALUE!</v>
      </c>
      <c r="K65" s="28" t="e">
        <f t="shared" si="19"/>
        <v>#DIV/0!</v>
      </c>
    </row>
    <row r="66" spans="1:11" x14ac:dyDescent="0.25">
      <c r="A66" s="28" t="s">
        <v>26</v>
      </c>
      <c r="B66" s="116" t="e">
        <f>(B65/B64)*B48</f>
        <v>#VALUE!</v>
      </c>
      <c r="C66" s="117">
        <f>(C65/C64)*C48</f>
        <v>96.126431976906517</v>
      </c>
      <c r="D66" s="94"/>
      <c r="E66" s="116">
        <f>E65/E64*E48</f>
        <v>88.287315411825944</v>
      </c>
      <c r="F66" s="116">
        <f t="shared" ref="F66:K66" si="20">F65/F64*F48</f>
        <v>7.3899878917245845</v>
      </c>
      <c r="G66" s="116">
        <f t="shared" si="20"/>
        <v>116.83753451071973</v>
      </c>
      <c r="H66" s="116">
        <f t="shared" si="20"/>
        <v>98.573902671423511</v>
      </c>
      <c r="I66" s="116">
        <f t="shared" si="20"/>
        <v>130.22018097818818</v>
      </c>
      <c r="J66" s="116" t="e">
        <f t="shared" si="20"/>
        <v>#VALUE!</v>
      </c>
      <c r="K66" s="116" t="e">
        <f t="shared" si="20"/>
        <v>#DIV/0!</v>
      </c>
    </row>
    <row r="67" spans="1:11" x14ac:dyDescent="0.25">
      <c r="A67" s="28" t="s">
        <v>34</v>
      </c>
      <c r="B67" s="28">
        <f>B19/B12</f>
        <v>53249.02568701408</v>
      </c>
      <c r="C67" s="128">
        <f>C19/D12</f>
        <v>30000</v>
      </c>
      <c r="D67" s="128"/>
      <c r="E67" s="28">
        <f>E19/E12</f>
        <v>112000</v>
      </c>
      <c r="F67" s="28">
        <f t="shared" ref="F67:K67" si="21">F19/F12</f>
        <v>312000</v>
      </c>
      <c r="G67" s="28">
        <f t="shared" si="21"/>
        <v>50000</v>
      </c>
      <c r="H67" s="28">
        <f t="shared" si="21"/>
        <v>100000</v>
      </c>
      <c r="I67" s="28">
        <f t="shared" si="21"/>
        <v>107000</v>
      </c>
      <c r="J67" s="28" t="e">
        <f t="shared" si="21"/>
        <v>#VALUE!</v>
      </c>
      <c r="K67" s="28" t="e">
        <f t="shared" si="21"/>
        <v>#DIV/0!</v>
      </c>
    </row>
    <row r="68" spans="1:11" x14ac:dyDescent="0.25">
      <c r="A68" s="28" t="s">
        <v>35</v>
      </c>
      <c r="B68" s="28">
        <f>B20/B14</f>
        <v>51209.726262430719</v>
      </c>
      <c r="C68" s="128">
        <f>C20/D14</f>
        <v>29663.543955233548</v>
      </c>
      <c r="D68" s="128"/>
      <c r="E68" s="28">
        <f>E20/E14</f>
        <v>87791.865437788001</v>
      </c>
      <c r="F68" s="28">
        <f t="shared" ref="F68:K68" si="22">F20/F14</f>
        <v>200690.98712446351</v>
      </c>
      <c r="G68" s="28">
        <f t="shared" si="22"/>
        <v>53051.4413666291</v>
      </c>
      <c r="H68" s="28">
        <f t="shared" si="22"/>
        <v>77104.454271676746</v>
      </c>
      <c r="I68" s="28">
        <f t="shared" si="22"/>
        <v>130963.49778083977</v>
      </c>
      <c r="J68" s="28" t="e">
        <f t="shared" si="22"/>
        <v>#VALUE!</v>
      </c>
      <c r="K68" s="28" t="e">
        <f t="shared" si="22"/>
        <v>#DIV/0!</v>
      </c>
    </row>
    <row r="69" spans="1:11" x14ac:dyDescent="0.25">
      <c r="A69" s="28"/>
      <c r="B69" s="28"/>
      <c r="C69" s="28"/>
      <c r="D69" s="28"/>
      <c r="E69" s="28"/>
      <c r="I69" s="43"/>
    </row>
    <row r="70" spans="1:11" x14ac:dyDescent="0.25">
      <c r="A70" s="28" t="s">
        <v>27</v>
      </c>
      <c r="B70" s="28"/>
      <c r="C70" s="28"/>
      <c r="D70" s="28"/>
      <c r="E70" s="28"/>
      <c r="I70" s="43"/>
    </row>
    <row r="71" spans="1:11" x14ac:dyDescent="0.25">
      <c r="A71" s="28" t="s">
        <v>28</v>
      </c>
      <c r="B71" s="28">
        <f>(B26/B25)*100</f>
        <v>94.919158024091089</v>
      </c>
      <c r="C71" s="43"/>
      <c r="D71" s="28"/>
      <c r="E71" s="28"/>
      <c r="I71" s="43"/>
    </row>
    <row r="72" spans="1:11" x14ac:dyDescent="0.25">
      <c r="A72" s="28" t="s">
        <v>29</v>
      </c>
      <c r="B72" s="28">
        <f>(B20/B26)*100</f>
        <v>98.328731583309974</v>
      </c>
      <c r="C72" s="43"/>
      <c r="D72" s="28"/>
      <c r="E72" s="28"/>
      <c r="I72" s="43"/>
    </row>
    <row r="73" spans="1:11" ht="15.75" thickBot="1" x14ac:dyDescent="0.3">
      <c r="A73" s="34"/>
      <c r="B73" s="34"/>
      <c r="C73" s="34"/>
      <c r="D73" s="34"/>
      <c r="E73" s="34"/>
      <c r="F73" s="34"/>
      <c r="G73" s="34"/>
      <c r="H73" s="34"/>
      <c r="I73" s="80"/>
      <c r="J73" s="80"/>
      <c r="K73" s="80"/>
    </row>
    <row r="74" spans="1:11" ht="15.75" thickTop="1" x14ac:dyDescent="0.25">
      <c r="A74" s="68"/>
    </row>
    <row r="75" spans="1:11" x14ac:dyDescent="0.25">
      <c r="A75" s="68"/>
    </row>
    <row r="76" spans="1:11" x14ac:dyDescent="0.25">
      <c r="A76" s="6" t="s">
        <v>30</v>
      </c>
      <c r="B76" s="98" t="s">
        <v>161</v>
      </c>
      <c r="D76" s="25"/>
    </row>
    <row r="77" spans="1:11" x14ac:dyDescent="0.25">
      <c r="A77" s="6" t="s">
        <v>65</v>
      </c>
    </row>
    <row r="78" spans="1:11" x14ac:dyDescent="0.25">
      <c r="A78" s="35" t="s">
        <v>113</v>
      </c>
    </row>
    <row r="79" spans="1:11" x14ac:dyDescent="0.25">
      <c r="A79" s="35" t="s">
        <v>139</v>
      </c>
    </row>
    <row r="80" spans="1:11" x14ac:dyDescent="0.25">
      <c r="A80" s="6" t="s">
        <v>115</v>
      </c>
    </row>
    <row r="81" spans="1:1" x14ac:dyDescent="0.25">
      <c r="A81" s="6" t="s">
        <v>45</v>
      </c>
    </row>
    <row r="82" spans="1:1" x14ac:dyDescent="0.25">
      <c r="A82" s="93" t="s">
        <v>91</v>
      </c>
    </row>
    <row r="83" spans="1:1" x14ac:dyDescent="0.25">
      <c r="A83" s="79" t="s">
        <v>55</v>
      </c>
    </row>
    <row r="84" spans="1:1" x14ac:dyDescent="0.25">
      <c r="A84" s="6" t="s">
        <v>89</v>
      </c>
    </row>
    <row r="85" spans="1:1" x14ac:dyDescent="0.25">
      <c r="A85" s="6" t="s">
        <v>46</v>
      </c>
    </row>
    <row r="86" spans="1:1" x14ac:dyDescent="0.25">
      <c r="A86" s="36" t="s">
        <v>47</v>
      </c>
    </row>
    <row r="87" spans="1:1" x14ac:dyDescent="0.25">
      <c r="A87" s="36" t="s">
        <v>49</v>
      </c>
    </row>
    <row r="88" spans="1:1" x14ac:dyDescent="0.25">
      <c r="A88" s="6" t="s">
        <v>95</v>
      </c>
    </row>
    <row r="89" spans="1:1" x14ac:dyDescent="0.25">
      <c r="A89" s="6" t="s">
        <v>155</v>
      </c>
    </row>
  </sheetData>
  <mergeCells count="28">
    <mergeCell ref="C67:D67"/>
    <mergeCell ref="C68:D68"/>
    <mergeCell ref="C42:D42"/>
    <mergeCell ref="C43:D43"/>
    <mergeCell ref="C47:D47"/>
    <mergeCell ref="C60:D60"/>
    <mergeCell ref="C61:D61"/>
    <mergeCell ref="C59:D59"/>
    <mergeCell ref="C51:D51"/>
    <mergeCell ref="C52:D52"/>
    <mergeCell ref="C53:D53"/>
    <mergeCell ref="C56:D56"/>
    <mergeCell ref="C46:D46"/>
    <mergeCell ref="C48:D48"/>
    <mergeCell ref="A2:I2"/>
    <mergeCell ref="C31:D31"/>
    <mergeCell ref="C21:D21"/>
    <mergeCell ref="C18:D18"/>
    <mergeCell ref="C19:D19"/>
    <mergeCell ref="C20:D20"/>
    <mergeCell ref="A4:K4"/>
    <mergeCell ref="C5:D5"/>
    <mergeCell ref="B5:B6"/>
    <mergeCell ref="C34:D34"/>
    <mergeCell ref="C35:D35"/>
    <mergeCell ref="C36:D36"/>
    <mergeCell ref="C37:D37"/>
    <mergeCell ref="C22:D22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2" sqref="L12"/>
    </sheetView>
  </sheetViews>
  <sheetFormatPr baseColWidth="10" defaultColWidth="11.42578125" defaultRowHeight="15" x14ac:dyDescent="0.25"/>
  <cols>
    <col min="1" max="16384" width="11.42578125" style="17"/>
  </cols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Observaciones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cp:lastPrinted>2017-06-01T16:14:19Z</cp:lastPrinted>
  <dcterms:created xsi:type="dcterms:W3CDTF">2012-04-24T21:09:42Z</dcterms:created>
  <dcterms:modified xsi:type="dcterms:W3CDTF">2018-02-12T15:20:36Z</dcterms:modified>
</cp:coreProperties>
</file>