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AYA\Indicadores\"/>
    </mc:Choice>
  </mc:AlternateContent>
  <bookViews>
    <workbookView xWindow="-135" yWindow="0" windowWidth="13380" windowHeight="9240" tabRatio="712" firstSheet="6" activeTab="12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1 Trimestre" sheetId="10" r:id="rId7"/>
    <sheet name="2 Trimestre" sheetId="11" r:id="rId8"/>
    <sheet name="3 Trimestre" sheetId="12" r:id="rId9"/>
    <sheet name="4 Trimestre" sheetId="13" r:id="rId10"/>
    <sheet name="1 Semestre" sheetId="14" r:id="rId11"/>
    <sheet name="3T Acumulado" sheetId="15" r:id="rId12"/>
    <sheet name="Anual" sheetId="7" r:id="rId13"/>
  </sheets>
  <calcPr calcId="162913"/>
</workbook>
</file>

<file path=xl/calcChain.xml><?xml version="1.0" encoding="utf-8"?>
<calcChain xmlns="http://schemas.openxmlformats.org/spreadsheetml/2006/main">
  <c r="B27" i="13" l="1"/>
  <c r="J23" i="7" l="1"/>
  <c r="J22" i="7"/>
  <c r="J37" i="7" s="1"/>
  <c r="J21" i="7"/>
  <c r="J20" i="7"/>
  <c r="J36" i="7" s="1"/>
  <c r="J17" i="7"/>
  <c r="J16" i="7"/>
  <c r="J15" i="7"/>
  <c r="J53" i="7" s="1"/>
  <c r="J14" i="7"/>
  <c r="J13" i="7"/>
  <c r="J44" i="7" s="1"/>
  <c r="J12" i="7"/>
  <c r="J11" i="7"/>
  <c r="J61" i="7" s="1"/>
  <c r="J10" i="7"/>
  <c r="J60" i="7" s="1"/>
  <c r="J45" i="15"/>
  <c r="J23" i="15"/>
  <c r="J22" i="15"/>
  <c r="J70" i="15" s="1"/>
  <c r="J21" i="15"/>
  <c r="J20" i="15"/>
  <c r="J36" i="15" s="1"/>
  <c r="J17" i="15"/>
  <c r="J16" i="15"/>
  <c r="J15" i="15"/>
  <c r="J14" i="15"/>
  <c r="J13" i="15"/>
  <c r="J44" i="15" s="1"/>
  <c r="J12" i="15"/>
  <c r="J11" i="15"/>
  <c r="J10" i="15"/>
  <c r="J49" i="15" l="1"/>
  <c r="J67" i="15"/>
  <c r="J66" i="15"/>
  <c r="J38" i="7"/>
  <c r="J38" i="15"/>
  <c r="J48" i="15"/>
  <c r="J50" i="15" s="1"/>
  <c r="J68" i="15" s="1"/>
  <c r="J53" i="15"/>
  <c r="J61" i="15"/>
  <c r="J45" i="7"/>
  <c r="J37" i="15"/>
  <c r="J39" i="15" s="1"/>
  <c r="J48" i="7"/>
  <c r="J50" i="7" s="1"/>
  <c r="J66" i="7"/>
  <c r="J69" i="7"/>
  <c r="J47" i="7"/>
  <c r="J62" i="7"/>
  <c r="J39" i="7"/>
  <c r="J67" i="7"/>
  <c r="J70" i="7"/>
  <c r="J54" i="7"/>
  <c r="J55" i="7" s="1"/>
  <c r="J49" i="7"/>
  <c r="J69" i="15"/>
  <c r="J54" i="15"/>
  <c r="J67" i="14"/>
  <c r="J37" i="14"/>
  <c r="J39" i="14" s="1"/>
  <c r="J23" i="14"/>
  <c r="J54" i="14" s="1"/>
  <c r="J22" i="14"/>
  <c r="J70" i="14" s="1"/>
  <c r="J21" i="14"/>
  <c r="J20" i="14"/>
  <c r="J36" i="14" s="1"/>
  <c r="J17" i="14"/>
  <c r="J16" i="14"/>
  <c r="J15" i="14"/>
  <c r="J45" i="14" s="1"/>
  <c r="J14" i="14"/>
  <c r="J13" i="14"/>
  <c r="J48" i="14" s="1"/>
  <c r="J50" i="14" s="1"/>
  <c r="J12" i="14"/>
  <c r="J11" i="14"/>
  <c r="J10" i="14"/>
  <c r="B21" i="13"/>
  <c r="B22" i="13"/>
  <c r="B24" i="13" s="1"/>
  <c r="B23" i="13"/>
  <c r="B20" i="13"/>
  <c r="B11" i="13"/>
  <c r="B12" i="13"/>
  <c r="B13" i="13"/>
  <c r="B14" i="13"/>
  <c r="B15" i="13"/>
  <c r="B16" i="13"/>
  <c r="B17" i="13"/>
  <c r="B10" i="13"/>
  <c r="J70" i="13"/>
  <c r="J69" i="13"/>
  <c r="J67" i="13"/>
  <c r="J66" i="13"/>
  <c r="J61" i="13"/>
  <c r="J54" i="13"/>
  <c r="J53" i="13"/>
  <c r="J55" i="13" s="1"/>
  <c r="J50" i="13"/>
  <c r="J49" i="13"/>
  <c r="J48" i="13"/>
  <c r="J45" i="13"/>
  <c r="J44" i="13"/>
  <c r="J37" i="13"/>
  <c r="J39" i="13" s="1"/>
  <c r="J36" i="13"/>
  <c r="J38" i="13" s="1"/>
  <c r="B21" i="12"/>
  <c r="B22" i="12"/>
  <c r="B24" i="12" s="1"/>
  <c r="B23" i="12"/>
  <c r="B20" i="12"/>
  <c r="B11" i="12"/>
  <c r="B12" i="12"/>
  <c r="B13" i="12"/>
  <c r="B14" i="12"/>
  <c r="B15" i="12"/>
  <c r="B16" i="12"/>
  <c r="B17" i="12"/>
  <c r="B10" i="12"/>
  <c r="J70" i="12"/>
  <c r="J69" i="12"/>
  <c r="J67" i="12"/>
  <c r="J66" i="12"/>
  <c r="J61" i="12"/>
  <c r="J54" i="12"/>
  <c r="J53" i="12"/>
  <c r="J49" i="12"/>
  <c r="J48" i="12"/>
  <c r="J50" i="12" s="1"/>
  <c r="J45" i="12"/>
  <c r="J44" i="12"/>
  <c r="J37" i="12"/>
  <c r="J39" i="12" s="1"/>
  <c r="J36" i="12"/>
  <c r="J38" i="12" s="1"/>
  <c r="J63" i="15" l="1"/>
  <c r="J68" i="7"/>
  <c r="J55" i="15"/>
  <c r="J63" i="7"/>
  <c r="J68" i="12"/>
  <c r="J53" i="14"/>
  <c r="J55" i="14" s="1"/>
  <c r="J63" i="13"/>
  <c r="J44" i="14"/>
  <c r="J62" i="15"/>
  <c r="J68" i="13"/>
  <c r="J62" i="14"/>
  <c r="J63" i="12"/>
  <c r="J55" i="12"/>
  <c r="J61" i="14"/>
  <c r="J66" i="14"/>
  <c r="J68" i="14" s="1"/>
  <c r="J38" i="14"/>
  <c r="J63" i="14" s="1"/>
  <c r="J62" i="13"/>
  <c r="J62" i="12"/>
  <c r="J49" i="14"/>
  <c r="J69" i="14"/>
  <c r="B21" i="11"/>
  <c r="B22" i="11"/>
  <c r="B24" i="11" s="1"/>
  <c r="B23" i="11"/>
  <c r="B20" i="11"/>
  <c r="B11" i="11"/>
  <c r="B12" i="11"/>
  <c r="B13" i="11"/>
  <c r="B14" i="11"/>
  <c r="B15" i="11"/>
  <c r="B16" i="11"/>
  <c r="B17" i="11"/>
  <c r="B10" i="11"/>
  <c r="J70" i="11"/>
  <c r="J69" i="11"/>
  <c r="J67" i="11"/>
  <c r="J66" i="11"/>
  <c r="J61" i="11"/>
  <c r="J54" i="11"/>
  <c r="J53" i="11"/>
  <c r="J49" i="11"/>
  <c r="J48" i="11"/>
  <c r="J50" i="11" s="1"/>
  <c r="J45" i="11"/>
  <c r="J44" i="11"/>
  <c r="J37" i="11"/>
  <c r="J39" i="11" s="1"/>
  <c r="J36" i="11"/>
  <c r="J38" i="11" s="1"/>
  <c r="B21" i="10"/>
  <c r="B22" i="10"/>
  <c r="B24" i="10" s="1"/>
  <c r="B23" i="10"/>
  <c r="B20" i="10"/>
  <c r="B11" i="10"/>
  <c r="B12" i="10"/>
  <c r="B13" i="10"/>
  <c r="B14" i="10"/>
  <c r="B15" i="10"/>
  <c r="B16" i="10"/>
  <c r="B17" i="10"/>
  <c r="B10" i="10"/>
  <c r="J70" i="10"/>
  <c r="J69" i="10"/>
  <c r="J67" i="10"/>
  <c r="J66" i="10"/>
  <c r="J61" i="10"/>
  <c r="J54" i="10"/>
  <c r="J53" i="10"/>
  <c r="J50" i="10"/>
  <c r="J68" i="10" s="1"/>
  <c r="J49" i="10"/>
  <c r="J48" i="10"/>
  <c r="J45" i="10"/>
  <c r="J44" i="10"/>
  <c r="J37" i="10"/>
  <c r="J39" i="10" s="1"/>
  <c r="J36" i="10"/>
  <c r="J38" i="10" s="1"/>
  <c r="J55" i="11" l="1"/>
  <c r="J55" i="10"/>
  <c r="J68" i="11"/>
  <c r="J63" i="11"/>
  <c r="J62" i="11"/>
  <c r="J63" i="10"/>
  <c r="J62" i="10"/>
  <c r="D14" i="7" l="1"/>
  <c r="E14" i="7"/>
  <c r="F14" i="7"/>
  <c r="G14" i="7"/>
  <c r="H14" i="7"/>
  <c r="I14" i="7"/>
  <c r="D11" i="7"/>
  <c r="E11" i="7"/>
  <c r="F11" i="7"/>
  <c r="G11" i="7"/>
  <c r="H11" i="7"/>
  <c r="I11" i="7"/>
  <c r="D10" i="7"/>
  <c r="E10" i="7"/>
  <c r="F10" i="7"/>
  <c r="G10" i="7"/>
  <c r="H10" i="7"/>
  <c r="I10" i="7"/>
  <c r="B33" i="14" l="1"/>
  <c r="D22" i="7" l="1"/>
  <c r="E22" i="7"/>
  <c r="E70" i="7" s="1"/>
  <c r="F22" i="7"/>
  <c r="G22" i="7"/>
  <c r="G70" i="7" s="1"/>
  <c r="H22" i="7"/>
  <c r="H70" i="7" s="1"/>
  <c r="I22" i="7"/>
  <c r="I70" i="7" s="1"/>
  <c r="D15" i="7"/>
  <c r="D45" i="7" s="1"/>
  <c r="E15" i="7"/>
  <c r="E61" i="7" s="1"/>
  <c r="F15" i="7"/>
  <c r="F45" i="7" s="1"/>
  <c r="G15" i="7"/>
  <c r="H15" i="7"/>
  <c r="H45" i="7" s="1"/>
  <c r="I15" i="7"/>
  <c r="I45" i="7" s="1"/>
  <c r="D22" i="15"/>
  <c r="E22" i="15"/>
  <c r="F22" i="15"/>
  <c r="F37" i="15" s="1"/>
  <c r="F39" i="15" s="1"/>
  <c r="G22" i="15"/>
  <c r="H22" i="15"/>
  <c r="I22" i="15"/>
  <c r="D15" i="15"/>
  <c r="D45" i="15" s="1"/>
  <c r="E15" i="15"/>
  <c r="E45" i="15" s="1"/>
  <c r="F15" i="15"/>
  <c r="F67" i="15" s="1"/>
  <c r="G15" i="15"/>
  <c r="G45" i="15" s="1"/>
  <c r="H15" i="15"/>
  <c r="I15" i="15"/>
  <c r="I45" i="15" s="1"/>
  <c r="D14" i="15"/>
  <c r="E14" i="15"/>
  <c r="F14" i="15"/>
  <c r="F70" i="15" s="1"/>
  <c r="G14" i="15"/>
  <c r="H14" i="15"/>
  <c r="I14" i="15"/>
  <c r="G15" i="14"/>
  <c r="G45" i="14" s="1"/>
  <c r="H15" i="14"/>
  <c r="H45" i="14" s="1"/>
  <c r="G14" i="14"/>
  <c r="H14" i="14"/>
  <c r="D15" i="14"/>
  <c r="E15" i="14"/>
  <c r="D14" i="14"/>
  <c r="E14" i="14"/>
  <c r="E70" i="14" s="1"/>
  <c r="D16" i="7"/>
  <c r="E16" i="7"/>
  <c r="F16" i="7"/>
  <c r="G16" i="7"/>
  <c r="H16" i="7"/>
  <c r="I16" i="7"/>
  <c r="C16" i="7"/>
  <c r="D12" i="7"/>
  <c r="D47" i="7" s="1"/>
  <c r="E12" i="7"/>
  <c r="E47" i="7" s="1"/>
  <c r="F12" i="7"/>
  <c r="G12" i="7"/>
  <c r="H12" i="7"/>
  <c r="I12" i="7"/>
  <c r="C12" i="7"/>
  <c r="C17" i="7"/>
  <c r="I17" i="7"/>
  <c r="F17" i="7"/>
  <c r="I13" i="7"/>
  <c r="I44" i="7" s="1"/>
  <c r="C13" i="7"/>
  <c r="F13" i="7"/>
  <c r="F44" i="7" s="1"/>
  <c r="F36" i="11"/>
  <c r="G36" i="11"/>
  <c r="G38" i="11" s="1"/>
  <c r="G20" i="15"/>
  <c r="G36" i="15" s="1"/>
  <c r="F20" i="15"/>
  <c r="F36" i="15" s="1"/>
  <c r="G20" i="7"/>
  <c r="G36" i="7" s="1"/>
  <c r="F20" i="7"/>
  <c r="F36" i="7" s="1"/>
  <c r="G20" i="14"/>
  <c r="F20" i="14"/>
  <c r="F36" i="14" s="1"/>
  <c r="D21" i="7"/>
  <c r="E21" i="7"/>
  <c r="E49" i="7" s="1"/>
  <c r="F21" i="7"/>
  <c r="G21" i="7"/>
  <c r="H21" i="7"/>
  <c r="I21" i="7"/>
  <c r="I69" i="7" s="1"/>
  <c r="C21" i="7"/>
  <c r="D21" i="15"/>
  <c r="E21" i="15"/>
  <c r="F21" i="15"/>
  <c r="F49" i="15" s="1"/>
  <c r="G21" i="15"/>
  <c r="H21" i="15"/>
  <c r="I21" i="15"/>
  <c r="C21" i="15"/>
  <c r="D17" i="15"/>
  <c r="E17" i="15"/>
  <c r="F17" i="15"/>
  <c r="F53" i="15" s="1"/>
  <c r="G17" i="15"/>
  <c r="H17" i="15"/>
  <c r="I17" i="15"/>
  <c r="C17" i="15"/>
  <c r="D16" i="15"/>
  <c r="E16" i="15"/>
  <c r="F16" i="15"/>
  <c r="G16" i="15"/>
  <c r="H16" i="15"/>
  <c r="I16" i="15"/>
  <c r="C16" i="15"/>
  <c r="D13" i="15"/>
  <c r="E13" i="15"/>
  <c r="E44" i="15" s="1"/>
  <c r="F13" i="15"/>
  <c r="F44" i="15" s="1"/>
  <c r="G13" i="15"/>
  <c r="G44" i="15" s="1"/>
  <c r="H13" i="15"/>
  <c r="I13" i="15"/>
  <c r="C13" i="15"/>
  <c r="D12" i="15"/>
  <c r="E12" i="15"/>
  <c r="F12" i="15"/>
  <c r="F69" i="15" s="1"/>
  <c r="G12" i="15"/>
  <c r="H12" i="15"/>
  <c r="I12" i="15"/>
  <c r="C12" i="15"/>
  <c r="D21" i="14"/>
  <c r="E21" i="14"/>
  <c r="F21" i="14"/>
  <c r="G21" i="14"/>
  <c r="H21" i="14"/>
  <c r="H49" i="14" s="1"/>
  <c r="I21" i="14"/>
  <c r="C21" i="14"/>
  <c r="D17" i="14"/>
  <c r="E17" i="14"/>
  <c r="F17" i="14"/>
  <c r="G17" i="14"/>
  <c r="H17" i="14"/>
  <c r="I17" i="14"/>
  <c r="C17" i="14"/>
  <c r="D16" i="14"/>
  <c r="E16" i="14"/>
  <c r="F16" i="14"/>
  <c r="G16" i="14"/>
  <c r="H16" i="14"/>
  <c r="I16" i="14"/>
  <c r="C16" i="14"/>
  <c r="D13" i="14"/>
  <c r="E13" i="14"/>
  <c r="E44" i="14" s="1"/>
  <c r="F13" i="14"/>
  <c r="F44" i="14" s="1"/>
  <c r="G13" i="14"/>
  <c r="G44" i="14" s="1"/>
  <c r="H13" i="14"/>
  <c r="H44" i="14" s="1"/>
  <c r="I13" i="14"/>
  <c r="I44" i="14" s="1"/>
  <c r="C13" i="14"/>
  <c r="D12" i="14"/>
  <c r="E12" i="14"/>
  <c r="F12" i="14"/>
  <c r="G12" i="14"/>
  <c r="H12" i="14"/>
  <c r="I12" i="14"/>
  <c r="C12" i="14"/>
  <c r="C14" i="14"/>
  <c r="F14" i="14"/>
  <c r="I14" i="14"/>
  <c r="B28" i="15"/>
  <c r="B28" i="7"/>
  <c r="B28" i="14"/>
  <c r="D23" i="7"/>
  <c r="E23" i="7"/>
  <c r="F23" i="7"/>
  <c r="F54" i="7" s="1"/>
  <c r="G23" i="7"/>
  <c r="H23" i="7"/>
  <c r="I23" i="7"/>
  <c r="C23" i="7"/>
  <c r="D23" i="15"/>
  <c r="E23" i="15"/>
  <c r="F23" i="15"/>
  <c r="G23" i="15"/>
  <c r="H23" i="15"/>
  <c r="I23" i="15"/>
  <c r="C23" i="15"/>
  <c r="H13" i="7"/>
  <c r="H17" i="7"/>
  <c r="H11" i="15"/>
  <c r="H10" i="15"/>
  <c r="G13" i="7"/>
  <c r="G44" i="7" s="1"/>
  <c r="G17" i="7"/>
  <c r="G11" i="15"/>
  <c r="G10" i="15"/>
  <c r="E13" i="7"/>
  <c r="E17" i="7"/>
  <c r="E11" i="15"/>
  <c r="E10" i="15"/>
  <c r="D13" i="7"/>
  <c r="D44" i="7" s="1"/>
  <c r="D17" i="7"/>
  <c r="D11" i="15"/>
  <c r="D10" i="15"/>
  <c r="B73" i="13"/>
  <c r="B70" i="12"/>
  <c r="B36" i="12"/>
  <c r="B58" i="12"/>
  <c r="B69" i="11"/>
  <c r="B61" i="11"/>
  <c r="B36" i="11"/>
  <c r="B69" i="10"/>
  <c r="B33" i="7"/>
  <c r="B33" i="15"/>
  <c r="B33" i="13"/>
  <c r="B45" i="13" s="1"/>
  <c r="B33" i="12"/>
  <c r="B45" i="12" s="1"/>
  <c r="B33" i="11"/>
  <c r="C45" i="13"/>
  <c r="D45" i="13"/>
  <c r="E45" i="13"/>
  <c r="F45" i="13"/>
  <c r="G45" i="13"/>
  <c r="H45" i="13"/>
  <c r="I45" i="13"/>
  <c r="C45" i="12"/>
  <c r="D45" i="12"/>
  <c r="E45" i="12"/>
  <c r="F45" i="12"/>
  <c r="G45" i="12"/>
  <c r="H45" i="12"/>
  <c r="I45" i="12"/>
  <c r="C45" i="11"/>
  <c r="D45" i="11"/>
  <c r="E45" i="11"/>
  <c r="F45" i="11"/>
  <c r="G45" i="11"/>
  <c r="H45" i="11"/>
  <c r="I45" i="11"/>
  <c r="C45" i="10"/>
  <c r="D45" i="10"/>
  <c r="E45" i="10"/>
  <c r="F45" i="10"/>
  <c r="G45" i="10"/>
  <c r="H45" i="10"/>
  <c r="I45" i="10"/>
  <c r="D60" i="7"/>
  <c r="E60" i="7"/>
  <c r="G47" i="7"/>
  <c r="G60" i="7"/>
  <c r="H60" i="7"/>
  <c r="E44" i="7"/>
  <c r="C44" i="13"/>
  <c r="D44" i="13"/>
  <c r="E44" i="13"/>
  <c r="F44" i="13"/>
  <c r="G44" i="13"/>
  <c r="H44" i="13"/>
  <c r="I44" i="13"/>
  <c r="C44" i="12"/>
  <c r="D44" i="12"/>
  <c r="E44" i="12"/>
  <c r="F44" i="12"/>
  <c r="G44" i="12"/>
  <c r="H44" i="12"/>
  <c r="I44" i="12"/>
  <c r="C44" i="11"/>
  <c r="D44" i="11"/>
  <c r="E44" i="11"/>
  <c r="F44" i="11"/>
  <c r="G44" i="11"/>
  <c r="H44" i="11"/>
  <c r="I44" i="11"/>
  <c r="C44" i="10"/>
  <c r="D44" i="10"/>
  <c r="E44" i="10"/>
  <c r="F44" i="10"/>
  <c r="G44" i="10"/>
  <c r="H44" i="10"/>
  <c r="I44" i="10"/>
  <c r="I23" i="14"/>
  <c r="H23" i="14"/>
  <c r="G23" i="14"/>
  <c r="F23" i="14"/>
  <c r="E23" i="14"/>
  <c r="D23" i="14"/>
  <c r="C23" i="14"/>
  <c r="H11" i="14"/>
  <c r="H10" i="14"/>
  <c r="G11" i="14"/>
  <c r="G10" i="14"/>
  <c r="E11" i="14"/>
  <c r="E10" i="14"/>
  <c r="D11" i="14"/>
  <c r="D10" i="14"/>
  <c r="B33" i="10"/>
  <c r="B45" i="10" s="1"/>
  <c r="B49" i="10"/>
  <c r="B54" i="10"/>
  <c r="I60" i="7"/>
  <c r="D20" i="7"/>
  <c r="E20" i="7"/>
  <c r="H20" i="7"/>
  <c r="H36" i="7" s="1"/>
  <c r="I20" i="7"/>
  <c r="I36" i="7" s="1"/>
  <c r="I38" i="7" s="1"/>
  <c r="C11" i="7"/>
  <c r="B11" i="7" s="1"/>
  <c r="C14" i="7"/>
  <c r="B14" i="7" s="1"/>
  <c r="C15" i="7"/>
  <c r="C48" i="7" s="1"/>
  <c r="C20" i="7"/>
  <c r="C36" i="7" s="1"/>
  <c r="C22" i="7"/>
  <c r="C37" i="7" s="1"/>
  <c r="C10" i="7"/>
  <c r="B10" i="7" s="1"/>
  <c r="F10" i="15"/>
  <c r="I10" i="15"/>
  <c r="F11" i="15"/>
  <c r="I11" i="15"/>
  <c r="D44" i="15"/>
  <c r="H44" i="15"/>
  <c r="I44" i="15"/>
  <c r="H45" i="15"/>
  <c r="D20" i="15"/>
  <c r="E20" i="15"/>
  <c r="E36" i="15" s="1"/>
  <c r="H20" i="15"/>
  <c r="H36" i="15" s="1"/>
  <c r="H38" i="15" s="1"/>
  <c r="I20" i="15"/>
  <c r="I36" i="15" s="1"/>
  <c r="C11" i="15"/>
  <c r="C14" i="15"/>
  <c r="C15" i="15"/>
  <c r="C20" i="15"/>
  <c r="C22" i="15"/>
  <c r="C54" i="15" s="1"/>
  <c r="C10" i="15"/>
  <c r="H22" i="14"/>
  <c r="H37" i="14" s="1"/>
  <c r="E22" i="14"/>
  <c r="E37" i="14" s="1"/>
  <c r="E20" i="14"/>
  <c r="E36" i="14" s="1"/>
  <c r="H20" i="14"/>
  <c r="H36" i="14" s="1"/>
  <c r="I20" i="14"/>
  <c r="I36" i="14" s="1"/>
  <c r="C11" i="14"/>
  <c r="F11" i="14"/>
  <c r="I11" i="14"/>
  <c r="C15" i="14"/>
  <c r="C45" i="14" s="1"/>
  <c r="F15" i="14"/>
  <c r="F45" i="14" s="1"/>
  <c r="I15" i="14"/>
  <c r="I45" i="14" s="1"/>
  <c r="F10" i="14"/>
  <c r="I10" i="14"/>
  <c r="F22" i="14"/>
  <c r="G22" i="14"/>
  <c r="G37" i="14" s="1"/>
  <c r="I22" i="14"/>
  <c r="D20" i="14"/>
  <c r="D22" i="14"/>
  <c r="D49" i="14" s="1"/>
  <c r="C20" i="14"/>
  <c r="C22" i="14"/>
  <c r="C10" i="14"/>
  <c r="C44" i="7"/>
  <c r="I69" i="15"/>
  <c r="F54" i="15"/>
  <c r="G36" i="14"/>
  <c r="G38" i="14" s="1"/>
  <c r="I70" i="13"/>
  <c r="F70" i="13"/>
  <c r="G70" i="13"/>
  <c r="H70" i="13"/>
  <c r="F69" i="13"/>
  <c r="G69" i="13"/>
  <c r="H69" i="13"/>
  <c r="I69" i="13"/>
  <c r="F67" i="13"/>
  <c r="G67" i="13"/>
  <c r="H67" i="13"/>
  <c r="I67" i="13"/>
  <c r="F66" i="13"/>
  <c r="G66" i="13"/>
  <c r="H66" i="13"/>
  <c r="I66" i="13"/>
  <c r="F61" i="13"/>
  <c r="G61" i="13"/>
  <c r="H61" i="13"/>
  <c r="I61" i="13"/>
  <c r="F54" i="13"/>
  <c r="G54" i="13"/>
  <c r="H54" i="13"/>
  <c r="H55" i="13" s="1"/>
  <c r="I54" i="13"/>
  <c r="F53" i="13"/>
  <c r="G53" i="13"/>
  <c r="H53" i="13"/>
  <c r="I53" i="13"/>
  <c r="F49" i="13"/>
  <c r="G49" i="13"/>
  <c r="H49" i="13"/>
  <c r="I49" i="13"/>
  <c r="F48" i="13"/>
  <c r="G48" i="13"/>
  <c r="H48" i="13"/>
  <c r="I48" i="13"/>
  <c r="I50" i="13" s="1"/>
  <c r="F37" i="13"/>
  <c r="F39" i="13" s="1"/>
  <c r="G37" i="13"/>
  <c r="G39" i="13" s="1"/>
  <c r="H37" i="13"/>
  <c r="H39" i="13" s="1"/>
  <c r="I37" i="13"/>
  <c r="I39" i="13" s="1"/>
  <c r="F36" i="13"/>
  <c r="F38" i="13" s="1"/>
  <c r="G36" i="13"/>
  <c r="G38" i="13" s="1"/>
  <c r="H36" i="13"/>
  <c r="H38" i="13" s="1"/>
  <c r="I36" i="13"/>
  <c r="I38" i="13" s="1"/>
  <c r="F70" i="12"/>
  <c r="G70" i="12"/>
  <c r="H70" i="12"/>
  <c r="I70" i="12"/>
  <c r="F69" i="12"/>
  <c r="G69" i="12"/>
  <c r="H69" i="12"/>
  <c r="I69" i="12"/>
  <c r="F67" i="12"/>
  <c r="G67" i="12"/>
  <c r="H67" i="12"/>
  <c r="I67" i="12"/>
  <c r="F66" i="12"/>
  <c r="G66" i="12"/>
  <c r="H66" i="12"/>
  <c r="I66" i="12"/>
  <c r="F61" i="12"/>
  <c r="G61" i="12"/>
  <c r="H61" i="12"/>
  <c r="I61" i="12"/>
  <c r="F54" i="12"/>
  <c r="F55" i="12" s="1"/>
  <c r="G54" i="12"/>
  <c r="H54" i="12"/>
  <c r="I54" i="12"/>
  <c r="F53" i="12"/>
  <c r="G53" i="12"/>
  <c r="H53" i="12"/>
  <c r="I53" i="12"/>
  <c r="F49" i="12"/>
  <c r="G49" i="12"/>
  <c r="H49" i="12"/>
  <c r="I49" i="12"/>
  <c r="F48" i="12"/>
  <c r="G48" i="12"/>
  <c r="H48" i="12"/>
  <c r="I48" i="12"/>
  <c r="I50" i="12" s="1"/>
  <c r="F37" i="12"/>
  <c r="F39" i="12" s="1"/>
  <c r="G37" i="12"/>
  <c r="G39" i="12" s="1"/>
  <c r="H37" i="12"/>
  <c r="H39" i="12" s="1"/>
  <c r="I37" i="12"/>
  <c r="I36" i="12"/>
  <c r="F36" i="12"/>
  <c r="F38" i="12" s="1"/>
  <c r="G36" i="12"/>
  <c r="G38" i="12" s="1"/>
  <c r="H36" i="12"/>
  <c r="H38" i="12" s="1"/>
  <c r="F70" i="11"/>
  <c r="G70" i="11"/>
  <c r="H70" i="11"/>
  <c r="I70" i="11"/>
  <c r="F69" i="11"/>
  <c r="G69" i="11"/>
  <c r="H69" i="11"/>
  <c r="I69" i="11"/>
  <c r="F67" i="11"/>
  <c r="G67" i="11"/>
  <c r="H67" i="11"/>
  <c r="I67" i="11"/>
  <c r="F66" i="11"/>
  <c r="G66" i="11"/>
  <c r="H66" i="11"/>
  <c r="I66" i="11"/>
  <c r="F61" i="11"/>
  <c r="G61" i="11"/>
  <c r="H61" i="11"/>
  <c r="I61" i="11"/>
  <c r="F54" i="11"/>
  <c r="G54" i="11"/>
  <c r="H54" i="11"/>
  <c r="I54" i="11"/>
  <c r="F53" i="11"/>
  <c r="G53" i="11"/>
  <c r="H53" i="11"/>
  <c r="I53" i="11"/>
  <c r="F49" i="11"/>
  <c r="G49" i="11"/>
  <c r="H49" i="11"/>
  <c r="I49" i="11"/>
  <c r="F48" i="11"/>
  <c r="F50" i="11" s="1"/>
  <c r="G48" i="11"/>
  <c r="G50" i="11" s="1"/>
  <c r="H48" i="11"/>
  <c r="I48" i="11"/>
  <c r="I50" i="11" s="1"/>
  <c r="F37" i="11"/>
  <c r="F62" i="11" s="1"/>
  <c r="G37" i="11"/>
  <c r="G39" i="11" s="1"/>
  <c r="H37" i="11"/>
  <c r="I37" i="11"/>
  <c r="I39" i="11" s="1"/>
  <c r="H36" i="11"/>
  <c r="H38" i="11" s="1"/>
  <c r="I36" i="11"/>
  <c r="I38" i="11" s="1"/>
  <c r="I62" i="13"/>
  <c r="I38" i="12"/>
  <c r="F38" i="11"/>
  <c r="C36" i="10"/>
  <c r="C38" i="10" s="1"/>
  <c r="D36" i="10"/>
  <c r="D38" i="10" s="1"/>
  <c r="E36" i="10"/>
  <c r="E38" i="10" s="1"/>
  <c r="F36" i="10"/>
  <c r="F38" i="10" s="1"/>
  <c r="G36" i="10"/>
  <c r="G38" i="10"/>
  <c r="C37" i="10"/>
  <c r="C39" i="10"/>
  <c r="D37" i="10"/>
  <c r="D39" i="10" s="1"/>
  <c r="E37" i="10"/>
  <c r="E39" i="10" s="1"/>
  <c r="F37" i="10"/>
  <c r="F39" i="10"/>
  <c r="G37" i="10"/>
  <c r="C48" i="10"/>
  <c r="D48" i="10"/>
  <c r="E48" i="10"/>
  <c r="E50" i="10" s="1"/>
  <c r="F48" i="10"/>
  <c r="F50" i="10" s="1"/>
  <c r="G48" i="10"/>
  <c r="G50" i="10" s="1"/>
  <c r="C49" i="10"/>
  <c r="D49" i="10"/>
  <c r="E49" i="10"/>
  <c r="F49" i="10"/>
  <c r="G49" i="10"/>
  <c r="C53" i="10"/>
  <c r="D53" i="10"/>
  <c r="E53" i="10"/>
  <c r="F53" i="10"/>
  <c r="G53" i="10"/>
  <c r="C54" i="10"/>
  <c r="D54" i="10"/>
  <c r="E54" i="10"/>
  <c r="F54" i="10"/>
  <c r="G54" i="10"/>
  <c r="C61" i="10"/>
  <c r="D61" i="10"/>
  <c r="E61" i="10"/>
  <c r="F61" i="10"/>
  <c r="G61" i="10"/>
  <c r="C66" i="10"/>
  <c r="D66" i="10"/>
  <c r="E66" i="10"/>
  <c r="F66" i="10"/>
  <c r="G66" i="10"/>
  <c r="C67" i="10"/>
  <c r="D67" i="10"/>
  <c r="E67" i="10"/>
  <c r="F67" i="10"/>
  <c r="G67" i="10"/>
  <c r="C69" i="10"/>
  <c r="D69" i="10"/>
  <c r="E69" i="10"/>
  <c r="F69" i="10"/>
  <c r="G69" i="10"/>
  <c r="C70" i="10"/>
  <c r="D70" i="10"/>
  <c r="E70" i="10"/>
  <c r="F70" i="10"/>
  <c r="G70" i="10"/>
  <c r="E69" i="15"/>
  <c r="D66" i="15"/>
  <c r="C36" i="15"/>
  <c r="D70" i="14"/>
  <c r="E70" i="13"/>
  <c r="D70" i="13"/>
  <c r="C70" i="13"/>
  <c r="E69" i="13"/>
  <c r="D69" i="13"/>
  <c r="C69" i="13"/>
  <c r="E67" i="13"/>
  <c r="D67" i="13"/>
  <c r="C67" i="13"/>
  <c r="E66" i="13"/>
  <c r="D66" i="13"/>
  <c r="C66" i="13"/>
  <c r="E61" i="13"/>
  <c r="D61" i="13"/>
  <c r="C61" i="13"/>
  <c r="E54" i="13"/>
  <c r="D54" i="13"/>
  <c r="C54" i="13"/>
  <c r="E53" i="13"/>
  <c r="D53" i="13"/>
  <c r="C53" i="13"/>
  <c r="E49" i="13"/>
  <c r="D49" i="13"/>
  <c r="C49" i="13"/>
  <c r="E48" i="13"/>
  <c r="E50" i="13" s="1"/>
  <c r="D48" i="13"/>
  <c r="C48" i="13"/>
  <c r="C50" i="13" s="1"/>
  <c r="E37" i="13"/>
  <c r="E39" i="13" s="1"/>
  <c r="D37" i="13"/>
  <c r="C37" i="13"/>
  <c r="C39" i="13" s="1"/>
  <c r="E36" i="13"/>
  <c r="D36" i="13"/>
  <c r="D38" i="13" s="1"/>
  <c r="C36" i="13"/>
  <c r="C38" i="13" s="1"/>
  <c r="B36" i="13"/>
  <c r="B48" i="13"/>
  <c r="E70" i="12"/>
  <c r="D70" i="12"/>
  <c r="C70" i="12"/>
  <c r="E69" i="12"/>
  <c r="D69" i="12"/>
  <c r="C69" i="12"/>
  <c r="E67" i="12"/>
  <c r="D67" i="12"/>
  <c r="C67" i="12"/>
  <c r="E66" i="12"/>
  <c r="D66" i="12"/>
  <c r="C66" i="12"/>
  <c r="E61" i="12"/>
  <c r="D61" i="12"/>
  <c r="C61" i="12"/>
  <c r="E54" i="12"/>
  <c r="D54" i="12"/>
  <c r="C54" i="12"/>
  <c r="E53" i="12"/>
  <c r="D53" i="12"/>
  <c r="C53" i="12"/>
  <c r="E49" i="12"/>
  <c r="D49" i="12"/>
  <c r="C49" i="12"/>
  <c r="E48" i="12"/>
  <c r="E50" i="12"/>
  <c r="D48" i="12"/>
  <c r="C48" i="12"/>
  <c r="E37" i="12"/>
  <c r="E39" i="12" s="1"/>
  <c r="D37" i="12"/>
  <c r="D62" i="12" s="1"/>
  <c r="C37" i="12"/>
  <c r="C39" i="12" s="1"/>
  <c r="E36" i="12"/>
  <c r="E38" i="12" s="1"/>
  <c r="D36" i="12"/>
  <c r="D38" i="12"/>
  <c r="C36" i="12"/>
  <c r="C38" i="12" s="1"/>
  <c r="B27" i="12"/>
  <c r="B73" i="12" s="1"/>
  <c r="B69" i="12"/>
  <c r="E70" i="11"/>
  <c r="D70" i="11"/>
  <c r="C70" i="11"/>
  <c r="E69" i="11"/>
  <c r="D69" i="11"/>
  <c r="C69" i="11"/>
  <c r="E67" i="11"/>
  <c r="D67" i="11"/>
  <c r="C67" i="11"/>
  <c r="E66" i="11"/>
  <c r="D66" i="11"/>
  <c r="C66" i="11"/>
  <c r="E61" i="11"/>
  <c r="D61" i="11"/>
  <c r="C61" i="11"/>
  <c r="E54" i="11"/>
  <c r="D54" i="11"/>
  <c r="C54" i="11"/>
  <c r="E53" i="11"/>
  <c r="D53" i="11"/>
  <c r="C53" i="11"/>
  <c r="E49" i="11"/>
  <c r="D49" i="11"/>
  <c r="C49" i="11"/>
  <c r="E48" i="11"/>
  <c r="D48" i="11"/>
  <c r="C48" i="11"/>
  <c r="E37" i="11"/>
  <c r="E39" i="11" s="1"/>
  <c r="D37" i="11"/>
  <c r="D39" i="11" s="1"/>
  <c r="C37" i="11"/>
  <c r="E36" i="11"/>
  <c r="E38" i="11" s="1"/>
  <c r="D36" i="11"/>
  <c r="D38" i="11" s="1"/>
  <c r="C36" i="11"/>
  <c r="C38" i="11" s="1"/>
  <c r="I70" i="10"/>
  <c r="H70" i="10"/>
  <c r="I69" i="10"/>
  <c r="H69" i="10"/>
  <c r="I67" i="10"/>
  <c r="H67" i="10"/>
  <c r="I66" i="10"/>
  <c r="H66" i="10"/>
  <c r="I61" i="10"/>
  <c r="H61" i="10"/>
  <c r="I54" i="10"/>
  <c r="H54" i="10"/>
  <c r="I53" i="10"/>
  <c r="H53" i="10"/>
  <c r="I49" i="10"/>
  <c r="H49" i="10"/>
  <c r="I48" i="10"/>
  <c r="I50" i="10" s="1"/>
  <c r="H48" i="10"/>
  <c r="H50" i="10" s="1"/>
  <c r="I37" i="10"/>
  <c r="I39" i="10"/>
  <c r="H37" i="10"/>
  <c r="H39" i="10" s="1"/>
  <c r="I36" i="10"/>
  <c r="I38" i="10" s="1"/>
  <c r="H36" i="10"/>
  <c r="H38" i="10" s="1"/>
  <c r="B74" i="10"/>
  <c r="B36" i="10"/>
  <c r="B38" i="10" s="1"/>
  <c r="B53" i="10"/>
  <c r="C50" i="10"/>
  <c r="B48" i="12"/>
  <c r="B70" i="13"/>
  <c r="B61" i="13"/>
  <c r="B53" i="12"/>
  <c r="B61" i="12"/>
  <c r="B27" i="10"/>
  <c r="B73" i="10" s="1"/>
  <c r="B37" i="10"/>
  <c r="B62" i="10" s="1"/>
  <c r="B58" i="10"/>
  <c r="B61" i="10"/>
  <c r="B67" i="10"/>
  <c r="B70" i="10"/>
  <c r="B74" i="13"/>
  <c r="B37" i="13"/>
  <c r="B39" i="13" s="1"/>
  <c r="B49" i="13"/>
  <c r="B53" i="13"/>
  <c r="B54" i="13"/>
  <c r="B58" i="13"/>
  <c r="B66" i="13"/>
  <c r="B67" i="13"/>
  <c r="B49" i="12"/>
  <c r="B37" i="12"/>
  <c r="B39" i="12" s="1"/>
  <c r="B27" i="11"/>
  <c r="B73" i="11" s="1"/>
  <c r="B48" i="11"/>
  <c r="B66" i="11"/>
  <c r="E69" i="7"/>
  <c r="C66" i="7"/>
  <c r="C29" i="8"/>
  <c r="C29" i="9"/>
  <c r="C40" i="9" s="1"/>
  <c r="C29" i="6"/>
  <c r="C29" i="4"/>
  <c r="C29" i="5"/>
  <c r="C29" i="3"/>
  <c r="C11" i="6"/>
  <c r="C13" i="6"/>
  <c r="C13" i="4"/>
  <c r="C11" i="4"/>
  <c r="C62" i="4" s="1"/>
  <c r="C10" i="5"/>
  <c r="C11" i="5"/>
  <c r="E16" i="9"/>
  <c r="E32" i="9"/>
  <c r="F16" i="9"/>
  <c r="F32" i="9" s="1"/>
  <c r="G16" i="9"/>
  <c r="G32" i="9"/>
  <c r="E17" i="9"/>
  <c r="E62" i="9" s="1"/>
  <c r="F17" i="9"/>
  <c r="G17" i="9"/>
  <c r="E18" i="9"/>
  <c r="F18" i="9"/>
  <c r="F54" i="9"/>
  <c r="G18" i="9"/>
  <c r="G63" i="9" s="1"/>
  <c r="G33" i="9"/>
  <c r="D18" i="9"/>
  <c r="D63" i="9" s="1"/>
  <c r="D17" i="9"/>
  <c r="D16" i="9"/>
  <c r="D32" i="9" s="1"/>
  <c r="E10" i="9"/>
  <c r="F10" i="9"/>
  <c r="G10" i="9"/>
  <c r="G11" i="9"/>
  <c r="G40" i="9"/>
  <c r="E12" i="9"/>
  <c r="F12" i="9"/>
  <c r="F57" i="9" s="1"/>
  <c r="G12" i="9"/>
  <c r="D12" i="9"/>
  <c r="D10" i="9"/>
  <c r="C24" i="9"/>
  <c r="C67" i="9" s="1"/>
  <c r="C19" i="9"/>
  <c r="C13" i="9"/>
  <c r="C24" i="8"/>
  <c r="C67" i="8" s="1"/>
  <c r="G16" i="8"/>
  <c r="G32" i="8" s="1"/>
  <c r="G17" i="8"/>
  <c r="F16" i="8"/>
  <c r="F32" i="8"/>
  <c r="F17" i="8"/>
  <c r="F62" i="8" s="1"/>
  <c r="E16" i="8"/>
  <c r="E32" i="8"/>
  <c r="E17" i="8"/>
  <c r="E62" i="8" s="1"/>
  <c r="D16" i="8"/>
  <c r="D17" i="8"/>
  <c r="D62" i="8" s="1"/>
  <c r="G10" i="8"/>
  <c r="G11" i="8"/>
  <c r="G40" i="8" s="1"/>
  <c r="F10" i="8"/>
  <c r="F34" i="8" s="1"/>
  <c r="E10" i="8"/>
  <c r="D10" i="8"/>
  <c r="E18" i="8"/>
  <c r="E54" i="8" s="1"/>
  <c r="F18" i="8"/>
  <c r="G18" i="8"/>
  <c r="G54" i="8"/>
  <c r="D18" i="8"/>
  <c r="C13" i="8"/>
  <c r="E12" i="8"/>
  <c r="F12" i="8"/>
  <c r="G12" i="8"/>
  <c r="D12" i="8"/>
  <c r="D40" i="8"/>
  <c r="C19" i="8"/>
  <c r="C68" i="5"/>
  <c r="C67" i="5"/>
  <c r="G63" i="5"/>
  <c r="F63" i="5"/>
  <c r="E63" i="5"/>
  <c r="D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G51" i="5" s="1"/>
  <c r="F49" i="5"/>
  <c r="E49" i="5"/>
  <c r="D49" i="5"/>
  <c r="G45" i="5"/>
  <c r="F45" i="5"/>
  <c r="E45" i="5"/>
  <c r="E46" i="5" s="1"/>
  <c r="D45" i="5"/>
  <c r="D46" i="5" s="1"/>
  <c r="D64" i="5" s="1"/>
  <c r="C45" i="5"/>
  <c r="G44" i="5"/>
  <c r="G46" i="5"/>
  <c r="F44" i="5"/>
  <c r="F46" i="5" s="1"/>
  <c r="E44" i="5"/>
  <c r="D44" i="5"/>
  <c r="G41" i="5"/>
  <c r="F41" i="5"/>
  <c r="E41" i="5"/>
  <c r="D41" i="5"/>
  <c r="G40" i="5"/>
  <c r="F40" i="5"/>
  <c r="E40" i="5"/>
  <c r="D40" i="5"/>
  <c r="C40" i="5"/>
  <c r="G33" i="5"/>
  <c r="G35" i="5" s="1"/>
  <c r="G59" i="5" s="1"/>
  <c r="F33" i="5"/>
  <c r="F35" i="5"/>
  <c r="E33" i="5"/>
  <c r="D33" i="5"/>
  <c r="D35" i="5" s="1"/>
  <c r="D59" i="5" s="1"/>
  <c r="C33" i="5"/>
  <c r="C58" i="5" s="1"/>
  <c r="G32" i="5"/>
  <c r="G34" i="5"/>
  <c r="F32" i="5"/>
  <c r="F34" i="5" s="1"/>
  <c r="E32" i="5"/>
  <c r="E34" i="5" s="1"/>
  <c r="D32" i="5"/>
  <c r="D34" i="5" s="1"/>
  <c r="C32" i="5"/>
  <c r="C34" i="5" s="1"/>
  <c r="C12" i="5"/>
  <c r="C57" i="5" s="1"/>
  <c r="F49" i="4"/>
  <c r="F50" i="9"/>
  <c r="F63" i="9"/>
  <c r="E34" i="8"/>
  <c r="D57" i="8"/>
  <c r="C16" i="8"/>
  <c r="C32" i="8" s="1"/>
  <c r="D58" i="5"/>
  <c r="D32" i="8"/>
  <c r="D34" i="8" s="1"/>
  <c r="F51" i="5"/>
  <c r="F40" i="8"/>
  <c r="E40" i="9"/>
  <c r="E40" i="8"/>
  <c r="C16" i="9"/>
  <c r="C32" i="9" s="1"/>
  <c r="C10" i="9"/>
  <c r="C11" i="8"/>
  <c r="D57" i="9"/>
  <c r="C11" i="9"/>
  <c r="D44" i="9"/>
  <c r="D40" i="9"/>
  <c r="F44" i="9"/>
  <c r="F40" i="9"/>
  <c r="E57" i="9"/>
  <c r="E49" i="9"/>
  <c r="G44" i="9"/>
  <c r="G46" i="9"/>
  <c r="G57" i="9"/>
  <c r="G49" i="9"/>
  <c r="G41" i="9"/>
  <c r="G34" i="9"/>
  <c r="F62" i="9"/>
  <c r="E54" i="9"/>
  <c r="E50" i="9"/>
  <c r="G54" i="9"/>
  <c r="G50" i="9"/>
  <c r="G45" i="9"/>
  <c r="E33" i="9"/>
  <c r="E58" i="9" s="1"/>
  <c r="F33" i="9"/>
  <c r="D41" i="9"/>
  <c r="F41" i="9"/>
  <c r="F45" i="9"/>
  <c r="F46" i="9" s="1"/>
  <c r="D49" i="9"/>
  <c r="F49" i="9"/>
  <c r="F51" i="9" s="1"/>
  <c r="E44" i="8"/>
  <c r="G33" i="8"/>
  <c r="E41" i="8"/>
  <c r="G41" i="8"/>
  <c r="D44" i="8"/>
  <c r="E45" i="8"/>
  <c r="E46" i="8" s="1"/>
  <c r="E49" i="8"/>
  <c r="G49" i="8"/>
  <c r="G51" i="8" s="1"/>
  <c r="F50" i="8"/>
  <c r="D54" i="8"/>
  <c r="F54" i="8"/>
  <c r="F33" i="8"/>
  <c r="F35" i="8" s="1"/>
  <c r="D41" i="8"/>
  <c r="D49" i="8"/>
  <c r="E50" i="8"/>
  <c r="E51" i="8" s="1"/>
  <c r="G50" i="8"/>
  <c r="E35" i="5"/>
  <c r="C40" i="8"/>
  <c r="G51" i="9"/>
  <c r="E51" i="9"/>
  <c r="F35" i="9"/>
  <c r="F58" i="9"/>
  <c r="G35" i="8"/>
  <c r="C10" i="3"/>
  <c r="C11" i="3"/>
  <c r="C44" i="3" s="1"/>
  <c r="C16" i="3"/>
  <c r="C17" i="3"/>
  <c r="C18" i="3"/>
  <c r="C13" i="3"/>
  <c r="C12" i="3"/>
  <c r="C63" i="3" s="1"/>
  <c r="C18" i="6"/>
  <c r="C68" i="6" s="1"/>
  <c r="C12" i="6"/>
  <c r="C49" i="6" s="1"/>
  <c r="C67" i="6"/>
  <c r="G63" i="6"/>
  <c r="F63" i="6"/>
  <c r="E63" i="6"/>
  <c r="D63" i="6"/>
  <c r="G62" i="6"/>
  <c r="F62" i="6"/>
  <c r="E62" i="6"/>
  <c r="D62" i="6"/>
  <c r="D64" i="6" s="1"/>
  <c r="C62" i="6"/>
  <c r="G57" i="6"/>
  <c r="F57" i="6"/>
  <c r="E57" i="6"/>
  <c r="D57" i="6"/>
  <c r="G54" i="6"/>
  <c r="F54" i="6"/>
  <c r="E54" i="6"/>
  <c r="D54" i="6"/>
  <c r="G50" i="6"/>
  <c r="F50" i="6"/>
  <c r="E50" i="6"/>
  <c r="D50" i="6"/>
  <c r="G49" i="6"/>
  <c r="F49" i="6"/>
  <c r="E49" i="6"/>
  <c r="E51" i="6" s="1"/>
  <c r="D49" i="6"/>
  <c r="G45" i="6"/>
  <c r="F45" i="6"/>
  <c r="E45" i="6"/>
  <c r="D45" i="6"/>
  <c r="G44" i="6"/>
  <c r="G46" i="6"/>
  <c r="F44" i="6"/>
  <c r="F46" i="6" s="1"/>
  <c r="F64" i="6" s="1"/>
  <c r="E44" i="6"/>
  <c r="E46" i="6" s="1"/>
  <c r="E64" i="6" s="1"/>
  <c r="D44" i="6"/>
  <c r="G41" i="6"/>
  <c r="F41" i="6"/>
  <c r="E41" i="6"/>
  <c r="D41" i="6"/>
  <c r="G40" i="6"/>
  <c r="F40" i="6"/>
  <c r="E40" i="6"/>
  <c r="D40" i="6"/>
  <c r="C40" i="6"/>
  <c r="G33" i="6"/>
  <c r="F33" i="6"/>
  <c r="F35" i="6" s="1"/>
  <c r="E33" i="6"/>
  <c r="D33" i="6"/>
  <c r="D58" i="6" s="1"/>
  <c r="D35" i="6"/>
  <c r="G32" i="6"/>
  <c r="G34" i="6" s="1"/>
  <c r="F32" i="6"/>
  <c r="F34" i="6" s="1"/>
  <c r="E32" i="6"/>
  <c r="E58" i="6" s="1"/>
  <c r="D32" i="6"/>
  <c r="D34" i="6"/>
  <c r="C32" i="6"/>
  <c r="C34" i="6" s="1"/>
  <c r="C44" i="6"/>
  <c r="C19" i="5"/>
  <c r="C50" i="5" s="1"/>
  <c r="C13" i="5"/>
  <c r="D46" i="6"/>
  <c r="F51" i="6"/>
  <c r="G51" i="6"/>
  <c r="C33" i="6"/>
  <c r="E35" i="6"/>
  <c r="C41" i="6"/>
  <c r="C45" i="6"/>
  <c r="C57" i="6"/>
  <c r="C50" i="6"/>
  <c r="C54" i="6"/>
  <c r="C67" i="4"/>
  <c r="G63" i="4"/>
  <c r="F63" i="4"/>
  <c r="E63" i="4"/>
  <c r="D63" i="4"/>
  <c r="G62" i="4"/>
  <c r="F62" i="4"/>
  <c r="E62" i="4"/>
  <c r="D62" i="4"/>
  <c r="G57" i="4"/>
  <c r="F57" i="4"/>
  <c r="E57" i="4"/>
  <c r="D57" i="4"/>
  <c r="G54" i="4"/>
  <c r="F54" i="4"/>
  <c r="E54" i="4"/>
  <c r="D54" i="4"/>
  <c r="G50" i="4"/>
  <c r="F50" i="4"/>
  <c r="F51" i="4" s="1"/>
  <c r="E50" i="4"/>
  <c r="E51" i="4" s="1"/>
  <c r="D50" i="4"/>
  <c r="G49" i="4"/>
  <c r="E49" i="4"/>
  <c r="D49" i="4"/>
  <c r="G45" i="4"/>
  <c r="F45" i="4"/>
  <c r="F46" i="4" s="1"/>
  <c r="E45" i="4"/>
  <c r="D45" i="4"/>
  <c r="D46" i="4" s="1"/>
  <c r="D64" i="4" s="1"/>
  <c r="G44" i="4"/>
  <c r="G46" i="4" s="1"/>
  <c r="G64" i="4" s="1"/>
  <c r="F44" i="4"/>
  <c r="E44" i="4"/>
  <c r="D44" i="4"/>
  <c r="G41" i="4"/>
  <c r="F41" i="4"/>
  <c r="E41" i="4"/>
  <c r="D41" i="4"/>
  <c r="G40" i="4"/>
  <c r="F40" i="4"/>
  <c r="E40" i="4"/>
  <c r="D40" i="4"/>
  <c r="G33" i="4"/>
  <c r="G58" i="4" s="1"/>
  <c r="G35" i="4"/>
  <c r="F33" i="4"/>
  <c r="F35" i="4" s="1"/>
  <c r="E33" i="4"/>
  <c r="E35" i="4" s="1"/>
  <c r="E59" i="4" s="1"/>
  <c r="D33" i="4"/>
  <c r="G32" i="4"/>
  <c r="F32" i="4"/>
  <c r="F34" i="4"/>
  <c r="E32" i="4"/>
  <c r="D32" i="4"/>
  <c r="D34" i="4" s="1"/>
  <c r="C32" i="4"/>
  <c r="C34" i="4" s="1"/>
  <c r="C18" i="4"/>
  <c r="C68" i="4" s="1"/>
  <c r="C12" i="4"/>
  <c r="C68" i="3"/>
  <c r="C67" i="3"/>
  <c r="G63" i="3"/>
  <c r="F63" i="3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C50" i="3"/>
  <c r="G49" i="3"/>
  <c r="G51" i="3"/>
  <c r="F49" i="3"/>
  <c r="E49" i="3"/>
  <c r="D49" i="3"/>
  <c r="G45" i="3"/>
  <c r="F45" i="3"/>
  <c r="E45" i="3"/>
  <c r="E46" i="3" s="1"/>
  <c r="E64" i="3" s="1"/>
  <c r="D45" i="3"/>
  <c r="D46" i="3" s="1"/>
  <c r="G44" i="3"/>
  <c r="G46" i="3" s="1"/>
  <c r="F44" i="3"/>
  <c r="F46" i="3" s="1"/>
  <c r="F64" i="3" s="1"/>
  <c r="E44" i="3"/>
  <c r="D44" i="3"/>
  <c r="G41" i="3"/>
  <c r="F41" i="3"/>
  <c r="E41" i="3"/>
  <c r="D41" i="3"/>
  <c r="G40" i="3"/>
  <c r="F40" i="3"/>
  <c r="E40" i="3"/>
  <c r="D40" i="3"/>
  <c r="G33" i="3"/>
  <c r="G58" i="3" s="1"/>
  <c r="G35" i="3"/>
  <c r="F33" i="3"/>
  <c r="F35" i="3" s="1"/>
  <c r="F59" i="3" s="1"/>
  <c r="E33" i="3"/>
  <c r="E35" i="3" s="1"/>
  <c r="D33" i="3"/>
  <c r="G32" i="3"/>
  <c r="F32" i="3"/>
  <c r="F34" i="3"/>
  <c r="E32" i="3"/>
  <c r="D32" i="3"/>
  <c r="D34" i="3" s="1"/>
  <c r="C32" i="3"/>
  <c r="C34" i="3" s="1"/>
  <c r="E58" i="4"/>
  <c r="E46" i="4"/>
  <c r="C54" i="4"/>
  <c r="C50" i="4"/>
  <c r="D51" i="4"/>
  <c r="C58" i="6"/>
  <c r="C35" i="6"/>
  <c r="E34" i="4"/>
  <c r="G34" i="4"/>
  <c r="C33" i="4"/>
  <c r="C45" i="4"/>
  <c r="D51" i="3"/>
  <c r="F51" i="3"/>
  <c r="G34" i="3"/>
  <c r="C33" i="3"/>
  <c r="C35" i="3" s="1"/>
  <c r="C41" i="3"/>
  <c r="D50" i="13" l="1"/>
  <c r="C55" i="13"/>
  <c r="I55" i="13"/>
  <c r="F55" i="13"/>
  <c r="E66" i="7"/>
  <c r="H50" i="13"/>
  <c r="H68" i="13" s="1"/>
  <c r="G50" i="13"/>
  <c r="G68" i="13" s="1"/>
  <c r="H66" i="7"/>
  <c r="F50" i="13"/>
  <c r="D55" i="13"/>
  <c r="I66" i="7"/>
  <c r="F69" i="7"/>
  <c r="D66" i="7"/>
  <c r="C37" i="15"/>
  <c r="C39" i="15" s="1"/>
  <c r="D50" i="12"/>
  <c r="C53" i="15"/>
  <c r="C49" i="15"/>
  <c r="C61" i="14"/>
  <c r="C48" i="14"/>
  <c r="D50" i="11"/>
  <c r="D68" i="11" s="1"/>
  <c r="F49" i="14"/>
  <c r="F69" i="14"/>
  <c r="E50" i="11"/>
  <c r="G34" i="8"/>
  <c r="G58" i="8"/>
  <c r="C58" i="3"/>
  <c r="F58" i="3"/>
  <c r="D58" i="3"/>
  <c r="G51" i="4"/>
  <c r="C45" i="3"/>
  <c r="C46" i="3" s="1"/>
  <c r="C64" i="3" s="1"/>
  <c r="E59" i="5"/>
  <c r="D33" i="9"/>
  <c r="D35" i="9" s="1"/>
  <c r="C10" i="8"/>
  <c r="E51" i="5"/>
  <c r="G62" i="9"/>
  <c r="F58" i="4"/>
  <c r="D51" i="6"/>
  <c r="C34" i="9"/>
  <c r="E57" i="8"/>
  <c r="D54" i="9"/>
  <c r="D69" i="7"/>
  <c r="G55" i="13"/>
  <c r="C45" i="15"/>
  <c r="I66" i="15"/>
  <c r="C59" i="6"/>
  <c r="G59" i="4"/>
  <c r="C51" i="6"/>
  <c r="G58" i="5"/>
  <c r="B13" i="15"/>
  <c r="G59" i="3"/>
  <c r="E34" i="6"/>
  <c r="E59" i="6" s="1"/>
  <c r="E64" i="5"/>
  <c r="G64" i="5"/>
  <c r="B12" i="7"/>
  <c r="E67" i="14"/>
  <c r="C59" i="3"/>
  <c r="F59" i="6"/>
  <c r="G64" i="6"/>
  <c r="G59" i="8"/>
  <c r="C34" i="8"/>
  <c r="D62" i="13"/>
  <c r="G62" i="13"/>
  <c r="D48" i="14"/>
  <c r="D59" i="6"/>
  <c r="E51" i="3"/>
  <c r="G58" i="6"/>
  <c r="F59" i="8"/>
  <c r="D50" i="9"/>
  <c r="G45" i="8"/>
  <c r="E34" i="9"/>
  <c r="C40" i="3"/>
  <c r="E69" i="14"/>
  <c r="D66" i="14"/>
  <c r="B17" i="14"/>
  <c r="H69" i="15"/>
  <c r="H70" i="14"/>
  <c r="E70" i="15"/>
  <c r="E58" i="3"/>
  <c r="F64" i="4"/>
  <c r="C46" i="6"/>
  <c r="E58" i="5"/>
  <c r="D51" i="5"/>
  <c r="D34" i="9"/>
  <c r="D59" i="9" s="1"/>
  <c r="H55" i="11"/>
  <c r="I62" i="12"/>
  <c r="E38" i="15"/>
  <c r="F70" i="14"/>
  <c r="G69" i="15"/>
  <c r="D49" i="7"/>
  <c r="G49" i="14"/>
  <c r="H68" i="10"/>
  <c r="G53" i="14"/>
  <c r="G61" i="14"/>
  <c r="F55" i="10"/>
  <c r="E61" i="15"/>
  <c r="E45" i="14"/>
  <c r="E45" i="7"/>
  <c r="E61" i="14"/>
  <c r="E39" i="14"/>
  <c r="D55" i="10"/>
  <c r="D45" i="14"/>
  <c r="D67" i="15"/>
  <c r="D50" i="10"/>
  <c r="D68" i="10" s="1"/>
  <c r="E63" i="10"/>
  <c r="B20" i="14"/>
  <c r="B44" i="13"/>
  <c r="D39" i="13"/>
  <c r="D63" i="13" s="1"/>
  <c r="B21" i="7"/>
  <c r="H54" i="7"/>
  <c r="C49" i="7"/>
  <c r="C50" i="7" s="1"/>
  <c r="E55" i="13"/>
  <c r="H62" i="13"/>
  <c r="F66" i="7"/>
  <c r="B23" i="7"/>
  <c r="E37" i="7"/>
  <c r="E39" i="7" s="1"/>
  <c r="H37" i="7"/>
  <c r="H39" i="7" s="1"/>
  <c r="H44" i="7"/>
  <c r="G53" i="7"/>
  <c r="G45" i="7"/>
  <c r="F68" i="13"/>
  <c r="E48" i="7"/>
  <c r="E50" i="7" s="1"/>
  <c r="E53" i="7"/>
  <c r="E68" i="13"/>
  <c r="B17" i="7"/>
  <c r="B16" i="7"/>
  <c r="B13" i="7"/>
  <c r="D68" i="13"/>
  <c r="D61" i="7"/>
  <c r="C38" i="7"/>
  <c r="C69" i="7"/>
  <c r="C68" i="13"/>
  <c r="F62" i="12"/>
  <c r="E67" i="7"/>
  <c r="E54" i="7"/>
  <c r="E55" i="7" s="1"/>
  <c r="B21" i="15"/>
  <c r="B27" i="15" s="1"/>
  <c r="B73" i="15" s="1"/>
  <c r="G49" i="15"/>
  <c r="C55" i="12"/>
  <c r="B23" i="15"/>
  <c r="I55" i="12"/>
  <c r="B17" i="15"/>
  <c r="B16" i="15"/>
  <c r="E68" i="12"/>
  <c r="B12" i="15"/>
  <c r="F66" i="15"/>
  <c r="C44" i="15"/>
  <c r="H48" i="15"/>
  <c r="D68" i="12"/>
  <c r="E66" i="15"/>
  <c r="F48" i="15"/>
  <c r="H66" i="15"/>
  <c r="F39" i="11"/>
  <c r="F63" i="11" s="1"/>
  <c r="H62" i="11"/>
  <c r="B23" i="14"/>
  <c r="G70" i="15"/>
  <c r="B21" i="14"/>
  <c r="G55" i="11"/>
  <c r="D36" i="14"/>
  <c r="D38" i="14" s="1"/>
  <c r="B16" i="14"/>
  <c r="D53" i="14"/>
  <c r="H61" i="14"/>
  <c r="H39" i="14"/>
  <c r="H67" i="14"/>
  <c r="I61" i="7"/>
  <c r="H67" i="7"/>
  <c r="F53" i="14"/>
  <c r="I53" i="15"/>
  <c r="G48" i="14"/>
  <c r="G50" i="14" s="1"/>
  <c r="H53" i="14"/>
  <c r="F67" i="14"/>
  <c r="C47" i="7"/>
  <c r="D67" i="7"/>
  <c r="D48" i="7"/>
  <c r="D48" i="15"/>
  <c r="D53" i="7"/>
  <c r="C70" i="14"/>
  <c r="E68" i="11"/>
  <c r="B13" i="14"/>
  <c r="B44" i="14" s="1"/>
  <c r="G68" i="11"/>
  <c r="B12" i="14"/>
  <c r="C66" i="14"/>
  <c r="F68" i="11"/>
  <c r="C44" i="14"/>
  <c r="C69" i="14"/>
  <c r="F48" i="14"/>
  <c r="F50" i="14" s="1"/>
  <c r="B10" i="14"/>
  <c r="C63" i="10"/>
  <c r="H63" i="10"/>
  <c r="C62" i="10"/>
  <c r="F62" i="10"/>
  <c r="D63" i="10"/>
  <c r="H62" i="10"/>
  <c r="F63" i="10"/>
  <c r="G54" i="14"/>
  <c r="G55" i="14" s="1"/>
  <c r="G54" i="15"/>
  <c r="B22" i="14"/>
  <c r="B24" i="14" s="1"/>
  <c r="G37" i="15"/>
  <c r="G39" i="15" s="1"/>
  <c r="G67" i="14"/>
  <c r="B22" i="15"/>
  <c r="B24" i="15" s="1"/>
  <c r="B22" i="7"/>
  <c r="B24" i="7" s="1"/>
  <c r="H55" i="10"/>
  <c r="G55" i="10"/>
  <c r="C55" i="10"/>
  <c r="D37" i="7"/>
  <c r="D39" i="7" s="1"/>
  <c r="D37" i="14"/>
  <c r="B39" i="10"/>
  <c r="B63" i="10" s="1"/>
  <c r="D54" i="14"/>
  <c r="D67" i="14"/>
  <c r="B20" i="7"/>
  <c r="B36" i="7" s="1"/>
  <c r="B38" i="7" s="1"/>
  <c r="D36" i="15"/>
  <c r="D38" i="15" s="1"/>
  <c r="B20" i="15"/>
  <c r="B36" i="15" s="1"/>
  <c r="D36" i="7"/>
  <c r="D38" i="7" s="1"/>
  <c r="E55" i="10"/>
  <c r="B14" i="14"/>
  <c r="B14" i="15"/>
  <c r="I63" i="10"/>
  <c r="F45" i="15"/>
  <c r="E48" i="15"/>
  <c r="B15" i="14"/>
  <c r="B45" i="14" s="1"/>
  <c r="B15" i="15"/>
  <c r="B15" i="7"/>
  <c r="B61" i="7" s="1"/>
  <c r="G68" i="10"/>
  <c r="C68" i="10"/>
  <c r="F68" i="10"/>
  <c r="E68" i="10"/>
  <c r="F61" i="15"/>
  <c r="B11" i="15"/>
  <c r="B11" i="14"/>
  <c r="B10" i="15"/>
  <c r="B69" i="13"/>
  <c r="I68" i="13"/>
  <c r="I68" i="12"/>
  <c r="I54" i="14"/>
  <c r="I68" i="11"/>
  <c r="B55" i="10"/>
  <c r="I68" i="10"/>
  <c r="D35" i="3"/>
  <c r="D59" i="3" s="1"/>
  <c r="G64" i="3"/>
  <c r="E64" i="4"/>
  <c r="C64" i="4"/>
  <c r="C58" i="4"/>
  <c r="C35" i="4"/>
  <c r="C59" i="4" s="1"/>
  <c r="E59" i="3"/>
  <c r="C57" i="4"/>
  <c r="C41" i="4"/>
  <c r="C49" i="4"/>
  <c r="C51" i="4" s="1"/>
  <c r="C44" i="4"/>
  <c r="C46" i="4" s="1"/>
  <c r="F59" i="4"/>
  <c r="E34" i="3"/>
  <c r="C63" i="4"/>
  <c r="D64" i="3"/>
  <c r="D58" i="4"/>
  <c r="D35" i="4"/>
  <c r="D59" i="4" s="1"/>
  <c r="F59" i="5"/>
  <c r="F63" i="8"/>
  <c r="F41" i="8"/>
  <c r="F49" i="8"/>
  <c r="F51" i="8" s="1"/>
  <c r="F57" i="8"/>
  <c r="C12" i="8"/>
  <c r="F44" i="8"/>
  <c r="F58" i="5"/>
  <c r="G58" i="9"/>
  <c r="G35" i="9"/>
  <c r="G59" i="9" s="1"/>
  <c r="C57" i="3"/>
  <c r="C40" i="4"/>
  <c r="C63" i="6"/>
  <c r="C64" i="6" s="1"/>
  <c r="C49" i="3"/>
  <c r="C51" i="3" s="1"/>
  <c r="F45" i="8"/>
  <c r="E33" i="8"/>
  <c r="D51" i="9"/>
  <c r="G62" i="8"/>
  <c r="C17" i="8"/>
  <c r="C62" i="8" s="1"/>
  <c r="C17" i="9"/>
  <c r="C62" i="9" s="1"/>
  <c r="D45" i="9"/>
  <c r="D46" i="9" s="1"/>
  <c r="D62" i="9"/>
  <c r="G64" i="9"/>
  <c r="I62" i="10"/>
  <c r="C63" i="5"/>
  <c r="C35" i="5"/>
  <c r="C59" i="5" s="1"/>
  <c r="C49" i="5"/>
  <c r="C51" i="5" s="1"/>
  <c r="F58" i="8"/>
  <c r="E63" i="8"/>
  <c r="E64" i="8" s="1"/>
  <c r="C44" i="5"/>
  <c r="C46" i="5" s="1"/>
  <c r="C18" i="8"/>
  <c r="E63" i="9"/>
  <c r="E45" i="9"/>
  <c r="E62" i="10"/>
  <c r="E38" i="13"/>
  <c r="E63" i="13" s="1"/>
  <c r="E62" i="13"/>
  <c r="G62" i="10"/>
  <c r="G39" i="10"/>
  <c r="G63" i="10" s="1"/>
  <c r="F58" i="6"/>
  <c r="G35" i="6"/>
  <c r="G59" i="6" s="1"/>
  <c r="D58" i="9"/>
  <c r="E35" i="9"/>
  <c r="E59" i="9" s="1"/>
  <c r="F64" i="9"/>
  <c r="C18" i="9"/>
  <c r="C41" i="5"/>
  <c r="F64" i="5"/>
  <c r="G63" i="8"/>
  <c r="G44" i="8"/>
  <c r="G46" i="8" s="1"/>
  <c r="G57" i="8"/>
  <c r="D50" i="8"/>
  <c r="D51" i="8" s="1"/>
  <c r="D63" i="8"/>
  <c r="D64" i="8" s="1"/>
  <c r="D33" i="8"/>
  <c r="D45" i="8"/>
  <c r="D46" i="8" s="1"/>
  <c r="C12" i="9"/>
  <c r="E41" i="9"/>
  <c r="E44" i="9"/>
  <c r="E46" i="9" s="1"/>
  <c r="F34" i="9"/>
  <c r="F59" i="9" s="1"/>
  <c r="B62" i="13"/>
  <c r="C62" i="13"/>
  <c r="D62" i="10"/>
  <c r="I63" i="13"/>
  <c r="H48" i="14"/>
  <c r="H50" i="14" s="1"/>
  <c r="I67" i="14"/>
  <c r="I70" i="14"/>
  <c r="B44" i="10"/>
  <c r="G69" i="14"/>
  <c r="C69" i="15"/>
  <c r="G66" i="15"/>
  <c r="B44" i="15"/>
  <c r="D44" i="14"/>
  <c r="F54" i="14"/>
  <c r="B49" i="11"/>
  <c r="B50" i="11" s="1"/>
  <c r="B50" i="13"/>
  <c r="B68" i="13" s="1"/>
  <c r="I55" i="10"/>
  <c r="C55" i="11"/>
  <c r="I54" i="15"/>
  <c r="E49" i="15"/>
  <c r="C50" i="11"/>
  <c r="C68" i="11" s="1"/>
  <c r="G63" i="11"/>
  <c r="F63" i="13"/>
  <c r="F37" i="14"/>
  <c r="F39" i="14" s="1"/>
  <c r="F66" i="14"/>
  <c r="G66" i="7"/>
  <c r="G69" i="7"/>
  <c r="B36" i="14"/>
  <c r="D61" i="15"/>
  <c r="E53" i="14"/>
  <c r="H69" i="14"/>
  <c r="D69" i="14"/>
  <c r="H53" i="15"/>
  <c r="G70" i="14"/>
  <c r="D55" i="12"/>
  <c r="E53" i="15"/>
  <c r="G50" i="12"/>
  <c r="G68" i="12" s="1"/>
  <c r="H50" i="12"/>
  <c r="H68" i="12" s="1"/>
  <c r="I55" i="11"/>
  <c r="E66" i="14"/>
  <c r="B55" i="13"/>
  <c r="F62" i="13"/>
  <c r="C70" i="7"/>
  <c r="H47" i="7"/>
  <c r="D54" i="7"/>
  <c r="H49" i="7"/>
  <c r="F49" i="7"/>
  <c r="I47" i="7"/>
  <c r="H69" i="7"/>
  <c r="F47" i="7"/>
  <c r="H53" i="7"/>
  <c r="H63" i="13"/>
  <c r="C63" i="13"/>
  <c r="G63" i="13"/>
  <c r="C62" i="7"/>
  <c r="B38" i="13"/>
  <c r="B63" i="13" s="1"/>
  <c r="G61" i="7"/>
  <c r="G37" i="7"/>
  <c r="G39" i="7" s="1"/>
  <c r="G54" i="7"/>
  <c r="G49" i="7"/>
  <c r="D39" i="12"/>
  <c r="D63" i="12" s="1"/>
  <c r="I39" i="12"/>
  <c r="I63" i="12" s="1"/>
  <c r="H62" i="12"/>
  <c r="B67" i="12"/>
  <c r="B74" i="12"/>
  <c r="F50" i="15"/>
  <c r="B54" i="12"/>
  <c r="B55" i="12" s="1"/>
  <c r="E54" i="15"/>
  <c r="E67" i="15"/>
  <c r="C62" i="15"/>
  <c r="I48" i="7"/>
  <c r="I50" i="7" s="1"/>
  <c r="I67" i="7"/>
  <c r="I48" i="15"/>
  <c r="I50" i="15" s="1"/>
  <c r="I61" i="15"/>
  <c r="I67" i="15"/>
  <c r="H55" i="12"/>
  <c r="G63" i="12"/>
  <c r="G55" i="12"/>
  <c r="F50" i="12"/>
  <c r="F68" i="12" s="1"/>
  <c r="F55" i="15"/>
  <c r="D53" i="15"/>
  <c r="C61" i="7"/>
  <c r="C50" i="12"/>
  <c r="C68" i="12" s="1"/>
  <c r="C67" i="15"/>
  <c r="C45" i="7"/>
  <c r="C70" i="15"/>
  <c r="I38" i="15"/>
  <c r="B44" i="12"/>
  <c r="C63" i="12"/>
  <c r="H63" i="12"/>
  <c r="F63" i="12"/>
  <c r="E63" i="12"/>
  <c r="B62" i="12"/>
  <c r="B38" i="12"/>
  <c r="B63" i="12" s="1"/>
  <c r="E62" i="12"/>
  <c r="G62" i="12"/>
  <c r="C62" i="12"/>
  <c r="G38" i="7"/>
  <c r="F38" i="7"/>
  <c r="H61" i="15"/>
  <c r="E55" i="12"/>
  <c r="D54" i="15"/>
  <c r="C66" i="15"/>
  <c r="H49" i="15"/>
  <c r="B50" i="12"/>
  <c r="D69" i="15"/>
  <c r="B66" i="12"/>
  <c r="I49" i="14"/>
  <c r="I37" i="14"/>
  <c r="I49" i="15"/>
  <c r="I37" i="15"/>
  <c r="I39" i="15" s="1"/>
  <c r="I70" i="15"/>
  <c r="I37" i="7"/>
  <c r="I39" i="7" s="1"/>
  <c r="I63" i="7" s="1"/>
  <c r="I49" i="7"/>
  <c r="I54" i="7"/>
  <c r="H54" i="14"/>
  <c r="H54" i="15"/>
  <c r="H70" i="15"/>
  <c r="H37" i="15"/>
  <c r="H62" i="15" s="1"/>
  <c r="B74" i="11"/>
  <c r="F67" i="7"/>
  <c r="F37" i="7"/>
  <c r="F39" i="7" s="1"/>
  <c r="B37" i="11"/>
  <c r="B62" i="11" s="1"/>
  <c r="B70" i="11"/>
  <c r="E63" i="11"/>
  <c r="B67" i="11"/>
  <c r="E62" i="11"/>
  <c r="B58" i="11"/>
  <c r="E37" i="15"/>
  <c r="E39" i="15" s="1"/>
  <c r="E54" i="14"/>
  <c r="C54" i="7"/>
  <c r="C37" i="14"/>
  <c r="C39" i="14" s="1"/>
  <c r="C54" i="14"/>
  <c r="B54" i="11"/>
  <c r="C55" i="15"/>
  <c r="C49" i="14"/>
  <c r="C50" i="14" s="1"/>
  <c r="C67" i="14"/>
  <c r="D62" i="11"/>
  <c r="D37" i="15"/>
  <c r="D39" i="15" s="1"/>
  <c r="D70" i="7"/>
  <c r="D49" i="15"/>
  <c r="D70" i="15"/>
  <c r="I61" i="14"/>
  <c r="I53" i="14"/>
  <c r="I53" i="7"/>
  <c r="H48" i="7"/>
  <c r="B45" i="11"/>
  <c r="H67" i="15"/>
  <c r="H61" i="7"/>
  <c r="B53" i="11"/>
  <c r="G48" i="15"/>
  <c r="G50" i="15" s="1"/>
  <c r="G67" i="7"/>
  <c r="G48" i="7"/>
  <c r="G53" i="15"/>
  <c r="G55" i="15" s="1"/>
  <c r="G61" i="15"/>
  <c r="G67" i="15"/>
  <c r="F55" i="11"/>
  <c r="F60" i="7"/>
  <c r="F48" i="7"/>
  <c r="F53" i="7"/>
  <c r="F55" i="7" s="1"/>
  <c r="F61" i="7"/>
  <c r="F70" i="7"/>
  <c r="C53" i="7"/>
  <c r="C67" i="7"/>
  <c r="C60" i="7"/>
  <c r="C39" i="7"/>
  <c r="C48" i="15"/>
  <c r="C50" i="15" s="1"/>
  <c r="H38" i="14"/>
  <c r="H63" i="14" s="1"/>
  <c r="H62" i="14"/>
  <c r="H38" i="7"/>
  <c r="H62" i="7"/>
  <c r="B38" i="11"/>
  <c r="F62" i="15"/>
  <c r="F38" i="15"/>
  <c r="F63" i="15" s="1"/>
  <c r="E38" i="14"/>
  <c r="E62" i="14"/>
  <c r="G39" i="14"/>
  <c r="G63" i="14" s="1"/>
  <c r="G62" i="14"/>
  <c r="I63" i="11"/>
  <c r="F38" i="14"/>
  <c r="E36" i="7"/>
  <c r="C62" i="11"/>
  <c r="G38" i="15"/>
  <c r="C36" i="14"/>
  <c r="G62" i="11"/>
  <c r="C38" i="15"/>
  <c r="I38" i="14"/>
  <c r="D63" i="11"/>
  <c r="D61" i="14"/>
  <c r="C61" i="15"/>
  <c r="F61" i="14"/>
  <c r="B44" i="11"/>
  <c r="H39" i="11"/>
  <c r="H63" i="11" s="1"/>
  <c r="C39" i="11"/>
  <c r="C63" i="11" s="1"/>
  <c r="I62" i="11"/>
  <c r="D55" i="11"/>
  <c r="E55" i="11"/>
  <c r="E49" i="14"/>
  <c r="I66" i="14"/>
  <c r="I69" i="14"/>
  <c r="D50" i="14"/>
  <c r="D68" i="14" s="1"/>
  <c r="H66" i="14"/>
  <c r="H50" i="11"/>
  <c r="H68" i="11" s="1"/>
  <c r="G66" i="14"/>
  <c r="C53" i="14"/>
  <c r="E48" i="14"/>
  <c r="E50" i="14" s="1"/>
  <c r="I48" i="14"/>
  <c r="I50" i="14" s="1"/>
  <c r="B48" i="10"/>
  <c r="B50" i="10" s="1"/>
  <c r="B66" i="10"/>
  <c r="G55" i="7" l="1"/>
  <c r="D55" i="7"/>
  <c r="H50" i="7"/>
  <c r="D50" i="7"/>
  <c r="B69" i="7"/>
  <c r="D68" i="7"/>
  <c r="E50" i="15"/>
  <c r="E63" i="15"/>
  <c r="D55" i="14"/>
  <c r="E68" i="14"/>
  <c r="F68" i="14"/>
  <c r="D62" i="14"/>
  <c r="E62" i="15"/>
  <c r="I55" i="14"/>
  <c r="C68" i="15"/>
  <c r="E55" i="14"/>
  <c r="E64" i="9"/>
  <c r="H55" i="7"/>
  <c r="F55" i="14"/>
  <c r="C63" i="15"/>
  <c r="F62" i="14"/>
  <c r="I68" i="7"/>
  <c r="I55" i="15"/>
  <c r="E63" i="14"/>
  <c r="E68" i="7"/>
  <c r="G62" i="15"/>
  <c r="D39" i="14"/>
  <c r="D63" i="14" s="1"/>
  <c r="B27" i="7"/>
  <c r="B73" i="7" s="1"/>
  <c r="H68" i="7"/>
  <c r="C63" i="7"/>
  <c r="I63" i="15"/>
  <c r="C68" i="7"/>
  <c r="F50" i="7"/>
  <c r="F68" i="7" s="1"/>
  <c r="I68" i="15"/>
  <c r="F68" i="15"/>
  <c r="D63" i="7"/>
  <c r="H50" i="15"/>
  <c r="H68" i="15" s="1"/>
  <c r="D50" i="15"/>
  <c r="D68" i="15" s="1"/>
  <c r="C55" i="14"/>
  <c r="B39" i="11"/>
  <c r="B63" i="11" s="1"/>
  <c r="B37" i="15"/>
  <c r="B39" i="15" s="1"/>
  <c r="B37" i="14"/>
  <c r="B39" i="14" s="1"/>
  <c r="H55" i="14"/>
  <c r="H68" i="14"/>
  <c r="C68" i="14"/>
  <c r="B66" i="14"/>
  <c r="G68" i="14"/>
  <c r="D62" i="15"/>
  <c r="D62" i="7"/>
  <c r="I68" i="14"/>
  <c r="H55" i="15"/>
  <c r="E68" i="15"/>
  <c r="G68" i="15"/>
  <c r="D55" i="15"/>
  <c r="E55" i="15"/>
  <c r="B68" i="12"/>
  <c r="B69" i="15"/>
  <c r="B66" i="15"/>
  <c r="B68" i="11"/>
  <c r="B68" i="10"/>
  <c r="E35" i="8"/>
  <c r="E59" i="8" s="1"/>
  <c r="E58" i="8"/>
  <c r="C44" i="8"/>
  <c r="C41" i="8"/>
  <c r="C49" i="8"/>
  <c r="C57" i="8"/>
  <c r="B48" i="15"/>
  <c r="D58" i="8"/>
  <c r="D35" i="8"/>
  <c r="D59" i="8" s="1"/>
  <c r="C33" i="9"/>
  <c r="C54" i="9"/>
  <c r="C63" i="9"/>
  <c r="C50" i="9"/>
  <c r="C68" i="9"/>
  <c r="C45" i="9"/>
  <c r="D64" i="9"/>
  <c r="G64" i="8"/>
  <c r="F63" i="14"/>
  <c r="C64" i="5"/>
  <c r="C55" i="7"/>
  <c r="G50" i="7"/>
  <c r="G68" i="7" s="1"/>
  <c r="B37" i="7"/>
  <c r="B62" i="7" s="1"/>
  <c r="B44" i="7"/>
  <c r="B66" i="7"/>
  <c r="C41" i="9"/>
  <c r="C49" i="9"/>
  <c r="C57" i="9"/>
  <c r="C44" i="9"/>
  <c r="C54" i="8"/>
  <c r="C50" i="8"/>
  <c r="C33" i="8"/>
  <c r="C45" i="8"/>
  <c r="C63" i="8"/>
  <c r="C68" i="8"/>
  <c r="F46" i="8"/>
  <c r="F64" i="8" s="1"/>
  <c r="F63" i="7"/>
  <c r="G63" i="7"/>
  <c r="G62" i="7"/>
  <c r="D63" i="15"/>
  <c r="H39" i="15"/>
  <c r="H63" i="15" s="1"/>
  <c r="B54" i="15"/>
  <c r="B54" i="7"/>
  <c r="G63" i="15"/>
  <c r="I62" i="14"/>
  <c r="I39" i="14"/>
  <c r="I63" i="14" s="1"/>
  <c r="I55" i="7"/>
  <c r="I62" i="15"/>
  <c r="B74" i="7"/>
  <c r="B58" i="7"/>
  <c r="B49" i="7"/>
  <c r="I62" i="7"/>
  <c r="B74" i="14"/>
  <c r="F62" i="7"/>
  <c r="B55" i="11"/>
  <c r="B58" i="14"/>
  <c r="B70" i="14"/>
  <c r="B70" i="15"/>
  <c r="B74" i="15"/>
  <c r="B58" i="15"/>
  <c r="B49" i="15"/>
  <c r="B54" i="14"/>
  <c r="B67" i="14"/>
  <c r="B60" i="7"/>
  <c r="B53" i="15"/>
  <c r="B48" i="14"/>
  <c r="B61" i="15"/>
  <c r="B53" i="14"/>
  <c r="H63" i="7"/>
  <c r="B67" i="15"/>
  <c r="B45" i="15"/>
  <c r="B47" i="7"/>
  <c r="B70" i="7"/>
  <c r="B45" i="7"/>
  <c r="B67" i="7"/>
  <c r="B53" i="7"/>
  <c r="B48" i="7"/>
  <c r="B38" i="15"/>
  <c r="C38" i="14"/>
  <c r="C63" i="14" s="1"/>
  <c r="C62" i="14"/>
  <c r="E38" i="7"/>
  <c r="E63" i="7" s="1"/>
  <c r="E62" i="7"/>
  <c r="B38" i="14"/>
  <c r="B61" i="14"/>
  <c r="B27" i="14"/>
  <c r="B73" i="14" s="1"/>
  <c r="B69" i="14"/>
  <c r="B49" i="14"/>
  <c r="C46" i="9" l="1"/>
  <c r="C64" i="9" s="1"/>
  <c r="B39" i="7"/>
  <c r="B63" i="7" s="1"/>
  <c r="B62" i="14"/>
  <c r="B62" i="15"/>
  <c r="B50" i="7"/>
  <c r="B68" i="7" s="1"/>
  <c r="B55" i="7"/>
  <c r="B63" i="15"/>
  <c r="B50" i="15"/>
  <c r="B68" i="15" s="1"/>
  <c r="C35" i="8"/>
  <c r="C59" i="8" s="1"/>
  <c r="C58" i="8"/>
  <c r="C51" i="9"/>
  <c r="C51" i="8"/>
  <c r="C58" i="9"/>
  <c r="C35" i="9"/>
  <c r="C59" i="9" s="1"/>
  <c r="C46" i="8"/>
  <c r="C64" i="8" s="1"/>
  <c r="B55" i="14"/>
  <c r="B55" i="15"/>
  <c r="B63" i="14"/>
  <c r="B50" i="14"/>
  <c r="B68" i="14" s="1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comments4.xml><?xml version="1.0" encoding="utf-8"?>
<comments xmlns="http://schemas.openxmlformats.org/spreadsheetml/2006/main">
  <authors>
    <author>Catherine Mata</author>
  </authors>
  <commentList>
    <comment ref="B47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obras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obras
</t>
        </r>
      </text>
    </comment>
  </commentList>
</comments>
</file>

<file path=xl/sharedStrings.xml><?xml version="1.0" encoding="utf-8"?>
<sst xmlns="http://schemas.openxmlformats.org/spreadsheetml/2006/main" count="997" uniqueCount="240">
  <si>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</si>
  <si>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</si>
  <si>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</si>
  <si>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</si>
  <si>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</si>
  <si>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</si>
  <si>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</si>
  <si>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</si>
  <si>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</si>
  <si>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</si>
  <si>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</si>
  <si>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</si>
  <si>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</si>
  <si>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</si>
  <si>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</si>
  <si>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</si>
  <si>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</si>
  <si>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</si>
  <si>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</si>
  <si>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</si>
  <si>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</si>
  <si>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</si>
  <si>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</si>
  <si>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</si>
  <si>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</si>
  <si>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</si>
  <si>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</si>
  <si>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</si>
  <si>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</si>
  <si>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</si>
  <si>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</si>
  <si>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</si>
  <si>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</si>
  <si>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</si>
  <si>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</si>
  <si>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</si>
  <si>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</si>
  <si>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</si>
  <si>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</si>
  <si>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</si>
  <si>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</si>
  <si>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</si>
  <si>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</si>
  <si>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</si>
  <si>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</si>
  <si>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</si>
  <si>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</si>
  <si>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</si>
  <si>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</si>
  <si>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</si>
  <si>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</si>
  <si>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</si>
  <si>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</si>
  <si>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</si>
  <si>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</si>
  <si>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</si>
  <si>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</si>
  <si>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</si>
  <si>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</si>
  <si>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</si>
  <si>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</si>
  <si>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</si>
  <si>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</si>
  <si>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</si>
  <si>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</si>
  <si>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</si>
  <si>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</si>
  <si>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</si>
  <si>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</si>
  <si>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</si>
  <si>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</si>
  <si>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</si>
  <si>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</si>
  <si>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</si>
  <si>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</si>
  <si>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</si>
  <si>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</si>
  <si>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</si>
  <si>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</si>
  <si>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</si>
  <si>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</si>
  <si>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</si>
  <si>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</si>
  <si>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</si>
  <si>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</si>
  <si>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</si>
  <si>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</si>
  <si>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</si>
  <si>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</si>
  <si>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</si>
  <si>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</si>
  <si>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</si>
  <si>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</si>
  <si>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</si>
  <si>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</si>
  <si>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</si>
  <si>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</si>
  <si>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</si>
  <si>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</si>
  <si>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</si>
  <si>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</si>
  <si>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</si>
  <si>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</si>
  <si>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</si>
  <si>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</si>
  <si>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</si>
  <si>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</si>
  <si>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</si>
  <si>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</si>
  <si>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</si>
  <si>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</si>
  <si>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</si>
  <si>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</si>
  <si>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</si>
  <si>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Los beneficiarios se miden a través de la cantidad de obras ejecutadas y de las personas que se ven beneficiadas.</t>
  </si>
  <si>
    <t>personas</t>
  </si>
  <si>
    <t>Índice de crecimiento beneficiarios (ICB)</t>
  </si>
  <si>
    <t>Gasto programado por beneficiario (GPB)</t>
  </si>
  <si>
    <t>Gasto efectivo por beneficiario (GEB)</t>
  </si>
  <si>
    <t>Equipos Desinfección</t>
  </si>
  <si>
    <t>Gasto programado por obra</t>
  </si>
  <si>
    <t>Gasto efectivo por obra</t>
  </si>
  <si>
    <t>Construcción Acueductos Rurales</t>
  </si>
  <si>
    <t>Proyectos terminados</t>
  </si>
  <si>
    <t>Proyectos en proceso</t>
  </si>
  <si>
    <t>Proyectos por iniciar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</si>
  <si>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</si>
  <si>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,</t>
  </si>
  <si>
    <t>IPC 1T ( 2016)</t>
  </si>
  <si>
    <t>Programación inicial y modificaciones 2016, DESAF.</t>
  </si>
  <si>
    <t>Efectivos 2T  2016</t>
  </si>
  <si>
    <t>IPC 2T ( 2016)</t>
  </si>
  <si>
    <t>Gasto efectivo real por beneficiario 2T  2016</t>
  </si>
  <si>
    <t>Efectivos 3T  2016 (obras)</t>
  </si>
  <si>
    <t>Efectivos 3T 2016</t>
  </si>
  <si>
    <t>IPC 3T ( 2016)</t>
  </si>
  <si>
    <t>Efectivos 4T 2016</t>
  </si>
  <si>
    <t>IPC 4T ( 2016)</t>
  </si>
  <si>
    <t>Gasto efectivo real 4T 2016</t>
  </si>
  <si>
    <t>Gasto efectivo real por beneficiario 4T 2016</t>
  </si>
  <si>
    <t>Efectivos 1S 2016 (obras)</t>
  </si>
  <si>
    <t>Efectivos 1S 2016</t>
  </si>
  <si>
    <t>IPC 1S ( 2016)</t>
  </si>
  <si>
    <t>Gasto efectivo real 1S 2016</t>
  </si>
  <si>
    <t>Gasto efectivo real por beneficiario 1S 2016</t>
  </si>
  <si>
    <t>Efectivos 3TA 2016 (obras)</t>
  </si>
  <si>
    <t>Efectivos 3TA 2016</t>
  </si>
  <si>
    <t>IPC 3TA ( 2016)</t>
  </si>
  <si>
    <t>Gasto efectivo real 3TA 2016</t>
  </si>
  <si>
    <t>Gasto efectivo real por beneficiario 3TA 2016</t>
  </si>
  <si>
    <t>Efectivos  2016 (obras)</t>
  </si>
  <si>
    <t>Efectivos  2016</t>
  </si>
  <si>
    <t>IPC ( 2016)</t>
  </si>
  <si>
    <t>Gasto efectivo real  2016</t>
  </si>
  <si>
    <t>Gasto efectivo real por beneficiario  2016</t>
  </si>
  <si>
    <t>Equipos eliminadores de hierro</t>
  </si>
  <si>
    <t>Indicadores aplicados a ICAA.   Primer Trimestre 2017</t>
  </si>
  <si>
    <r>
      <t xml:space="preserve">Efectivos 1T  2016  </t>
    </r>
    <r>
      <rPr>
        <i/>
        <sz val="11"/>
        <color theme="1"/>
        <rFont val="Calibri"/>
        <family val="2"/>
        <scheme val="minor"/>
      </rPr>
      <t>(obras)</t>
    </r>
  </si>
  <si>
    <r>
      <t xml:space="preserve">Programados  1T 2017 </t>
    </r>
    <r>
      <rPr>
        <i/>
        <sz val="11"/>
        <color theme="1"/>
        <rFont val="Calibri"/>
        <family val="2"/>
        <scheme val="minor"/>
      </rPr>
      <t>(obras)</t>
    </r>
  </si>
  <si>
    <t>Efectivos 1T 2017 (obras)</t>
  </si>
  <si>
    <t>Programados año 2017 (obras)</t>
  </si>
  <si>
    <t>Efectivos 1T 2016</t>
  </si>
  <si>
    <t>Programados  1T 2017</t>
  </si>
  <si>
    <t>Efectivos 1T  2017</t>
  </si>
  <si>
    <t>Programados año 2017</t>
  </si>
  <si>
    <t>En transferencias 1T  2017</t>
  </si>
  <si>
    <t>Efectivos  1T 2017</t>
  </si>
  <si>
    <t>IPC 1T ( 2017)</t>
  </si>
  <si>
    <t>Gasto efectivo real  1T 2016</t>
  </si>
  <si>
    <t>Gasto efectivo real 1T  2017</t>
  </si>
  <si>
    <t>Gasto efectivo real por beneficiario  1T 2016</t>
  </si>
  <si>
    <t>Gasto efectivo real por beneficiario 1T 2017</t>
  </si>
  <si>
    <t>Informes Trimestrales 2016 y 2017, ICAA.</t>
  </si>
  <si>
    <t>Programación inicial y modificaciones 2017, DESAF.</t>
  </si>
  <si>
    <t>Población objetivo estimada a partir de ENAHO 2016</t>
  </si>
  <si>
    <t>Indicadores aplicados a ICAA.  Segundo Trimestre 2017</t>
  </si>
  <si>
    <r>
      <t xml:space="preserve">Efectivos 2T 2016 </t>
    </r>
    <r>
      <rPr>
        <i/>
        <sz val="11"/>
        <color theme="1"/>
        <rFont val="Calibri"/>
        <family val="2"/>
        <scheme val="minor"/>
      </rPr>
      <t>(obras)</t>
    </r>
  </si>
  <si>
    <t>Programados 2T  2017 (obras)</t>
  </si>
  <si>
    <t>Efectivos 2T 2017 (obras)</t>
  </si>
  <si>
    <t>Programados  2T 2017</t>
  </si>
  <si>
    <t>Efectivos 2T  2017</t>
  </si>
  <si>
    <t>En transferencias 2T  2017</t>
  </si>
  <si>
    <t>Programados 2T  2017</t>
  </si>
  <si>
    <t>Efectivos  2T 2017</t>
  </si>
  <si>
    <t>IPC 2T ( 2017)</t>
  </si>
  <si>
    <t>Gasto efectivo real 2T 2016</t>
  </si>
  <si>
    <t>Gasto efectivo real 2T  2017</t>
  </si>
  <si>
    <t>Gasto efectivo real por beneficiario 2T  2017</t>
  </si>
  <si>
    <t>Indicadores aplicados a ICAA.  Tercer Trimestre 2017</t>
  </si>
  <si>
    <t>Programados 3T 2017 (obras)</t>
  </si>
  <si>
    <t>Efectivos 3T  2017 (obras)</t>
  </si>
  <si>
    <t>Programados 3T  2017</t>
  </si>
  <si>
    <t>Efectivos 3T 2017</t>
  </si>
  <si>
    <t>En transferencias 3T  2017</t>
  </si>
  <si>
    <t>IPC 3T ( 2017)</t>
  </si>
  <si>
    <t>Gasto efectivo real 3T 2017</t>
  </si>
  <si>
    <t>Gasto efectivo real por beneficiario  3T 2017</t>
  </si>
  <si>
    <t>Gasto efectivo real  3T 2016</t>
  </si>
  <si>
    <t>Gasto efectivo real por beneficiario 3T 2016</t>
  </si>
  <si>
    <t>Indicadores aplicados a ICAA.  Cuarto Trimestre 2017</t>
  </si>
  <si>
    <t>Programados 4T 2017 (obras)</t>
  </si>
  <si>
    <t>Efectivos 4T 2017(obras)</t>
  </si>
  <si>
    <t>Programados 4T 2017</t>
  </si>
  <si>
    <t>Efectivos 4T 2017</t>
  </si>
  <si>
    <t>En transferencias 4T 2017</t>
  </si>
  <si>
    <t>IPC 4T ( 2017)</t>
  </si>
  <si>
    <t>Gasto efectivo real 4T 2017</t>
  </si>
  <si>
    <t>Gasto efectivo real por beneficiario 4T 2017</t>
  </si>
  <si>
    <t>Efectivos 4T 2016 (obras)</t>
  </si>
  <si>
    <t>Indicadores aplicados a ICAA.  Primer Semestre 2017</t>
  </si>
  <si>
    <t>Efectivos 1S 2017 (obras)</t>
  </si>
  <si>
    <t>Programados 1S 2017 (obras)</t>
  </si>
  <si>
    <t>Efectivos 1S 2017</t>
  </si>
  <si>
    <t>Programados 1S 2017</t>
  </si>
  <si>
    <t>En transferencias 1S 2017</t>
  </si>
  <si>
    <t>IPC 1S ( 2017)</t>
  </si>
  <si>
    <t>Gasto efectivo real 1S 2017</t>
  </si>
  <si>
    <t>Gasto efectivo real por beneficiario 1S 2017</t>
  </si>
  <si>
    <t>Indicadores aplicados a ICAA.  Tercer Trimestre Acumulado 2017</t>
  </si>
  <si>
    <t>Efectivos 3TA 2017 (obras)</t>
  </si>
  <si>
    <t>Programados 3TA  2017 (obras)</t>
  </si>
  <si>
    <t>Efectivos 3TA 2017</t>
  </si>
  <si>
    <t>Programados 3TA 2017</t>
  </si>
  <si>
    <t>En transferencias 3TA 2017</t>
  </si>
  <si>
    <t>IPC 3TA ( 2017)</t>
  </si>
  <si>
    <t>Gasto efectivo real 3TA 2017</t>
  </si>
  <si>
    <t>Gasto efectivo real por beneficiario 3TA 2017</t>
  </si>
  <si>
    <t>Indicadores aplicados a ICAA.  Año 2017</t>
  </si>
  <si>
    <t>Programados  2017  (obras)</t>
  </si>
  <si>
    <t>Efectivos  2017 (obras)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</si>
  <si>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</si>
  <si>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</si>
  <si>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</si>
  <si>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</si>
  <si>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</si>
  <si>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</si>
  <si>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29/05/2017</t>
  </si>
  <si>
    <t>Fecha de actualización: 04/09/2017</t>
  </si>
  <si>
    <t>Fecha de actualización: 29/01/2018</t>
  </si>
  <si>
    <t>Fecha de actualización: 06/03/2018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</si>
</sst>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0"/>
      <color rgb="FF22222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164" fontId="0" fillId="0" borderId="0" xfId="1" applyFont="1"/>
    <xf numFmtId="0" fontId="3" fillId="0" borderId="2" xfId="0" applyFont="1" applyBorder="1"/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0" fontId="0" fillId="0" borderId="4" xfId="0" applyBorder="1"/>
    <xf numFmtId="165" fontId="0" fillId="2" borderId="0" xfId="1" applyNumberFormat="1" applyFont="1" applyFill="1"/>
    <xf numFmtId="164" fontId="0" fillId="0" borderId="0" xfId="1" applyFont="1" applyAlignment="1">
      <alignment horizontal="right"/>
    </xf>
    <xf numFmtId="165" fontId="0" fillId="0" borderId="0" xfId="1" applyNumberFormat="1" applyFont="1" applyAlignment="1"/>
    <xf numFmtId="164" fontId="0" fillId="3" borderId="0" xfId="1" applyFont="1" applyFill="1"/>
    <xf numFmtId="165" fontId="0" fillId="3" borderId="0" xfId="1" applyNumberFormat="1" applyFont="1" applyFill="1"/>
    <xf numFmtId="0" fontId="8" fillId="0" borderId="0" xfId="0" applyFont="1" applyFill="1"/>
    <xf numFmtId="164" fontId="8" fillId="0" borderId="0" xfId="1" applyFont="1" applyFill="1"/>
    <xf numFmtId="0" fontId="0" fillId="0" borderId="0" xfId="0" applyAlignment="1">
      <alignment horizontal="left" indent="3"/>
    </xf>
    <xf numFmtId="165" fontId="8" fillId="0" borderId="0" xfId="0" applyNumberFormat="1" applyFont="1" applyFill="1"/>
    <xf numFmtId="165" fontId="8" fillId="0" borderId="0" xfId="1" applyNumberFormat="1" applyFont="1" applyFill="1"/>
    <xf numFmtId="165" fontId="3" fillId="0" borderId="2" xfId="1" applyNumberFormat="1" applyFont="1" applyBorder="1"/>
    <xf numFmtId="165" fontId="0" fillId="0" borderId="0" xfId="1" applyNumberFormat="1" applyFont="1" applyFill="1"/>
    <xf numFmtId="165" fontId="0" fillId="0" borderId="4" xfId="1" applyNumberFormat="1" applyFont="1" applyBorder="1"/>
    <xf numFmtId="165" fontId="0" fillId="0" borderId="0" xfId="1" applyNumberFormat="1" applyFont="1" applyAlignment="1">
      <alignment horizontal="left" indent="3"/>
    </xf>
    <xf numFmtId="165" fontId="0" fillId="0" borderId="1" xfId="1" applyNumberFormat="1" applyFont="1" applyBorder="1"/>
    <xf numFmtId="165" fontId="0" fillId="0" borderId="2" xfId="1" applyNumberFormat="1" applyFont="1" applyBorder="1"/>
    <xf numFmtId="165" fontId="2" fillId="0" borderId="0" xfId="1" applyNumberFormat="1" applyFont="1"/>
    <xf numFmtId="165" fontId="0" fillId="0" borderId="0" xfId="1" applyNumberFormat="1" applyFont="1" applyBorder="1" applyAlignment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/>
    <xf numFmtId="165" fontId="0" fillId="3" borderId="0" xfId="1" applyNumberFormat="1" applyFont="1" applyFill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Fill="1" applyBorder="1"/>
    <xf numFmtId="164" fontId="0" fillId="0" borderId="0" xfId="1" applyNumberFormat="1" applyFont="1"/>
    <xf numFmtId="165" fontId="9" fillId="0" borderId="0" xfId="1" applyNumberFormat="1" applyFont="1" applyAlignment="1">
      <alignment horizontal="left" indent="5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3" fillId="0" borderId="0" xfId="1" applyNumberFormat="1" applyFont="1"/>
    <xf numFmtId="3" fontId="1" fillId="0" borderId="0" xfId="0" applyNumberFormat="1" applyFont="1"/>
    <xf numFmtId="164" fontId="0" fillId="0" borderId="0" xfId="1" applyNumberFormat="1" applyFont="1" applyFill="1"/>
    <xf numFmtId="165" fontId="7" fillId="0" borderId="0" xfId="1" applyNumberFormat="1" applyFont="1"/>
    <xf numFmtId="164" fontId="0" fillId="4" borderId="0" xfId="1" applyNumberFormat="1" applyFont="1" applyFill="1"/>
    <xf numFmtId="164" fontId="0" fillId="4" borderId="0" xfId="1" applyFont="1" applyFill="1"/>
    <xf numFmtId="9" fontId="0" fillId="0" borderId="0" xfId="3" applyFont="1"/>
    <xf numFmtId="37" fontId="0" fillId="0" borderId="0" xfId="1" applyNumberFormat="1" applyFont="1" applyFill="1"/>
    <xf numFmtId="37" fontId="0" fillId="0" borderId="0" xfId="1" applyNumberFormat="1" applyFont="1"/>
    <xf numFmtId="4" fontId="0" fillId="0" borderId="0" xfId="1" applyNumberFormat="1" applyFont="1" applyFill="1"/>
    <xf numFmtId="4" fontId="0" fillId="0" borderId="0" xfId="1" applyNumberFormat="1" applyFont="1"/>
    <xf numFmtId="39" fontId="0" fillId="0" borderId="0" xfId="1" applyNumberFormat="1" applyFont="1" applyFill="1"/>
    <xf numFmtId="4" fontId="0" fillId="0" borderId="0" xfId="1" applyNumberFormat="1" applyFont="1" applyFill="1" applyAlignment="1"/>
    <xf numFmtId="4" fontId="0" fillId="0" borderId="0" xfId="1" applyNumberFormat="1" applyFont="1" applyAlignment="1"/>
    <xf numFmtId="39" fontId="0" fillId="0" borderId="0" xfId="1" applyNumberFormat="1" applyFont="1"/>
    <xf numFmtId="39" fontId="0" fillId="0" borderId="0" xfId="1" applyNumberFormat="1" applyFont="1" applyFill="1" applyAlignment="1"/>
    <xf numFmtId="4" fontId="1" fillId="0" borderId="0" xfId="0" applyNumberFormat="1" applyFont="1"/>
    <xf numFmtId="0" fontId="11" fillId="0" borderId="0" xfId="0" applyFont="1"/>
    <xf numFmtId="37" fontId="0" fillId="0" borderId="0" xfId="1" applyNumberFormat="1" applyFont="1" applyFill="1" applyAlignment="1">
      <alignment horizontal="right"/>
    </xf>
    <xf numFmtId="166" fontId="12" fillId="0" borderId="0" xfId="1" applyNumberFormat="1" applyFont="1" applyFill="1" applyBorder="1" applyAlignment="1" applyProtection="1"/>
    <xf numFmtId="165" fontId="0" fillId="0" borderId="3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165" fontId="3" fillId="0" borderId="4" xfId="1" applyNumberFormat="1" applyFont="1" applyBorder="1" applyAlignment="1">
      <alignment horizontal="center"/>
    </xf>
  </cellXfs>
  <cellStyles count="4">
    <cellStyle name="Excel Built-in Normal" xfId="2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7169E-2"/>
          <c:y val="0.25130796150481416"/>
          <c:w val="0.6183864829396325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#\ ##0_);_(* \(#\ 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6-4C2C-9E95-EFED29B3797C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#\ ##0.00_);_(* \(#\ 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6-4C2C-9E95-EFED29B3797C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#\ ##0_);_(* \(#\ 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6-4C2C-9E95-EFED29B3797C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#\ ##0_);_(* \(#\ 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6-4C2C-9E95-EFED29B37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43160"/>
        <c:axId val="241240808"/>
      </c:barChart>
      <c:catAx>
        <c:axId val="24124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1240808"/>
        <c:crosses val="autoZero"/>
        <c:auto val="1"/>
        <c:lblAlgn val="ctr"/>
        <c:lblOffset val="100"/>
        <c:noMultiLvlLbl val="0"/>
      </c:catAx>
      <c:valAx>
        <c:axId val="24124080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41243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416"/>
          <c:w val="0.60305314960629919"/>
          <c:h val="0.46509623797025518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#\ ##0_);_(* \(#\ 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7-47FB-AF2E-CCA76BD0CE2A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#\ ##0.00_);_(* \(#\ 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7-47FB-AF2E-CCA76BD0CE2A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#\ ##0_);_(* \(#\ 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7-47FB-AF2E-CCA76BD0CE2A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#\ ##0_);_(* \(#\ 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7-47FB-AF2E-CCA76BD0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42768"/>
        <c:axId val="241243552"/>
      </c:barChart>
      <c:catAx>
        <c:axId val="24124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243552"/>
        <c:crosses val="autoZero"/>
        <c:auto val="1"/>
        <c:lblAlgn val="ctr"/>
        <c:lblOffset val="100"/>
        <c:noMultiLvlLbl val="0"/>
      </c:catAx>
      <c:valAx>
        <c:axId val="241243552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4124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95603674540968"/>
          <c:h val="0.4363692038495211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#\ ##0_);_(* \(#\ 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9-4DE0-885C-885971C66B3C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#\ ##0.00_);_(* \(#\ 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9-4DE0-885C-885971C66B3C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#\ ##0_);_(* \(#\ 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9-4DE0-885C-885971C66B3C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#\ ##0_);_(* \(#\ 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9-4DE0-885C-885971C66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40888"/>
        <c:axId val="312441280"/>
      </c:barChart>
      <c:catAx>
        <c:axId val="312440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441280"/>
        <c:crosses val="autoZero"/>
        <c:auto val="1"/>
        <c:lblAlgn val="ctr"/>
        <c:lblOffset val="100"/>
        <c:noMultiLvlLbl val="0"/>
      </c:catAx>
      <c:valAx>
        <c:axId val="312441280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312440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757E-2"/>
          <c:y val="0.29936051198672797"/>
          <c:w val="0.6355530397236091"/>
          <c:h val="0.37993309534590441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#\ ##0_);_(* \(#\ 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1-4963-B1A9-D27A0A4E1058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#\ ##0.00_);_(* \(#\ 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1-4963-B1A9-D27A0A4E1058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#\ ##0.00_);_(* \(#\ 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1-4963-B1A9-D27A0A4E1058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Anual!$B$53:$E$53</c:f>
              <c:numCache>
                <c:formatCode>_(* #\ ##0.00_);_(* \(#\ ##0.00\);_(* "-"??_);_(@_)</c:formatCode>
                <c:ptCount val="4"/>
                <c:pt idx="0">
                  <c:v>199.07052609776306</c:v>
                </c:pt>
                <c:pt idx="1">
                  <c:v>34.240687679083095</c:v>
                </c:pt>
                <c:pt idx="2">
                  <c:v>773.4801762114538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41-4963-B1A9-D27A0A4E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43632"/>
        <c:axId val="312444024"/>
      </c:barChart>
      <c:catAx>
        <c:axId val="31244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444024"/>
        <c:crosses val="autoZero"/>
        <c:auto val="1"/>
        <c:lblAlgn val="ctr"/>
        <c:lblOffset val="100"/>
        <c:noMultiLvlLbl val="0"/>
      </c:catAx>
      <c:valAx>
        <c:axId val="312444024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312443632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73403324584921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#\ ##0_);_(* \(#\ 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D-4779-AF76-B195913BB080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#\ ##0.00_);_(* \(#\ 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D-4779-AF76-B195913BB080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#\ ##0.00_);_(* \(#\ 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D-4779-AF76-B195913BB080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Anual!$B$54:$D$54</c:f>
              <c:numCache>
                <c:formatCode>_(* #\ ##0.00_);_(* \(#\ ##0.00\);_(* "-"??_);_(@_)</c:formatCode>
                <c:ptCount val="3"/>
                <c:pt idx="0">
                  <c:v>39.303108153342343</c:v>
                </c:pt>
                <c:pt idx="1">
                  <c:v>41.385699131139923</c:v>
                </c:pt>
                <c:pt idx="2">
                  <c:v>29.330301728540469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D-4779-AF76-B195913B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53608"/>
        <c:axId val="312654000"/>
      </c:barChart>
      <c:catAx>
        <c:axId val="312653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654000"/>
        <c:crosses val="autoZero"/>
        <c:auto val="1"/>
        <c:lblAlgn val="ctr"/>
        <c:lblOffset val="100"/>
        <c:noMultiLvlLbl val="0"/>
      </c:catAx>
      <c:valAx>
        <c:axId val="312654000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312653608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769E-2"/>
          <c:y val="0.21778342902724024"/>
          <c:w val="0.64216846459098964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#\ ##0_);_(* \(#\ 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231-AD3E-F42BDB130D0A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#\ ##0.00_);_(* \(#\ 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0-4231-AD3E-F42BDB130D0A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#\ ##0.00_);_(* \(#\ 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0-4231-AD3E-F42BDB130D0A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Anual!$B$55:$E$55</c:f>
              <c:numCache>
                <c:formatCode>_(* #\ ##0.00_);_(* \(#\ ##0.00\);_(* "-"??_);_(@_)</c:formatCode>
                <c:ptCount val="4"/>
                <c:pt idx="0">
                  <c:v>119.18681712555271</c:v>
                </c:pt>
                <c:pt idx="1">
                  <c:v>37.813193405111505</c:v>
                </c:pt>
                <c:pt idx="2">
                  <c:v>401.40523896999713</c:v>
                </c:pt>
                <c:pt idx="3">
                  <c:v>51.284264589212917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0-4231-AD3E-F42BDB13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55176"/>
        <c:axId val="312655568"/>
      </c:barChart>
      <c:catAx>
        <c:axId val="312655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655568"/>
        <c:crosses val="autoZero"/>
        <c:auto val="1"/>
        <c:lblAlgn val="ctr"/>
        <c:lblOffset val="100"/>
        <c:noMultiLvlLbl val="0"/>
      </c:catAx>
      <c:valAx>
        <c:axId val="312655568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31265517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667"/>
          <c:y val="0.19914091183513841"/>
          <c:w val="0.71137301037472955"/>
          <c:h val="0.3015327242107466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#\ ##0_);_(* \(#\ 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9-431F-BE23-C88D0EDC62CD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#\ ##0.00_);_(* \(#\ 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9-431F-BE23-C88D0EDC62CD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#\ ##0_);_(* \(#\ 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9-431F-BE23-C88D0EDC62CD}"/>
            </c:ext>
          </c:extLst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#\ ##0_);_(* \(#\ 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09-431F-BE23-C88D0EDC6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56352"/>
        <c:axId val="312656744"/>
      </c:barChart>
      <c:catAx>
        <c:axId val="31265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656744"/>
        <c:crosses val="autoZero"/>
        <c:auto val="1"/>
        <c:lblAlgn val="ctr"/>
        <c:lblOffset val="100"/>
        <c:noMultiLvlLbl val="0"/>
      </c:catAx>
      <c:valAx>
        <c:axId val="312656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\ ##0_);_(* \(#\ ##0\);_(* &quot;-&quot;??_);_(@_)" sourceLinked="1"/>
        <c:majorTickMark val="none"/>
        <c:minorTickMark val="none"/>
        <c:tickLblPos val="nextTo"/>
        <c:crossAx val="312656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7266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#\ ##0_);_(* \(#\ 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C-4F0C-B759-FAC524AE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43240"/>
        <c:axId val="312442848"/>
      </c:barChart>
      <c:catAx>
        <c:axId val="312443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2442848"/>
        <c:crosses val="autoZero"/>
        <c:auto val="1"/>
        <c:lblAlgn val="ctr"/>
        <c:lblOffset val="100"/>
        <c:noMultiLvlLbl val="0"/>
      </c:catAx>
      <c:valAx>
        <c:axId val="312442848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out"/>
        <c:minorTickMark val="none"/>
        <c:tickLblPos val="nextTo"/>
        <c:crossAx val="312443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6051"/>
          <c:y val="0.76350503062117814"/>
          <c:w val="0.46308355205599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Cobertura Potencial 2017</a:t>
            </a:r>
          </a:p>
        </c:rich>
      </c:tx>
      <c:layout>
        <c:manualLayout>
          <c:xMode val="edge"/>
          <c:yMode val="edge"/>
          <c:x val="0.23185830569125584"/>
          <c:y val="1.853282078652853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Anual!$B$44:$H$44</c:f>
              <c:numCache>
                <c:formatCode>_(* #\ ##0.00_);_(* \(#\ ##0.00\);_(* "-"??_);_(@_)</c:formatCode>
                <c:ptCount val="7"/>
                <c:pt idx="0">
                  <c:v>29.009737760202491</c:v>
                </c:pt>
                <c:pt idx="1">
                  <c:v>9.8629362724318206</c:v>
                </c:pt>
                <c:pt idx="2">
                  <c:v>1.3364890961330131</c:v>
                </c:pt>
                <c:pt idx="3">
                  <c:v>11.003956478733928</c:v>
                </c:pt>
                <c:pt idx="4">
                  <c:v>12.260764560898549</c:v>
                </c:pt>
                <c:pt idx="5">
                  <c:v>19.481801289155761</c:v>
                </c:pt>
                <c:pt idx="6">
                  <c:v>0.45434745449633052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0-441E-B96F-B614AF2C5529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Anual!$B$45:$H$45</c:f>
              <c:numCache>
                <c:formatCode>_(* #\ ##0.00_);_(* \(#\ ##0.00\);_(* "-"??_);_(@_)</c:formatCode>
                <c:ptCount val="7"/>
                <c:pt idx="0">
                  <c:v>57.749837578816518</c:v>
                </c:pt>
                <c:pt idx="1">
                  <c:v>3.3771372050303805</c:v>
                </c:pt>
                <c:pt idx="2">
                  <c:v>10.337478215816494</c:v>
                </c:pt>
                <c:pt idx="3">
                  <c:v>11.003956478733928</c:v>
                </c:pt>
                <c:pt idx="4">
                  <c:v>0.93461035846029139</c:v>
                </c:pt>
                <c:pt idx="5">
                  <c:v>31.742565850054312</c:v>
                </c:pt>
                <c:pt idx="6">
                  <c:v>10.597213262093417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0-441E-B96F-B614AF2C5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2442064"/>
        <c:axId val="312783416"/>
      </c:barChart>
      <c:catAx>
        <c:axId val="31244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783416"/>
        <c:crosses val="autoZero"/>
        <c:auto val="1"/>
        <c:lblAlgn val="ctr"/>
        <c:lblOffset val="100"/>
        <c:noMultiLvlLbl val="0"/>
      </c:catAx>
      <c:valAx>
        <c:axId val="3127834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312442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Resultados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Anual!$B$48:$I$48</c:f>
              <c:numCache>
                <c:formatCode>_(* #\ ##0.00_);_(* \(#\ ##0.00\);_(* "-"??_);_(@_)</c:formatCode>
                <c:ptCount val="8"/>
                <c:pt idx="0">
                  <c:v>199.07052609776306</c:v>
                </c:pt>
                <c:pt idx="1">
                  <c:v>34.240687679083095</c:v>
                </c:pt>
                <c:pt idx="2">
                  <c:v>773.4801762114538</c:v>
                </c:pt>
                <c:pt idx="3">
                  <c:v>100</c:v>
                </c:pt>
                <c:pt idx="4">
                  <c:v>7.6227738801942797</c:v>
                </c:pt>
                <c:pt idx="5">
                  <c:v>162.93445035661722</c:v>
                </c:pt>
                <c:pt idx="6">
                  <c:v>2332.4029126213591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B-4DCA-BE37-2E20AE71E2D3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Anual!$B$49:$I$49</c:f>
              <c:numCache>
                <c:formatCode>_(* #\ ##0.00_);_(* \(#\ ##0.00\);_(* "-"??_);_(@_)</c:formatCode>
                <c:ptCount val="8"/>
                <c:pt idx="0">
                  <c:v>39.303108153342343</c:v>
                </c:pt>
                <c:pt idx="1">
                  <c:v>41.385699131139923</c:v>
                </c:pt>
                <c:pt idx="2">
                  <c:v>29.330301728540469</c:v>
                </c:pt>
                <c:pt idx="3">
                  <c:v>2.5685291784258388</c:v>
                </c:pt>
                <c:pt idx="4">
                  <c:v>75.768573101074267</c:v>
                </c:pt>
                <c:pt idx="5">
                  <c:v>44.070408600521958</c:v>
                </c:pt>
                <c:pt idx="6">
                  <c:v>77.988290466086539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B-4DCA-BE37-2E20AE71E2D3}"/>
            </c:ext>
          </c:extLst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Anual!$B$50:$I$50</c:f>
              <c:numCache>
                <c:formatCode>_(* #\ ##0.00_);_(* \(#\ ##0.00\);_(* "-"??_);_(@_)</c:formatCode>
                <c:ptCount val="8"/>
                <c:pt idx="0">
                  <c:v>119.18681712555271</c:v>
                </c:pt>
                <c:pt idx="1">
                  <c:v>37.813193405111505</c:v>
                </c:pt>
                <c:pt idx="2">
                  <c:v>401.40523896999713</c:v>
                </c:pt>
                <c:pt idx="3">
                  <c:v>51.284264589212917</c:v>
                </c:pt>
                <c:pt idx="4">
                  <c:v>41.69567349063427</c:v>
                </c:pt>
                <c:pt idx="5">
                  <c:v>103.50242947856958</c:v>
                </c:pt>
                <c:pt idx="6">
                  <c:v>1205.1956015437229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B-4DCA-BE37-2E20AE71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2654784"/>
        <c:axId val="312784200"/>
      </c:barChart>
      <c:catAx>
        <c:axId val="31265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784200"/>
        <c:crosses val="autoZero"/>
        <c:auto val="1"/>
        <c:lblAlgn val="ctr"/>
        <c:lblOffset val="100"/>
        <c:noMultiLvlLbl val="0"/>
      </c:catAx>
      <c:valAx>
        <c:axId val="31278420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312654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Gasto Medio por Obra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Anual!$B$69:$I$69</c:f>
              <c:numCache>
                <c:formatCode>_(* #\ ##0_);_(* \(#\ ##0\);_(* "-"??_);_(@_)</c:formatCode>
                <c:ptCount val="8"/>
                <c:pt idx="0">
                  <c:v>44117647.058823526</c:v>
                </c:pt>
                <c:pt idx="1">
                  <c:v>107869183.33333333</c:v>
                </c:pt>
                <c:pt idx="2">
                  <c:v>114879000</c:v>
                </c:pt>
                <c:pt idx="3">
                  <c:v>318900000</c:v>
                </c:pt>
                <c:pt idx="4">
                  <c:v>8657000</c:v>
                </c:pt>
                <c:pt idx="5">
                  <c:v>227474180</c:v>
                </c:pt>
                <c:pt idx="6">
                  <c:v>104862500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A7E-A953-9E3A766B744C}"/>
            </c:ext>
          </c:extLst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Anual!$B$70:$I$70</c:f>
              <c:numCache>
                <c:formatCode>_(* #\ ##0_);_(* \(#\ ##0\);_(* "-"??_);_(@_)</c:formatCode>
                <c:ptCount val="8"/>
                <c:pt idx="0">
                  <c:v>14036824.340479407</c:v>
                </c:pt>
                <c:pt idx="1">
                  <c:v>267854494.01730639</c:v>
                </c:pt>
                <c:pt idx="2">
                  <c:v>6738871.4645460006</c:v>
                </c:pt>
                <c:pt idx="3">
                  <c:v>8191039.5499999998</c:v>
                </c:pt>
                <c:pt idx="4">
                  <c:v>32796426.866799995</c:v>
                </c:pt>
                <c:pt idx="5">
                  <c:v>55693778.103714891</c:v>
                </c:pt>
                <c:pt idx="6">
                  <c:v>65424376.872000001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4A7E-A953-9E3A766B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2784984"/>
        <c:axId val="312785376"/>
      </c:barChart>
      <c:catAx>
        <c:axId val="312784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2785376"/>
        <c:crosses val="autoZero"/>
        <c:auto val="1"/>
        <c:lblAlgn val="ctr"/>
        <c:lblOffset val="100"/>
        <c:noMultiLvlLbl val="0"/>
      </c:catAx>
      <c:valAx>
        <c:axId val="31278537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12784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Giro de Recursos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_(* #\ ##0.00_);_(* \(#\ ##0.00\);_(* "-"??_);_(@_)</c:formatCode>
                <c:ptCount val="1"/>
                <c:pt idx="0">
                  <c:v>49.668089133333332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8-42C0-8F75-C222CA83B4F1}"/>
            </c:ext>
          </c:extLst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_(* #\ ##0.00_);_(* \(#\ ##0.00\);_(* "-"??_);_(@_)</c:formatCode>
                <c:ptCount val="1"/>
                <c:pt idx="0">
                  <c:v>79.131508457741688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8-42C0-8F75-C222CA83B4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2786160"/>
        <c:axId val="314994656"/>
      </c:barChart>
      <c:catAx>
        <c:axId val="31278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4994656"/>
        <c:crosses val="autoZero"/>
        <c:auto val="1"/>
        <c:lblAlgn val="ctr"/>
        <c:lblOffset val="100"/>
        <c:noMultiLvlLbl val="0"/>
      </c:catAx>
      <c:valAx>
        <c:axId val="314994656"/>
        <c:scaling>
          <c:orientation val="minMax"/>
        </c:scaling>
        <c:delete val="1"/>
        <c:axPos val="l"/>
        <c:numFmt formatCode="_(* #\ ##0.00_);_(* \(#\ ##0.00\);_(* &quot;-&quot;??_);_(@_)" sourceLinked="1"/>
        <c:majorTickMark val="out"/>
        <c:minorTickMark val="none"/>
        <c:tickLblPos val="none"/>
        <c:crossAx val="3127861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AyA: Efectividad en Obras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Efectividad en Obras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Anual!$B$47:$I$47</c:f>
              <c:numCache>
                <c:formatCode>_(* #\ ##0.00_);_(* \(#\ ##0.00\);_(* "-"??_);_(@_)</c:formatCode>
                <c:ptCount val="8"/>
                <c:pt idx="0">
                  <c:v>123.52941176470588</c:v>
                </c:pt>
                <c:pt idx="1">
                  <c:v>16.666666666666664</c:v>
                </c:pt>
                <c:pt idx="2">
                  <c:v>500</c:v>
                </c:pt>
                <c:pt idx="3">
                  <c:v>100</c:v>
                </c:pt>
                <c:pt idx="4">
                  <c:v>20</c:v>
                </c:pt>
                <c:pt idx="5">
                  <c:v>180</c:v>
                </c:pt>
                <c:pt idx="6">
                  <c:v>125</c:v>
                </c:pt>
                <c:pt idx="7">
                  <c:v>135.55555555555557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0-486C-A89E-9802AB994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4995440"/>
        <c:axId val="314995832"/>
      </c:barChart>
      <c:catAx>
        <c:axId val="31499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4995832"/>
        <c:crosses val="autoZero"/>
        <c:auto val="1"/>
        <c:lblAlgn val="ctr"/>
        <c:lblOffset val="100"/>
        <c:noMultiLvlLbl val="0"/>
      </c:catAx>
      <c:valAx>
        <c:axId val="314995832"/>
        <c:scaling>
          <c:orientation val="minMax"/>
        </c:scaling>
        <c:delete val="1"/>
        <c:axPos val="l"/>
        <c:numFmt formatCode="_(* #\ ##0.00_);_(* \(#\ ##0.00\);_(* &quot;-&quot;??_);_(@_)" sourceLinked="1"/>
        <c:majorTickMark val="out"/>
        <c:minorTickMark val="none"/>
        <c:tickLblPos val="none"/>
        <c:crossAx val="314995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AYA: Indicadores de avance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12292213473316"/>
          <c:y val="0.13646719131709081"/>
          <c:w val="0.84732152230971136"/>
          <c:h val="0.52555107357932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Anual!$B$53:$I$53</c:f>
              <c:numCache>
                <c:formatCode>_(* #\ ##0.00_);_(* \(#\ ##0.00\);_(* "-"??_);_(@_)</c:formatCode>
                <c:ptCount val="8"/>
                <c:pt idx="0">
                  <c:v>199.07052609776306</c:v>
                </c:pt>
                <c:pt idx="1">
                  <c:v>34.240687679083095</c:v>
                </c:pt>
                <c:pt idx="2">
                  <c:v>773.4801762114538</c:v>
                </c:pt>
                <c:pt idx="3">
                  <c:v>100</c:v>
                </c:pt>
                <c:pt idx="4">
                  <c:v>7.6227738801942797</c:v>
                </c:pt>
                <c:pt idx="5">
                  <c:v>162.93445035661722</c:v>
                </c:pt>
                <c:pt idx="6">
                  <c:v>2332.4029126213591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B-4740-9B89-F40BC4B6EABD}"/>
            </c:ext>
          </c:extLst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Anual!$B$54:$I$54</c:f>
              <c:numCache>
                <c:formatCode>_(* #\ ##0.00_);_(* \(#\ ##0.00\);_(* "-"??_);_(@_)</c:formatCode>
                <c:ptCount val="8"/>
                <c:pt idx="0">
                  <c:v>39.303108153342343</c:v>
                </c:pt>
                <c:pt idx="1">
                  <c:v>41.385699131139923</c:v>
                </c:pt>
                <c:pt idx="2">
                  <c:v>29.330301728540469</c:v>
                </c:pt>
                <c:pt idx="3">
                  <c:v>2.5685291784258388</c:v>
                </c:pt>
                <c:pt idx="4">
                  <c:v>75.768573101074267</c:v>
                </c:pt>
                <c:pt idx="5">
                  <c:v>44.070408600521958</c:v>
                </c:pt>
                <c:pt idx="6">
                  <c:v>77.988290466086539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B-4740-9B89-F40BC4B6EABD}"/>
            </c:ext>
          </c:extLst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Anual!$B$55:$I$55</c:f>
              <c:numCache>
                <c:formatCode>_(* #\ ##0.00_);_(* \(#\ ##0.00\);_(* "-"??_);_(@_)</c:formatCode>
                <c:ptCount val="8"/>
                <c:pt idx="0">
                  <c:v>119.18681712555271</c:v>
                </c:pt>
                <c:pt idx="1">
                  <c:v>37.813193405111505</c:v>
                </c:pt>
                <c:pt idx="2">
                  <c:v>401.40523896999713</c:v>
                </c:pt>
                <c:pt idx="3">
                  <c:v>51.284264589212917</c:v>
                </c:pt>
                <c:pt idx="4">
                  <c:v>41.69567349063427</c:v>
                </c:pt>
                <c:pt idx="5">
                  <c:v>103.50242947856958</c:v>
                </c:pt>
                <c:pt idx="6">
                  <c:v>1205.1956015437229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B-4740-9B89-F40BC4B6E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4996616"/>
        <c:axId val="314997008"/>
      </c:barChart>
      <c:catAx>
        <c:axId val="31499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314997008"/>
        <c:crosses val="autoZero"/>
        <c:auto val="1"/>
        <c:lblAlgn val="ctr"/>
        <c:lblOffset val="100"/>
        <c:noMultiLvlLbl val="0"/>
      </c:catAx>
      <c:valAx>
        <c:axId val="314997008"/>
        <c:scaling>
          <c:orientation val="minMax"/>
        </c:scaling>
        <c:delete val="0"/>
        <c:axPos val="l"/>
        <c:majorGridlines/>
        <c:numFmt formatCode="_(* #\ ##0.00_);_(* \(#\ 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314996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Indice de crecimiento en obras 2017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12292213473316"/>
          <c:y val="0.12765337992309228"/>
          <c:w val="0.84732152230971136"/>
          <c:h val="0.5182722495383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De expansión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Anual!$B$60:$I$60</c:f>
              <c:numCache>
                <c:formatCode>_(* #\ ##0.00_);_(* \(#\ ##0.00\);_(* "-"??_);_(@_)</c:formatCode>
                <c:ptCount val="8"/>
                <c:pt idx="0">
                  <c:v>-12.5</c:v>
                </c:pt>
                <c:pt idx="1">
                  <c:v>-80</c:v>
                </c:pt>
                <c:pt idx="2">
                  <c:v>-44.444444444444443</c:v>
                </c:pt>
                <c:pt idx="3">
                  <c:v>0</c:v>
                </c:pt>
                <c:pt idx="4">
                  <c:v>-85.714285714285722</c:v>
                </c:pt>
                <c:pt idx="5">
                  <c:v>-35.714285714285708</c:v>
                </c:pt>
                <c:pt idx="6">
                  <c:v>25</c:v>
                </c:pt>
                <c:pt idx="7">
                  <c:v>17.307692307692314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E-4F2A-A0EA-DC2869FE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4997792"/>
        <c:axId val="314998184"/>
      </c:barChart>
      <c:catAx>
        <c:axId val="3149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4998184"/>
        <c:crosses val="autoZero"/>
        <c:auto val="1"/>
        <c:lblAlgn val="ctr"/>
        <c:lblOffset val="100"/>
        <c:noMultiLvlLbl val="0"/>
      </c:catAx>
      <c:valAx>
        <c:axId val="31499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499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AYA:</a:t>
            </a:r>
            <a:r>
              <a:rPr lang="en-US" baseline="0"/>
              <a:t> </a:t>
            </a:r>
            <a:r>
              <a:rPr lang="en-US"/>
              <a:t>Índice transferencia efectiva del gasto (ITG)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_(* #\ ##0.00_);_(* \(#\ ##0.00\);_(* "-"??_);_(@_)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8-4A1F-AF44-20A5E961A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3372952"/>
        <c:axId val="313373344"/>
      </c:barChart>
      <c:catAx>
        <c:axId val="313372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373344"/>
        <c:crosses val="autoZero"/>
        <c:auto val="1"/>
        <c:lblAlgn val="ctr"/>
        <c:lblOffset val="100"/>
        <c:noMultiLvlLbl val="0"/>
      </c:catAx>
      <c:valAx>
        <c:axId val="313373344"/>
        <c:scaling>
          <c:orientation val="minMax"/>
        </c:scaling>
        <c:delete val="0"/>
        <c:axPos val="l"/>
        <c:majorGridlines/>
        <c:numFmt formatCode="_(* #\ ##0.00_);_(* \(#\ ##0.00\);_(* &quot;-&quot;??_);_(@_)" sourceLinked="1"/>
        <c:majorTickMark val="none"/>
        <c:minorTickMark val="none"/>
        <c:tickLblPos val="nextTo"/>
        <c:crossAx val="313372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AYA: Indicadores de expansión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64870948105266"/>
          <c:y val="0.16747287186116661"/>
          <c:w val="0.87743625705639094"/>
          <c:h val="0.49879077055666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Anual!$B$61:$I$61</c:f>
              <c:numCache>
                <c:formatCode>_(* #\ ##0.00_);_(* \(#\ ##0.00\);_(* "-"??_);_(@_)</c:formatCode>
                <c:ptCount val="8"/>
                <c:pt idx="0">
                  <c:v>-33.617091080193219</c:v>
                </c:pt>
                <c:pt idx="1">
                  <c:v>-57.340473003123606</c:v>
                </c:pt>
                <c:pt idx="2">
                  <c:v>-52.548510891303167</c:v>
                </c:pt>
                <c:pt idx="3">
                  <c:v>311.67400881057273</c:v>
                </c:pt>
                <c:pt idx="4">
                  <c:v>-88.126926309890735</c:v>
                </c:pt>
                <c:pt idx="5">
                  <c:v>-39.883040935672511</c:v>
                </c:pt>
                <c:pt idx="6">
                  <c:v>-47.75458054694721</c:v>
                </c:pt>
                <c:pt idx="7">
                  <c:v>-5.2897779793152804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3-4D6C-A767-89DEFBBEEA65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Anual!$B$62:$I$62</c:f>
              <c:numCache>
                <c:formatCode>_(* #\ ##0.00_);_(* \(#\ ##0.00\);_(* "-"??_);_(@_)</c:formatCode>
                <c:ptCount val="8"/>
                <c:pt idx="0">
                  <c:v>-60.302059471116451</c:v>
                </c:pt>
                <c:pt idx="1">
                  <c:v>0</c:v>
                </c:pt>
                <c:pt idx="2">
                  <c:v>-96.380157060442116</c:v>
                </c:pt>
                <c:pt idx="3">
                  <c:v>0</c:v>
                </c:pt>
                <c:pt idx="4">
                  <c:v>54.92553467282071</c:v>
                </c:pt>
                <c:pt idx="5">
                  <c:v>-75.163432128569781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3-4D6C-A767-89DEFBBEEA65}"/>
            </c:ext>
          </c:extLst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Anual!$B$63:$I$63</c:f>
              <c:numCache>
                <c:formatCode>_(* #\ ##0.00_);_(* \(#\ ##0.00\);_(* "-"??_);_(@_)</c:formatCode>
                <c:ptCount val="8"/>
                <c:pt idx="0">
                  <c:v>-40.198552345995786</c:v>
                </c:pt>
                <c:pt idx="1">
                  <c:v>0</c:v>
                </c:pt>
                <c:pt idx="2">
                  <c:v>-92.37148715972657</c:v>
                </c:pt>
                <c:pt idx="3">
                  <c:v>0</c:v>
                </c:pt>
                <c:pt idx="4">
                  <c:v>1204.8477480762176</c:v>
                </c:pt>
                <c:pt idx="5">
                  <c:v>-58.686253832543088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3-4D6C-A767-89DEFBBE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3374128"/>
        <c:axId val="313374520"/>
      </c:barChart>
      <c:catAx>
        <c:axId val="313374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374520"/>
        <c:crosses val="autoZero"/>
        <c:auto val="1"/>
        <c:lblAlgn val="ctr"/>
        <c:lblOffset val="100"/>
        <c:noMultiLvlLbl val="0"/>
      </c:catAx>
      <c:valAx>
        <c:axId val="313374520"/>
        <c:scaling>
          <c:orientation val="minMax"/>
        </c:scaling>
        <c:delete val="0"/>
        <c:axPos val="l"/>
        <c:majorGridlines/>
        <c:numFmt formatCode="_(* #\ ##0.00_);_(* \(#\ ##0.00\);_(* &quot;-&quot;??_);_(@_)" sourceLinked="1"/>
        <c:majorTickMark val="none"/>
        <c:minorTickMark val="none"/>
        <c:tickLblPos val="nextTo"/>
        <c:crossAx val="313374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Índice de eficiencia (IE) 2017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(Anual!$B$4,Anual!$D$6,Anual!$F$6,Anual!$G$6)</c:f>
              <c:strCache>
                <c:ptCount val="4"/>
                <c:pt idx="0">
                  <c:v>Total Programa</c:v>
                </c:pt>
                <c:pt idx="1">
                  <c:v>Proyectos en proceso</c:v>
                </c:pt>
                <c:pt idx="2">
                  <c:v>Proyectos terminados</c:v>
                </c:pt>
                <c:pt idx="3">
                  <c:v>Proyectos en proceso</c:v>
                </c:pt>
              </c:strCache>
            </c:strRef>
          </c:cat>
          <c:val>
            <c:numRef>
              <c:f>(Anual!$B$68,Anual!$D$68,Anual!$F$68,Anual!$G$68)</c:f>
              <c:numCache>
                <c:formatCode>_(* #\ ##0.00_);_(* \(#\ ##0.00\);_(* "-"??_);_(@_)</c:formatCode>
                <c:ptCount val="4"/>
                <c:pt idx="0">
                  <c:v>23.531421028333092</c:v>
                </c:pt>
                <c:pt idx="1">
                  <c:v>15.221252123193803</c:v>
                </c:pt>
                <c:pt idx="2">
                  <c:v>414.44515271298178</c:v>
                </c:pt>
                <c:pt idx="3">
                  <c:v>27.995272628248191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4-498E-A3E6-68AD99C3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3375304"/>
        <c:axId val="313375696"/>
      </c:barChart>
      <c:catAx>
        <c:axId val="31337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3375696"/>
        <c:crosses val="autoZero"/>
        <c:auto val="1"/>
        <c:lblAlgn val="ctr"/>
        <c:lblOffset val="100"/>
        <c:noMultiLvlLbl val="0"/>
      </c:catAx>
      <c:valAx>
        <c:axId val="31337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337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227541</xdr:colOff>
      <xdr:row>2</xdr:row>
      <xdr:rowOff>23813</xdr:rowOff>
    </xdr:from>
    <xdr:to>
      <xdr:col>20</xdr:col>
      <xdr:colOff>555624</xdr:colOff>
      <xdr:row>16</xdr:row>
      <xdr:rowOff>76729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46301</xdr:colOff>
      <xdr:row>17</xdr:row>
      <xdr:rowOff>82018</xdr:rowOff>
    </xdr:from>
    <xdr:to>
      <xdr:col>20</xdr:col>
      <xdr:colOff>649552</xdr:colOff>
      <xdr:row>33</xdr:row>
      <xdr:rowOff>124353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745370</xdr:colOff>
      <xdr:row>53</xdr:row>
      <xdr:rowOff>108855</xdr:rowOff>
    </xdr:from>
    <xdr:to>
      <xdr:col>21</xdr:col>
      <xdr:colOff>332620</xdr:colOff>
      <xdr:row>71</xdr:row>
      <xdr:rowOff>34772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74</xdr:row>
      <xdr:rowOff>21167</xdr:rowOff>
    </xdr:from>
    <xdr:to>
      <xdr:col>16</xdr:col>
      <xdr:colOff>10584</xdr:colOff>
      <xdr:row>88</xdr:row>
      <xdr:rowOff>74085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677333</xdr:colOff>
      <xdr:row>34</xdr:row>
      <xdr:rowOff>166686</xdr:rowOff>
    </xdr:from>
    <xdr:to>
      <xdr:col>20</xdr:col>
      <xdr:colOff>370417</xdr:colOff>
      <xdr:row>52</xdr:row>
      <xdr:rowOff>29103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889567</xdr:colOff>
      <xdr:row>88</xdr:row>
      <xdr:rowOff>70755</xdr:rowOff>
    </xdr:from>
    <xdr:to>
      <xdr:col>8</xdr:col>
      <xdr:colOff>471147</xdr:colOff>
      <xdr:row>108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87318</xdr:colOff>
      <xdr:row>90</xdr:row>
      <xdr:rowOff>80964</xdr:rowOff>
    </xdr:from>
    <xdr:to>
      <xdr:col>17</xdr:col>
      <xdr:colOff>227542</xdr:colOff>
      <xdr:row>109</xdr:row>
      <xdr:rowOff>171982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130968</xdr:colOff>
      <xdr:row>95</xdr:row>
      <xdr:rowOff>59531</xdr:rowOff>
    </xdr:from>
    <xdr:to>
      <xdr:col>1</xdr:col>
      <xdr:colOff>821530</xdr:colOff>
      <xdr:row>109</xdr:row>
      <xdr:rowOff>130969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345281</xdr:colOff>
      <xdr:row>110</xdr:row>
      <xdr:rowOff>107155</xdr:rowOff>
    </xdr:from>
    <xdr:to>
      <xdr:col>15</xdr:col>
      <xdr:colOff>500062</xdr:colOff>
      <xdr:row>127</xdr:row>
      <xdr:rowOff>59530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1905001</xdr:colOff>
      <xdr:row>113</xdr:row>
      <xdr:rowOff>47626</xdr:rowOff>
    </xdr:from>
    <xdr:to>
      <xdr:col>4</xdr:col>
      <xdr:colOff>392906</xdr:colOff>
      <xdr:row>132</xdr:row>
      <xdr:rowOff>130969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0.31063</cdr:x>
      <cdr:y>0.78747</cdr:y>
    </cdr:from>
    <cdr:to>
      <cdr:x>0.54906</cdr:x>
      <cdr:y>0.89825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152491" y="2955277"/>
          <a:ext cx="1652185" cy="41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0.48842</cdr:x>
      <cdr:y>0.72382</cdr:y>
    </cdr:from>
    <cdr:to>
      <cdr:x>0.68842</cdr:x>
      <cdr:y>0.97238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233078" y="26627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0.66413</cdr:x>
      <cdr:y>0.78048</cdr:y>
    </cdr:from>
    <cdr:to>
      <cdr:x>0.90255</cdr:x>
      <cdr:y>0.90119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4602022" y="2929014"/>
          <a:ext cx="1652117" cy="45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0.86553</cdr:x>
      <cdr:y>0.80214</cdr:y>
    </cdr:from>
    <cdr:to>
      <cdr:x>0.99808</cdr:x>
      <cdr:y>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777047" y="2246273"/>
          <a:ext cx="731559" cy="55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0.29136</cdr:x>
      <cdr:y>0.76562</cdr:y>
    </cdr:from>
    <cdr:to>
      <cdr:x>0.5321</cdr:x>
      <cdr:y>0.81406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14020" y="2840840"/>
          <a:ext cx="1250988" cy="179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0.5647</cdr:x>
      <cdr:y>0.76309</cdr:y>
    </cdr:from>
    <cdr:to>
      <cdr:x>0.75452</cdr:x>
      <cdr:y>0.84113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934437" y="2831452"/>
          <a:ext cx="986356" cy="28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0.76132</cdr:x>
      <cdr:y>0.75756</cdr:y>
    </cdr:from>
    <cdr:to>
      <cdr:x>1</cdr:x>
      <cdr:y>0.88876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4165616" y="2810933"/>
          <a:ext cx="1305961" cy="486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0.26893</cdr:x>
      <cdr:y>0.69776</cdr:y>
    </cdr:from>
    <cdr:to>
      <cdr:x>0.52027</cdr:x>
      <cdr:y>0.76866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24377" y="2226469"/>
          <a:ext cx="1798480" cy="22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Construcción</a:t>
          </a:r>
        </a:p>
      </cdr:txBody>
    </cdr:sp>
  </cdr:relSizeAnchor>
  <cdr:relSizeAnchor xmlns:cdr="http://schemas.openxmlformats.org/drawingml/2006/chartDrawing">
    <cdr:from>
      <cdr:x>0.60619</cdr:x>
      <cdr:y>0.69776</cdr:y>
    </cdr:from>
    <cdr:to>
      <cdr:x>0.87356</cdr:x>
      <cdr:y>0.76119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337652" y="2226470"/>
          <a:ext cx="1913278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Ampliación</a:t>
          </a:r>
        </a:p>
      </cdr:txBody>
    </cdr:sp>
  </cdr:relSizeAnchor>
  <cdr:relSizeAnchor xmlns:cdr="http://schemas.openxmlformats.org/drawingml/2006/chartDrawing">
    <cdr:from>
      <cdr:x>0.82888</cdr:x>
      <cdr:y>0.70896</cdr:y>
    </cdr:from>
    <cdr:to>
      <cdr:x>1</cdr:x>
      <cdr:y>0.85821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931159" y="2262188"/>
          <a:ext cx="122449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Equipos de desinfección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3" t="s">
        <v>101</v>
      </c>
      <c r="B2" s="63"/>
      <c r="C2" s="63"/>
      <c r="D2" s="63"/>
      <c r="E2" s="63"/>
      <c r="F2" s="63"/>
      <c r="G2" s="63"/>
    </row>
    <row r="4" spans="1:7" x14ac:dyDescent="0.25">
      <c r="A4" s="64" t="s">
        <v>0</v>
      </c>
      <c r="B4" s="29"/>
      <c r="C4" s="64" t="s">
        <v>1</v>
      </c>
      <c r="D4" s="66" t="s">
        <v>2</v>
      </c>
      <c r="E4" s="66"/>
      <c r="F4" s="66"/>
      <c r="G4" s="66"/>
    </row>
    <row r="5" spans="1:7" ht="15.75" thickBot="1" x14ac:dyDescent="0.3">
      <c r="A5" s="65"/>
      <c r="B5" s="30"/>
      <c r="C5" s="65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1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1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7"/>
      <c r="B70" s="27"/>
      <c r="C70" s="27"/>
      <c r="D70" s="27"/>
      <c r="E70" s="27"/>
      <c r="F70" s="27"/>
      <c r="G70" s="27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8" t="s">
        <v>107</v>
      </c>
    </row>
    <row r="82" spans="1:1" x14ac:dyDescent="0.25">
      <c r="A82" s="28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67" t="s">
        <v>102</v>
      </c>
      <c r="B2" s="67"/>
      <c r="C2" s="67"/>
      <c r="D2" s="67"/>
      <c r="E2" s="67"/>
      <c r="F2" s="67"/>
      <c r="G2" s="67"/>
    </row>
    <row r="4" spans="1:8" x14ac:dyDescent="0.25">
      <c r="A4" s="69" t="s">
        <v>0</v>
      </c>
      <c r="B4" s="1"/>
      <c r="C4" s="69" t="s">
        <v>1</v>
      </c>
      <c r="D4" s="71" t="s">
        <v>2</v>
      </c>
      <c r="E4" s="71"/>
      <c r="F4" s="71"/>
      <c r="G4" s="71"/>
      <c r="H4" s="2"/>
    </row>
    <row r="5" spans="1:8" ht="15.75" thickBot="1" x14ac:dyDescent="0.3">
      <c r="A5" s="70"/>
      <c r="B5" s="3"/>
      <c r="C5" s="70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72">
        <v>80000000</v>
      </c>
      <c r="G19" s="72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68"/>
      <c r="G23" s="68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63" t="s">
        <v>103</v>
      </c>
      <c r="B2" s="63"/>
      <c r="C2" s="63"/>
      <c r="D2" s="63"/>
      <c r="E2" s="63"/>
      <c r="F2" s="63"/>
      <c r="G2" s="63"/>
    </row>
    <row r="4" spans="1:8" x14ac:dyDescent="0.25">
      <c r="A4" s="64" t="s">
        <v>0</v>
      </c>
      <c r="B4" s="29"/>
      <c r="C4" s="64" t="s">
        <v>1</v>
      </c>
      <c r="D4" s="74" t="s">
        <v>2</v>
      </c>
      <c r="E4" s="74"/>
      <c r="F4" s="74"/>
      <c r="G4" s="74"/>
      <c r="H4" s="32"/>
    </row>
    <row r="5" spans="1:8" ht="33.75" customHeight="1" thickBot="1" x14ac:dyDescent="0.3">
      <c r="A5" s="65"/>
      <c r="B5" s="30"/>
      <c r="C5" s="65"/>
      <c r="D5" s="33" t="s">
        <v>3</v>
      </c>
      <c r="E5" s="33" t="s">
        <v>4</v>
      </c>
      <c r="F5" s="33" t="s">
        <v>5</v>
      </c>
      <c r="G5" s="33" t="s">
        <v>6</v>
      </c>
      <c r="H5" s="34"/>
    </row>
    <row r="6" spans="1:8" ht="15.75" thickTop="1" x14ac:dyDescent="0.25"/>
    <row r="7" spans="1:8" x14ac:dyDescent="0.25">
      <c r="A7" s="31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5">
        <v>343200000</v>
      </c>
      <c r="G19" s="36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73"/>
      <c r="G23" s="73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1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1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7"/>
      <c r="D69" s="37"/>
      <c r="E69" s="37"/>
      <c r="F69" s="37"/>
      <c r="G69" s="37"/>
    </row>
    <row r="70" spans="1:8" ht="15.75" thickBot="1" x14ac:dyDescent="0.3">
      <c r="A70" s="27"/>
      <c r="B70" s="27"/>
      <c r="C70" s="27"/>
      <c r="D70" s="27"/>
      <c r="E70" s="27"/>
      <c r="F70" s="27"/>
      <c r="G70" s="27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8" t="s">
        <v>107</v>
      </c>
    </row>
    <row r="83" spans="1:1" x14ac:dyDescent="0.25">
      <c r="A83" s="28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3" t="s">
        <v>104</v>
      </c>
      <c r="B2" s="63"/>
      <c r="C2" s="63"/>
      <c r="D2" s="63"/>
      <c r="E2" s="63"/>
      <c r="F2" s="63"/>
      <c r="G2" s="63"/>
    </row>
    <row r="4" spans="1:7" x14ac:dyDescent="0.25">
      <c r="A4" s="64" t="s">
        <v>0</v>
      </c>
      <c r="B4" s="29"/>
      <c r="C4" s="64" t="s">
        <v>1</v>
      </c>
      <c r="D4" s="66" t="s">
        <v>2</v>
      </c>
      <c r="E4" s="66"/>
      <c r="F4" s="66"/>
      <c r="G4" s="66"/>
    </row>
    <row r="5" spans="1:7" ht="15.75" thickBot="1" x14ac:dyDescent="0.3">
      <c r="A5" s="65"/>
      <c r="B5" s="30"/>
      <c r="C5" s="65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7"/>
      <c r="B70" s="27"/>
      <c r="C70" s="27"/>
      <c r="D70" s="27"/>
      <c r="E70" s="27"/>
      <c r="F70" s="27"/>
      <c r="G70" s="27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8" t="s">
        <v>107</v>
      </c>
    </row>
    <row r="83" spans="1:1" x14ac:dyDescent="0.25">
      <c r="A83" s="28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67" t="s">
        <v>105</v>
      </c>
      <c r="B2" s="67"/>
      <c r="C2" s="67"/>
      <c r="D2" s="67"/>
      <c r="E2" s="67"/>
      <c r="F2" s="67"/>
      <c r="G2" s="67"/>
    </row>
    <row r="4" spans="1:7" x14ac:dyDescent="0.25">
      <c r="A4" s="69" t="s">
        <v>0</v>
      </c>
      <c r="B4" s="1"/>
      <c r="C4" s="69" t="s">
        <v>1</v>
      </c>
      <c r="D4" s="75" t="s">
        <v>2</v>
      </c>
      <c r="E4" s="75"/>
      <c r="F4" s="75"/>
      <c r="G4" s="75"/>
    </row>
    <row r="5" spans="1:7" ht="15.75" thickBot="1" x14ac:dyDescent="0.3">
      <c r="A5" s="70"/>
      <c r="B5" s="3"/>
      <c r="C5" s="70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67" t="s">
        <v>105</v>
      </c>
      <c r="B2" s="67"/>
      <c r="C2" s="67"/>
      <c r="D2" s="67"/>
      <c r="E2" s="67"/>
      <c r="F2" s="67"/>
      <c r="G2" s="67"/>
    </row>
    <row r="4" spans="1:7" x14ac:dyDescent="0.25">
      <c r="A4" s="69" t="s">
        <v>0</v>
      </c>
      <c r="B4" s="1"/>
      <c r="C4" s="69" t="s">
        <v>1</v>
      </c>
      <c r="D4" s="75" t="s">
        <v>2</v>
      </c>
      <c r="E4" s="75"/>
      <c r="F4" s="75"/>
      <c r="G4" s="75"/>
    </row>
    <row r="5" spans="1:7" ht="15.75" thickBot="1" x14ac:dyDescent="0.3">
      <c r="A5" s="70"/>
      <c r="B5" s="3"/>
      <c r="C5" s="70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zoomScale="90" zoomScaleNormal="90" workbookViewId="0">
      <pane ySplit="6" topLeftCell="A7" activePane="bottomLeft" state="frozen"/>
      <selection pane="bottomLeft" activeCell="L23" sqref="L23"/>
    </sheetView>
  </sheetViews>
  <sheetFormatPr baseColWidth="10" defaultColWidth="11.42578125" defaultRowHeight="15" x14ac:dyDescent="0.25"/>
  <cols>
    <col min="1" max="1" width="58.140625" style="11" bestFit="1" customWidth="1"/>
    <col min="2" max="7" width="18.5703125" style="11" customWidth="1"/>
    <col min="8" max="8" width="18.140625" style="11" bestFit="1" customWidth="1"/>
    <col min="9" max="9" width="18.140625" style="11" customWidth="1"/>
    <col min="10" max="10" width="25.85546875" style="11" hidden="1" customWidth="1"/>
    <col min="11" max="16384" width="11.42578125" style="11"/>
  </cols>
  <sheetData>
    <row r="2" spans="1:11" x14ac:dyDescent="0.25">
      <c r="A2" s="63" t="s">
        <v>156</v>
      </c>
      <c r="B2" s="63"/>
      <c r="C2" s="63"/>
      <c r="D2" s="63"/>
      <c r="E2" s="63"/>
      <c r="F2" s="63"/>
      <c r="G2" s="63"/>
      <c r="H2" s="63"/>
      <c r="I2" s="63"/>
    </row>
    <row r="4" spans="1:11" x14ac:dyDescent="0.25">
      <c r="A4" s="64" t="s">
        <v>0</v>
      </c>
      <c r="B4" s="64" t="s">
        <v>1</v>
      </c>
      <c r="C4" s="40"/>
      <c r="D4" s="40"/>
      <c r="E4" s="40"/>
      <c r="F4" s="40"/>
      <c r="G4" s="40"/>
      <c r="H4" s="74"/>
      <c r="I4" s="66"/>
      <c r="J4" s="62"/>
      <c r="K4" s="62"/>
    </row>
    <row r="5" spans="1:11" ht="15.75" thickBot="1" x14ac:dyDescent="0.3">
      <c r="A5" s="65"/>
      <c r="B5" s="77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1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1" x14ac:dyDescent="0.25">
      <c r="A7" s="11" t="s">
        <v>7</v>
      </c>
    </row>
    <row r="9" spans="1:11" x14ac:dyDescent="0.25">
      <c r="A9" s="11" t="s">
        <v>113</v>
      </c>
      <c r="K9" s="11" t="s">
        <v>127</v>
      </c>
    </row>
    <row r="10" spans="1:11" x14ac:dyDescent="0.25">
      <c r="A10" s="11" t="s">
        <v>157</v>
      </c>
      <c r="B10" s="49">
        <f>SUM(C10:J10)</f>
        <v>27</v>
      </c>
      <c r="C10" s="50">
        <v>0</v>
      </c>
      <c r="D10" s="50">
        <v>7</v>
      </c>
      <c r="E10" s="50">
        <v>1</v>
      </c>
      <c r="F10" s="50">
        <v>0</v>
      </c>
      <c r="G10" s="50">
        <v>8</v>
      </c>
      <c r="H10" s="50">
        <v>3</v>
      </c>
      <c r="I10" s="49">
        <v>8</v>
      </c>
      <c r="J10" s="11">
        <v>0</v>
      </c>
    </row>
    <row r="11" spans="1:11" x14ac:dyDescent="0.25">
      <c r="A11" s="39" t="s">
        <v>115</v>
      </c>
      <c r="B11" s="49">
        <f t="shared" ref="B11:B17" si="0">SUM(C11:J11)</f>
        <v>97002</v>
      </c>
      <c r="C11" s="50">
        <v>0</v>
      </c>
      <c r="D11" s="50">
        <v>12612</v>
      </c>
      <c r="E11" s="50">
        <v>1135</v>
      </c>
      <c r="F11" s="50">
        <v>0</v>
      </c>
      <c r="G11" s="50">
        <v>47391</v>
      </c>
      <c r="H11" s="50">
        <v>25036</v>
      </c>
      <c r="I11" s="49">
        <v>10828</v>
      </c>
      <c r="J11" s="11">
        <v>0</v>
      </c>
    </row>
    <row r="12" spans="1:11" x14ac:dyDescent="0.25">
      <c r="A12" s="11" t="s">
        <v>158</v>
      </c>
      <c r="B12" s="49">
        <f t="shared" si="0"/>
        <v>68</v>
      </c>
      <c r="C12" s="50">
        <v>6</v>
      </c>
      <c r="D12" s="50">
        <v>1</v>
      </c>
      <c r="E12" s="50">
        <v>2</v>
      </c>
      <c r="F12" s="50">
        <v>5</v>
      </c>
      <c r="G12" s="50">
        <v>5</v>
      </c>
      <c r="H12" s="50">
        <v>4</v>
      </c>
      <c r="I12" s="50">
        <v>45</v>
      </c>
      <c r="J12" s="50"/>
    </row>
    <row r="13" spans="1:11" x14ac:dyDescent="0.25">
      <c r="A13" s="39" t="s">
        <v>115</v>
      </c>
      <c r="B13" s="49">
        <f t="shared" si="0"/>
        <v>77248</v>
      </c>
      <c r="C13" s="60">
        <v>8376</v>
      </c>
      <c r="D13" s="60">
        <v>1135</v>
      </c>
      <c r="E13" s="60">
        <v>9345</v>
      </c>
      <c r="F13" s="60">
        <v>22236</v>
      </c>
      <c r="G13" s="60">
        <v>35332</v>
      </c>
      <c r="H13" s="60">
        <v>824</v>
      </c>
      <c r="I13" s="60">
        <v>0</v>
      </c>
      <c r="J13" s="11">
        <v>0</v>
      </c>
    </row>
    <row r="14" spans="1:11" x14ac:dyDescent="0.25">
      <c r="A14" s="11" t="s">
        <v>159</v>
      </c>
      <c r="B14" s="49">
        <f t="shared" si="0"/>
        <v>38</v>
      </c>
      <c r="C14" s="50">
        <v>0</v>
      </c>
      <c r="D14" s="50">
        <v>6</v>
      </c>
      <c r="E14" s="50">
        <v>2</v>
      </c>
      <c r="F14" s="50">
        <v>0</v>
      </c>
      <c r="G14" s="50">
        <v>10</v>
      </c>
      <c r="H14" s="50">
        <v>2</v>
      </c>
      <c r="I14" s="50">
        <v>18</v>
      </c>
      <c r="J14" s="11">
        <v>0</v>
      </c>
    </row>
    <row r="15" spans="1:11" x14ac:dyDescent="0.25">
      <c r="A15" s="39" t="s">
        <v>115</v>
      </c>
      <c r="B15" s="49">
        <f t="shared" si="0"/>
        <v>92175</v>
      </c>
      <c r="C15" s="50">
        <v>0</v>
      </c>
      <c r="D15" s="50">
        <v>11647</v>
      </c>
      <c r="E15" s="50">
        <v>9345</v>
      </c>
      <c r="F15" s="50">
        <v>0</v>
      </c>
      <c r="G15" s="50">
        <v>59263</v>
      </c>
      <c r="H15" s="50">
        <v>824</v>
      </c>
      <c r="I15" s="50">
        <v>11096</v>
      </c>
      <c r="J15" s="11">
        <v>0</v>
      </c>
    </row>
    <row r="16" spans="1:11" x14ac:dyDescent="0.25">
      <c r="A16" s="11" t="s">
        <v>160</v>
      </c>
      <c r="B16" s="49">
        <f t="shared" si="0"/>
        <v>68</v>
      </c>
      <c r="C16" s="50">
        <v>6</v>
      </c>
      <c r="D16" s="50">
        <v>1</v>
      </c>
      <c r="E16" s="50">
        <v>2</v>
      </c>
      <c r="F16" s="50">
        <v>5</v>
      </c>
      <c r="G16" s="50">
        <v>5</v>
      </c>
      <c r="H16" s="50">
        <v>4</v>
      </c>
      <c r="I16" s="50">
        <v>45</v>
      </c>
      <c r="J16" s="50"/>
    </row>
    <row r="17" spans="1:10" x14ac:dyDescent="0.25">
      <c r="A17" s="39" t="s">
        <v>115</v>
      </c>
      <c r="B17" s="49">
        <f t="shared" si="0"/>
        <v>77248</v>
      </c>
      <c r="C17" s="60">
        <v>8376</v>
      </c>
      <c r="D17" s="60">
        <v>1135</v>
      </c>
      <c r="E17" s="60">
        <v>9345</v>
      </c>
      <c r="F17" s="60">
        <v>22236</v>
      </c>
      <c r="G17" s="60">
        <v>35332</v>
      </c>
      <c r="H17" s="60">
        <v>824</v>
      </c>
      <c r="I17" s="6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161</v>
      </c>
      <c r="B20" s="51">
        <f>SUM(C20:J20)</f>
        <v>501052956.12835699</v>
      </c>
      <c r="C20" s="54">
        <v>0</v>
      </c>
      <c r="D20" s="54">
        <v>175257067.04519999</v>
      </c>
      <c r="E20" s="54">
        <v>0</v>
      </c>
      <c r="F20" s="54">
        <v>0</v>
      </c>
      <c r="G20" s="54">
        <v>325795889.083157</v>
      </c>
      <c r="H20" s="54">
        <v>0</v>
      </c>
      <c r="I20" s="51">
        <v>0</v>
      </c>
      <c r="J20" s="11">
        <v>0</v>
      </c>
    </row>
    <row r="21" spans="1:10" x14ac:dyDescent="0.25">
      <c r="A21" s="11" t="s">
        <v>162</v>
      </c>
      <c r="B21" s="51">
        <f t="shared" ref="B21:B23" si="1">SUM(C21:J21)</f>
        <v>3000000000</v>
      </c>
      <c r="C21" s="51">
        <v>647215100</v>
      </c>
      <c r="D21" s="51">
        <v>114879000</v>
      </c>
      <c r="E21" s="51">
        <v>637800000</v>
      </c>
      <c r="F21" s="51">
        <v>43285000</v>
      </c>
      <c r="G21" s="51">
        <v>1137370900</v>
      </c>
      <c r="H21" s="51">
        <v>419450000</v>
      </c>
      <c r="I21" s="51">
        <v>0</v>
      </c>
      <c r="J21" s="51"/>
    </row>
    <row r="22" spans="1:10" x14ac:dyDescent="0.25">
      <c r="A22" s="11" t="s">
        <v>163</v>
      </c>
      <c r="B22" s="51">
        <f t="shared" si="1"/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11">
        <v>0</v>
      </c>
    </row>
    <row r="23" spans="1:10" x14ac:dyDescent="0.25">
      <c r="A23" s="11" t="s">
        <v>164</v>
      </c>
      <c r="B23" s="51">
        <f t="shared" si="1"/>
        <v>3000000000</v>
      </c>
      <c r="C23" s="51">
        <v>647215100</v>
      </c>
      <c r="D23" s="51">
        <v>114879000</v>
      </c>
      <c r="E23" s="51">
        <v>637800000</v>
      </c>
      <c r="F23" s="51">
        <v>43285000</v>
      </c>
      <c r="G23" s="51">
        <v>1137370900</v>
      </c>
      <c r="H23" s="51">
        <v>419450000</v>
      </c>
      <c r="I23" s="51">
        <v>0</v>
      </c>
      <c r="J23" s="51"/>
    </row>
    <row r="24" spans="1:10" x14ac:dyDescent="0.25">
      <c r="A24" s="11" t="s">
        <v>165</v>
      </c>
      <c r="B24" s="51">
        <f>B22</f>
        <v>0</v>
      </c>
      <c r="C24" s="52"/>
      <c r="D24" s="52"/>
      <c r="E24" s="52"/>
      <c r="F24" s="52"/>
      <c r="G24" s="52"/>
      <c r="H24" s="52"/>
      <c r="I24" s="52"/>
    </row>
    <row r="25" spans="1:10" x14ac:dyDescent="0.25">
      <c r="B25" s="26"/>
    </row>
    <row r="26" spans="1:10" x14ac:dyDescent="0.25">
      <c r="A26" s="11" t="s">
        <v>17</v>
      </c>
      <c r="B26" s="26"/>
    </row>
    <row r="27" spans="1:10" x14ac:dyDescent="0.25">
      <c r="A27" s="11" t="s">
        <v>162</v>
      </c>
      <c r="B27" s="51">
        <f>B21</f>
        <v>3000000000</v>
      </c>
    </row>
    <row r="28" spans="1:10" x14ac:dyDescent="0.25">
      <c r="A28" s="11" t="s">
        <v>166</v>
      </c>
      <c r="B28" s="51">
        <v>300000000</v>
      </c>
      <c r="C28" s="43"/>
      <c r="D28" s="43"/>
      <c r="E28" s="43"/>
    </row>
    <row r="30" spans="1:10" x14ac:dyDescent="0.25">
      <c r="A30" s="11" t="s">
        <v>18</v>
      </c>
    </row>
    <row r="31" spans="1:10" x14ac:dyDescent="0.25">
      <c r="A31" s="11" t="s">
        <v>128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0" x14ac:dyDescent="0.25">
      <c r="A32" s="11" t="s">
        <v>167</v>
      </c>
      <c r="B32" s="38">
        <v>1</v>
      </c>
      <c r="C32" s="38">
        <v>1</v>
      </c>
      <c r="D32" s="38">
        <v>1</v>
      </c>
      <c r="E32" s="38">
        <v>1</v>
      </c>
      <c r="F32" s="38">
        <v>1</v>
      </c>
      <c r="G32" s="38">
        <v>1</v>
      </c>
      <c r="H32" s="38">
        <v>1</v>
      </c>
      <c r="I32" s="38">
        <v>1</v>
      </c>
      <c r="J32" s="38">
        <v>1</v>
      </c>
    </row>
    <row r="33" spans="1:10" x14ac:dyDescent="0.25">
      <c r="A33" s="24" t="s">
        <v>100</v>
      </c>
      <c r="B33" s="26">
        <f>C33+F33</f>
        <v>266283</v>
      </c>
      <c r="C33" s="43">
        <v>84924</v>
      </c>
      <c r="D33" s="43">
        <v>84924</v>
      </c>
      <c r="E33" s="43">
        <v>84924</v>
      </c>
      <c r="F33" s="11">
        <v>181359</v>
      </c>
      <c r="G33" s="11">
        <v>181359</v>
      </c>
      <c r="H33" s="11">
        <v>181359</v>
      </c>
      <c r="I33" s="26">
        <v>0</v>
      </c>
      <c r="J33" s="26">
        <v>457016</v>
      </c>
    </row>
    <row r="35" spans="1:10" x14ac:dyDescent="0.25">
      <c r="A35" s="11" t="s">
        <v>21</v>
      </c>
    </row>
    <row r="36" spans="1:10" x14ac:dyDescent="0.25">
      <c r="A36" s="11" t="s">
        <v>168</v>
      </c>
      <c r="B36" s="50">
        <f t="shared" ref="B36:J36" si="2">B20/B31</f>
        <v>506114097.09935051</v>
      </c>
      <c r="C36" s="50">
        <f t="shared" ref="C36:G36" si="3">C20/C31</f>
        <v>0</v>
      </c>
      <c r="D36" s="50">
        <f t="shared" si="3"/>
        <v>177027340.44969696</v>
      </c>
      <c r="E36" s="50">
        <f t="shared" si="3"/>
        <v>0</v>
      </c>
      <c r="F36" s="50">
        <f t="shared" si="3"/>
        <v>0</v>
      </c>
      <c r="G36" s="50">
        <f t="shared" si="3"/>
        <v>329086756.64965355</v>
      </c>
      <c r="H36" s="50">
        <f t="shared" si="2"/>
        <v>0</v>
      </c>
      <c r="I36" s="50">
        <f t="shared" si="2"/>
        <v>0</v>
      </c>
      <c r="J36" s="50">
        <f t="shared" si="2"/>
        <v>0</v>
      </c>
    </row>
    <row r="37" spans="1:10" x14ac:dyDescent="0.25">
      <c r="A37" s="11" t="s">
        <v>169</v>
      </c>
      <c r="B37" s="50">
        <f t="shared" ref="B37:J37" si="4">B22/B32</f>
        <v>0</v>
      </c>
      <c r="C37" s="50">
        <f t="shared" ref="C37:G37" si="5">C22/C32</f>
        <v>0</v>
      </c>
      <c r="D37" s="50">
        <f t="shared" si="5"/>
        <v>0</v>
      </c>
      <c r="E37" s="50">
        <f t="shared" si="5"/>
        <v>0</v>
      </c>
      <c r="F37" s="50">
        <f t="shared" si="5"/>
        <v>0</v>
      </c>
      <c r="G37" s="50">
        <f t="shared" si="5"/>
        <v>0</v>
      </c>
      <c r="H37" s="50">
        <f t="shared" si="4"/>
        <v>0</v>
      </c>
      <c r="I37" s="50">
        <f t="shared" si="4"/>
        <v>0</v>
      </c>
      <c r="J37" s="50">
        <f t="shared" si="4"/>
        <v>0</v>
      </c>
    </row>
    <row r="38" spans="1:10" x14ac:dyDescent="0.25">
      <c r="A38" s="26" t="s">
        <v>170</v>
      </c>
      <c r="B38" s="49">
        <f>B36/B11</f>
        <v>5217.5635254876242</v>
      </c>
      <c r="C38" s="49" t="e">
        <f t="shared" ref="C38:G38" si="6">C36/C11</f>
        <v>#DIV/0!</v>
      </c>
      <c r="D38" s="49">
        <f t="shared" si="6"/>
        <v>14036.420904669914</v>
      </c>
      <c r="E38" s="49">
        <f t="shared" si="6"/>
        <v>0</v>
      </c>
      <c r="F38" s="49" t="e">
        <f t="shared" si="6"/>
        <v>#DIV/0!</v>
      </c>
      <c r="G38" s="49">
        <f t="shared" si="6"/>
        <v>6944.0770747537199</v>
      </c>
      <c r="H38" s="49">
        <f t="shared" ref="H38:J38" si="7">H36/H11</f>
        <v>0</v>
      </c>
      <c r="I38" s="49">
        <f t="shared" si="7"/>
        <v>0</v>
      </c>
      <c r="J38" s="49" t="e">
        <f t="shared" si="7"/>
        <v>#DIV/0!</v>
      </c>
    </row>
    <row r="39" spans="1:10" x14ac:dyDescent="0.25">
      <c r="A39" s="26" t="s">
        <v>171</v>
      </c>
      <c r="B39" s="49">
        <f>B37/B15</f>
        <v>0</v>
      </c>
      <c r="C39" s="49" t="e">
        <f t="shared" ref="C39:G39" si="8">C37/C15</f>
        <v>#DIV/0!</v>
      </c>
      <c r="D39" s="49">
        <f t="shared" si="8"/>
        <v>0</v>
      </c>
      <c r="E39" s="49">
        <f t="shared" si="8"/>
        <v>0</v>
      </c>
      <c r="F39" s="49" t="e">
        <f t="shared" si="8"/>
        <v>#DIV/0!</v>
      </c>
      <c r="G39" s="49">
        <f t="shared" si="8"/>
        <v>0</v>
      </c>
      <c r="H39" s="49">
        <f t="shared" ref="H39:J39" si="9">H37/H15</f>
        <v>0</v>
      </c>
      <c r="I39" s="49">
        <f t="shared" si="9"/>
        <v>0</v>
      </c>
      <c r="J39" s="49" t="e">
        <f t="shared" si="9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26" t="s">
        <v>28</v>
      </c>
      <c r="B44" s="53">
        <f>(B13/B33)*100</f>
        <v>29.009737760202491</v>
      </c>
      <c r="C44" s="53">
        <f t="shared" ref="C44:J44" si="10">(C13/C33)*100</f>
        <v>9.8629362724318206</v>
      </c>
      <c r="D44" s="53">
        <f t="shared" si="10"/>
        <v>1.3364890961330131</v>
      </c>
      <c r="E44" s="53">
        <f t="shared" si="10"/>
        <v>11.003956478733928</v>
      </c>
      <c r="F44" s="53">
        <f t="shared" si="10"/>
        <v>12.260764560898549</v>
      </c>
      <c r="G44" s="53">
        <f t="shared" si="10"/>
        <v>19.481801289155761</v>
      </c>
      <c r="H44" s="53">
        <f t="shared" si="10"/>
        <v>0.45434745449633052</v>
      </c>
      <c r="I44" s="53" t="e">
        <f t="shared" si="10"/>
        <v>#DIV/0!</v>
      </c>
      <c r="J44" s="53">
        <f t="shared" si="10"/>
        <v>0</v>
      </c>
    </row>
    <row r="45" spans="1:10" x14ac:dyDescent="0.25">
      <c r="A45" s="26" t="s">
        <v>29</v>
      </c>
      <c r="B45" s="53">
        <f>(B15/B33)*100</f>
        <v>34.61542794695869</v>
      </c>
      <c r="C45" s="53">
        <f t="shared" ref="C45:J45" si="11">(C15/C33)*100</f>
        <v>0</v>
      </c>
      <c r="D45" s="53">
        <f t="shared" si="11"/>
        <v>13.714615420846876</v>
      </c>
      <c r="E45" s="53">
        <f t="shared" si="11"/>
        <v>11.003956478733928</v>
      </c>
      <c r="F45" s="53">
        <f t="shared" si="11"/>
        <v>0</v>
      </c>
      <c r="G45" s="53">
        <f t="shared" si="11"/>
        <v>32.677176208514602</v>
      </c>
      <c r="H45" s="53">
        <f t="shared" si="11"/>
        <v>0.45434745449633052</v>
      </c>
      <c r="I45" s="53" t="e">
        <f t="shared" si="11"/>
        <v>#DIV/0!</v>
      </c>
      <c r="J45" s="53">
        <f t="shared" si="11"/>
        <v>0</v>
      </c>
    </row>
    <row r="46" spans="1:10" x14ac:dyDescent="0.25">
      <c r="B46" s="38"/>
      <c r="C46" s="38"/>
      <c r="D46" s="38"/>
      <c r="E46" s="38"/>
      <c r="F46" s="38"/>
      <c r="G46" s="38"/>
      <c r="H46" s="38"/>
      <c r="I46" s="38"/>
    </row>
    <row r="47" spans="1:10" x14ac:dyDescent="0.25">
      <c r="A47" s="11" t="s">
        <v>30</v>
      </c>
      <c r="B47" s="38"/>
      <c r="C47" s="38"/>
      <c r="D47" s="38"/>
      <c r="E47" s="38"/>
      <c r="F47" s="38"/>
      <c r="G47" s="38"/>
      <c r="H47" s="38"/>
      <c r="I47" s="38"/>
    </row>
    <row r="48" spans="1:10" x14ac:dyDescent="0.25">
      <c r="A48" s="11" t="s">
        <v>31</v>
      </c>
      <c r="B48" s="38">
        <f>B15/B13*100</f>
        <v>119.32347763048881</v>
      </c>
      <c r="C48" s="38">
        <f t="shared" ref="C48:G48" si="12">C15/C13*100</f>
        <v>0</v>
      </c>
      <c r="D48" s="38">
        <f t="shared" si="12"/>
        <v>1026.1674008810573</v>
      </c>
      <c r="E48" s="38">
        <f t="shared" si="12"/>
        <v>100</v>
      </c>
      <c r="F48" s="38">
        <f t="shared" si="12"/>
        <v>0</v>
      </c>
      <c r="G48" s="38">
        <f t="shared" si="12"/>
        <v>167.73180120004528</v>
      </c>
      <c r="H48" s="38">
        <f t="shared" ref="H48:J48" si="13">H15/H13*100</f>
        <v>100</v>
      </c>
      <c r="I48" s="38" t="e">
        <f t="shared" si="13"/>
        <v>#DIV/0!</v>
      </c>
      <c r="J48" s="38" t="e">
        <f t="shared" si="13"/>
        <v>#DIV/0!</v>
      </c>
    </row>
    <row r="49" spans="1:10" x14ac:dyDescent="0.25">
      <c r="A49" s="11" t="s">
        <v>32</v>
      </c>
      <c r="B49" s="38">
        <f>B22/B21*100</f>
        <v>0</v>
      </c>
      <c r="C49" s="38">
        <f t="shared" ref="C49:G49" si="14">C22/C21*100</f>
        <v>0</v>
      </c>
      <c r="D49" s="38">
        <f t="shared" si="14"/>
        <v>0</v>
      </c>
      <c r="E49" s="38">
        <f t="shared" si="14"/>
        <v>0</v>
      </c>
      <c r="F49" s="38">
        <f t="shared" si="14"/>
        <v>0</v>
      </c>
      <c r="G49" s="38">
        <f t="shared" si="14"/>
        <v>0</v>
      </c>
      <c r="H49" s="38">
        <f t="shared" ref="H49:J49" si="15">H22/H21*100</f>
        <v>0</v>
      </c>
      <c r="I49" s="38" t="e">
        <f t="shared" si="15"/>
        <v>#DIV/0!</v>
      </c>
      <c r="J49" s="38" t="e">
        <f t="shared" si="15"/>
        <v>#DIV/0!</v>
      </c>
    </row>
    <row r="50" spans="1:10" x14ac:dyDescent="0.25">
      <c r="A50" s="11" t="s">
        <v>33</v>
      </c>
      <c r="B50" s="38">
        <f t="shared" ref="B50:J50" si="16">AVERAGE(B48:B49)</f>
        <v>59.661738815244405</v>
      </c>
      <c r="C50" s="38">
        <f t="shared" ref="C50:G50" si="17">AVERAGE(C48:C49)</f>
        <v>0</v>
      </c>
      <c r="D50" s="38">
        <f t="shared" si="17"/>
        <v>513.08370044052867</v>
      </c>
      <c r="E50" s="38">
        <f t="shared" si="17"/>
        <v>50</v>
      </c>
      <c r="F50" s="38">
        <f t="shared" si="17"/>
        <v>0</v>
      </c>
      <c r="G50" s="38">
        <f t="shared" si="17"/>
        <v>83.865900600022641</v>
      </c>
      <c r="H50" s="38">
        <f t="shared" si="16"/>
        <v>50</v>
      </c>
      <c r="I50" s="38" t="e">
        <f t="shared" si="16"/>
        <v>#DIV/0!</v>
      </c>
      <c r="J50" s="38" t="e">
        <f t="shared" si="16"/>
        <v>#DIV/0!</v>
      </c>
    </row>
    <row r="51" spans="1:10" x14ac:dyDescent="0.25">
      <c r="B51" s="38"/>
      <c r="C51" s="38"/>
      <c r="D51" s="38"/>
      <c r="E51" s="38"/>
      <c r="F51" s="38"/>
      <c r="G51" s="38"/>
      <c r="H51" s="38"/>
      <c r="I51" s="38"/>
    </row>
    <row r="52" spans="1:10" x14ac:dyDescent="0.25">
      <c r="A52" s="11" t="s">
        <v>34</v>
      </c>
      <c r="B52" s="38"/>
      <c r="C52" s="38"/>
      <c r="D52" s="38"/>
      <c r="E52" s="38"/>
      <c r="F52" s="38"/>
      <c r="G52" s="38"/>
      <c r="H52" s="38"/>
      <c r="I52" s="38"/>
    </row>
    <row r="53" spans="1:10" x14ac:dyDescent="0.25">
      <c r="A53" s="11" t="s">
        <v>35</v>
      </c>
      <c r="B53" s="38">
        <f>B15/B17*100</f>
        <v>119.32347763048881</v>
      </c>
      <c r="C53" s="38">
        <f t="shared" ref="C53:G53" si="18">C15/C17*100</f>
        <v>0</v>
      </c>
      <c r="D53" s="38">
        <f t="shared" si="18"/>
        <v>1026.1674008810573</v>
      </c>
      <c r="E53" s="38">
        <f t="shared" si="18"/>
        <v>100</v>
      </c>
      <c r="F53" s="38">
        <f t="shared" si="18"/>
        <v>0</v>
      </c>
      <c r="G53" s="38">
        <f t="shared" si="18"/>
        <v>167.73180120004528</v>
      </c>
      <c r="H53" s="38">
        <f t="shared" ref="H53:J53" si="19">H15/H17*100</f>
        <v>100</v>
      </c>
      <c r="I53" s="38" t="e">
        <f t="shared" si="19"/>
        <v>#DIV/0!</v>
      </c>
      <c r="J53" s="38" t="e">
        <f t="shared" si="19"/>
        <v>#DIV/0!</v>
      </c>
    </row>
    <row r="54" spans="1:10" x14ac:dyDescent="0.25">
      <c r="A54" s="11" t="s">
        <v>36</v>
      </c>
      <c r="B54" s="38">
        <f t="shared" ref="B54:J54" si="20">B22/B23*100</f>
        <v>0</v>
      </c>
      <c r="C54" s="38">
        <f t="shared" ref="C54:G54" si="21">C22/C23*100</f>
        <v>0</v>
      </c>
      <c r="D54" s="38">
        <f t="shared" si="21"/>
        <v>0</v>
      </c>
      <c r="E54" s="38">
        <f t="shared" si="21"/>
        <v>0</v>
      </c>
      <c r="F54" s="38">
        <f t="shared" si="21"/>
        <v>0</v>
      </c>
      <c r="G54" s="38">
        <f t="shared" si="21"/>
        <v>0</v>
      </c>
      <c r="H54" s="38">
        <f t="shared" si="20"/>
        <v>0</v>
      </c>
      <c r="I54" s="38" t="e">
        <f t="shared" si="20"/>
        <v>#DIV/0!</v>
      </c>
      <c r="J54" s="38" t="e">
        <f t="shared" si="20"/>
        <v>#DIV/0!</v>
      </c>
    </row>
    <row r="55" spans="1:10" x14ac:dyDescent="0.25">
      <c r="A55" s="11" t="s">
        <v>37</v>
      </c>
      <c r="B55" s="38">
        <f t="shared" ref="B55:J55" si="22">(B53+B54)/2</f>
        <v>59.661738815244405</v>
      </c>
      <c r="C55" s="38">
        <f t="shared" ref="C55:G55" si="23">(C53+C54)/2</f>
        <v>0</v>
      </c>
      <c r="D55" s="38">
        <f t="shared" si="23"/>
        <v>513.08370044052867</v>
      </c>
      <c r="E55" s="38">
        <f t="shared" si="23"/>
        <v>50</v>
      </c>
      <c r="F55" s="38">
        <f t="shared" si="23"/>
        <v>0</v>
      </c>
      <c r="G55" s="38">
        <f t="shared" si="23"/>
        <v>83.865900600022641</v>
      </c>
      <c r="H55" s="38">
        <f t="shared" si="22"/>
        <v>50</v>
      </c>
      <c r="I55" s="38" t="e">
        <f t="shared" si="22"/>
        <v>#DIV/0!</v>
      </c>
      <c r="J55" s="38" t="e">
        <f t="shared" si="22"/>
        <v>#DIV/0!</v>
      </c>
    </row>
    <row r="56" spans="1:10" x14ac:dyDescent="0.25">
      <c r="B56" s="38"/>
      <c r="C56" s="38"/>
      <c r="D56" s="38"/>
      <c r="E56" s="38"/>
      <c r="F56" s="38"/>
      <c r="G56" s="38"/>
      <c r="H56" s="38"/>
      <c r="I56" s="38"/>
    </row>
    <row r="57" spans="1:10" x14ac:dyDescent="0.25">
      <c r="A57" s="11" t="s">
        <v>92</v>
      </c>
      <c r="B57" s="38"/>
      <c r="C57" s="38"/>
      <c r="D57" s="38"/>
      <c r="E57" s="38"/>
      <c r="F57" s="38"/>
      <c r="G57" s="38"/>
      <c r="H57" s="38"/>
      <c r="I57" s="38"/>
    </row>
    <row r="58" spans="1:10" x14ac:dyDescent="0.25">
      <c r="A58" s="11" t="s">
        <v>38</v>
      </c>
      <c r="B58" s="38" t="e">
        <f t="shared" ref="B58" si="24">B24/B22*100</f>
        <v>#DIV/0!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  <c r="F59" s="38"/>
      <c r="G59" s="38"/>
      <c r="H59" s="38"/>
      <c r="I59" s="38"/>
    </row>
    <row r="60" spans="1:10" x14ac:dyDescent="0.25">
      <c r="A60" s="11" t="s">
        <v>39</v>
      </c>
      <c r="B60" s="38"/>
      <c r="C60" s="38"/>
      <c r="D60" s="38"/>
      <c r="E60" s="38"/>
      <c r="F60" s="38"/>
      <c r="G60" s="38"/>
      <c r="H60" s="38"/>
      <c r="I60" s="38"/>
    </row>
    <row r="61" spans="1:10" x14ac:dyDescent="0.25">
      <c r="A61" s="11" t="s">
        <v>116</v>
      </c>
      <c r="B61" s="38">
        <f>((B15/B11)-1)*100</f>
        <v>-4.9761860580194277</v>
      </c>
      <c r="C61" s="38" t="e">
        <f t="shared" ref="C61:G61" si="25">((C15/C11)-1)*100</f>
        <v>#DIV/0!</v>
      </c>
      <c r="D61" s="38">
        <f t="shared" si="25"/>
        <v>-7.6514430700919789</v>
      </c>
      <c r="E61" s="38">
        <f t="shared" si="25"/>
        <v>723.34801762114546</v>
      </c>
      <c r="F61" s="38" t="e">
        <f t="shared" si="25"/>
        <v>#DIV/0!</v>
      </c>
      <c r="G61" s="38">
        <f t="shared" si="25"/>
        <v>25.051170053385661</v>
      </c>
      <c r="H61" s="38">
        <f t="shared" ref="H61:J61" si="26">((H15/H11)-1)*100</f>
        <v>-96.70873941524205</v>
      </c>
      <c r="I61" s="38">
        <f t="shared" si="26"/>
        <v>2.475064647210945</v>
      </c>
      <c r="J61" s="38" t="e">
        <f t="shared" si="26"/>
        <v>#DIV/0!</v>
      </c>
    </row>
    <row r="62" spans="1:10" x14ac:dyDescent="0.25">
      <c r="A62" s="11" t="s">
        <v>41</v>
      </c>
      <c r="B62" s="38">
        <f>((B37/B36)-1)*100</f>
        <v>-100</v>
      </c>
      <c r="C62" s="38" t="e">
        <f t="shared" ref="C62:G62" si="27">((C37/C36)-1)*100</f>
        <v>#DIV/0!</v>
      </c>
      <c r="D62" s="38">
        <f t="shared" si="27"/>
        <v>-100</v>
      </c>
      <c r="E62" s="38" t="e">
        <f t="shared" si="27"/>
        <v>#DIV/0!</v>
      </c>
      <c r="F62" s="38" t="e">
        <f t="shared" si="27"/>
        <v>#DIV/0!</v>
      </c>
      <c r="G62" s="38">
        <f t="shared" si="27"/>
        <v>-100</v>
      </c>
      <c r="H62" s="38" t="e">
        <f t="shared" ref="H62:J62" si="28">((H37/H36)-1)*100</f>
        <v>#DIV/0!</v>
      </c>
      <c r="I62" s="38" t="e">
        <f t="shared" si="28"/>
        <v>#DIV/0!</v>
      </c>
      <c r="J62" s="38" t="e">
        <f t="shared" si="28"/>
        <v>#DIV/0!</v>
      </c>
    </row>
    <row r="63" spans="1:10" x14ac:dyDescent="0.25">
      <c r="A63" s="11" t="s">
        <v>42</v>
      </c>
      <c r="B63" s="38">
        <f t="shared" ref="B63:H63" si="29">((B39/B38)-1)*100</f>
        <v>-100</v>
      </c>
      <c r="C63" s="38" t="e">
        <f t="shared" ref="C63:G63" si="30">((C39/C38)-1)*100</f>
        <v>#DIV/0!</v>
      </c>
      <c r="D63" s="38">
        <f t="shared" si="30"/>
        <v>-100</v>
      </c>
      <c r="E63" s="38" t="e">
        <f t="shared" si="30"/>
        <v>#DIV/0!</v>
      </c>
      <c r="F63" s="38" t="e">
        <f t="shared" si="30"/>
        <v>#DIV/0!</v>
      </c>
      <c r="G63" s="38">
        <f t="shared" si="30"/>
        <v>-100</v>
      </c>
      <c r="H63" s="38" t="e">
        <f t="shared" si="29"/>
        <v>#DIV/0!</v>
      </c>
      <c r="I63" s="38" t="e">
        <f>((I39/I38)-1)*100</f>
        <v>#DIV/0!</v>
      </c>
      <c r="J63" s="38" t="e">
        <f>((J39/J38)-1)*100</f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G66" si="31">C21/C13</f>
        <v>77270.188634192935</v>
      </c>
      <c r="D66" s="11">
        <f t="shared" si="31"/>
        <v>101214.97797356828</v>
      </c>
      <c r="E66" s="11">
        <f t="shared" si="31"/>
        <v>68250.401284109146</v>
      </c>
      <c r="F66" s="11">
        <f t="shared" si="31"/>
        <v>1946.6180967799964</v>
      </c>
      <c r="G66" s="11">
        <f t="shared" si="31"/>
        <v>32190.9572059323</v>
      </c>
      <c r="H66" s="11">
        <f t="shared" ref="H66:J66" si="32">H21/H13</f>
        <v>509041.26213592233</v>
      </c>
      <c r="I66" s="11" t="e">
        <f t="shared" si="32"/>
        <v>#DIV/0!</v>
      </c>
      <c r="J66" s="11" t="e">
        <f t="shared" si="32"/>
        <v>#DIV/0!</v>
      </c>
    </row>
    <row r="67" spans="1:10" x14ac:dyDescent="0.25">
      <c r="A67" s="11" t="s">
        <v>118</v>
      </c>
      <c r="B67" s="11">
        <f>B22/B15</f>
        <v>0</v>
      </c>
      <c r="C67" s="11" t="e">
        <f t="shared" ref="C67:G67" si="33">C22/C15</f>
        <v>#DIV/0!</v>
      </c>
      <c r="D67" s="11">
        <f t="shared" si="33"/>
        <v>0</v>
      </c>
      <c r="E67" s="11">
        <f t="shared" si="33"/>
        <v>0</v>
      </c>
      <c r="F67" s="11" t="e">
        <f t="shared" si="33"/>
        <v>#DIV/0!</v>
      </c>
      <c r="G67" s="11">
        <f t="shared" si="33"/>
        <v>0</v>
      </c>
      <c r="H67" s="11">
        <f t="shared" ref="H67:J67" si="34">H22/H15</f>
        <v>0</v>
      </c>
      <c r="I67" s="11">
        <f t="shared" si="34"/>
        <v>0</v>
      </c>
      <c r="J67" s="11" t="e">
        <f t="shared" si="34"/>
        <v>#DIV/0!</v>
      </c>
    </row>
    <row r="68" spans="1:10" x14ac:dyDescent="0.25">
      <c r="A68" s="11" t="s">
        <v>46</v>
      </c>
      <c r="B68" s="38">
        <f>(B67/B66)*B50</f>
        <v>0</v>
      </c>
      <c r="C68" s="38" t="e">
        <f t="shared" ref="C68:J68" si="35">(C67/C66)*C50</f>
        <v>#DIV/0!</v>
      </c>
      <c r="D68" s="38">
        <f t="shared" si="35"/>
        <v>0</v>
      </c>
      <c r="E68" s="38">
        <f t="shared" si="35"/>
        <v>0</v>
      </c>
      <c r="F68" s="38" t="e">
        <f t="shared" si="35"/>
        <v>#DIV/0!</v>
      </c>
      <c r="G68" s="38">
        <f t="shared" si="35"/>
        <v>0</v>
      </c>
      <c r="H68" s="38">
        <f t="shared" si="35"/>
        <v>0</v>
      </c>
      <c r="I68" s="38" t="e">
        <f t="shared" si="35"/>
        <v>#DIV/0!</v>
      </c>
      <c r="J68" s="38" t="e">
        <f t="shared" si="35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G69" si="36">C21/C12</f>
        <v>107869183.33333333</v>
      </c>
      <c r="D69" s="11">
        <f t="shared" si="36"/>
        <v>114879000</v>
      </c>
      <c r="E69" s="11">
        <f t="shared" si="36"/>
        <v>318900000</v>
      </c>
      <c r="F69" s="11">
        <f t="shared" si="36"/>
        <v>8657000</v>
      </c>
      <c r="G69" s="11">
        <f t="shared" si="36"/>
        <v>227474180</v>
      </c>
      <c r="H69" s="11">
        <f t="shared" ref="H69:J69" si="37">H21/H12</f>
        <v>104862500</v>
      </c>
      <c r="I69" s="11">
        <f t="shared" si="37"/>
        <v>0</v>
      </c>
      <c r="J69" s="11" t="e">
        <f t="shared" si="37"/>
        <v>#DIV/0!</v>
      </c>
    </row>
    <row r="70" spans="1:10" x14ac:dyDescent="0.25">
      <c r="A70" s="11" t="s">
        <v>121</v>
      </c>
      <c r="B70" s="11">
        <f>B22/B14</f>
        <v>0</v>
      </c>
      <c r="C70" s="11" t="e">
        <f t="shared" ref="C70:G70" si="38">C22/C14</f>
        <v>#DIV/0!</v>
      </c>
      <c r="D70" s="11">
        <f t="shared" si="38"/>
        <v>0</v>
      </c>
      <c r="E70" s="11">
        <f t="shared" si="38"/>
        <v>0</v>
      </c>
      <c r="F70" s="11" t="e">
        <f t="shared" si="38"/>
        <v>#DIV/0!</v>
      </c>
      <c r="G70" s="11">
        <f t="shared" si="38"/>
        <v>0</v>
      </c>
      <c r="H70" s="11">
        <f t="shared" ref="H70:J70" si="39">H22/H14</f>
        <v>0</v>
      </c>
      <c r="I70" s="11">
        <f t="shared" si="39"/>
        <v>0</v>
      </c>
      <c r="J70" s="11" t="e">
        <f t="shared" si="39"/>
        <v>#DIV/0!</v>
      </c>
    </row>
    <row r="71" spans="1:10" x14ac:dyDescent="0.25">
      <c r="B71" s="38"/>
      <c r="C71" s="38"/>
      <c r="D71" s="38"/>
      <c r="E71" s="38"/>
      <c r="F71" s="38"/>
      <c r="G71" s="38"/>
      <c r="H71" s="38"/>
      <c r="I71" s="38"/>
    </row>
    <row r="72" spans="1:10" x14ac:dyDescent="0.25">
      <c r="A72" s="11" t="s">
        <v>47</v>
      </c>
      <c r="B72" s="38"/>
      <c r="C72" s="38"/>
      <c r="D72" s="38"/>
      <c r="E72" s="38"/>
      <c r="F72" s="38"/>
      <c r="G72" s="38"/>
      <c r="H72" s="38"/>
      <c r="I72" s="38"/>
    </row>
    <row r="73" spans="1:10" x14ac:dyDescent="0.25">
      <c r="A73" s="11" t="s">
        <v>48</v>
      </c>
      <c r="B73" s="44">
        <f>(B28/B27)*100</f>
        <v>10</v>
      </c>
      <c r="C73" s="38"/>
      <c r="D73" s="38"/>
      <c r="E73" s="38"/>
      <c r="F73" s="38"/>
      <c r="G73" s="38"/>
      <c r="H73" s="38"/>
      <c r="I73" s="38"/>
    </row>
    <row r="74" spans="1:10" x14ac:dyDescent="0.25">
      <c r="A74" s="11" t="s">
        <v>49</v>
      </c>
      <c r="B74" s="38">
        <f>(B22/B28)*100</f>
        <v>0</v>
      </c>
      <c r="C74" s="38"/>
      <c r="D74" s="38"/>
      <c r="E74" s="38"/>
      <c r="F74" s="38"/>
      <c r="G74" s="38"/>
      <c r="H74" s="38"/>
      <c r="I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236</v>
      </c>
    </row>
    <row r="79" spans="1:10" x14ac:dyDescent="0.25">
      <c r="A79" s="11" t="s">
        <v>173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A2:I2"/>
    <mergeCell ref="A4:A5"/>
    <mergeCell ref="B4:B5"/>
    <mergeCell ref="H4:I4"/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80" zoomScaleNormal="80" workbookViewId="0">
      <selection activeCell="J1" sqref="J1:J1048576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.7109375" style="11" customWidth="1"/>
    <col min="4" max="4" width="21.28515625" style="11" customWidth="1"/>
    <col min="5" max="5" width="21.42578125" style="11" customWidth="1"/>
    <col min="6" max="6" width="21.85546875" style="11" customWidth="1"/>
    <col min="7" max="7" width="20" style="11" customWidth="1"/>
    <col min="8" max="8" width="19" style="11" customWidth="1"/>
    <col min="9" max="9" width="20.85546875" style="11" customWidth="1"/>
    <col min="10" max="10" width="18.5703125" style="11" hidden="1" customWidth="1"/>
    <col min="11" max="16384" width="11.42578125" style="11"/>
  </cols>
  <sheetData>
    <row r="2" spans="1:10" x14ac:dyDescent="0.25">
      <c r="A2" s="63" t="s">
        <v>175</v>
      </c>
      <c r="B2" s="63"/>
      <c r="C2" s="63"/>
      <c r="D2" s="63"/>
      <c r="E2" s="63"/>
    </row>
    <row r="4" spans="1:10" x14ac:dyDescent="0.25">
      <c r="A4" s="64" t="s">
        <v>0</v>
      </c>
      <c r="B4" s="64" t="s">
        <v>1</v>
      </c>
      <c r="C4" s="41"/>
      <c r="D4" s="41"/>
      <c r="E4" s="41"/>
      <c r="F4" s="41"/>
      <c r="G4" s="41"/>
      <c r="H4" s="74"/>
      <c r="I4" s="66"/>
    </row>
    <row r="5" spans="1:10" ht="15.75" thickBot="1" x14ac:dyDescent="0.3">
      <c r="A5" s="65"/>
      <c r="B5" s="65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176</v>
      </c>
      <c r="B10" s="49">
        <f>SUM(C10:J10)</f>
        <v>24</v>
      </c>
      <c r="C10" s="50">
        <v>4</v>
      </c>
      <c r="D10" s="50">
        <v>3</v>
      </c>
      <c r="E10" s="50">
        <v>1</v>
      </c>
      <c r="F10" s="50">
        <v>6</v>
      </c>
      <c r="G10" s="50">
        <v>6</v>
      </c>
      <c r="H10" s="50">
        <v>1</v>
      </c>
      <c r="I10" s="49">
        <v>0</v>
      </c>
      <c r="J10" s="11">
        <v>3</v>
      </c>
    </row>
    <row r="11" spans="1:10" x14ac:dyDescent="0.25">
      <c r="A11" s="39" t="s">
        <v>115</v>
      </c>
      <c r="B11" s="49">
        <f t="shared" ref="B11:B17" si="0">SUM(C11:J11)</f>
        <v>79164</v>
      </c>
      <c r="C11" s="50">
        <v>5667</v>
      </c>
      <c r="D11" s="50">
        <v>6945</v>
      </c>
      <c r="E11" s="50">
        <v>1135</v>
      </c>
      <c r="F11" s="50">
        <v>5298</v>
      </c>
      <c r="G11" s="50">
        <v>48369</v>
      </c>
      <c r="H11" s="50">
        <v>11750</v>
      </c>
      <c r="I11" s="49">
        <v>0</v>
      </c>
      <c r="J11" s="11">
        <v>0</v>
      </c>
    </row>
    <row r="12" spans="1:10" x14ac:dyDescent="0.25">
      <c r="A12" s="11" t="s">
        <v>177</v>
      </c>
      <c r="B12" s="49">
        <f t="shared" si="0"/>
        <v>68</v>
      </c>
      <c r="C12" s="50">
        <v>6</v>
      </c>
      <c r="D12" s="50">
        <v>1</v>
      </c>
      <c r="E12" s="50">
        <v>2</v>
      </c>
      <c r="F12" s="50">
        <v>5</v>
      </c>
      <c r="G12" s="50">
        <v>5</v>
      </c>
      <c r="H12" s="50">
        <v>4</v>
      </c>
      <c r="I12" s="50">
        <v>45</v>
      </c>
    </row>
    <row r="13" spans="1:10" x14ac:dyDescent="0.25">
      <c r="A13" s="39" t="s">
        <v>115</v>
      </c>
      <c r="B13" s="49">
        <f t="shared" si="0"/>
        <v>77248</v>
      </c>
      <c r="C13" s="50">
        <v>8376</v>
      </c>
      <c r="D13" s="50">
        <v>1135</v>
      </c>
      <c r="E13" s="50">
        <v>9345</v>
      </c>
      <c r="F13" s="50">
        <v>22236</v>
      </c>
      <c r="G13" s="50">
        <v>35332</v>
      </c>
      <c r="H13" s="50">
        <v>824</v>
      </c>
      <c r="I13" s="50">
        <v>0</v>
      </c>
      <c r="J13" s="11">
        <v>0</v>
      </c>
    </row>
    <row r="14" spans="1:10" ht="17.25" customHeight="1" x14ac:dyDescent="0.25">
      <c r="A14" s="11" t="s">
        <v>178</v>
      </c>
      <c r="B14" s="49">
        <f t="shared" si="0"/>
        <v>11</v>
      </c>
      <c r="C14" s="50">
        <v>0</v>
      </c>
      <c r="D14" s="50">
        <v>0</v>
      </c>
      <c r="E14" s="50">
        <v>0</v>
      </c>
      <c r="F14" s="50">
        <v>1</v>
      </c>
      <c r="G14" s="50">
        <v>-1</v>
      </c>
      <c r="H14" s="50">
        <v>0</v>
      </c>
      <c r="I14" s="50">
        <v>11</v>
      </c>
      <c r="J14" s="11">
        <v>0</v>
      </c>
    </row>
    <row r="15" spans="1:10" x14ac:dyDescent="0.25">
      <c r="A15" s="39" t="s">
        <v>115</v>
      </c>
      <c r="B15" s="49">
        <f t="shared" si="0"/>
        <v>9650</v>
      </c>
      <c r="C15" s="50">
        <v>0</v>
      </c>
      <c r="D15" s="50">
        <v>0</v>
      </c>
      <c r="E15" s="50">
        <v>0</v>
      </c>
      <c r="F15" s="50">
        <v>1695</v>
      </c>
      <c r="G15" s="50">
        <v>-1695</v>
      </c>
      <c r="H15" s="50">
        <v>0</v>
      </c>
      <c r="I15" s="50">
        <v>9650</v>
      </c>
      <c r="J15" s="11">
        <v>0</v>
      </c>
    </row>
    <row r="16" spans="1:10" x14ac:dyDescent="0.25">
      <c r="A16" s="11" t="s">
        <v>160</v>
      </c>
      <c r="B16" s="49">
        <f t="shared" si="0"/>
        <v>68</v>
      </c>
      <c r="C16" s="50">
        <v>6</v>
      </c>
      <c r="D16" s="50">
        <v>1</v>
      </c>
      <c r="E16" s="50">
        <v>2</v>
      </c>
      <c r="F16" s="50">
        <v>5</v>
      </c>
      <c r="G16" s="50">
        <v>5</v>
      </c>
      <c r="H16" s="50">
        <v>4</v>
      </c>
      <c r="I16" s="50">
        <v>45</v>
      </c>
    </row>
    <row r="17" spans="1:10" x14ac:dyDescent="0.25">
      <c r="A17" s="39" t="s">
        <v>115</v>
      </c>
      <c r="B17" s="49">
        <f t="shared" si="0"/>
        <v>77248</v>
      </c>
      <c r="C17" s="50">
        <v>8376</v>
      </c>
      <c r="D17" s="50">
        <v>1135</v>
      </c>
      <c r="E17" s="50">
        <v>9345</v>
      </c>
      <c r="F17" s="50">
        <v>22236</v>
      </c>
      <c r="G17" s="50">
        <v>35332</v>
      </c>
      <c r="H17" s="50">
        <v>824</v>
      </c>
      <c r="I17" s="5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130</v>
      </c>
      <c r="B20" s="51">
        <f>SUM(C20:J20)</f>
        <v>966127151.7954284</v>
      </c>
      <c r="C20" s="54">
        <v>0</v>
      </c>
      <c r="D20" s="54">
        <v>354781893.92375743</v>
      </c>
      <c r="E20" s="54">
        <v>0</v>
      </c>
      <c r="F20" s="52">
        <v>0</v>
      </c>
      <c r="G20" s="55">
        <v>611345257.87167096</v>
      </c>
      <c r="H20" s="55">
        <v>0</v>
      </c>
      <c r="I20" s="52">
        <v>0</v>
      </c>
      <c r="J20" s="11">
        <v>0</v>
      </c>
    </row>
    <row r="21" spans="1:10" x14ac:dyDescent="0.25">
      <c r="A21" s="11" t="s">
        <v>179</v>
      </c>
      <c r="B21" s="51">
        <f t="shared" ref="B21:B23" si="1">SUM(C21:J21)</f>
        <v>3000000000</v>
      </c>
      <c r="C21" s="51">
        <v>647215100</v>
      </c>
      <c r="D21" s="51">
        <v>114879000</v>
      </c>
      <c r="E21" s="51">
        <v>637800000</v>
      </c>
      <c r="F21" s="51">
        <v>43285000</v>
      </c>
      <c r="G21" s="51">
        <v>1137370900</v>
      </c>
      <c r="H21" s="51">
        <v>419450000</v>
      </c>
      <c r="I21" s="51">
        <v>0</v>
      </c>
      <c r="J21" s="51"/>
    </row>
    <row r="22" spans="1:10" x14ac:dyDescent="0.25">
      <c r="A22" s="11" t="s">
        <v>180</v>
      </c>
      <c r="B22" s="51">
        <f t="shared" si="1"/>
        <v>76061639.77744399</v>
      </c>
      <c r="C22" s="51">
        <v>40949425.799999997</v>
      </c>
      <c r="D22" s="51">
        <v>2898967.2427299996</v>
      </c>
      <c r="E22" s="51">
        <v>0</v>
      </c>
      <c r="F22" s="51">
        <v>0</v>
      </c>
      <c r="G22" s="51">
        <v>32213246.734713998</v>
      </c>
      <c r="H22" s="51">
        <v>0</v>
      </c>
      <c r="I22" s="51">
        <v>0</v>
      </c>
      <c r="J22" s="11">
        <v>0</v>
      </c>
    </row>
    <row r="23" spans="1:10" x14ac:dyDescent="0.25">
      <c r="A23" s="11" t="s">
        <v>164</v>
      </c>
      <c r="B23" s="51">
        <f t="shared" si="1"/>
        <v>3000000000</v>
      </c>
      <c r="C23" s="51">
        <v>647215100</v>
      </c>
      <c r="D23" s="51">
        <v>114879000</v>
      </c>
      <c r="E23" s="51">
        <v>637800000</v>
      </c>
      <c r="F23" s="52">
        <v>43285000</v>
      </c>
      <c r="G23" s="52">
        <v>1137370900</v>
      </c>
      <c r="H23" s="52">
        <v>419450000</v>
      </c>
      <c r="I23" s="52">
        <v>0</v>
      </c>
      <c r="J23" s="51"/>
    </row>
    <row r="24" spans="1:10" x14ac:dyDescent="0.25">
      <c r="A24" s="11" t="s">
        <v>181</v>
      </c>
      <c r="B24" s="11">
        <f>B22</f>
        <v>76061639.77744399</v>
      </c>
    </row>
    <row r="26" spans="1:10" x14ac:dyDescent="0.25">
      <c r="A26" s="11" t="s">
        <v>17</v>
      </c>
    </row>
    <row r="27" spans="1:10" x14ac:dyDescent="0.25">
      <c r="A27" s="11" t="s">
        <v>182</v>
      </c>
      <c r="B27" s="50">
        <f>B21</f>
        <v>3000000000</v>
      </c>
    </row>
    <row r="28" spans="1:10" x14ac:dyDescent="0.25">
      <c r="A28" s="11" t="s">
        <v>183</v>
      </c>
      <c r="B28" s="50">
        <v>0</v>
      </c>
    </row>
    <row r="30" spans="1:10" x14ac:dyDescent="0.25">
      <c r="A30" s="11" t="s">
        <v>18</v>
      </c>
    </row>
    <row r="31" spans="1:10" x14ac:dyDescent="0.25">
      <c r="A31" s="11" t="s">
        <v>131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0" x14ac:dyDescent="0.25">
      <c r="A32" s="11" t="s">
        <v>184</v>
      </c>
      <c r="B32" s="38">
        <v>1.01</v>
      </c>
      <c r="C32" s="38">
        <v>1.01</v>
      </c>
      <c r="D32" s="38">
        <v>1.01</v>
      </c>
      <c r="E32" s="38">
        <v>1.01</v>
      </c>
      <c r="F32" s="38">
        <v>1.01</v>
      </c>
      <c r="G32" s="38">
        <v>1.01</v>
      </c>
      <c r="H32" s="38">
        <v>1.01</v>
      </c>
      <c r="I32" s="38">
        <v>1.01</v>
      </c>
      <c r="J32" s="38">
        <v>1.01</v>
      </c>
    </row>
    <row r="33" spans="1:10" x14ac:dyDescent="0.25">
      <c r="A33" s="24" t="s">
        <v>100</v>
      </c>
      <c r="B33" s="26">
        <f>C33+F33</f>
        <v>266283</v>
      </c>
      <c r="C33" s="43">
        <v>84924</v>
      </c>
      <c r="D33" s="43">
        <v>84924</v>
      </c>
      <c r="E33" s="43">
        <v>84924</v>
      </c>
      <c r="F33" s="11">
        <v>181359</v>
      </c>
      <c r="G33" s="11">
        <v>181359</v>
      </c>
      <c r="H33" s="11">
        <v>181359</v>
      </c>
      <c r="I33" s="26">
        <v>0</v>
      </c>
      <c r="J33" s="26">
        <v>457016</v>
      </c>
    </row>
    <row r="35" spans="1:10" x14ac:dyDescent="0.25">
      <c r="A35" s="11" t="s">
        <v>21</v>
      </c>
    </row>
    <row r="36" spans="1:10" x14ac:dyDescent="0.25">
      <c r="A36" s="11" t="s">
        <v>185</v>
      </c>
      <c r="B36" s="56">
        <f t="shared" ref="B36:J36" si="2">B20/B31</f>
        <v>975886011.91457415</v>
      </c>
      <c r="C36" s="56">
        <f t="shared" si="2"/>
        <v>0</v>
      </c>
      <c r="D36" s="56">
        <f t="shared" si="2"/>
        <v>358365549.4179368</v>
      </c>
      <c r="E36" s="56">
        <f t="shared" si="2"/>
        <v>0</v>
      </c>
      <c r="F36" s="56">
        <f t="shared" si="2"/>
        <v>0</v>
      </c>
      <c r="G36" s="56">
        <f t="shared" si="2"/>
        <v>617520462.49663734</v>
      </c>
      <c r="H36" s="56">
        <f t="shared" si="2"/>
        <v>0</v>
      </c>
      <c r="I36" s="56">
        <f t="shared" si="2"/>
        <v>0</v>
      </c>
      <c r="J36" s="56">
        <f t="shared" si="2"/>
        <v>0</v>
      </c>
    </row>
    <row r="37" spans="1:10" x14ac:dyDescent="0.25">
      <c r="A37" s="11" t="s">
        <v>186</v>
      </c>
      <c r="B37" s="56">
        <f t="shared" ref="B37:J37" si="3">B22/B32</f>
        <v>75308554.235093057</v>
      </c>
      <c r="C37" s="56">
        <f t="shared" si="3"/>
        <v>40543985.940594055</v>
      </c>
      <c r="D37" s="56">
        <f t="shared" si="3"/>
        <v>2870264.5967623759</v>
      </c>
      <c r="E37" s="56">
        <f t="shared" si="3"/>
        <v>0</v>
      </c>
      <c r="F37" s="56">
        <f t="shared" si="3"/>
        <v>0</v>
      </c>
      <c r="G37" s="56">
        <f>G20/G32</f>
        <v>605292334.52640688</v>
      </c>
      <c r="H37" s="56">
        <f t="shared" si="3"/>
        <v>0</v>
      </c>
      <c r="I37" s="56">
        <f t="shared" si="3"/>
        <v>0</v>
      </c>
      <c r="J37" s="56">
        <f t="shared" si="3"/>
        <v>0</v>
      </c>
    </row>
    <row r="38" spans="1:10" x14ac:dyDescent="0.25">
      <c r="A38" s="26" t="s">
        <v>132</v>
      </c>
      <c r="B38" s="53">
        <f>B36/B11</f>
        <v>12327.396441748448</v>
      </c>
      <c r="C38" s="53">
        <f t="shared" ref="C38:J38" si="4">C36/C11</f>
        <v>0</v>
      </c>
      <c r="D38" s="53">
        <f t="shared" si="4"/>
        <v>51600.511075296876</v>
      </c>
      <c r="E38" s="53">
        <f t="shared" si="4"/>
        <v>0</v>
      </c>
      <c r="F38" s="53">
        <f t="shared" si="4"/>
        <v>0</v>
      </c>
      <c r="G38" s="53">
        <f t="shared" si="4"/>
        <v>12766.864365536549</v>
      </c>
      <c r="H38" s="53">
        <f t="shared" si="4"/>
        <v>0</v>
      </c>
      <c r="I38" s="53" t="e">
        <f t="shared" si="4"/>
        <v>#DIV/0!</v>
      </c>
      <c r="J38" s="53" t="e">
        <f t="shared" si="4"/>
        <v>#DIV/0!</v>
      </c>
    </row>
    <row r="39" spans="1:10" x14ac:dyDescent="0.25">
      <c r="A39" s="26" t="s">
        <v>187</v>
      </c>
      <c r="B39" s="53">
        <f>B37/B15</f>
        <v>7803.9952575225961</v>
      </c>
      <c r="C39" s="53" t="e">
        <f t="shared" ref="C39:J39" si="5">C37/C15</f>
        <v>#DIV/0!</v>
      </c>
      <c r="D39" s="53" t="e">
        <f t="shared" si="5"/>
        <v>#DIV/0!</v>
      </c>
      <c r="E39" s="53" t="e">
        <f t="shared" si="5"/>
        <v>#DIV/0!</v>
      </c>
      <c r="F39" s="53">
        <f t="shared" si="5"/>
        <v>0</v>
      </c>
      <c r="G39" s="53">
        <f t="shared" si="5"/>
        <v>-357104.6221394731</v>
      </c>
      <c r="H39" s="53" t="e">
        <f t="shared" si="5"/>
        <v>#DIV/0!</v>
      </c>
      <c r="I39" s="53">
        <f t="shared" si="5"/>
        <v>0</v>
      </c>
      <c r="J39" s="53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26" t="s">
        <v>28</v>
      </c>
      <c r="B44" s="51">
        <f>(B13/B33)*100</f>
        <v>29.009737760202491</v>
      </c>
      <c r="C44" s="51">
        <f t="shared" ref="C44:J44" si="6">(C13/C33)*100</f>
        <v>9.8629362724318206</v>
      </c>
      <c r="D44" s="51">
        <f t="shared" si="6"/>
        <v>1.3364890961330131</v>
      </c>
      <c r="E44" s="51">
        <f t="shared" si="6"/>
        <v>11.003956478733928</v>
      </c>
      <c r="F44" s="51">
        <f t="shared" si="6"/>
        <v>12.260764560898549</v>
      </c>
      <c r="G44" s="51">
        <f t="shared" si="6"/>
        <v>19.481801289155761</v>
      </c>
      <c r="H44" s="51">
        <f t="shared" si="6"/>
        <v>0.45434745449633052</v>
      </c>
      <c r="I44" s="51" t="e">
        <f t="shared" si="6"/>
        <v>#DIV/0!</v>
      </c>
      <c r="J44" s="51">
        <f t="shared" si="6"/>
        <v>0</v>
      </c>
    </row>
    <row r="45" spans="1:10" x14ac:dyDescent="0.25">
      <c r="A45" s="26" t="s">
        <v>29</v>
      </c>
      <c r="B45" s="51">
        <f>(B15/B33)*100</f>
        <v>3.6239639781735971</v>
      </c>
      <c r="C45" s="51">
        <f t="shared" ref="C45:J45" si="7">(C15/C33)*100</f>
        <v>0</v>
      </c>
      <c r="D45" s="51">
        <f t="shared" si="7"/>
        <v>0</v>
      </c>
      <c r="E45" s="51">
        <f t="shared" si="7"/>
        <v>0</v>
      </c>
      <c r="F45" s="51">
        <f t="shared" si="7"/>
        <v>0.93461035846029139</v>
      </c>
      <c r="G45" s="51">
        <f t="shared" si="7"/>
        <v>-0.93461035846029139</v>
      </c>
      <c r="H45" s="51">
        <f t="shared" si="7"/>
        <v>0</v>
      </c>
      <c r="I45" s="51" t="e">
        <f t="shared" si="7"/>
        <v>#DIV/0!</v>
      </c>
      <c r="J45" s="51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12.492232808616405</v>
      </c>
      <c r="C48" s="38">
        <f t="shared" ref="C48:J48" si="8">C15/C13*100</f>
        <v>0</v>
      </c>
      <c r="D48" s="38">
        <f t="shared" si="8"/>
        <v>0</v>
      </c>
      <c r="E48" s="38">
        <f t="shared" si="8"/>
        <v>0</v>
      </c>
      <c r="F48" s="38">
        <f t="shared" si="8"/>
        <v>7.6227738801942797</v>
      </c>
      <c r="G48" s="38">
        <f t="shared" si="8"/>
        <v>-4.7973508434280543</v>
      </c>
      <c r="H48" s="38">
        <f t="shared" si="8"/>
        <v>0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2.5353879925814664</v>
      </c>
      <c r="C49" s="38">
        <f t="shared" si="9"/>
        <v>6.3270195333823329</v>
      </c>
      <c r="D49" s="38">
        <f t="shared" si="9"/>
        <v>2.5234962375455914</v>
      </c>
      <c r="E49" s="38">
        <f t="shared" si="9"/>
        <v>0</v>
      </c>
      <c r="F49" s="38">
        <f t="shared" si="9"/>
        <v>0</v>
      </c>
      <c r="G49" s="38">
        <f>G20/G21*100</f>
        <v>53.750738468134799</v>
      </c>
      <c r="H49" s="38">
        <f t="shared" si="9"/>
        <v>0</v>
      </c>
      <c r="I49" s="38" t="e">
        <f t="shared" si="9"/>
        <v>#DIV/0!</v>
      </c>
      <c r="J49" s="38" t="e">
        <f t="shared" si="9"/>
        <v>#DIV/0!</v>
      </c>
    </row>
    <row r="50" spans="1:10" x14ac:dyDescent="0.25">
      <c r="A50" s="11" t="s">
        <v>33</v>
      </c>
      <c r="B50" s="38">
        <f t="shared" ref="B50:J50" si="10">AVERAGE(B48:B49)</f>
        <v>7.5138104005989357</v>
      </c>
      <c r="C50" s="38">
        <f t="shared" si="10"/>
        <v>3.1635097666911665</v>
      </c>
      <c r="D50" s="38">
        <f t="shared" si="10"/>
        <v>1.2617481187727957</v>
      </c>
      <c r="E50" s="38">
        <f t="shared" si="10"/>
        <v>0</v>
      </c>
      <c r="F50" s="38">
        <f t="shared" si="10"/>
        <v>3.8113869400971399</v>
      </c>
      <c r="G50" s="38">
        <f t="shared" si="10"/>
        <v>24.476693812353371</v>
      </c>
      <c r="H50" s="38">
        <f t="shared" si="10"/>
        <v>0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12.492232808616405</v>
      </c>
      <c r="C53" s="38">
        <f t="shared" ref="C53:J53" si="11">C15/C17*100</f>
        <v>0</v>
      </c>
      <c r="D53" s="38">
        <f t="shared" si="11"/>
        <v>0</v>
      </c>
      <c r="E53" s="38">
        <f t="shared" si="11"/>
        <v>0</v>
      </c>
      <c r="F53" s="38">
        <f t="shared" si="11"/>
        <v>7.6227738801942797</v>
      </c>
      <c r="G53" s="38">
        <f t="shared" si="11"/>
        <v>-4.7973508434280543</v>
      </c>
      <c r="H53" s="38">
        <f t="shared" si="11"/>
        <v>0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2.5353879925814664</v>
      </c>
      <c r="C54" s="38">
        <f t="shared" si="12"/>
        <v>6.3270195333823329</v>
      </c>
      <c r="D54" s="38">
        <f t="shared" si="12"/>
        <v>2.5234962375455914</v>
      </c>
      <c r="E54" s="38">
        <f t="shared" si="12"/>
        <v>0</v>
      </c>
      <c r="F54" s="38">
        <f t="shared" si="12"/>
        <v>0</v>
      </c>
      <c r="G54" s="38">
        <f>G20/G23*100</f>
        <v>53.750738468134799</v>
      </c>
      <c r="H54" s="38">
        <f t="shared" si="12"/>
        <v>0</v>
      </c>
      <c r="I54" s="38" t="e">
        <f t="shared" si="12"/>
        <v>#DIV/0!</v>
      </c>
      <c r="J54" s="38" t="e">
        <f t="shared" si="12"/>
        <v>#DIV/0!</v>
      </c>
    </row>
    <row r="55" spans="1:10" x14ac:dyDescent="0.25">
      <c r="A55" s="11" t="s">
        <v>37</v>
      </c>
      <c r="B55" s="38">
        <f t="shared" ref="B55:J55" si="13">(B53+B54)/2</f>
        <v>7.5138104005989357</v>
      </c>
      <c r="C55" s="38">
        <f t="shared" si="13"/>
        <v>3.1635097666911665</v>
      </c>
      <c r="D55" s="38">
        <f t="shared" si="13"/>
        <v>1.2617481187727957</v>
      </c>
      <c r="E55" s="38">
        <f t="shared" si="13"/>
        <v>0</v>
      </c>
      <c r="F55" s="38">
        <f t="shared" si="13"/>
        <v>3.8113869400971399</v>
      </c>
      <c r="G55" s="38">
        <f t="shared" si="13"/>
        <v>24.476693812353371</v>
      </c>
      <c r="H55" s="38">
        <f t="shared" si="13"/>
        <v>0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-87.810115709160726</v>
      </c>
      <c r="C61" s="38">
        <f t="shared" ref="C61:J61" si="15">((C15/C11)-1)*100</f>
        <v>-100</v>
      </c>
      <c r="D61" s="38">
        <f t="shared" si="15"/>
        <v>-100</v>
      </c>
      <c r="E61" s="38">
        <f t="shared" si="15"/>
        <v>-100</v>
      </c>
      <c r="F61" s="38">
        <f t="shared" si="15"/>
        <v>-68.006795016987539</v>
      </c>
      <c r="G61" s="38">
        <f t="shared" si="15"/>
        <v>-103.50431061216896</v>
      </c>
      <c r="H61" s="38">
        <f t="shared" si="15"/>
        <v>-100</v>
      </c>
      <c r="I61" s="38" t="e">
        <f t="shared" si="15"/>
        <v>#DIV/0!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-92.283058337177465</v>
      </c>
      <c r="C62" s="38" t="e">
        <f t="shared" ref="C62:J62" si="16">((C37/C36)-1)*100</f>
        <v>#DIV/0!</v>
      </c>
      <c r="D62" s="38">
        <f t="shared" si="16"/>
        <v>-99.199067934564496</v>
      </c>
      <c r="E62" s="38" t="e">
        <f t="shared" si="16"/>
        <v>#DIV/0!</v>
      </c>
      <c r="F62" s="38" t="e">
        <f t="shared" si="16"/>
        <v>#DIV/0!</v>
      </c>
      <c r="G62" s="38">
        <f t="shared" si="16"/>
        <v>-1.980198019801982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-36.693889140343714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 t="e">
        <f t="shared" si="17"/>
        <v>#DIV/0!</v>
      </c>
      <c r="G63" s="38">
        <f t="shared" si="17"/>
        <v>-2897.1208271269606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J66" si="18">C21/C13</f>
        <v>77270.188634192935</v>
      </c>
      <c r="D66" s="11">
        <f t="shared" si="18"/>
        <v>101214.97797356828</v>
      </c>
      <c r="E66" s="11">
        <f t="shared" si="18"/>
        <v>68250.401284109146</v>
      </c>
      <c r="F66" s="11">
        <f t="shared" si="18"/>
        <v>1946.6180967799964</v>
      </c>
      <c r="G66" s="11">
        <f t="shared" si="18"/>
        <v>32190.9572059323</v>
      </c>
      <c r="H66" s="11">
        <f t="shared" si="18"/>
        <v>509041.26213592233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7882.0352100978225</v>
      </c>
      <c r="C67" s="11" t="e">
        <f t="shared" ref="C67:J67" si="19">C22/C15</f>
        <v>#DIV/0!</v>
      </c>
      <c r="D67" s="11" t="e">
        <f t="shared" si="19"/>
        <v>#DIV/0!</v>
      </c>
      <c r="E67" s="11" t="e">
        <f t="shared" si="19"/>
        <v>#DIV/0!</v>
      </c>
      <c r="F67" s="11">
        <f t="shared" si="19"/>
        <v>0</v>
      </c>
      <c r="G67" s="11">
        <f>G20/G15</f>
        <v>-360675.66836086783</v>
      </c>
      <c r="H67" s="11" t="e">
        <f t="shared" si="19"/>
        <v>#DIV/0!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1.5249815593472147</v>
      </c>
      <c r="C68" s="38" t="e">
        <f t="shared" ref="C68:J68" si="20">(C67/C66)*C50</f>
        <v>#DIV/0!</v>
      </c>
      <c r="D68" s="38" t="e">
        <f t="shared" si="20"/>
        <v>#DIV/0!</v>
      </c>
      <c r="E68" s="38" t="e">
        <f t="shared" si="20"/>
        <v>#DIV/0!</v>
      </c>
      <c r="F68" s="38">
        <f t="shared" si="20"/>
        <v>0</v>
      </c>
      <c r="G68" s="38">
        <f t="shared" si="20"/>
        <v>-274.24310012154524</v>
      </c>
      <c r="H68" s="38" t="e">
        <f t="shared" si="20"/>
        <v>#DIV/0!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J69" si="21">C21/C12</f>
        <v>107869183.33333333</v>
      </c>
      <c r="D69" s="11">
        <f t="shared" si="21"/>
        <v>114879000</v>
      </c>
      <c r="E69" s="11">
        <f t="shared" si="21"/>
        <v>318900000</v>
      </c>
      <c r="F69" s="11">
        <f t="shared" si="21"/>
        <v>8657000</v>
      </c>
      <c r="G69" s="11">
        <f t="shared" si="21"/>
        <v>227474180</v>
      </c>
      <c r="H69" s="11">
        <f t="shared" si="21"/>
        <v>104862500</v>
      </c>
      <c r="I69" s="11">
        <f t="shared" si="21"/>
        <v>0</v>
      </c>
      <c r="J69" s="11" t="e">
        <f t="shared" si="21"/>
        <v>#DIV/0!</v>
      </c>
    </row>
    <row r="70" spans="1:10" x14ac:dyDescent="0.25">
      <c r="A70" s="11" t="s">
        <v>121</v>
      </c>
      <c r="B70" s="11">
        <f>B22/B14</f>
        <v>6914694.5252221813</v>
      </c>
      <c r="C70" s="11" t="e">
        <f t="shared" ref="C70:J70" si="22">C22/C14</f>
        <v>#DIV/0!</v>
      </c>
      <c r="D70" s="11" t="e">
        <f t="shared" si="22"/>
        <v>#DIV/0!</v>
      </c>
      <c r="E70" s="11" t="e">
        <f t="shared" si="22"/>
        <v>#DIV/0!</v>
      </c>
      <c r="F70" s="11">
        <f t="shared" si="22"/>
        <v>0</v>
      </c>
      <c r="G70" s="11">
        <f>G20/G14</f>
        <v>-611345257.87167096</v>
      </c>
      <c r="H70" s="11" t="e">
        <f t="shared" si="22"/>
        <v>#DIV/0!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0</v>
      </c>
      <c r="C73" s="38"/>
      <c r="D73" s="38"/>
      <c r="E73" s="38"/>
    </row>
    <row r="74" spans="1:10" x14ac:dyDescent="0.25">
      <c r="A74" s="11" t="s">
        <v>49</v>
      </c>
      <c r="B74" s="38" t="e">
        <f>(B22/B28)*100</f>
        <v>#DIV/0!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237</v>
      </c>
    </row>
    <row r="79" spans="1:10" x14ac:dyDescent="0.25">
      <c r="A79" s="11" t="s">
        <v>129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80" zoomScaleNormal="80" workbookViewId="0">
      <selection activeCell="J1" sqref="J1:J1048576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5703125" style="11" customWidth="1"/>
    <col min="4" max="4" width="18.5703125" style="11" customWidth="1"/>
    <col min="5" max="5" width="20.42578125" style="11" customWidth="1"/>
    <col min="6" max="6" width="21.140625" style="11" customWidth="1"/>
    <col min="7" max="7" width="21.5703125" style="11" customWidth="1"/>
    <col min="8" max="8" width="19.5703125" style="11" customWidth="1"/>
    <col min="9" max="9" width="22.28515625" style="11" customWidth="1"/>
    <col min="10" max="10" width="19.85546875" style="11" hidden="1" customWidth="1"/>
    <col min="11" max="16384" width="11.42578125" style="11"/>
  </cols>
  <sheetData>
    <row r="2" spans="1:10" x14ac:dyDescent="0.25">
      <c r="A2" s="63" t="s">
        <v>188</v>
      </c>
      <c r="B2" s="63"/>
      <c r="C2" s="63"/>
      <c r="D2" s="63"/>
      <c r="E2" s="63"/>
    </row>
    <row r="4" spans="1:10" x14ac:dyDescent="0.25">
      <c r="A4" s="64" t="s">
        <v>0</v>
      </c>
      <c r="B4" s="64" t="s">
        <v>1</v>
      </c>
      <c r="C4" s="41"/>
      <c r="D4" s="41"/>
      <c r="E4" s="41"/>
      <c r="F4" s="41"/>
      <c r="G4" s="41"/>
      <c r="H4" s="74"/>
      <c r="I4" s="66"/>
    </row>
    <row r="5" spans="1:10" ht="15.75" thickBot="1" x14ac:dyDescent="0.3">
      <c r="A5" s="65"/>
      <c r="B5" s="65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133</v>
      </c>
      <c r="B10" s="49">
        <f>SUM(C10:J10)</f>
        <v>30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30</v>
      </c>
      <c r="J10" s="11">
        <v>0</v>
      </c>
    </row>
    <row r="11" spans="1:10" x14ac:dyDescent="0.25">
      <c r="A11" s="39" t="s">
        <v>115</v>
      </c>
      <c r="B11" s="49">
        <f t="shared" ref="B11:B17" si="0">SUM(C11:J11)</f>
        <v>29958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29958</v>
      </c>
      <c r="J11" s="11">
        <v>0</v>
      </c>
    </row>
    <row r="12" spans="1:10" x14ac:dyDescent="0.25">
      <c r="A12" s="11" t="s">
        <v>189</v>
      </c>
      <c r="B12" s="49">
        <f t="shared" si="0"/>
        <v>68</v>
      </c>
      <c r="C12" s="50">
        <v>6</v>
      </c>
      <c r="D12" s="50">
        <v>1</v>
      </c>
      <c r="E12" s="50">
        <v>2</v>
      </c>
      <c r="F12" s="50">
        <v>5</v>
      </c>
      <c r="G12" s="50">
        <v>5</v>
      </c>
      <c r="H12" s="50">
        <v>4</v>
      </c>
      <c r="I12" s="50">
        <v>45</v>
      </c>
      <c r="J12" s="50"/>
    </row>
    <row r="13" spans="1:10" x14ac:dyDescent="0.25">
      <c r="A13" s="39" t="s">
        <v>115</v>
      </c>
      <c r="B13" s="49">
        <f t="shared" si="0"/>
        <v>77248</v>
      </c>
      <c r="C13" s="50">
        <v>8376</v>
      </c>
      <c r="D13" s="50">
        <v>1135</v>
      </c>
      <c r="E13" s="50">
        <v>9345</v>
      </c>
      <c r="F13" s="50">
        <v>22236</v>
      </c>
      <c r="G13" s="50">
        <v>35332</v>
      </c>
      <c r="H13" s="50">
        <v>824</v>
      </c>
      <c r="I13" s="50">
        <v>0</v>
      </c>
      <c r="J13" s="11">
        <v>0</v>
      </c>
    </row>
    <row r="14" spans="1:10" x14ac:dyDescent="0.25">
      <c r="A14" s="11" t="s">
        <v>190</v>
      </c>
      <c r="B14" s="49">
        <f t="shared" si="0"/>
        <v>12</v>
      </c>
      <c r="C14" s="50">
        <v>1</v>
      </c>
      <c r="D14" s="50">
        <v>-1</v>
      </c>
      <c r="E14" s="50">
        <v>0</v>
      </c>
      <c r="F14" s="50">
        <v>0</v>
      </c>
      <c r="G14" s="50">
        <v>0</v>
      </c>
      <c r="H14" s="50">
        <v>0</v>
      </c>
      <c r="I14" s="50">
        <v>12</v>
      </c>
      <c r="J14" s="11">
        <v>0</v>
      </c>
    </row>
    <row r="15" spans="1:10" x14ac:dyDescent="0.25">
      <c r="A15" s="39" t="s">
        <v>115</v>
      </c>
      <c r="B15" s="49">
        <f t="shared" si="0"/>
        <v>4740</v>
      </c>
      <c r="C15" s="50">
        <v>2868</v>
      </c>
      <c r="D15" s="50">
        <v>-2868</v>
      </c>
      <c r="E15" s="50">
        <v>0</v>
      </c>
      <c r="F15" s="50">
        <v>0</v>
      </c>
      <c r="G15" s="50">
        <v>0</v>
      </c>
      <c r="H15" s="50">
        <v>0</v>
      </c>
      <c r="I15" s="50">
        <v>4740</v>
      </c>
      <c r="J15" s="11">
        <v>0</v>
      </c>
    </row>
    <row r="16" spans="1:10" x14ac:dyDescent="0.25">
      <c r="A16" s="11" t="s">
        <v>160</v>
      </c>
      <c r="B16" s="49">
        <f t="shared" si="0"/>
        <v>68</v>
      </c>
      <c r="C16" s="50">
        <v>6</v>
      </c>
      <c r="D16" s="50">
        <v>1</v>
      </c>
      <c r="E16" s="50">
        <v>2</v>
      </c>
      <c r="F16" s="50">
        <v>5</v>
      </c>
      <c r="G16" s="50">
        <v>5</v>
      </c>
      <c r="H16" s="50">
        <v>4</v>
      </c>
      <c r="I16" s="50">
        <v>45</v>
      </c>
      <c r="J16" s="50"/>
    </row>
    <row r="17" spans="1:10" x14ac:dyDescent="0.25">
      <c r="A17" s="39" t="s">
        <v>115</v>
      </c>
      <c r="B17" s="49">
        <f t="shared" si="0"/>
        <v>77248</v>
      </c>
      <c r="C17" s="50">
        <v>8376</v>
      </c>
      <c r="D17" s="50">
        <v>1135</v>
      </c>
      <c r="E17" s="50">
        <v>9345</v>
      </c>
      <c r="F17" s="50">
        <v>22236</v>
      </c>
      <c r="G17" s="50">
        <v>35332</v>
      </c>
      <c r="H17" s="50">
        <v>824</v>
      </c>
      <c r="I17" s="5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134</v>
      </c>
      <c r="B20" s="53">
        <f>SUM(C20:J20)</f>
        <v>820297211.92002916</v>
      </c>
      <c r="C20" s="57">
        <v>0</v>
      </c>
      <c r="D20" s="57">
        <v>256150520.79524064</v>
      </c>
      <c r="E20" s="57">
        <v>0</v>
      </c>
      <c r="F20" s="57">
        <v>0</v>
      </c>
      <c r="G20" s="57">
        <v>564146691.12478852</v>
      </c>
      <c r="H20" s="57">
        <v>0</v>
      </c>
      <c r="I20" s="53">
        <v>0</v>
      </c>
      <c r="J20" s="11">
        <v>0</v>
      </c>
    </row>
    <row r="21" spans="1:10" x14ac:dyDescent="0.25">
      <c r="A21" s="11" t="s">
        <v>191</v>
      </c>
      <c r="B21" s="53">
        <f t="shared" ref="B21:B23" si="1">SUM(C21:J21)</f>
        <v>3000000000</v>
      </c>
      <c r="C21" s="53">
        <v>647215100</v>
      </c>
      <c r="D21" s="53">
        <v>114879000</v>
      </c>
      <c r="E21" s="53">
        <v>637800000</v>
      </c>
      <c r="F21" s="53">
        <v>43285000</v>
      </c>
      <c r="G21" s="53">
        <v>1137370900</v>
      </c>
      <c r="H21" s="53">
        <v>419450000</v>
      </c>
      <c r="I21" s="53">
        <v>0</v>
      </c>
      <c r="J21" s="53"/>
    </row>
    <row r="22" spans="1:10" x14ac:dyDescent="0.25">
      <c r="A22" s="11" t="s">
        <v>192</v>
      </c>
      <c r="B22" s="53">
        <f t="shared" si="1"/>
        <v>289828038.19282639</v>
      </c>
      <c r="C22" s="53">
        <v>81114260.597306401</v>
      </c>
      <c r="D22" s="53">
        <v>9270689.6800000034</v>
      </c>
      <c r="E22" s="53">
        <v>0</v>
      </c>
      <c r="F22" s="56">
        <v>32796426.866799995</v>
      </c>
      <c r="G22" s="56">
        <v>166646661.04872</v>
      </c>
      <c r="H22" s="56">
        <v>0</v>
      </c>
      <c r="I22" s="56">
        <v>0</v>
      </c>
      <c r="J22" s="11">
        <v>0</v>
      </c>
    </row>
    <row r="23" spans="1:10" x14ac:dyDescent="0.25">
      <c r="A23" s="11" t="s">
        <v>164</v>
      </c>
      <c r="B23" s="53">
        <f t="shared" si="1"/>
        <v>3000000000</v>
      </c>
      <c r="C23" s="53">
        <v>647215100</v>
      </c>
      <c r="D23" s="53">
        <v>114879000</v>
      </c>
      <c r="E23" s="53">
        <v>637800000</v>
      </c>
      <c r="F23" s="56">
        <v>43285000</v>
      </c>
      <c r="G23" s="56">
        <v>1137370900</v>
      </c>
      <c r="H23" s="56">
        <v>419450000</v>
      </c>
      <c r="I23" s="56">
        <v>0</v>
      </c>
      <c r="J23" s="53"/>
    </row>
    <row r="24" spans="1:10" x14ac:dyDescent="0.25">
      <c r="A24" s="11" t="s">
        <v>193</v>
      </c>
      <c r="B24" s="11">
        <f>B22</f>
        <v>289828038.19282639</v>
      </c>
    </row>
    <row r="26" spans="1:10" x14ac:dyDescent="0.25">
      <c r="A26" s="11" t="s">
        <v>17</v>
      </c>
    </row>
    <row r="27" spans="1:10" x14ac:dyDescent="0.25">
      <c r="A27" s="11" t="s">
        <v>191</v>
      </c>
      <c r="B27" s="11">
        <f>B21</f>
        <v>3000000000</v>
      </c>
    </row>
    <row r="28" spans="1:10" x14ac:dyDescent="0.25">
      <c r="A28" s="11" t="s">
        <v>192</v>
      </c>
      <c r="B28" s="11">
        <v>353650000</v>
      </c>
    </row>
    <row r="30" spans="1:10" x14ac:dyDescent="0.25">
      <c r="A30" s="11" t="s">
        <v>18</v>
      </c>
    </row>
    <row r="31" spans="1:10" x14ac:dyDescent="0.25">
      <c r="A31" s="11" t="s">
        <v>135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0" x14ac:dyDescent="0.25">
      <c r="A32" s="11" t="s">
        <v>194</v>
      </c>
      <c r="B32" s="38">
        <v>1.01</v>
      </c>
      <c r="C32" s="38">
        <v>1.01</v>
      </c>
      <c r="D32" s="38">
        <v>1.01</v>
      </c>
      <c r="E32" s="38">
        <v>1.01</v>
      </c>
      <c r="F32" s="38">
        <v>1.01</v>
      </c>
      <c r="G32" s="38">
        <v>1.01</v>
      </c>
      <c r="H32" s="38">
        <v>1.01</v>
      </c>
      <c r="I32" s="38">
        <v>1.01</v>
      </c>
      <c r="J32" s="38">
        <v>1.01</v>
      </c>
    </row>
    <row r="33" spans="1:10" x14ac:dyDescent="0.25">
      <c r="A33" s="24" t="s">
        <v>100</v>
      </c>
      <c r="B33" s="26">
        <f>C33+F33</f>
        <v>266283</v>
      </c>
      <c r="C33" s="43">
        <v>84924</v>
      </c>
      <c r="D33" s="43">
        <v>84924</v>
      </c>
      <c r="E33" s="43">
        <v>84924</v>
      </c>
      <c r="F33" s="11">
        <v>181359</v>
      </c>
      <c r="G33" s="11">
        <v>181359</v>
      </c>
      <c r="H33" s="11">
        <v>181359</v>
      </c>
      <c r="I33" s="11">
        <v>0</v>
      </c>
      <c r="J33" s="11">
        <v>457016</v>
      </c>
    </row>
    <row r="35" spans="1:10" x14ac:dyDescent="0.25">
      <c r="A35" s="11" t="s">
        <v>21</v>
      </c>
    </row>
    <row r="36" spans="1:10" x14ac:dyDescent="0.25">
      <c r="A36" s="11" t="s">
        <v>197</v>
      </c>
      <c r="B36" s="56">
        <f t="shared" ref="B36:J36" si="2">B20/B31</f>
        <v>828583042.34346378</v>
      </c>
      <c r="C36" s="56">
        <f t="shared" si="2"/>
        <v>0</v>
      </c>
      <c r="D36" s="56">
        <f t="shared" si="2"/>
        <v>258737899.79317236</v>
      </c>
      <c r="E36" s="56">
        <f t="shared" si="2"/>
        <v>0</v>
      </c>
      <c r="F36" s="56">
        <f t="shared" si="2"/>
        <v>0</v>
      </c>
      <c r="G36" s="56">
        <f t="shared" si="2"/>
        <v>569845142.55029142</v>
      </c>
      <c r="H36" s="56">
        <f t="shared" si="2"/>
        <v>0</v>
      </c>
      <c r="I36" s="56">
        <f t="shared" si="2"/>
        <v>0</v>
      </c>
      <c r="J36" s="56">
        <f t="shared" si="2"/>
        <v>0</v>
      </c>
    </row>
    <row r="37" spans="1:10" x14ac:dyDescent="0.25">
      <c r="A37" s="11" t="s">
        <v>195</v>
      </c>
      <c r="B37" s="56">
        <f t="shared" ref="B37:J37" si="3">B22/B32</f>
        <v>286958453.65626377</v>
      </c>
      <c r="C37" s="56">
        <f t="shared" si="3"/>
        <v>80311149.106243953</v>
      </c>
      <c r="D37" s="56">
        <f t="shared" si="3"/>
        <v>9178900.673267331</v>
      </c>
      <c r="E37" s="56">
        <f t="shared" si="3"/>
        <v>0</v>
      </c>
      <c r="F37" s="56">
        <f t="shared" si="3"/>
        <v>32471709.769108906</v>
      </c>
      <c r="G37" s="56">
        <f t="shared" si="3"/>
        <v>164996694.10764357</v>
      </c>
      <c r="H37" s="56">
        <f t="shared" si="3"/>
        <v>0</v>
      </c>
      <c r="I37" s="56">
        <f t="shared" si="3"/>
        <v>0</v>
      </c>
      <c r="J37" s="56">
        <f t="shared" si="3"/>
        <v>0</v>
      </c>
    </row>
    <row r="38" spans="1:10" x14ac:dyDescent="0.25">
      <c r="A38" s="26" t="s">
        <v>198</v>
      </c>
      <c r="B38" s="53">
        <f>B36/B11</f>
        <v>27658.156163410902</v>
      </c>
      <c r="C38" s="53" t="e">
        <f t="shared" ref="C38:J38" si="4">C36/C11</f>
        <v>#DIV/0!</v>
      </c>
      <c r="D38" s="53" t="e">
        <f t="shared" si="4"/>
        <v>#DIV/0!</v>
      </c>
      <c r="E38" s="53" t="e">
        <f t="shared" si="4"/>
        <v>#DIV/0!</v>
      </c>
      <c r="F38" s="53" t="e">
        <f t="shared" si="4"/>
        <v>#DIV/0!</v>
      </c>
      <c r="G38" s="53" t="e">
        <f t="shared" si="4"/>
        <v>#DIV/0!</v>
      </c>
      <c r="H38" s="53" t="e">
        <f t="shared" si="4"/>
        <v>#DIV/0!</v>
      </c>
      <c r="I38" s="53">
        <f t="shared" si="4"/>
        <v>0</v>
      </c>
      <c r="J38" s="53" t="e">
        <f t="shared" si="4"/>
        <v>#DIV/0!</v>
      </c>
    </row>
    <row r="39" spans="1:10" x14ac:dyDescent="0.25">
      <c r="A39" s="26" t="s">
        <v>196</v>
      </c>
      <c r="B39" s="53">
        <f>B37/B15</f>
        <v>60539.75815532991</v>
      </c>
      <c r="C39" s="53">
        <f t="shared" ref="C39:J39" si="5">C37/C15</f>
        <v>28002.49271486888</v>
      </c>
      <c r="D39" s="53">
        <f t="shared" si="5"/>
        <v>-3200.4535122968377</v>
      </c>
      <c r="E39" s="53" t="e">
        <f t="shared" si="5"/>
        <v>#DIV/0!</v>
      </c>
      <c r="F39" s="53" t="e">
        <f t="shared" si="5"/>
        <v>#DIV/0!</v>
      </c>
      <c r="G39" s="53" t="e">
        <f t="shared" si="5"/>
        <v>#DIV/0!</v>
      </c>
      <c r="H39" s="53" t="e">
        <f t="shared" si="5"/>
        <v>#DIV/0!</v>
      </c>
      <c r="I39" s="53">
        <f t="shared" si="5"/>
        <v>0</v>
      </c>
      <c r="J39" s="53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3">
        <f>(B13/B33)*100</f>
        <v>29.009737760202491</v>
      </c>
      <c r="C44" s="53">
        <f t="shared" ref="C44:J44" si="6">(C13/C33)*100</f>
        <v>9.8629362724318206</v>
      </c>
      <c r="D44" s="53">
        <f t="shared" si="6"/>
        <v>1.3364890961330131</v>
      </c>
      <c r="E44" s="53">
        <f t="shared" si="6"/>
        <v>11.003956478733928</v>
      </c>
      <c r="F44" s="53">
        <f t="shared" si="6"/>
        <v>12.260764560898549</v>
      </c>
      <c r="G44" s="53">
        <f t="shared" si="6"/>
        <v>19.481801289155761</v>
      </c>
      <c r="H44" s="53">
        <f t="shared" si="6"/>
        <v>0.45434745449633052</v>
      </c>
      <c r="I44" s="53" t="e">
        <f t="shared" si="6"/>
        <v>#DIV/0!</v>
      </c>
      <c r="J44" s="53">
        <f t="shared" si="6"/>
        <v>0</v>
      </c>
    </row>
    <row r="45" spans="1:10" x14ac:dyDescent="0.25">
      <c r="A45" s="11" t="s">
        <v>29</v>
      </c>
      <c r="B45" s="53">
        <f>(B15/B33)*100</f>
        <v>1.7800610628541813</v>
      </c>
      <c r="C45" s="53">
        <f t="shared" ref="C45:J45" si="7">(C15/C33)*100</f>
        <v>3.3771372050303805</v>
      </c>
      <c r="D45" s="53">
        <f t="shared" si="7"/>
        <v>-3.3771372050303805</v>
      </c>
      <c r="E45" s="53">
        <f t="shared" si="7"/>
        <v>0</v>
      </c>
      <c r="F45" s="53">
        <f t="shared" si="7"/>
        <v>0</v>
      </c>
      <c r="G45" s="53">
        <f t="shared" si="7"/>
        <v>0</v>
      </c>
      <c r="H45" s="53">
        <f t="shared" si="7"/>
        <v>0</v>
      </c>
      <c r="I45" s="53" t="e">
        <f t="shared" si="7"/>
        <v>#DIV/0!</v>
      </c>
      <c r="J45" s="53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6.1360811930405958</v>
      </c>
      <c r="C48" s="38">
        <f t="shared" ref="C48:J48" si="8">C15/C13*100</f>
        <v>34.240687679083095</v>
      </c>
      <c r="D48" s="38">
        <f t="shared" si="8"/>
        <v>-252.68722466960352</v>
      </c>
      <c r="E48" s="38">
        <f t="shared" si="8"/>
        <v>0</v>
      </c>
      <c r="F48" s="38">
        <f t="shared" si="8"/>
        <v>0</v>
      </c>
      <c r="G48" s="38">
        <f t="shared" si="8"/>
        <v>0</v>
      </c>
      <c r="H48" s="38">
        <f t="shared" si="8"/>
        <v>0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9.6609346064275456</v>
      </c>
      <c r="C49" s="38">
        <f t="shared" si="9"/>
        <v>12.532813371830539</v>
      </c>
      <c r="D49" s="38">
        <f t="shared" si="9"/>
        <v>8.0699602886515418</v>
      </c>
      <c r="E49" s="38">
        <f t="shared" si="9"/>
        <v>0</v>
      </c>
      <c r="F49" s="38">
        <f t="shared" si="9"/>
        <v>75.768573101074267</v>
      </c>
      <c r="G49" s="38">
        <f t="shared" si="9"/>
        <v>14.651918828652994</v>
      </c>
      <c r="H49" s="38">
        <f t="shared" si="9"/>
        <v>0</v>
      </c>
      <c r="I49" s="38" t="e">
        <f t="shared" si="9"/>
        <v>#DIV/0!</v>
      </c>
      <c r="J49" s="38" t="e">
        <f t="shared" si="9"/>
        <v>#DIV/0!</v>
      </c>
    </row>
    <row r="50" spans="1:10" x14ac:dyDescent="0.25">
      <c r="A50" s="11" t="s">
        <v>33</v>
      </c>
      <c r="B50" s="38">
        <f t="shared" ref="B50:J50" si="10">AVERAGE(B48:B49)</f>
        <v>7.8985078997340707</v>
      </c>
      <c r="C50" s="38">
        <f t="shared" si="10"/>
        <v>23.386750525456819</v>
      </c>
      <c r="D50" s="38">
        <f t="shared" si="10"/>
        <v>-122.30863219047599</v>
      </c>
      <c r="E50" s="38">
        <f t="shared" si="10"/>
        <v>0</v>
      </c>
      <c r="F50" s="38">
        <f t="shared" si="10"/>
        <v>37.884286550537134</v>
      </c>
      <c r="G50" s="38">
        <f t="shared" si="10"/>
        <v>7.3259594143264968</v>
      </c>
      <c r="H50" s="38">
        <f t="shared" si="10"/>
        <v>0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6.1360811930405958</v>
      </c>
      <c r="C53" s="38">
        <f t="shared" ref="C53:J53" si="11">C15/C17*100</f>
        <v>34.240687679083095</v>
      </c>
      <c r="D53" s="38">
        <f t="shared" si="11"/>
        <v>-252.68722466960352</v>
      </c>
      <c r="E53" s="38">
        <f t="shared" si="11"/>
        <v>0</v>
      </c>
      <c r="F53" s="38">
        <f t="shared" si="11"/>
        <v>0</v>
      </c>
      <c r="G53" s="38">
        <f t="shared" si="11"/>
        <v>0</v>
      </c>
      <c r="H53" s="38">
        <f t="shared" si="11"/>
        <v>0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9.6609346064275456</v>
      </c>
      <c r="C54" s="38">
        <f t="shared" si="12"/>
        <v>12.532813371830539</v>
      </c>
      <c r="D54" s="38">
        <f t="shared" si="12"/>
        <v>8.0699602886515418</v>
      </c>
      <c r="E54" s="38">
        <f t="shared" si="12"/>
        <v>0</v>
      </c>
      <c r="F54" s="38">
        <f t="shared" si="12"/>
        <v>75.768573101074267</v>
      </c>
      <c r="G54" s="38">
        <f t="shared" si="12"/>
        <v>14.651918828652994</v>
      </c>
      <c r="H54" s="38">
        <f t="shared" si="12"/>
        <v>0</v>
      </c>
      <c r="I54" s="38" t="e">
        <f t="shared" si="12"/>
        <v>#DIV/0!</v>
      </c>
      <c r="J54" s="38" t="e">
        <f t="shared" si="12"/>
        <v>#DIV/0!</v>
      </c>
    </row>
    <row r="55" spans="1:10" x14ac:dyDescent="0.25">
      <c r="A55" s="11" t="s">
        <v>37</v>
      </c>
      <c r="B55" s="38">
        <f t="shared" ref="B55:J55" si="13">(B53+B54)/2</f>
        <v>7.8985078997340707</v>
      </c>
      <c r="C55" s="38">
        <f t="shared" si="13"/>
        <v>23.386750525456819</v>
      </c>
      <c r="D55" s="38">
        <f t="shared" si="13"/>
        <v>-122.30863219047599</v>
      </c>
      <c r="E55" s="38">
        <f t="shared" si="13"/>
        <v>0</v>
      </c>
      <c r="F55" s="38">
        <f t="shared" si="13"/>
        <v>37.884286550537134</v>
      </c>
      <c r="G55" s="38">
        <f t="shared" si="13"/>
        <v>7.3259594143264968</v>
      </c>
      <c r="H55" s="38">
        <f t="shared" si="13"/>
        <v>0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-84.177848988584017</v>
      </c>
      <c r="C61" s="38" t="e">
        <f t="shared" ref="C61:J61" si="15">((C15/C11)-1)*100</f>
        <v>#DIV/0!</v>
      </c>
      <c r="D61" s="38" t="e">
        <f t="shared" si="15"/>
        <v>#DIV/0!</v>
      </c>
      <c r="E61" s="38" t="e">
        <f t="shared" si="15"/>
        <v>#DIV/0!</v>
      </c>
      <c r="F61" s="38" t="e">
        <f t="shared" si="15"/>
        <v>#DIV/0!</v>
      </c>
      <c r="G61" s="38" t="e">
        <f t="shared" si="15"/>
        <v>#DIV/0!</v>
      </c>
      <c r="H61" s="38" t="e">
        <f t="shared" si="15"/>
        <v>#DIV/0!</v>
      </c>
      <c r="I61" s="38">
        <f t="shared" si="15"/>
        <v>-84.177848988584017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-65.367568609096168</v>
      </c>
      <c r="C62" s="38" t="e">
        <f t="shared" ref="C62:J62" si="16">((C37/C36)-1)*100</f>
        <v>#DIV/0!</v>
      </c>
      <c r="D62" s="38">
        <f t="shared" si="16"/>
        <v>-96.452432874888189</v>
      </c>
      <c r="E62" s="38" t="e">
        <f t="shared" si="16"/>
        <v>#DIV/0!</v>
      </c>
      <c r="F62" s="38" t="e">
        <f t="shared" si="16"/>
        <v>#DIV/0!</v>
      </c>
      <c r="G62" s="38">
        <f t="shared" si="16"/>
        <v>-71.045345167071972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118.88573409466181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 t="e">
        <f t="shared" si="17"/>
        <v>#DIV/0!</v>
      </c>
      <c r="G63" s="38" t="e">
        <f t="shared" si="17"/>
        <v>#DIV/0!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J66" si="18">C21/C13</f>
        <v>77270.188634192935</v>
      </c>
      <c r="D66" s="11">
        <f t="shared" si="18"/>
        <v>101214.97797356828</v>
      </c>
      <c r="E66" s="11">
        <f t="shared" si="18"/>
        <v>68250.401284109146</v>
      </c>
      <c r="F66" s="11">
        <f t="shared" si="18"/>
        <v>1946.6180967799964</v>
      </c>
      <c r="G66" s="11">
        <f t="shared" si="18"/>
        <v>32190.9572059323</v>
      </c>
      <c r="H66" s="11">
        <f t="shared" si="18"/>
        <v>509041.26213592233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61145.155736883207</v>
      </c>
      <c r="C67" s="11">
        <f t="shared" ref="C67:J67" si="19">C22/C15</f>
        <v>28282.517642017574</v>
      </c>
      <c r="D67" s="11">
        <f t="shared" si="19"/>
        <v>-3232.458047419806</v>
      </c>
      <c r="E67" s="11" t="e">
        <f t="shared" si="19"/>
        <v>#DIV/0!</v>
      </c>
      <c r="F67" s="11" t="e">
        <f t="shared" si="19"/>
        <v>#DIV/0!</v>
      </c>
      <c r="G67" s="11" t="e">
        <f t="shared" si="19"/>
        <v>#DIV/0!</v>
      </c>
      <c r="H67" s="11" t="e">
        <f t="shared" si="19"/>
        <v>#DIV/0!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12.435782041839321</v>
      </c>
      <c r="C68" s="38">
        <f t="shared" ref="C68:J68" si="20">(C67/C66)*C50</f>
        <v>8.5600436082409566</v>
      </c>
      <c r="D68" s="38">
        <f t="shared" si="20"/>
        <v>3.9061167656061602</v>
      </c>
      <c r="E68" s="38" t="e">
        <f t="shared" si="20"/>
        <v>#DIV/0!</v>
      </c>
      <c r="F68" s="38" t="e">
        <f t="shared" si="20"/>
        <v>#DIV/0!</v>
      </c>
      <c r="G68" s="38" t="e">
        <f t="shared" si="20"/>
        <v>#DIV/0!</v>
      </c>
      <c r="H68" s="38" t="e">
        <f t="shared" si="20"/>
        <v>#DIV/0!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J69" si="21">C21/C12</f>
        <v>107869183.33333333</v>
      </c>
      <c r="D69" s="11">
        <f t="shared" si="21"/>
        <v>114879000</v>
      </c>
      <c r="E69" s="11">
        <f t="shared" si="21"/>
        <v>318900000</v>
      </c>
      <c r="F69" s="11">
        <f t="shared" si="21"/>
        <v>8657000</v>
      </c>
      <c r="G69" s="11">
        <f t="shared" si="21"/>
        <v>227474180</v>
      </c>
      <c r="H69" s="11">
        <f t="shared" si="21"/>
        <v>104862500</v>
      </c>
      <c r="I69" s="11">
        <f t="shared" si="21"/>
        <v>0</v>
      </c>
      <c r="J69" s="11" t="e">
        <f t="shared" si="21"/>
        <v>#DIV/0!</v>
      </c>
    </row>
    <row r="70" spans="1:10" x14ac:dyDescent="0.25">
      <c r="A70" s="11" t="s">
        <v>121</v>
      </c>
      <c r="B70" s="11">
        <f>B22/B14</f>
        <v>24152336.516068865</v>
      </c>
      <c r="C70" s="11">
        <f t="shared" ref="C70:J70" si="22">C22/C14</f>
        <v>81114260.597306401</v>
      </c>
      <c r="D70" s="11">
        <f t="shared" si="22"/>
        <v>-9270689.6800000034</v>
      </c>
      <c r="E70" s="11" t="e">
        <f t="shared" si="22"/>
        <v>#DIV/0!</v>
      </c>
      <c r="F70" s="11" t="e">
        <f t="shared" si="22"/>
        <v>#DIV/0!</v>
      </c>
      <c r="G70" s="11" t="e">
        <f t="shared" si="22"/>
        <v>#DIV/0!</v>
      </c>
      <c r="H70" s="11" t="e">
        <f t="shared" si="22"/>
        <v>#DIV/0!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11.788333333333334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81.953354501011276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238</v>
      </c>
    </row>
    <row r="79" spans="1:10" x14ac:dyDescent="0.25">
      <c r="A79" s="11" t="s">
        <v>173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70" zoomScaleNormal="70" workbookViewId="0">
      <selection activeCell="J1" sqref="J1:J1048576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" style="11" customWidth="1"/>
    <col min="4" max="4" width="22" style="11" customWidth="1"/>
    <col min="5" max="5" width="19" style="11" customWidth="1"/>
    <col min="6" max="6" width="21.5703125" style="11" customWidth="1"/>
    <col min="7" max="7" width="19.7109375" style="11" customWidth="1"/>
    <col min="8" max="8" width="19.85546875" style="11" customWidth="1"/>
    <col min="9" max="9" width="21.140625" style="11" customWidth="1"/>
    <col min="10" max="10" width="23.85546875" style="11" hidden="1" customWidth="1"/>
    <col min="11" max="16384" width="11.42578125" style="11"/>
  </cols>
  <sheetData>
    <row r="2" spans="1:10" x14ac:dyDescent="0.25">
      <c r="A2" s="63" t="s">
        <v>199</v>
      </c>
      <c r="B2" s="63"/>
      <c r="C2" s="63"/>
      <c r="D2" s="63"/>
      <c r="E2" s="63"/>
    </row>
    <row r="4" spans="1:10" x14ac:dyDescent="0.25">
      <c r="A4" s="64" t="s">
        <v>0</v>
      </c>
      <c r="B4" s="64" t="s">
        <v>1</v>
      </c>
      <c r="C4" s="41"/>
      <c r="D4" s="41"/>
      <c r="E4" s="41"/>
      <c r="F4" s="41"/>
      <c r="G4" s="41"/>
      <c r="H4" s="74"/>
      <c r="I4" s="66"/>
    </row>
    <row r="5" spans="1:10" ht="15.75" thickBot="1" x14ac:dyDescent="0.3">
      <c r="A5" s="65"/>
      <c r="B5" s="65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208</v>
      </c>
      <c r="B10" s="49">
        <f>SUM(C10:J10)</f>
        <v>15</v>
      </c>
      <c r="C10" s="50">
        <v>1</v>
      </c>
      <c r="D10" s="50">
        <v>-1</v>
      </c>
      <c r="E10" s="50">
        <v>0</v>
      </c>
      <c r="F10" s="50">
        <v>1</v>
      </c>
      <c r="G10" s="50">
        <v>0</v>
      </c>
      <c r="H10" s="50">
        <v>0</v>
      </c>
      <c r="I10" s="50">
        <v>14</v>
      </c>
      <c r="J10" s="11">
        <v>0</v>
      </c>
    </row>
    <row r="11" spans="1:10" x14ac:dyDescent="0.25">
      <c r="A11" s="39" t="s">
        <v>115</v>
      </c>
      <c r="B11" s="49">
        <f t="shared" ref="B11:B17" si="0">SUM(C11:J11)</f>
        <v>25529</v>
      </c>
      <c r="C11" s="50">
        <v>1056</v>
      </c>
      <c r="D11" s="50">
        <v>-1056</v>
      </c>
      <c r="E11" s="50">
        <v>0</v>
      </c>
      <c r="F11" s="50">
        <v>8978</v>
      </c>
      <c r="G11" s="50">
        <v>0</v>
      </c>
      <c r="H11" s="50">
        <v>0</v>
      </c>
      <c r="I11" s="50">
        <v>16551</v>
      </c>
      <c r="J11" s="11">
        <v>0</v>
      </c>
    </row>
    <row r="12" spans="1:10" x14ac:dyDescent="0.25">
      <c r="A12" s="11" t="s">
        <v>200</v>
      </c>
      <c r="B12" s="49">
        <f t="shared" si="0"/>
        <v>68</v>
      </c>
      <c r="C12" s="50">
        <v>6</v>
      </c>
      <c r="D12" s="50">
        <v>1</v>
      </c>
      <c r="E12" s="50">
        <v>2</v>
      </c>
      <c r="F12" s="50">
        <v>5</v>
      </c>
      <c r="G12" s="50">
        <v>5</v>
      </c>
      <c r="H12" s="50">
        <v>4</v>
      </c>
      <c r="I12" s="50">
        <v>45</v>
      </c>
      <c r="J12" s="50"/>
    </row>
    <row r="13" spans="1:10" x14ac:dyDescent="0.25">
      <c r="A13" s="39" t="s">
        <v>115</v>
      </c>
      <c r="B13" s="49">
        <f t="shared" si="0"/>
        <v>77248</v>
      </c>
      <c r="C13" s="50">
        <v>8376</v>
      </c>
      <c r="D13" s="50">
        <v>1135</v>
      </c>
      <c r="E13" s="50">
        <v>9345</v>
      </c>
      <c r="F13" s="50">
        <v>22236</v>
      </c>
      <c r="G13" s="50">
        <v>35332</v>
      </c>
      <c r="H13" s="50">
        <v>824</v>
      </c>
      <c r="I13" s="50">
        <v>0</v>
      </c>
      <c r="J13" s="11">
        <v>0</v>
      </c>
    </row>
    <row r="14" spans="1:10" x14ac:dyDescent="0.25">
      <c r="A14" s="11" t="s">
        <v>201</v>
      </c>
      <c r="B14" s="49">
        <f t="shared" si="0"/>
        <v>23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3</v>
      </c>
      <c r="I14" s="50">
        <v>20</v>
      </c>
      <c r="J14" s="11">
        <v>0</v>
      </c>
    </row>
    <row r="15" spans="1:10" x14ac:dyDescent="0.25">
      <c r="A15" s="39" t="s">
        <v>115</v>
      </c>
      <c r="B15" s="49">
        <f t="shared" si="0"/>
        <v>47213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18395</v>
      </c>
      <c r="I15" s="50">
        <v>28818</v>
      </c>
      <c r="J15" s="11">
        <v>0</v>
      </c>
    </row>
    <row r="16" spans="1:10" x14ac:dyDescent="0.25">
      <c r="A16" s="11" t="s">
        <v>160</v>
      </c>
      <c r="B16" s="49">
        <f t="shared" si="0"/>
        <v>68</v>
      </c>
      <c r="C16" s="50">
        <v>6</v>
      </c>
      <c r="D16" s="50">
        <v>1</v>
      </c>
      <c r="E16" s="50">
        <v>2</v>
      </c>
      <c r="F16" s="50">
        <v>5</v>
      </c>
      <c r="G16" s="50">
        <v>5</v>
      </c>
      <c r="H16" s="50">
        <v>4</v>
      </c>
      <c r="I16" s="50">
        <v>45</v>
      </c>
      <c r="J16" s="50"/>
    </row>
    <row r="17" spans="1:10" x14ac:dyDescent="0.25">
      <c r="A17" s="39" t="s">
        <v>115</v>
      </c>
      <c r="B17" s="49">
        <f t="shared" si="0"/>
        <v>77248</v>
      </c>
      <c r="C17" s="50">
        <v>8376</v>
      </c>
      <c r="D17" s="50">
        <v>1135</v>
      </c>
      <c r="E17" s="50">
        <v>9345</v>
      </c>
      <c r="F17" s="50">
        <v>22236</v>
      </c>
      <c r="G17" s="50">
        <v>35332</v>
      </c>
      <c r="H17" s="50">
        <v>824</v>
      </c>
      <c r="I17" s="5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136</v>
      </c>
      <c r="B20" s="51">
        <f>SUM(C20:J20)</f>
        <v>623869838.52621889</v>
      </c>
      <c r="C20" s="54">
        <v>0</v>
      </c>
      <c r="D20" s="54">
        <v>126202102.00639844</v>
      </c>
      <c r="E20" s="54">
        <v>0</v>
      </c>
      <c r="F20" s="54">
        <v>20749964</v>
      </c>
      <c r="G20" s="54">
        <v>476917772.51982051</v>
      </c>
      <c r="H20" s="54">
        <v>0</v>
      </c>
      <c r="I20" s="54">
        <v>0</v>
      </c>
      <c r="J20" s="11">
        <v>0</v>
      </c>
    </row>
    <row r="21" spans="1:10" x14ac:dyDescent="0.25">
      <c r="A21" s="11" t="s">
        <v>202</v>
      </c>
      <c r="B21" s="51">
        <f t="shared" ref="B21:B23" si="1">SUM(C21:J21)</f>
        <v>3000000000</v>
      </c>
      <c r="C21" s="51">
        <v>647215100</v>
      </c>
      <c r="D21" s="51">
        <v>114879000</v>
      </c>
      <c r="E21" s="51">
        <v>637800000</v>
      </c>
      <c r="F21" s="51">
        <v>43285000</v>
      </c>
      <c r="G21" s="51">
        <v>1137370900</v>
      </c>
      <c r="H21" s="51">
        <v>419450000</v>
      </c>
      <c r="I21" s="51">
        <v>0</v>
      </c>
      <c r="J21" s="51"/>
    </row>
    <row r="22" spans="1:10" x14ac:dyDescent="0.25">
      <c r="A22" s="11" t="s">
        <v>203</v>
      </c>
      <c r="B22" s="51">
        <f t="shared" si="1"/>
        <v>813203566.63000011</v>
      </c>
      <c r="C22" s="51">
        <v>145790807.62</v>
      </c>
      <c r="D22" s="51">
        <v>21524700.399999999</v>
      </c>
      <c r="E22" s="51">
        <v>16382079.1</v>
      </c>
      <c r="F22" s="52">
        <v>0</v>
      </c>
      <c r="G22" s="52">
        <v>302384095.15000004</v>
      </c>
      <c r="H22" s="52">
        <v>327121884.36000001</v>
      </c>
      <c r="I22" s="52">
        <v>0</v>
      </c>
      <c r="J22" s="11">
        <v>0</v>
      </c>
    </row>
    <row r="23" spans="1:10" x14ac:dyDescent="0.25">
      <c r="A23" s="11" t="s">
        <v>164</v>
      </c>
      <c r="B23" s="51">
        <f t="shared" si="1"/>
        <v>3000000000</v>
      </c>
      <c r="C23" s="51">
        <v>647215100</v>
      </c>
      <c r="D23" s="51">
        <v>114879000</v>
      </c>
      <c r="E23" s="51">
        <v>637800000</v>
      </c>
      <c r="F23" s="52">
        <v>43285000</v>
      </c>
      <c r="G23" s="52">
        <v>1137370900</v>
      </c>
      <c r="H23" s="52">
        <v>419450000</v>
      </c>
      <c r="I23" s="52">
        <v>0</v>
      </c>
      <c r="J23" s="51"/>
    </row>
    <row r="24" spans="1:10" x14ac:dyDescent="0.25">
      <c r="A24" s="11" t="s">
        <v>204</v>
      </c>
      <c r="B24" s="11">
        <f>B22</f>
        <v>813203566.63000011</v>
      </c>
    </row>
    <row r="26" spans="1:10" x14ac:dyDescent="0.25">
      <c r="A26" s="11" t="s">
        <v>17</v>
      </c>
    </row>
    <row r="27" spans="1:10" x14ac:dyDescent="0.25">
      <c r="A27" s="11" t="s">
        <v>202</v>
      </c>
      <c r="B27" s="11">
        <f>B21</f>
        <v>3000000000</v>
      </c>
    </row>
    <row r="28" spans="1:10" x14ac:dyDescent="0.25">
      <c r="A28" s="11" t="s">
        <v>203</v>
      </c>
      <c r="B28" s="11">
        <v>836392674</v>
      </c>
    </row>
    <row r="30" spans="1:10" x14ac:dyDescent="0.25">
      <c r="A30" s="11" t="s">
        <v>18</v>
      </c>
    </row>
    <row r="31" spans="1:10" x14ac:dyDescent="0.25">
      <c r="A31" s="11" t="s">
        <v>137</v>
      </c>
      <c r="B31" s="52">
        <v>0.99</v>
      </c>
      <c r="C31" s="52">
        <v>0.99</v>
      </c>
      <c r="D31" s="52">
        <v>0.99</v>
      </c>
      <c r="E31" s="52">
        <v>0.99</v>
      </c>
      <c r="F31" s="52">
        <v>0.99</v>
      </c>
      <c r="G31" s="52">
        <v>0.99</v>
      </c>
      <c r="H31" s="52">
        <v>0.99</v>
      </c>
      <c r="I31" s="52">
        <v>0.99</v>
      </c>
      <c r="J31" s="52">
        <v>0.99</v>
      </c>
    </row>
    <row r="32" spans="1:10" x14ac:dyDescent="0.25">
      <c r="A32" s="11" t="s">
        <v>205</v>
      </c>
      <c r="B32" s="52">
        <v>1.02</v>
      </c>
      <c r="C32" s="52">
        <v>1.02</v>
      </c>
      <c r="D32" s="52">
        <v>1.02</v>
      </c>
      <c r="E32" s="52">
        <v>1.02</v>
      </c>
      <c r="F32" s="52">
        <v>1.02</v>
      </c>
      <c r="G32" s="52">
        <v>1.02</v>
      </c>
      <c r="H32" s="52">
        <v>1.02</v>
      </c>
      <c r="I32" s="52">
        <v>1.02</v>
      </c>
      <c r="J32" s="52">
        <v>1.02</v>
      </c>
    </row>
    <row r="33" spans="1:10" x14ac:dyDescent="0.25">
      <c r="A33" s="24" t="s">
        <v>100</v>
      </c>
      <c r="B33" s="51">
        <f>C33+F33</f>
        <v>266283</v>
      </c>
      <c r="C33" s="58">
        <v>84924</v>
      </c>
      <c r="D33" s="58">
        <v>84924</v>
      </c>
      <c r="E33" s="58">
        <v>84924</v>
      </c>
      <c r="F33" s="52">
        <v>181359</v>
      </c>
      <c r="G33" s="52">
        <v>181359</v>
      </c>
      <c r="H33" s="52">
        <v>181359</v>
      </c>
      <c r="I33" s="52">
        <v>0</v>
      </c>
      <c r="J33" s="52">
        <v>457016</v>
      </c>
    </row>
    <row r="34" spans="1:10" x14ac:dyDescent="0.25"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11" t="s">
        <v>21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11" t="s">
        <v>138</v>
      </c>
      <c r="B36" s="52">
        <f t="shared" ref="B36:J36" si="2">B20/B31</f>
        <v>630171554.06688774</v>
      </c>
      <c r="C36" s="52">
        <f t="shared" si="2"/>
        <v>0</v>
      </c>
      <c r="D36" s="52">
        <f t="shared" si="2"/>
        <v>127476870.71353377</v>
      </c>
      <c r="E36" s="52">
        <f t="shared" si="2"/>
        <v>0</v>
      </c>
      <c r="F36" s="52">
        <f t="shared" si="2"/>
        <v>20959559.595959596</v>
      </c>
      <c r="G36" s="52">
        <f t="shared" si="2"/>
        <v>481735123.75739443</v>
      </c>
      <c r="H36" s="52">
        <f t="shared" si="2"/>
        <v>0</v>
      </c>
      <c r="I36" s="52">
        <f t="shared" si="2"/>
        <v>0</v>
      </c>
      <c r="J36" s="52">
        <f t="shared" si="2"/>
        <v>0</v>
      </c>
    </row>
    <row r="37" spans="1:10" x14ac:dyDescent="0.25">
      <c r="A37" s="11" t="s">
        <v>206</v>
      </c>
      <c r="B37" s="52">
        <f t="shared" ref="B37:J37" si="3">B22/B32</f>
        <v>797258398.65686285</v>
      </c>
      <c r="C37" s="52">
        <f t="shared" si="3"/>
        <v>142932164.33333334</v>
      </c>
      <c r="D37" s="52">
        <f t="shared" si="3"/>
        <v>21102647.450980391</v>
      </c>
      <c r="E37" s="52">
        <f t="shared" si="3"/>
        <v>16060861.862745097</v>
      </c>
      <c r="F37" s="52">
        <f t="shared" si="3"/>
        <v>0</v>
      </c>
      <c r="G37" s="52">
        <f t="shared" si="3"/>
        <v>296454995.24509805</v>
      </c>
      <c r="H37" s="52">
        <f t="shared" si="3"/>
        <v>320707729.7647059</v>
      </c>
      <c r="I37" s="52">
        <f t="shared" si="3"/>
        <v>0</v>
      </c>
      <c r="J37" s="52">
        <f t="shared" si="3"/>
        <v>0</v>
      </c>
    </row>
    <row r="38" spans="1:10" x14ac:dyDescent="0.25">
      <c r="A38" s="26" t="s">
        <v>139</v>
      </c>
      <c r="B38" s="51">
        <f>B36/B11</f>
        <v>24684.537352300824</v>
      </c>
      <c r="C38" s="51">
        <f t="shared" ref="C38:J38" si="4">C36/C11</f>
        <v>0</v>
      </c>
      <c r="D38" s="51">
        <f t="shared" si="4"/>
        <v>-120716.73363024031</v>
      </c>
      <c r="E38" s="51" t="e">
        <f t="shared" si="4"/>
        <v>#DIV/0!</v>
      </c>
      <c r="F38" s="51">
        <f t="shared" si="4"/>
        <v>2334.5466246335036</v>
      </c>
      <c r="G38" s="51" t="e">
        <f t="shared" si="4"/>
        <v>#DIV/0!</v>
      </c>
      <c r="H38" s="51" t="e">
        <f t="shared" si="4"/>
        <v>#DIV/0!</v>
      </c>
      <c r="I38" s="51">
        <f t="shared" si="4"/>
        <v>0</v>
      </c>
      <c r="J38" s="51" t="e">
        <f t="shared" si="4"/>
        <v>#DIV/0!</v>
      </c>
    </row>
    <row r="39" spans="1:10" x14ac:dyDescent="0.25">
      <c r="A39" s="26" t="s">
        <v>207</v>
      </c>
      <c r="B39" s="51">
        <f>B37/B15</f>
        <v>16886.416848259225</v>
      </c>
      <c r="C39" s="51" t="e">
        <f t="shared" ref="C39:J39" si="5">C37/C15</f>
        <v>#DIV/0!</v>
      </c>
      <c r="D39" s="51" t="e">
        <f t="shared" si="5"/>
        <v>#DIV/0!</v>
      </c>
      <c r="E39" s="51" t="e">
        <f t="shared" si="5"/>
        <v>#DIV/0!</v>
      </c>
      <c r="F39" s="51" t="e">
        <f t="shared" si="5"/>
        <v>#DIV/0!</v>
      </c>
      <c r="G39" s="51" t="e">
        <f t="shared" si="5"/>
        <v>#DIV/0!</v>
      </c>
      <c r="H39" s="51">
        <f t="shared" si="5"/>
        <v>17434.505559375149</v>
      </c>
      <c r="I39" s="51">
        <f t="shared" si="5"/>
        <v>0</v>
      </c>
      <c r="J39" s="51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3">
        <f>(B13/B33)*100</f>
        <v>29.009737760202491</v>
      </c>
      <c r="C44" s="53">
        <f t="shared" ref="C44:J44" si="6">(C13/C33)*100</f>
        <v>9.8629362724318206</v>
      </c>
      <c r="D44" s="53">
        <f t="shared" si="6"/>
        <v>1.3364890961330131</v>
      </c>
      <c r="E44" s="53">
        <f t="shared" si="6"/>
        <v>11.003956478733928</v>
      </c>
      <c r="F44" s="53">
        <f t="shared" si="6"/>
        <v>12.260764560898549</v>
      </c>
      <c r="G44" s="53">
        <f t="shared" si="6"/>
        <v>19.481801289155761</v>
      </c>
      <c r="H44" s="53">
        <f t="shared" si="6"/>
        <v>0.45434745449633052</v>
      </c>
      <c r="I44" s="53" t="e">
        <f t="shared" si="6"/>
        <v>#DIV/0!</v>
      </c>
      <c r="J44" s="53">
        <f t="shared" si="6"/>
        <v>0</v>
      </c>
    </row>
    <row r="45" spans="1:10" x14ac:dyDescent="0.25">
      <c r="A45" s="11" t="s">
        <v>29</v>
      </c>
      <c r="B45" s="53">
        <f>(B15/B33)*100</f>
        <v>17.730384590830056</v>
      </c>
      <c r="C45" s="53">
        <f t="shared" ref="C45:J45" si="7">(C15/C33)*100</f>
        <v>0</v>
      </c>
      <c r="D45" s="53">
        <f t="shared" si="7"/>
        <v>0</v>
      </c>
      <c r="E45" s="53">
        <f t="shared" si="7"/>
        <v>0</v>
      </c>
      <c r="F45" s="53">
        <f t="shared" si="7"/>
        <v>0</v>
      </c>
      <c r="G45" s="53">
        <f t="shared" si="7"/>
        <v>0</v>
      </c>
      <c r="H45" s="53">
        <f t="shared" si="7"/>
        <v>10.142865807597087</v>
      </c>
      <c r="I45" s="53" t="e">
        <f t="shared" si="7"/>
        <v>#DIV/0!</v>
      </c>
      <c r="J45" s="53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61.11873446561723</v>
      </c>
      <c r="C48" s="38">
        <f t="shared" ref="C48:J48" si="8">C15/C13*100</f>
        <v>0</v>
      </c>
      <c r="D48" s="38">
        <f t="shared" si="8"/>
        <v>0</v>
      </c>
      <c r="E48" s="38">
        <f t="shared" si="8"/>
        <v>0</v>
      </c>
      <c r="F48" s="38">
        <f t="shared" si="8"/>
        <v>0</v>
      </c>
      <c r="G48" s="38">
        <f t="shared" si="8"/>
        <v>0</v>
      </c>
      <c r="H48" s="38">
        <f t="shared" si="8"/>
        <v>2232.4029126213591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27.106785554333335</v>
      </c>
      <c r="C49" s="38">
        <f t="shared" si="9"/>
        <v>22.525866225927054</v>
      </c>
      <c r="D49" s="38">
        <f t="shared" si="9"/>
        <v>18.736845202343332</v>
      </c>
      <c r="E49" s="38">
        <f t="shared" si="9"/>
        <v>2.5685291784258388</v>
      </c>
      <c r="F49" s="38">
        <f t="shared" si="9"/>
        <v>0</v>
      </c>
      <c r="G49" s="38">
        <f t="shared" si="9"/>
        <v>26.586234547586901</v>
      </c>
      <c r="H49" s="38">
        <f t="shared" si="9"/>
        <v>77.988290466086539</v>
      </c>
      <c r="I49" s="38" t="e">
        <f t="shared" si="9"/>
        <v>#DIV/0!</v>
      </c>
      <c r="J49" s="38" t="e">
        <f t="shared" si="9"/>
        <v>#DIV/0!</v>
      </c>
    </row>
    <row r="50" spans="1:10" x14ac:dyDescent="0.25">
      <c r="A50" s="11" t="s">
        <v>33</v>
      </c>
      <c r="B50" s="38">
        <f t="shared" ref="B50:J50" si="10">AVERAGE(B48:B49)</f>
        <v>44.112760009975283</v>
      </c>
      <c r="C50" s="38">
        <f t="shared" si="10"/>
        <v>11.262933112963527</v>
      </c>
      <c r="D50" s="38">
        <f t="shared" si="10"/>
        <v>9.368422601171666</v>
      </c>
      <c r="E50" s="38">
        <f t="shared" si="10"/>
        <v>1.2842645892129194</v>
      </c>
      <c r="F50" s="38">
        <f t="shared" si="10"/>
        <v>0</v>
      </c>
      <c r="G50" s="38">
        <f t="shared" si="10"/>
        <v>13.293117273793451</v>
      </c>
      <c r="H50" s="38">
        <f t="shared" si="10"/>
        <v>1155.1956015437229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61.11873446561723</v>
      </c>
      <c r="C53" s="38">
        <f t="shared" ref="C53:J53" si="11">C15/C17*100</f>
        <v>0</v>
      </c>
      <c r="D53" s="38">
        <f t="shared" si="11"/>
        <v>0</v>
      </c>
      <c r="E53" s="38">
        <f t="shared" si="11"/>
        <v>0</v>
      </c>
      <c r="F53" s="38">
        <f t="shared" si="11"/>
        <v>0</v>
      </c>
      <c r="G53" s="38">
        <f t="shared" si="11"/>
        <v>0</v>
      </c>
      <c r="H53" s="38">
        <f t="shared" si="11"/>
        <v>2232.4029126213591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27.106785554333335</v>
      </c>
      <c r="C54" s="38">
        <f t="shared" si="12"/>
        <v>22.525866225927054</v>
      </c>
      <c r="D54" s="38">
        <f t="shared" si="12"/>
        <v>18.736845202343332</v>
      </c>
      <c r="E54" s="38">
        <f t="shared" si="12"/>
        <v>2.5685291784258388</v>
      </c>
      <c r="F54" s="38">
        <f t="shared" si="12"/>
        <v>0</v>
      </c>
      <c r="G54" s="38">
        <f t="shared" si="12"/>
        <v>26.586234547586901</v>
      </c>
      <c r="H54" s="38">
        <f t="shared" si="12"/>
        <v>77.988290466086539</v>
      </c>
      <c r="I54" s="38" t="e">
        <f t="shared" si="12"/>
        <v>#DIV/0!</v>
      </c>
      <c r="J54" s="38" t="e">
        <f t="shared" si="12"/>
        <v>#DIV/0!</v>
      </c>
    </row>
    <row r="55" spans="1:10" x14ac:dyDescent="0.25">
      <c r="A55" s="11" t="s">
        <v>37</v>
      </c>
      <c r="B55" s="38">
        <f t="shared" ref="B55:J55" si="13">(B53+B54)/2</f>
        <v>44.112760009975283</v>
      </c>
      <c r="C55" s="38">
        <f t="shared" si="13"/>
        <v>11.262933112963527</v>
      </c>
      <c r="D55" s="38">
        <f t="shared" si="13"/>
        <v>9.368422601171666</v>
      </c>
      <c r="E55" s="38">
        <f t="shared" si="13"/>
        <v>1.2842645892129194</v>
      </c>
      <c r="F55" s="38">
        <f t="shared" si="13"/>
        <v>0</v>
      </c>
      <c r="G55" s="38">
        <f t="shared" si="13"/>
        <v>13.293117273793451</v>
      </c>
      <c r="H55" s="38">
        <f t="shared" si="13"/>
        <v>1155.1956015437229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84.938697167926676</v>
      </c>
      <c r="C61" s="38">
        <f t="shared" ref="C61:J61" si="15">((C15/C11)-1)*100</f>
        <v>-100</v>
      </c>
      <c r="D61" s="38">
        <f t="shared" si="15"/>
        <v>-100</v>
      </c>
      <c r="E61" s="38" t="e">
        <f t="shared" si="15"/>
        <v>#DIV/0!</v>
      </c>
      <c r="F61" s="38">
        <f t="shared" si="15"/>
        <v>-100</v>
      </c>
      <c r="G61" s="38" t="e">
        <f t="shared" si="15"/>
        <v>#DIV/0!</v>
      </c>
      <c r="H61" s="38" t="e">
        <f t="shared" si="15"/>
        <v>#DIV/0!</v>
      </c>
      <c r="I61" s="38">
        <f t="shared" si="15"/>
        <v>74.11636759108211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26.514501251549703</v>
      </c>
      <c r="C62" s="38" t="e">
        <f t="shared" ref="C62:J62" si="16">((C37/C36)-1)*100</f>
        <v>#DIV/0!</v>
      </c>
      <c r="D62" s="38">
        <f t="shared" si="16"/>
        <v>-83.445900944334994</v>
      </c>
      <c r="E62" s="38" t="e">
        <f t="shared" si="16"/>
        <v>#DIV/0!</v>
      </c>
      <c r="F62" s="38">
        <f t="shared" si="16"/>
        <v>-100</v>
      </c>
      <c r="G62" s="38">
        <f t="shared" si="16"/>
        <v>-38.460996380576326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-31.591114683438626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 t="e">
        <f t="shared" si="17"/>
        <v>#DIV/0!</v>
      </c>
      <c r="G63" s="38" t="e">
        <f t="shared" si="17"/>
        <v>#DIV/0!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J66" si="18">C21/C13</f>
        <v>77270.188634192935</v>
      </c>
      <c r="D66" s="11">
        <f t="shared" si="18"/>
        <v>101214.97797356828</v>
      </c>
      <c r="E66" s="11">
        <f t="shared" si="18"/>
        <v>68250.401284109146</v>
      </c>
      <c r="F66" s="11">
        <f t="shared" si="18"/>
        <v>1946.6180967799964</v>
      </c>
      <c r="G66" s="11">
        <f t="shared" si="18"/>
        <v>32190.9572059323</v>
      </c>
      <c r="H66" s="11">
        <f t="shared" si="18"/>
        <v>509041.26213592233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17224.14518522441</v>
      </c>
      <c r="C67" s="11" t="e">
        <f t="shared" ref="C67:J67" si="19">C22/C15</f>
        <v>#DIV/0!</v>
      </c>
      <c r="D67" s="11" t="e">
        <f t="shared" si="19"/>
        <v>#DIV/0!</v>
      </c>
      <c r="E67" s="11" t="e">
        <f t="shared" si="19"/>
        <v>#DIV/0!</v>
      </c>
      <c r="F67" s="11" t="e">
        <f t="shared" si="19"/>
        <v>#DIV/0!</v>
      </c>
      <c r="G67" s="11" t="e">
        <f t="shared" si="19"/>
        <v>#DIV/0!</v>
      </c>
      <c r="H67" s="11">
        <f t="shared" si="19"/>
        <v>17783.195670562654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19.564461474130351</v>
      </c>
      <c r="C68" s="38" t="e">
        <f t="shared" ref="C68:J68" si="20">(C67/C66)*C50</f>
        <v>#DIV/0!</v>
      </c>
      <c r="D68" s="38" t="e">
        <f t="shared" si="20"/>
        <v>#DIV/0!</v>
      </c>
      <c r="E68" s="38" t="e">
        <f t="shared" si="20"/>
        <v>#DIV/0!</v>
      </c>
      <c r="F68" s="38" t="e">
        <f t="shared" si="20"/>
        <v>#DIV/0!</v>
      </c>
      <c r="G68" s="38" t="e">
        <f t="shared" si="20"/>
        <v>#DIV/0!</v>
      </c>
      <c r="H68" s="38">
        <f t="shared" si="20"/>
        <v>40.356393377281904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J69" si="21">C21/C12</f>
        <v>107869183.33333333</v>
      </c>
      <c r="D69" s="11">
        <f t="shared" si="21"/>
        <v>114879000</v>
      </c>
      <c r="E69" s="11">
        <f t="shared" si="21"/>
        <v>318900000</v>
      </c>
      <c r="F69" s="11">
        <f t="shared" si="21"/>
        <v>8657000</v>
      </c>
      <c r="G69" s="11">
        <f t="shared" si="21"/>
        <v>227474180</v>
      </c>
      <c r="H69" s="11">
        <f t="shared" si="21"/>
        <v>104862500</v>
      </c>
      <c r="I69" s="11">
        <f t="shared" si="21"/>
        <v>0</v>
      </c>
      <c r="J69" s="11" t="e">
        <f t="shared" si="21"/>
        <v>#DIV/0!</v>
      </c>
    </row>
    <row r="70" spans="1:10" x14ac:dyDescent="0.25">
      <c r="A70" s="11" t="s">
        <v>121</v>
      </c>
      <c r="B70" s="11">
        <f>B22/B14</f>
        <v>35356676.810000002</v>
      </c>
      <c r="C70" s="11" t="e">
        <f t="shared" ref="C70:J70" si="22">C22/C14</f>
        <v>#DIV/0!</v>
      </c>
      <c r="D70" s="11" t="e">
        <f t="shared" si="22"/>
        <v>#DIV/0!</v>
      </c>
      <c r="E70" s="11" t="e">
        <f t="shared" si="22"/>
        <v>#DIV/0!</v>
      </c>
      <c r="F70" s="11" t="e">
        <f t="shared" si="22"/>
        <v>#DIV/0!</v>
      </c>
      <c r="G70" s="11" t="e">
        <f t="shared" si="22"/>
        <v>#DIV/0!</v>
      </c>
      <c r="H70" s="11">
        <f t="shared" si="22"/>
        <v>109040628.12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27.879755800000002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97.227485594882211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239</v>
      </c>
    </row>
    <row r="79" spans="1:10" x14ac:dyDescent="0.25">
      <c r="A79" s="11" t="s">
        <v>173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90" zoomScaleNormal="90" workbookViewId="0">
      <selection activeCell="J1" sqref="J1:J1048576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4" style="11" customWidth="1"/>
    <col min="4" max="4" width="21" style="11" customWidth="1"/>
    <col min="5" max="5" width="19.140625" style="11" customWidth="1"/>
    <col min="6" max="6" width="20" style="11" customWidth="1"/>
    <col min="7" max="7" width="19.5703125" style="11" customWidth="1"/>
    <col min="8" max="8" width="20.7109375" style="11" customWidth="1"/>
    <col min="9" max="9" width="20" style="11" customWidth="1"/>
    <col min="10" max="10" width="0" style="11" hidden="1" customWidth="1"/>
    <col min="11" max="16384" width="11.42578125" style="11"/>
  </cols>
  <sheetData>
    <row r="2" spans="1:10" x14ac:dyDescent="0.25">
      <c r="A2" s="63" t="s">
        <v>209</v>
      </c>
      <c r="B2" s="63"/>
      <c r="C2" s="63"/>
      <c r="D2" s="63"/>
      <c r="E2" s="63"/>
    </row>
    <row r="4" spans="1:10" x14ac:dyDescent="0.25">
      <c r="A4" s="64" t="s">
        <v>0</v>
      </c>
      <c r="B4" s="64" t="s">
        <v>1</v>
      </c>
      <c r="C4" s="41"/>
      <c r="D4" s="41"/>
      <c r="E4" s="41"/>
      <c r="F4" s="41"/>
      <c r="G4" s="41"/>
      <c r="H4" s="74"/>
      <c r="I4" s="66"/>
    </row>
    <row r="5" spans="1:10" ht="15.75" thickBot="1" x14ac:dyDescent="0.3">
      <c r="A5" s="65"/>
      <c r="B5" s="65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140</v>
      </c>
      <c r="B10" s="49">
        <f>SUM(C10:J10)</f>
        <v>32</v>
      </c>
      <c r="C10" s="49">
        <f>'1 Trimestre'!C10+'2 Trimestre'!C10</f>
        <v>4</v>
      </c>
      <c r="D10" s="49">
        <f>+'2 Trimestre'!D10</f>
        <v>3</v>
      </c>
      <c r="E10" s="49">
        <f>+'2 Trimestre'!E10</f>
        <v>1</v>
      </c>
      <c r="F10" s="49">
        <f>'1 Trimestre'!F10+'2 Trimestre'!F10</f>
        <v>6</v>
      </c>
      <c r="G10" s="49">
        <f>+'2 Trimestre'!G10</f>
        <v>6</v>
      </c>
      <c r="H10" s="49">
        <f>+'2 Trimestre'!H10</f>
        <v>1</v>
      </c>
      <c r="I10" s="49">
        <f>'1 Trimestre'!I10+'2 Trimestre'!I10</f>
        <v>8</v>
      </c>
      <c r="J10" s="49">
        <f>'1 Trimestre'!J10+'2 Trimestre'!J10</f>
        <v>3</v>
      </c>
    </row>
    <row r="11" spans="1:10" x14ac:dyDescent="0.25">
      <c r="A11" s="39" t="s">
        <v>115</v>
      </c>
      <c r="B11" s="49">
        <f t="shared" ref="B11:B17" si="0">SUM(C11:J11)</f>
        <v>89992</v>
      </c>
      <c r="C11" s="49">
        <f>'1 Trimestre'!C11+'2 Trimestre'!C11</f>
        <v>5667</v>
      </c>
      <c r="D11" s="49">
        <f>+'2 Trimestre'!D11</f>
        <v>6945</v>
      </c>
      <c r="E11" s="49">
        <f>+'2 Trimestre'!E11</f>
        <v>1135</v>
      </c>
      <c r="F11" s="49">
        <f>'1 Trimestre'!F11+'2 Trimestre'!F11</f>
        <v>5298</v>
      </c>
      <c r="G11" s="49">
        <f>+'2 Trimestre'!G11</f>
        <v>48369</v>
      </c>
      <c r="H11" s="49">
        <f>+'2 Trimestre'!H11</f>
        <v>11750</v>
      </c>
      <c r="I11" s="49">
        <f>'1 Trimestre'!I11+'2 Trimestre'!I11</f>
        <v>10828</v>
      </c>
      <c r="J11" s="49">
        <f>'1 Trimestre'!J11+'2 Trimestre'!J11</f>
        <v>0</v>
      </c>
    </row>
    <row r="12" spans="1:10" x14ac:dyDescent="0.25">
      <c r="A12" s="11" t="s">
        <v>211</v>
      </c>
      <c r="B12" s="49">
        <f t="shared" si="0"/>
        <v>68</v>
      </c>
      <c r="C12" s="49">
        <f>'2 Trimestre'!C12</f>
        <v>6</v>
      </c>
      <c r="D12" s="49">
        <f>'2 Trimestre'!D12</f>
        <v>1</v>
      </c>
      <c r="E12" s="49">
        <f>'2 Trimestre'!E12</f>
        <v>2</v>
      </c>
      <c r="F12" s="49">
        <f>'2 Trimestre'!F12</f>
        <v>5</v>
      </c>
      <c r="G12" s="49">
        <f>'2 Trimestre'!G12</f>
        <v>5</v>
      </c>
      <c r="H12" s="49">
        <f>'2 Trimestre'!H12</f>
        <v>4</v>
      </c>
      <c r="I12" s="49">
        <f>'2 Trimestre'!I12</f>
        <v>45</v>
      </c>
      <c r="J12" s="49">
        <f>'2 Trimestre'!J12</f>
        <v>0</v>
      </c>
    </row>
    <row r="13" spans="1:10" x14ac:dyDescent="0.25">
      <c r="A13" s="39" t="s">
        <v>115</v>
      </c>
      <c r="B13" s="49">
        <f t="shared" si="0"/>
        <v>77248</v>
      </c>
      <c r="C13" s="49">
        <f>'2 Trimestre'!C13</f>
        <v>8376</v>
      </c>
      <c r="D13" s="49">
        <f>'2 Trimestre'!D13</f>
        <v>1135</v>
      </c>
      <c r="E13" s="49">
        <f>'2 Trimestre'!E13</f>
        <v>9345</v>
      </c>
      <c r="F13" s="49">
        <f>'2 Trimestre'!F13</f>
        <v>22236</v>
      </c>
      <c r="G13" s="49">
        <f>'2 Trimestre'!G13</f>
        <v>35332</v>
      </c>
      <c r="H13" s="49">
        <f>'2 Trimestre'!H13</f>
        <v>824</v>
      </c>
      <c r="I13" s="49">
        <f>'2 Trimestre'!I13</f>
        <v>0</v>
      </c>
      <c r="J13" s="49">
        <f>'2 Trimestre'!J13</f>
        <v>0</v>
      </c>
    </row>
    <row r="14" spans="1:10" x14ac:dyDescent="0.25">
      <c r="A14" s="11" t="s">
        <v>210</v>
      </c>
      <c r="B14" s="49">
        <f t="shared" si="0"/>
        <v>49</v>
      </c>
      <c r="C14" s="49">
        <f>'1 Trimestre'!C14+'2 Trimestre'!C14</f>
        <v>0</v>
      </c>
      <c r="D14" s="49">
        <f>'1 Trimestre'!D14+'2 Trimestre'!D14</f>
        <v>6</v>
      </c>
      <c r="E14" s="49">
        <f>'1 Trimestre'!E14+'2 Trimestre'!E14</f>
        <v>2</v>
      </c>
      <c r="F14" s="49">
        <f>'1 Trimestre'!F14+'2 Trimestre'!F14</f>
        <v>1</v>
      </c>
      <c r="G14" s="49">
        <f>'1 Trimestre'!G14+'2 Trimestre'!G14</f>
        <v>9</v>
      </c>
      <c r="H14" s="49">
        <f>'1 Trimestre'!H14+'2 Trimestre'!H14</f>
        <v>2</v>
      </c>
      <c r="I14" s="49">
        <f>'1 Trimestre'!I14+'2 Trimestre'!I14</f>
        <v>29</v>
      </c>
      <c r="J14" s="49">
        <f>'1 Trimestre'!J14+'2 Trimestre'!J14</f>
        <v>0</v>
      </c>
    </row>
    <row r="15" spans="1:10" x14ac:dyDescent="0.25">
      <c r="A15" s="39" t="s">
        <v>115</v>
      </c>
      <c r="B15" s="49">
        <f t="shared" si="0"/>
        <v>101825</v>
      </c>
      <c r="C15" s="49">
        <f>'1 Trimestre'!C15+'2 Trimestre'!C15</f>
        <v>0</v>
      </c>
      <c r="D15" s="49">
        <f>'1 Trimestre'!D15+'2 Trimestre'!D15</f>
        <v>11647</v>
      </c>
      <c r="E15" s="49">
        <f>'1 Trimestre'!E15+'2 Trimestre'!E15</f>
        <v>9345</v>
      </c>
      <c r="F15" s="49">
        <f>'1 Trimestre'!F15+'2 Trimestre'!F15</f>
        <v>1695</v>
      </c>
      <c r="G15" s="49">
        <f>'1 Trimestre'!G15+'2 Trimestre'!G15</f>
        <v>57568</v>
      </c>
      <c r="H15" s="49">
        <f>'1 Trimestre'!H15+'2 Trimestre'!H15</f>
        <v>824</v>
      </c>
      <c r="I15" s="49">
        <f>'1 Trimestre'!I15+'2 Trimestre'!I15</f>
        <v>20746</v>
      </c>
      <c r="J15" s="49">
        <f>'1 Trimestre'!J15+'2 Trimestre'!J15</f>
        <v>0</v>
      </c>
    </row>
    <row r="16" spans="1:10" x14ac:dyDescent="0.25">
      <c r="A16" s="11" t="s">
        <v>160</v>
      </c>
      <c r="B16" s="49">
        <f t="shared" si="0"/>
        <v>68</v>
      </c>
      <c r="C16" s="49">
        <f>'2 Trimestre'!C16</f>
        <v>6</v>
      </c>
      <c r="D16" s="49">
        <f>'2 Trimestre'!D16</f>
        <v>1</v>
      </c>
      <c r="E16" s="49">
        <f>'2 Trimestre'!E16</f>
        <v>2</v>
      </c>
      <c r="F16" s="49">
        <f>'2 Trimestre'!F16</f>
        <v>5</v>
      </c>
      <c r="G16" s="49">
        <f>'2 Trimestre'!G16</f>
        <v>5</v>
      </c>
      <c r="H16" s="49">
        <f>'2 Trimestre'!H16</f>
        <v>4</v>
      </c>
      <c r="I16" s="49">
        <f>'2 Trimestre'!I16</f>
        <v>45</v>
      </c>
      <c r="J16" s="49">
        <f>'2 Trimestre'!J16</f>
        <v>0</v>
      </c>
    </row>
    <row r="17" spans="1:10" x14ac:dyDescent="0.25">
      <c r="A17" s="39" t="s">
        <v>115</v>
      </c>
      <c r="B17" s="49">
        <f t="shared" si="0"/>
        <v>77248</v>
      </c>
      <c r="C17" s="49">
        <f>'2 Trimestre'!C17</f>
        <v>8376</v>
      </c>
      <c r="D17" s="49">
        <f>'2 Trimestre'!D17</f>
        <v>1135</v>
      </c>
      <c r="E17" s="49">
        <f>'2 Trimestre'!E17</f>
        <v>9345</v>
      </c>
      <c r="F17" s="49">
        <f>'2 Trimestre'!F17</f>
        <v>22236</v>
      </c>
      <c r="G17" s="49">
        <f>'2 Trimestre'!G17</f>
        <v>35332</v>
      </c>
      <c r="H17" s="49">
        <f>'2 Trimestre'!H17</f>
        <v>824</v>
      </c>
      <c r="I17" s="49">
        <f>'2 Trimestre'!I17</f>
        <v>0</v>
      </c>
      <c r="J17" s="49">
        <f>'2 Trimestre'!J17</f>
        <v>0</v>
      </c>
    </row>
    <row r="18" spans="1:10" x14ac:dyDescent="0.25">
      <c r="B18" s="26"/>
      <c r="C18" s="26"/>
      <c r="D18" s="26"/>
      <c r="E18" s="26"/>
      <c r="F18" s="26"/>
      <c r="G18" s="26"/>
      <c r="H18" s="26"/>
      <c r="I18" s="26"/>
    </row>
    <row r="19" spans="1:10" x14ac:dyDescent="0.25">
      <c r="A19" s="11" t="s">
        <v>15</v>
      </c>
      <c r="B19" s="26"/>
      <c r="C19" s="26"/>
      <c r="D19" s="26"/>
      <c r="E19" s="26"/>
      <c r="F19" s="26"/>
      <c r="G19" s="26"/>
      <c r="H19" s="26"/>
      <c r="I19" s="26"/>
    </row>
    <row r="20" spans="1:10" x14ac:dyDescent="0.25">
      <c r="A20" s="11" t="s">
        <v>141</v>
      </c>
      <c r="B20" s="49">
        <f>SUM(C20:J20)</f>
        <v>1467180107.9237854</v>
      </c>
      <c r="C20" s="49">
        <f>'1 Trimestre'!C20+'2 Trimestre'!C20</f>
        <v>0</v>
      </c>
      <c r="D20" s="49">
        <f>'1 Trimestre'!D20+'2 Trimestre'!D20</f>
        <v>530038960.96895742</v>
      </c>
      <c r="E20" s="49">
        <f>'1 Trimestre'!E20+'2 Trimestre'!E20</f>
        <v>0</v>
      </c>
      <c r="F20" s="49">
        <f>'1 Trimestre'!F20+'2 Trimestre'!F20</f>
        <v>0</v>
      </c>
      <c r="G20" s="49">
        <f>'1 Trimestre'!G20+'2 Trimestre'!G20</f>
        <v>937141146.95482802</v>
      </c>
      <c r="H20" s="49">
        <f>'1 Trimestre'!H20+'2 Trimestre'!H20</f>
        <v>0</v>
      </c>
      <c r="I20" s="49">
        <f>'1 Trimestre'!I20+'2 Trimestre'!I20</f>
        <v>0</v>
      </c>
      <c r="J20" s="49">
        <f>'1 Trimestre'!J20+'2 Trimestre'!J20</f>
        <v>0</v>
      </c>
    </row>
    <row r="21" spans="1:10" x14ac:dyDescent="0.25">
      <c r="A21" s="11" t="s">
        <v>213</v>
      </c>
      <c r="B21" s="49">
        <f t="shared" ref="B21:B23" si="1">SUM(C21:J21)</f>
        <v>3000000000</v>
      </c>
      <c r="C21" s="49">
        <f>'2 Trimestre'!C21</f>
        <v>647215100</v>
      </c>
      <c r="D21" s="49">
        <f>'2 Trimestre'!D21</f>
        <v>114879000</v>
      </c>
      <c r="E21" s="49">
        <f>'2 Trimestre'!E21</f>
        <v>637800000</v>
      </c>
      <c r="F21" s="49">
        <f>'2 Trimestre'!F21</f>
        <v>43285000</v>
      </c>
      <c r="G21" s="49">
        <f>'2 Trimestre'!G21</f>
        <v>1137370900</v>
      </c>
      <c r="H21" s="49">
        <f>'2 Trimestre'!H21</f>
        <v>419450000</v>
      </c>
      <c r="I21" s="49">
        <f>'2 Trimestre'!I21</f>
        <v>0</v>
      </c>
      <c r="J21" s="49">
        <f>'2 Trimestre'!J21</f>
        <v>0</v>
      </c>
    </row>
    <row r="22" spans="1:10" x14ac:dyDescent="0.25">
      <c r="A22" s="11" t="s">
        <v>212</v>
      </c>
      <c r="B22" s="49">
        <f t="shared" si="1"/>
        <v>655193650.91440094</v>
      </c>
      <c r="C22" s="49">
        <f>'1 Trimestre'!C22+'2 Trimestre'!C22</f>
        <v>40949425.799999997</v>
      </c>
      <c r="D22" s="49">
        <f>'1 Trimestre'!D22+'2 Trimestre'!D22</f>
        <v>2898967.2427299996</v>
      </c>
      <c r="E22" s="49">
        <f>'1 Trimestre'!E22+'2 Trimestre'!E22</f>
        <v>0</v>
      </c>
      <c r="F22" s="49">
        <f>'1 Trimestre'!F22+'2 Trimestre'!F22</f>
        <v>0</v>
      </c>
      <c r="G22" s="49">
        <f>'1 Trimestre'!G22+'2 Trimestre'!G20</f>
        <v>611345257.87167096</v>
      </c>
      <c r="H22" s="49">
        <f>'1 Trimestre'!H22+'2 Trimestre'!H22</f>
        <v>0</v>
      </c>
      <c r="I22" s="49">
        <f>'1 Trimestre'!I22+'2 Trimestre'!I22</f>
        <v>0</v>
      </c>
      <c r="J22" s="49">
        <f>'1 Trimestre'!J22+'2 Trimestre'!J22</f>
        <v>0</v>
      </c>
    </row>
    <row r="23" spans="1:10" x14ac:dyDescent="0.25">
      <c r="A23" s="11" t="s">
        <v>164</v>
      </c>
      <c r="B23" s="49">
        <f t="shared" si="1"/>
        <v>3000000000</v>
      </c>
      <c r="C23" s="49">
        <f>+'2 Trimestre'!C23</f>
        <v>647215100</v>
      </c>
      <c r="D23" s="49">
        <f>+'2 Trimestre'!D23</f>
        <v>114879000</v>
      </c>
      <c r="E23" s="49">
        <f>+'2 Trimestre'!E23</f>
        <v>637800000</v>
      </c>
      <c r="F23" s="49">
        <f>+'2 Trimestre'!F23</f>
        <v>43285000</v>
      </c>
      <c r="G23" s="49">
        <f>+'2 Trimestre'!G23</f>
        <v>1137370900</v>
      </c>
      <c r="H23" s="49">
        <f>+'2 Trimestre'!H23</f>
        <v>419450000</v>
      </c>
      <c r="I23" s="49">
        <f>+'2 Trimestre'!I23</f>
        <v>0</v>
      </c>
      <c r="J23" s="49">
        <f>+'2 Trimestre'!J23</f>
        <v>0</v>
      </c>
    </row>
    <row r="24" spans="1:10" x14ac:dyDescent="0.25">
      <c r="A24" s="11" t="s">
        <v>214</v>
      </c>
      <c r="B24" s="49">
        <f>B22</f>
        <v>655193650.91440094</v>
      </c>
      <c r="C24" s="50"/>
      <c r="D24" s="50"/>
      <c r="E24" s="50"/>
      <c r="F24" s="50"/>
      <c r="G24" s="50"/>
      <c r="H24" s="50"/>
      <c r="I24" s="50"/>
    </row>
    <row r="26" spans="1:10" x14ac:dyDescent="0.25">
      <c r="A26" s="11" t="s">
        <v>17</v>
      </c>
    </row>
    <row r="27" spans="1:10" x14ac:dyDescent="0.25">
      <c r="A27" s="11" t="s">
        <v>213</v>
      </c>
      <c r="B27" s="50">
        <f>B21</f>
        <v>3000000000</v>
      </c>
    </row>
    <row r="28" spans="1:10" x14ac:dyDescent="0.25">
      <c r="A28" s="11" t="s">
        <v>212</v>
      </c>
      <c r="B28" s="50">
        <f>+'1 Trimestre'!B28+'2 Trimestre'!B28</f>
        <v>300000000</v>
      </c>
    </row>
    <row r="30" spans="1:10" x14ac:dyDescent="0.25">
      <c r="A30" s="11" t="s">
        <v>18</v>
      </c>
    </row>
    <row r="31" spans="1:10" x14ac:dyDescent="0.25">
      <c r="A31" s="11" t="s">
        <v>142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0" x14ac:dyDescent="0.25">
      <c r="A32" s="11" t="s">
        <v>215</v>
      </c>
      <c r="B32" s="38">
        <v>1.01</v>
      </c>
      <c r="C32" s="38">
        <v>1.01</v>
      </c>
      <c r="D32" s="38">
        <v>1.01</v>
      </c>
      <c r="E32" s="38">
        <v>1.01</v>
      </c>
      <c r="F32" s="38">
        <v>1.01</v>
      </c>
      <c r="G32" s="38">
        <v>1.01</v>
      </c>
      <c r="H32" s="38">
        <v>1.01</v>
      </c>
      <c r="I32" s="38">
        <v>1.01</v>
      </c>
      <c r="J32" s="38">
        <v>1.01</v>
      </c>
    </row>
    <row r="33" spans="1:10" x14ac:dyDescent="0.25">
      <c r="A33" s="24" t="s">
        <v>100</v>
      </c>
      <c r="B33" s="26">
        <f>C33+F33</f>
        <v>266283</v>
      </c>
      <c r="C33" s="43">
        <v>84924</v>
      </c>
      <c r="D33" s="43">
        <v>84924</v>
      </c>
      <c r="E33" s="43">
        <v>84924</v>
      </c>
      <c r="F33" s="11">
        <v>181359</v>
      </c>
      <c r="G33" s="11">
        <v>181359</v>
      </c>
      <c r="H33" s="11">
        <v>181359</v>
      </c>
      <c r="I33" s="11">
        <v>0</v>
      </c>
      <c r="J33" s="11">
        <v>457016</v>
      </c>
    </row>
    <row r="35" spans="1:10" x14ac:dyDescent="0.25">
      <c r="A35" s="11" t="s">
        <v>21</v>
      </c>
    </row>
    <row r="36" spans="1:10" x14ac:dyDescent="0.25">
      <c r="A36" s="11" t="s">
        <v>143</v>
      </c>
      <c r="B36" s="50">
        <f t="shared" ref="B36:J36" si="2">B20/B31</f>
        <v>1482000109.0139246</v>
      </c>
      <c r="C36" s="50">
        <f t="shared" si="2"/>
        <v>0</v>
      </c>
      <c r="D36" s="50">
        <f t="shared" si="2"/>
        <v>535392889.86763376</v>
      </c>
      <c r="E36" s="50">
        <f t="shared" si="2"/>
        <v>0</v>
      </c>
      <c r="F36" s="50">
        <f t="shared" si="2"/>
        <v>0</v>
      </c>
      <c r="G36" s="50">
        <f t="shared" si="2"/>
        <v>946607219.1462909</v>
      </c>
      <c r="H36" s="50">
        <f t="shared" si="2"/>
        <v>0</v>
      </c>
      <c r="I36" s="50">
        <f t="shared" si="2"/>
        <v>0</v>
      </c>
      <c r="J36" s="50">
        <f t="shared" si="2"/>
        <v>0</v>
      </c>
    </row>
    <row r="37" spans="1:10" x14ac:dyDescent="0.25">
      <c r="A37" s="11" t="s">
        <v>216</v>
      </c>
      <c r="B37" s="50">
        <f t="shared" ref="B37:J37" si="3">B22/B32</f>
        <v>648706585.06376326</v>
      </c>
      <c r="C37" s="50">
        <f t="shared" si="3"/>
        <v>40543985.940594055</v>
      </c>
      <c r="D37" s="50">
        <f t="shared" si="3"/>
        <v>2870264.5967623759</v>
      </c>
      <c r="E37" s="50">
        <f t="shared" si="3"/>
        <v>0</v>
      </c>
      <c r="F37" s="50">
        <f t="shared" si="3"/>
        <v>0</v>
      </c>
      <c r="G37" s="50">
        <f t="shared" si="3"/>
        <v>605292334.52640688</v>
      </c>
      <c r="H37" s="50">
        <f t="shared" si="3"/>
        <v>0</v>
      </c>
      <c r="I37" s="50">
        <f t="shared" si="3"/>
        <v>0</v>
      </c>
      <c r="J37" s="50">
        <f t="shared" si="3"/>
        <v>0</v>
      </c>
    </row>
    <row r="38" spans="1:10" x14ac:dyDescent="0.25">
      <c r="A38" s="26" t="s">
        <v>144</v>
      </c>
      <c r="B38" s="49">
        <f>B36/B11</f>
        <v>16468.131711862439</v>
      </c>
      <c r="C38" s="49">
        <f t="shared" ref="C38:J38" si="4">C36/C11</f>
        <v>0</v>
      </c>
      <c r="D38" s="49">
        <f t="shared" si="4"/>
        <v>77090.4089082266</v>
      </c>
      <c r="E38" s="49">
        <f t="shared" si="4"/>
        <v>0</v>
      </c>
      <c r="F38" s="49">
        <f t="shared" si="4"/>
        <v>0</v>
      </c>
      <c r="G38" s="49">
        <f t="shared" si="4"/>
        <v>19570.535242537386</v>
      </c>
      <c r="H38" s="49">
        <f t="shared" si="4"/>
        <v>0</v>
      </c>
      <c r="I38" s="49">
        <f t="shared" si="4"/>
        <v>0</v>
      </c>
      <c r="J38" s="49" t="e">
        <f t="shared" si="4"/>
        <v>#DIV/0!</v>
      </c>
    </row>
    <row r="39" spans="1:10" x14ac:dyDescent="0.25">
      <c r="A39" s="26" t="s">
        <v>217</v>
      </c>
      <c r="B39" s="49">
        <f>B37/B15</f>
        <v>6370.7987730298382</v>
      </c>
      <c r="C39" s="49" t="e">
        <f t="shared" ref="C39:J39" si="5">C37/C15</f>
        <v>#DIV/0!</v>
      </c>
      <c r="D39" s="49">
        <f t="shared" si="5"/>
        <v>246.43810395487043</v>
      </c>
      <c r="E39" s="49">
        <f t="shared" si="5"/>
        <v>0</v>
      </c>
      <c r="F39" s="49">
        <f t="shared" si="5"/>
        <v>0</v>
      </c>
      <c r="G39" s="49">
        <f t="shared" si="5"/>
        <v>10514.388801528747</v>
      </c>
      <c r="H39" s="49">
        <f t="shared" si="5"/>
        <v>0</v>
      </c>
      <c r="I39" s="49">
        <f t="shared" si="5"/>
        <v>0</v>
      </c>
      <c r="J39" s="49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3">
        <f>(B13/B33)*100</f>
        <v>29.009737760202491</v>
      </c>
      <c r="C44" s="53">
        <f t="shared" ref="C44:J44" si="6">(C13/C33)*100</f>
        <v>9.8629362724318206</v>
      </c>
      <c r="D44" s="53">
        <f t="shared" si="6"/>
        <v>1.3364890961330131</v>
      </c>
      <c r="E44" s="53">
        <f t="shared" si="6"/>
        <v>11.003956478733928</v>
      </c>
      <c r="F44" s="53">
        <f t="shared" si="6"/>
        <v>12.260764560898549</v>
      </c>
      <c r="G44" s="53">
        <f t="shared" si="6"/>
        <v>19.481801289155761</v>
      </c>
      <c r="H44" s="53">
        <f t="shared" si="6"/>
        <v>0.45434745449633052</v>
      </c>
      <c r="I44" s="53" t="e">
        <f t="shared" si="6"/>
        <v>#DIV/0!</v>
      </c>
      <c r="J44" s="53">
        <f t="shared" si="6"/>
        <v>0</v>
      </c>
    </row>
    <row r="45" spans="1:10" x14ac:dyDescent="0.25">
      <c r="A45" s="11" t="s">
        <v>29</v>
      </c>
      <c r="B45" s="53">
        <f>(B15/B33)*100</f>
        <v>38.239391925132281</v>
      </c>
      <c r="C45" s="53">
        <f t="shared" ref="C45:J45" si="7">(C15/C33)*100</f>
        <v>0</v>
      </c>
      <c r="D45" s="53">
        <f t="shared" si="7"/>
        <v>13.714615420846876</v>
      </c>
      <c r="E45" s="53">
        <f t="shared" si="7"/>
        <v>11.003956478733928</v>
      </c>
      <c r="F45" s="53">
        <f t="shared" si="7"/>
        <v>0.93461035846029139</v>
      </c>
      <c r="G45" s="53">
        <f t="shared" si="7"/>
        <v>31.742565850054312</v>
      </c>
      <c r="H45" s="53">
        <f t="shared" si="7"/>
        <v>0.45434745449633052</v>
      </c>
      <c r="I45" s="53" t="e">
        <f t="shared" si="7"/>
        <v>#DIV/0!</v>
      </c>
      <c r="J45" s="53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131.81571043910523</v>
      </c>
      <c r="C48" s="38">
        <f t="shared" ref="C48:J48" si="8">C15/C13*100</f>
        <v>0</v>
      </c>
      <c r="D48" s="38">
        <f t="shared" si="8"/>
        <v>1026.1674008810573</v>
      </c>
      <c r="E48" s="38">
        <f t="shared" si="8"/>
        <v>100</v>
      </c>
      <c r="F48" s="38">
        <f t="shared" si="8"/>
        <v>7.6227738801942797</v>
      </c>
      <c r="G48" s="38">
        <f t="shared" si="8"/>
        <v>162.93445035661722</v>
      </c>
      <c r="H48" s="38">
        <f t="shared" si="8"/>
        <v>100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21.839788363813366</v>
      </c>
      <c r="C49" s="38">
        <f t="shared" si="9"/>
        <v>6.3270195333823329</v>
      </c>
      <c r="D49" s="38">
        <f t="shared" si="9"/>
        <v>2.5234962375455914</v>
      </c>
      <c r="E49" s="38">
        <f t="shared" si="9"/>
        <v>0</v>
      </c>
      <c r="F49" s="38">
        <f t="shared" si="9"/>
        <v>0</v>
      </c>
      <c r="G49" s="38">
        <f t="shared" si="9"/>
        <v>53.750738468134799</v>
      </c>
      <c r="H49" s="38">
        <f t="shared" si="9"/>
        <v>0</v>
      </c>
      <c r="I49" s="38" t="e">
        <f t="shared" si="9"/>
        <v>#DIV/0!</v>
      </c>
      <c r="J49" s="38" t="e">
        <f t="shared" si="9"/>
        <v>#DIV/0!</v>
      </c>
    </row>
    <row r="50" spans="1:10" x14ac:dyDescent="0.25">
      <c r="A50" s="11" t="s">
        <v>33</v>
      </c>
      <c r="B50" s="38">
        <f t="shared" ref="B50:J50" si="10">AVERAGE(B48:B49)</f>
        <v>76.8277494014593</v>
      </c>
      <c r="C50" s="38">
        <f t="shared" si="10"/>
        <v>3.1635097666911665</v>
      </c>
      <c r="D50" s="38">
        <f t="shared" si="10"/>
        <v>514.34544855930142</v>
      </c>
      <c r="E50" s="38">
        <f t="shared" si="10"/>
        <v>50</v>
      </c>
      <c r="F50" s="38">
        <f t="shared" si="10"/>
        <v>3.8113869400971399</v>
      </c>
      <c r="G50" s="38">
        <f t="shared" si="10"/>
        <v>108.342594412376</v>
      </c>
      <c r="H50" s="38">
        <f t="shared" si="10"/>
        <v>50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131.81571043910523</v>
      </c>
      <c r="C53" s="38">
        <f t="shared" ref="C53:J53" si="11">C15/C17*100</f>
        <v>0</v>
      </c>
      <c r="D53" s="38">
        <f t="shared" si="11"/>
        <v>1026.1674008810573</v>
      </c>
      <c r="E53" s="38">
        <f t="shared" si="11"/>
        <v>100</v>
      </c>
      <c r="F53" s="38">
        <f t="shared" si="11"/>
        <v>7.6227738801942797</v>
      </c>
      <c r="G53" s="38">
        <f t="shared" si="11"/>
        <v>162.93445035661722</v>
      </c>
      <c r="H53" s="38">
        <f t="shared" si="11"/>
        <v>100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21.839788363813366</v>
      </c>
      <c r="C54" s="38">
        <f t="shared" si="12"/>
        <v>6.3270195333823329</v>
      </c>
      <c r="D54" s="38">
        <f t="shared" si="12"/>
        <v>2.5234962375455914</v>
      </c>
      <c r="E54" s="38">
        <f t="shared" si="12"/>
        <v>0</v>
      </c>
      <c r="F54" s="38">
        <f t="shared" si="12"/>
        <v>0</v>
      </c>
      <c r="G54" s="38">
        <f t="shared" si="12"/>
        <v>53.750738468134799</v>
      </c>
      <c r="H54" s="38">
        <f t="shared" si="12"/>
        <v>0</v>
      </c>
      <c r="I54" s="38" t="e">
        <f t="shared" si="12"/>
        <v>#DIV/0!</v>
      </c>
      <c r="J54" s="38" t="e">
        <f t="shared" si="12"/>
        <v>#DIV/0!</v>
      </c>
    </row>
    <row r="55" spans="1:10" x14ac:dyDescent="0.25">
      <c r="A55" s="11" t="s">
        <v>37</v>
      </c>
      <c r="B55" s="38">
        <f t="shared" ref="B55:J55" si="13">(B53+B54)/2</f>
        <v>76.8277494014593</v>
      </c>
      <c r="C55" s="38">
        <f t="shared" si="13"/>
        <v>3.1635097666911665</v>
      </c>
      <c r="D55" s="38">
        <f t="shared" si="13"/>
        <v>514.34544855930142</v>
      </c>
      <c r="E55" s="38">
        <f t="shared" si="13"/>
        <v>50</v>
      </c>
      <c r="F55" s="38">
        <f t="shared" si="13"/>
        <v>3.8113869400971399</v>
      </c>
      <c r="G55" s="38">
        <f t="shared" si="13"/>
        <v>108.342594412376</v>
      </c>
      <c r="H55" s="38">
        <f t="shared" si="13"/>
        <v>50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13.14894657302872</v>
      </c>
      <c r="C61" s="38">
        <f t="shared" ref="C61:J61" si="15">((C15/C11)-1)*100</f>
        <v>-100</v>
      </c>
      <c r="D61" s="38">
        <f t="shared" si="15"/>
        <v>67.703383729301649</v>
      </c>
      <c r="E61" s="38">
        <f t="shared" si="15"/>
        <v>723.34801762114546</v>
      </c>
      <c r="F61" s="38">
        <f t="shared" si="15"/>
        <v>-68.006795016987539</v>
      </c>
      <c r="G61" s="38">
        <f t="shared" si="15"/>
        <v>19.018379540614848</v>
      </c>
      <c r="H61" s="38">
        <f t="shared" si="15"/>
        <v>-92.987234042553197</v>
      </c>
      <c r="I61" s="38">
        <f t="shared" si="15"/>
        <v>91.595862578500189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-56.227629058988946</v>
      </c>
      <c r="C62" s="38" t="e">
        <f t="shared" ref="C62:J62" si="16">((C37/C36)-1)*100</f>
        <v>#DIV/0!</v>
      </c>
      <c r="D62" s="38">
        <f t="shared" si="16"/>
        <v>-99.463895645406879</v>
      </c>
      <c r="E62" s="38" t="e">
        <f t="shared" si="16"/>
        <v>#DIV/0!</v>
      </c>
      <c r="F62" s="38" t="e">
        <f t="shared" si="16"/>
        <v>#DIV/0!</v>
      </c>
      <c r="G62" s="38">
        <f t="shared" si="16"/>
        <v>-36.056653458411503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-61.314380498664697</v>
      </c>
      <c r="C63" s="38" t="e">
        <f t="shared" si="17"/>
        <v>#DIV/0!</v>
      </c>
      <c r="D63" s="38">
        <f t="shared" si="17"/>
        <v>-99.680325857074848</v>
      </c>
      <c r="E63" s="38" t="e">
        <f t="shared" si="17"/>
        <v>#DIV/0!</v>
      </c>
      <c r="F63" s="38" t="e">
        <f t="shared" si="17"/>
        <v>#DIV/0!</v>
      </c>
      <c r="G63" s="38">
        <f t="shared" si="17"/>
        <v>-46.274393258926928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J66" si="18">C21/C13</f>
        <v>77270.188634192935</v>
      </c>
      <c r="D66" s="11">
        <f t="shared" si="18"/>
        <v>101214.97797356828</v>
      </c>
      <c r="E66" s="11">
        <f t="shared" si="18"/>
        <v>68250.401284109146</v>
      </c>
      <c r="F66" s="11">
        <f t="shared" si="18"/>
        <v>1946.6180967799964</v>
      </c>
      <c r="G66" s="11">
        <f t="shared" si="18"/>
        <v>32190.9572059323</v>
      </c>
      <c r="H66" s="11">
        <f t="shared" si="18"/>
        <v>509041.26213592233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6434.5067607601368</v>
      </c>
      <c r="C67" s="11" t="e">
        <f t="shared" ref="C67:J67" si="19">C22/C15</f>
        <v>#DIV/0!</v>
      </c>
      <c r="D67" s="11">
        <f t="shared" si="19"/>
        <v>248.90248499441913</v>
      </c>
      <c r="E67" s="11">
        <f t="shared" si="19"/>
        <v>0</v>
      </c>
      <c r="F67" s="11">
        <f t="shared" si="19"/>
        <v>0</v>
      </c>
      <c r="G67" s="11">
        <f t="shared" si="19"/>
        <v>10619.532689544034</v>
      </c>
      <c r="H67" s="11">
        <f t="shared" si="19"/>
        <v>0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12.729148762363183</v>
      </c>
      <c r="C68" s="38" t="e">
        <f t="shared" ref="C68:J68" si="20">(C67/C66)*C50</f>
        <v>#DIV/0!</v>
      </c>
      <c r="D68" s="38">
        <f t="shared" si="20"/>
        <v>1.2648509425691075</v>
      </c>
      <c r="E68" s="38">
        <f t="shared" si="20"/>
        <v>0</v>
      </c>
      <c r="F68" s="38">
        <f t="shared" si="20"/>
        <v>0</v>
      </c>
      <c r="G68" s="38">
        <f t="shared" si="20"/>
        <v>35.741333060459894</v>
      </c>
      <c r="H68" s="38">
        <f t="shared" si="20"/>
        <v>0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J69" si="21">C21/C12</f>
        <v>107869183.33333333</v>
      </c>
      <c r="D69" s="11">
        <f t="shared" si="21"/>
        <v>114879000</v>
      </c>
      <c r="E69" s="11">
        <f t="shared" si="21"/>
        <v>318900000</v>
      </c>
      <c r="F69" s="11">
        <f t="shared" si="21"/>
        <v>8657000</v>
      </c>
      <c r="G69" s="11">
        <f t="shared" si="21"/>
        <v>227474180</v>
      </c>
      <c r="H69" s="11">
        <f t="shared" si="21"/>
        <v>104862500</v>
      </c>
      <c r="I69" s="11">
        <f t="shared" si="21"/>
        <v>0</v>
      </c>
      <c r="J69" s="11" t="e">
        <f t="shared" si="21"/>
        <v>#DIV/0!</v>
      </c>
    </row>
    <row r="70" spans="1:10" x14ac:dyDescent="0.25">
      <c r="A70" s="11" t="s">
        <v>121</v>
      </c>
      <c r="B70" s="11">
        <f>B22/B14</f>
        <v>13371298.998253081</v>
      </c>
      <c r="C70" s="11" t="e">
        <f t="shared" ref="C70:J70" si="22">C22/C14</f>
        <v>#DIV/0!</v>
      </c>
      <c r="D70" s="11">
        <f t="shared" si="22"/>
        <v>483161.20712166658</v>
      </c>
      <c r="E70" s="11">
        <f t="shared" si="22"/>
        <v>0</v>
      </c>
      <c r="F70" s="11">
        <f t="shared" si="22"/>
        <v>0</v>
      </c>
      <c r="G70" s="11">
        <f t="shared" si="22"/>
        <v>67927250.874630108</v>
      </c>
      <c r="H70" s="11">
        <f t="shared" si="22"/>
        <v>0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10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218.39788363813364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237</v>
      </c>
    </row>
    <row r="79" spans="1:10" x14ac:dyDescent="0.25">
      <c r="A79" s="11" t="s">
        <v>173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80" zoomScaleNormal="80" workbookViewId="0">
      <selection activeCell="J1" sqref="J1:J1048576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7.7109375" style="11" customWidth="1"/>
    <col min="4" max="5" width="27.140625" style="11" customWidth="1"/>
    <col min="6" max="6" width="25.5703125" style="11" customWidth="1"/>
    <col min="7" max="7" width="21.28515625" style="11" customWidth="1"/>
    <col min="8" max="8" width="22" style="11" customWidth="1"/>
    <col min="9" max="9" width="26.42578125" style="11" customWidth="1"/>
    <col min="10" max="10" width="19.28515625" style="11" hidden="1" customWidth="1"/>
    <col min="11" max="16384" width="11.42578125" style="11"/>
  </cols>
  <sheetData>
    <row r="2" spans="1:10" x14ac:dyDescent="0.25">
      <c r="A2" s="63" t="s">
        <v>218</v>
      </c>
      <c r="B2" s="63"/>
      <c r="C2" s="63"/>
      <c r="D2" s="63"/>
      <c r="E2" s="63"/>
    </row>
    <row r="4" spans="1:10" x14ac:dyDescent="0.25">
      <c r="A4" s="64" t="s">
        <v>0</v>
      </c>
      <c r="B4" s="64" t="s">
        <v>1</v>
      </c>
      <c r="C4" s="41"/>
      <c r="D4" s="41"/>
      <c r="E4" s="41"/>
      <c r="F4" s="41"/>
      <c r="G4" s="41"/>
      <c r="H4" s="74"/>
      <c r="I4" s="66"/>
    </row>
    <row r="5" spans="1:10" ht="15.75" thickBot="1" x14ac:dyDescent="0.3">
      <c r="A5" s="65"/>
      <c r="B5" s="65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  <c r="B9" s="26"/>
      <c r="C9" s="26"/>
      <c r="D9" s="26"/>
      <c r="E9" s="26"/>
      <c r="F9" s="26"/>
      <c r="G9" s="26"/>
      <c r="H9" s="26"/>
      <c r="I9" s="26"/>
    </row>
    <row r="10" spans="1:10" x14ac:dyDescent="0.25">
      <c r="A10" s="11" t="s">
        <v>145</v>
      </c>
      <c r="B10" s="49">
        <f>SUM(C10:J10)</f>
        <v>51</v>
      </c>
      <c r="C10" s="49">
        <f>'1 Trimestre'!C10+'2 Trimestre'!C10+'3 Trimestre'!C10</f>
        <v>4</v>
      </c>
      <c r="D10" s="49">
        <f>'3 Trimestre'!D10</f>
        <v>0</v>
      </c>
      <c r="E10" s="49">
        <f>'3 Trimestre'!E10</f>
        <v>0</v>
      </c>
      <c r="F10" s="49">
        <f>'1 Trimestre'!F10+'2 Trimestre'!F10+'3 Trimestre'!F10</f>
        <v>6</v>
      </c>
      <c r="G10" s="49">
        <f>'3 Trimestre'!G10</f>
        <v>0</v>
      </c>
      <c r="H10" s="49">
        <f>'3 Trimestre'!H10</f>
        <v>0</v>
      </c>
      <c r="I10" s="49">
        <f>'1 Trimestre'!I10+'2 Trimestre'!I10+'3 Trimestre'!I10</f>
        <v>38</v>
      </c>
      <c r="J10" s="49">
        <f>'1 Trimestre'!J10+'2 Trimestre'!J10+'3 Trimestre'!J10</f>
        <v>3</v>
      </c>
    </row>
    <row r="11" spans="1:10" x14ac:dyDescent="0.25">
      <c r="A11" s="39" t="s">
        <v>115</v>
      </c>
      <c r="B11" s="49">
        <f t="shared" ref="B11:B17" si="0">SUM(C11:J11)</f>
        <v>51751</v>
      </c>
      <c r="C11" s="49">
        <f>'1 Trimestre'!C11+'2 Trimestre'!C11+'3 Trimestre'!C11</f>
        <v>5667</v>
      </c>
      <c r="D11" s="49">
        <f>'3 Trimestre'!D11</f>
        <v>0</v>
      </c>
      <c r="E11" s="49">
        <f>'3 Trimestre'!E11</f>
        <v>0</v>
      </c>
      <c r="F11" s="49">
        <f>'1 Trimestre'!F11+'2 Trimestre'!F11+'3 Trimestre'!F11</f>
        <v>5298</v>
      </c>
      <c r="G11" s="49">
        <f>'3 Trimestre'!G11</f>
        <v>0</v>
      </c>
      <c r="H11" s="49">
        <f>'3 Trimestre'!H11</f>
        <v>0</v>
      </c>
      <c r="I11" s="49">
        <f>'1 Trimestre'!I11+'2 Trimestre'!I11+'3 Trimestre'!I11</f>
        <v>40786</v>
      </c>
      <c r="J11" s="49">
        <f>'1 Trimestre'!J11+'2 Trimestre'!J11+'3 Trimestre'!J11</f>
        <v>0</v>
      </c>
    </row>
    <row r="12" spans="1:10" x14ac:dyDescent="0.25">
      <c r="A12" s="11" t="s">
        <v>220</v>
      </c>
      <c r="B12" s="49">
        <f t="shared" si="0"/>
        <v>68</v>
      </c>
      <c r="C12" s="49">
        <f>'3 Trimestre'!C12</f>
        <v>6</v>
      </c>
      <c r="D12" s="49">
        <f>'3 Trimestre'!D12</f>
        <v>1</v>
      </c>
      <c r="E12" s="49">
        <f>'3 Trimestre'!E12</f>
        <v>2</v>
      </c>
      <c r="F12" s="49">
        <f>'3 Trimestre'!F12</f>
        <v>5</v>
      </c>
      <c r="G12" s="49">
        <f>'3 Trimestre'!G12</f>
        <v>5</v>
      </c>
      <c r="H12" s="49">
        <f>'3 Trimestre'!H12</f>
        <v>4</v>
      </c>
      <c r="I12" s="49">
        <f>'3 Trimestre'!I12</f>
        <v>45</v>
      </c>
      <c r="J12" s="49">
        <f>'3 Trimestre'!J12</f>
        <v>0</v>
      </c>
    </row>
    <row r="13" spans="1:10" x14ac:dyDescent="0.25">
      <c r="A13" s="39" t="s">
        <v>115</v>
      </c>
      <c r="B13" s="49">
        <f t="shared" si="0"/>
        <v>77248</v>
      </c>
      <c r="C13" s="49">
        <f>'3 Trimestre'!C13</f>
        <v>8376</v>
      </c>
      <c r="D13" s="49">
        <f>'3 Trimestre'!D13</f>
        <v>1135</v>
      </c>
      <c r="E13" s="49">
        <f>'3 Trimestre'!E13</f>
        <v>9345</v>
      </c>
      <c r="F13" s="49">
        <f>'3 Trimestre'!F13</f>
        <v>22236</v>
      </c>
      <c r="G13" s="49">
        <f>'3 Trimestre'!G13</f>
        <v>35332</v>
      </c>
      <c r="H13" s="49">
        <f>'3 Trimestre'!H13</f>
        <v>824</v>
      </c>
      <c r="I13" s="49">
        <f>'3 Trimestre'!I13</f>
        <v>0</v>
      </c>
      <c r="J13" s="49">
        <f>'3 Trimestre'!J13</f>
        <v>0</v>
      </c>
    </row>
    <row r="14" spans="1:10" x14ac:dyDescent="0.25">
      <c r="A14" s="11" t="s">
        <v>219</v>
      </c>
      <c r="B14" s="49">
        <f t="shared" si="0"/>
        <v>61</v>
      </c>
      <c r="C14" s="49">
        <f>'1 Trimestre'!C14+'2 Trimestre'!C14+'3 Trimestre'!C14</f>
        <v>1</v>
      </c>
      <c r="D14" s="49">
        <f>'1 Trimestre'!D14+'2 Trimestre'!D14+'3 Trimestre'!D14</f>
        <v>5</v>
      </c>
      <c r="E14" s="49">
        <f>'1 Trimestre'!E14+'2 Trimestre'!E14+'3 Trimestre'!E14</f>
        <v>2</v>
      </c>
      <c r="F14" s="49">
        <f>'1 Trimestre'!F14+'2 Trimestre'!F14+'3 Trimestre'!F14</f>
        <v>1</v>
      </c>
      <c r="G14" s="49">
        <f>'1 Trimestre'!G14+'2 Trimestre'!G14+'3 Trimestre'!G14</f>
        <v>9</v>
      </c>
      <c r="H14" s="49">
        <f>'1 Trimestre'!H14+'2 Trimestre'!H14+'3 Trimestre'!H14</f>
        <v>2</v>
      </c>
      <c r="I14" s="49">
        <f>'1 Trimestre'!I14+'2 Trimestre'!I14+'3 Trimestre'!I14</f>
        <v>41</v>
      </c>
      <c r="J14" s="49">
        <f>'1 Trimestre'!J14+'2 Trimestre'!J14+'3 Trimestre'!J14</f>
        <v>0</v>
      </c>
    </row>
    <row r="15" spans="1:10" x14ac:dyDescent="0.25">
      <c r="A15" s="39" t="s">
        <v>115</v>
      </c>
      <c r="B15" s="49">
        <f t="shared" si="0"/>
        <v>106565</v>
      </c>
      <c r="C15" s="49">
        <f>'1 Trimestre'!C15+'2 Trimestre'!C15+'3 Trimestre'!C15</f>
        <v>2868</v>
      </c>
      <c r="D15" s="49">
        <f>'1 Trimestre'!D15+'2 Trimestre'!D15+'3 Trimestre'!D15</f>
        <v>8779</v>
      </c>
      <c r="E15" s="49">
        <f>'1 Trimestre'!E15+'2 Trimestre'!E15+'3 Trimestre'!E15</f>
        <v>9345</v>
      </c>
      <c r="F15" s="49">
        <f>'1 Trimestre'!F15+'2 Trimestre'!F15+'3 Trimestre'!F15</f>
        <v>1695</v>
      </c>
      <c r="G15" s="49">
        <f>'1 Trimestre'!G15+'2 Trimestre'!G15+'3 Trimestre'!G15</f>
        <v>57568</v>
      </c>
      <c r="H15" s="49">
        <f>'1 Trimestre'!H15+'2 Trimestre'!H15+'3 Trimestre'!H15</f>
        <v>824</v>
      </c>
      <c r="I15" s="49">
        <f>'1 Trimestre'!I15+'2 Trimestre'!I15+'3 Trimestre'!I15</f>
        <v>25486</v>
      </c>
      <c r="J15" s="49">
        <f>'1 Trimestre'!J15+'2 Trimestre'!J15+'3 Trimestre'!J15</f>
        <v>0</v>
      </c>
    </row>
    <row r="16" spans="1:10" x14ac:dyDescent="0.25">
      <c r="A16" s="11" t="s">
        <v>160</v>
      </c>
      <c r="B16" s="49">
        <f t="shared" si="0"/>
        <v>68</v>
      </c>
      <c r="C16" s="49">
        <f>'3 Trimestre'!C16</f>
        <v>6</v>
      </c>
      <c r="D16" s="49">
        <f>'3 Trimestre'!D16</f>
        <v>1</v>
      </c>
      <c r="E16" s="49">
        <f>'3 Trimestre'!E16</f>
        <v>2</v>
      </c>
      <c r="F16" s="49">
        <f>'3 Trimestre'!F16</f>
        <v>5</v>
      </c>
      <c r="G16" s="49">
        <f>'3 Trimestre'!G16</f>
        <v>5</v>
      </c>
      <c r="H16" s="49">
        <f>'3 Trimestre'!H16</f>
        <v>4</v>
      </c>
      <c r="I16" s="49">
        <f>'3 Trimestre'!I16</f>
        <v>45</v>
      </c>
      <c r="J16" s="49">
        <f>'3 Trimestre'!J16</f>
        <v>0</v>
      </c>
    </row>
    <row r="17" spans="1:10" x14ac:dyDescent="0.25">
      <c r="A17" s="39" t="s">
        <v>115</v>
      </c>
      <c r="B17" s="49">
        <f t="shared" si="0"/>
        <v>77248</v>
      </c>
      <c r="C17" s="49">
        <f>'3 Trimestre'!C17</f>
        <v>8376</v>
      </c>
      <c r="D17" s="49">
        <f>'3 Trimestre'!D17</f>
        <v>1135</v>
      </c>
      <c r="E17" s="49">
        <f>'3 Trimestre'!E17</f>
        <v>9345</v>
      </c>
      <c r="F17" s="49">
        <f>'3 Trimestre'!F17</f>
        <v>22236</v>
      </c>
      <c r="G17" s="49">
        <f>'3 Trimestre'!G17</f>
        <v>35332</v>
      </c>
      <c r="H17" s="49">
        <f>'3 Trimestre'!H17</f>
        <v>824</v>
      </c>
      <c r="I17" s="49">
        <f>'3 Trimestre'!I17</f>
        <v>0</v>
      </c>
      <c r="J17" s="49">
        <f>'3 Trimestre'!J17</f>
        <v>0</v>
      </c>
    </row>
    <row r="18" spans="1:10" x14ac:dyDescent="0.25">
      <c r="B18" s="49"/>
      <c r="C18" s="49"/>
      <c r="D18" s="49"/>
      <c r="E18" s="49"/>
      <c r="F18" s="49"/>
      <c r="G18" s="49"/>
      <c r="H18" s="49"/>
      <c r="I18" s="49"/>
    </row>
    <row r="19" spans="1:10" x14ac:dyDescent="0.25">
      <c r="A19" s="11" t="s">
        <v>15</v>
      </c>
      <c r="B19" s="49"/>
      <c r="C19" s="49"/>
      <c r="D19" s="49"/>
      <c r="E19" s="49"/>
      <c r="F19" s="49"/>
      <c r="G19" s="49"/>
      <c r="H19" s="49"/>
      <c r="I19" s="49"/>
    </row>
    <row r="20" spans="1:10" x14ac:dyDescent="0.25">
      <c r="A20" s="11" t="s">
        <v>146</v>
      </c>
      <c r="B20" s="49">
        <f>SUM(C20:J20)</f>
        <v>2287477319.8438148</v>
      </c>
      <c r="C20" s="49">
        <f>'1 Trimestre'!C20+'2 Trimestre'!C20+'3 Trimestre'!C20</f>
        <v>0</v>
      </c>
      <c r="D20" s="49">
        <f>'1 Trimestre'!D20+'2 Trimestre'!D20+'3 Trimestre'!D20</f>
        <v>786189481.76419806</v>
      </c>
      <c r="E20" s="49">
        <f>'1 Trimestre'!E20+'2 Trimestre'!E20+'3 Trimestre'!E20</f>
        <v>0</v>
      </c>
      <c r="F20" s="49">
        <f>'1 Trimestre'!F20+'2 Trimestre'!F20+'3 Trimestre'!F20</f>
        <v>0</v>
      </c>
      <c r="G20" s="49">
        <f>'1 Trimestre'!G20+'2 Trimestre'!G20+'3 Trimestre'!G20</f>
        <v>1501287838.0796165</v>
      </c>
      <c r="H20" s="49">
        <f>'1 Trimestre'!H20+'2 Trimestre'!H20+'3 Trimestre'!H20</f>
        <v>0</v>
      </c>
      <c r="I20" s="49">
        <f>'1 Trimestre'!I20+'2 Trimestre'!I20+'3 Trimestre'!I20</f>
        <v>0</v>
      </c>
      <c r="J20" s="49">
        <f>'1 Trimestre'!J20+'2 Trimestre'!J20+'3 Trimestre'!J20</f>
        <v>0</v>
      </c>
    </row>
    <row r="21" spans="1:10" x14ac:dyDescent="0.25">
      <c r="A21" s="11" t="s">
        <v>222</v>
      </c>
      <c r="B21" s="49">
        <f t="shared" ref="B21:B23" si="1">SUM(C21:J21)</f>
        <v>3000000000</v>
      </c>
      <c r="C21" s="49">
        <f>'3 Trimestre'!C21</f>
        <v>647215100</v>
      </c>
      <c r="D21" s="49">
        <f>'3 Trimestre'!D21</f>
        <v>114879000</v>
      </c>
      <c r="E21" s="49">
        <f>'3 Trimestre'!E21</f>
        <v>637800000</v>
      </c>
      <c r="F21" s="49">
        <f>'3 Trimestre'!F21</f>
        <v>43285000</v>
      </c>
      <c r="G21" s="49">
        <f>'3 Trimestre'!G21</f>
        <v>1137370900</v>
      </c>
      <c r="H21" s="49">
        <f>'3 Trimestre'!H21</f>
        <v>419450000</v>
      </c>
      <c r="I21" s="49">
        <f>'3 Trimestre'!I21</f>
        <v>0</v>
      </c>
      <c r="J21" s="49">
        <f>'3 Trimestre'!J21</f>
        <v>0</v>
      </c>
    </row>
    <row r="22" spans="1:10" x14ac:dyDescent="0.25">
      <c r="A22" s="11" t="s">
        <v>221</v>
      </c>
      <c r="B22" s="49">
        <f t="shared" si="1"/>
        <v>365889677.9702704</v>
      </c>
      <c r="C22" s="49">
        <f>'1 Trimestre'!C22+'2 Trimestre'!C22+'3 Trimestre'!C22</f>
        <v>122063686.3973064</v>
      </c>
      <c r="D22" s="49">
        <f>'1 Trimestre'!D22+'2 Trimestre'!D22+'3 Trimestre'!D22</f>
        <v>12169656.922730003</v>
      </c>
      <c r="E22" s="49">
        <f>'1 Trimestre'!E22+'2 Trimestre'!E22+'3 Trimestre'!E22</f>
        <v>0</v>
      </c>
      <c r="F22" s="49">
        <f>'1 Trimestre'!F22+'2 Trimestre'!F22+'3 Trimestre'!F22</f>
        <v>32796426.866799995</v>
      </c>
      <c r="G22" s="49">
        <f>'1 Trimestre'!G22+'2 Trimestre'!G22+'3 Trimestre'!G22</f>
        <v>198859907.783434</v>
      </c>
      <c r="H22" s="49">
        <f>'1 Trimestre'!H22+'2 Trimestre'!H22+'3 Trimestre'!H22</f>
        <v>0</v>
      </c>
      <c r="I22" s="49">
        <f>'1 Trimestre'!I22+'2 Trimestre'!I22+'3 Trimestre'!I22</f>
        <v>0</v>
      </c>
      <c r="J22" s="49">
        <f>'1 Trimestre'!J22+'2 Trimestre'!J22+'3 Trimestre'!J22</f>
        <v>0</v>
      </c>
    </row>
    <row r="23" spans="1:10" x14ac:dyDescent="0.25">
      <c r="A23" s="11" t="s">
        <v>164</v>
      </c>
      <c r="B23" s="49">
        <f t="shared" si="1"/>
        <v>3000000000</v>
      </c>
      <c r="C23" s="49">
        <f>'3 Trimestre'!C23</f>
        <v>647215100</v>
      </c>
      <c r="D23" s="49">
        <f>'3 Trimestre'!D23</f>
        <v>114879000</v>
      </c>
      <c r="E23" s="49">
        <f>'3 Trimestre'!E23</f>
        <v>637800000</v>
      </c>
      <c r="F23" s="49">
        <f>'3 Trimestre'!F23</f>
        <v>43285000</v>
      </c>
      <c r="G23" s="49">
        <f>'3 Trimestre'!G23</f>
        <v>1137370900</v>
      </c>
      <c r="H23" s="49">
        <f>'3 Trimestre'!H23</f>
        <v>419450000</v>
      </c>
      <c r="I23" s="49">
        <f>'3 Trimestre'!I23</f>
        <v>0</v>
      </c>
      <c r="J23" s="49">
        <f>'3 Trimestre'!J23</f>
        <v>0</v>
      </c>
    </row>
    <row r="24" spans="1:10" x14ac:dyDescent="0.25">
      <c r="A24" s="11" t="s">
        <v>223</v>
      </c>
      <c r="B24" s="49">
        <f>B22</f>
        <v>365889677.9702704</v>
      </c>
      <c r="C24" s="49"/>
      <c r="D24" s="49"/>
      <c r="E24" s="49"/>
      <c r="F24" s="49"/>
      <c r="G24" s="49"/>
      <c r="H24" s="49"/>
      <c r="I24" s="49"/>
    </row>
    <row r="26" spans="1:10" x14ac:dyDescent="0.25">
      <c r="A26" s="11" t="s">
        <v>17</v>
      </c>
    </row>
    <row r="27" spans="1:10" x14ac:dyDescent="0.25">
      <c r="A27" s="11" t="s">
        <v>222</v>
      </c>
      <c r="B27" s="11">
        <f>B21</f>
        <v>3000000000</v>
      </c>
    </row>
    <row r="28" spans="1:10" x14ac:dyDescent="0.25">
      <c r="A28" s="11" t="s">
        <v>221</v>
      </c>
      <c r="B28" s="11">
        <f>+'1 Trimestre'!B28+'2 Trimestre'!B28+'3 Trimestre'!B28</f>
        <v>653650000</v>
      </c>
    </row>
    <row r="30" spans="1:10" x14ac:dyDescent="0.25">
      <c r="A30" s="11" t="s">
        <v>18</v>
      </c>
    </row>
    <row r="31" spans="1:10" x14ac:dyDescent="0.25">
      <c r="A31" s="11" t="s">
        <v>147</v>
      </c>
      <c r="B31" s="52">
        <v>0.99</v>
      </c>
      <c r="C31" s="52">
        <v>0.99</v>
      </c>
      <c r="D31" s="52">
        <v>0.99</v>
      </c>
      <c r="E31" s="52">
        <v>0.99</v>
      </c>
      <c r="F31" s="52">
        <v>0.99</v>
      </c>
      <c r="G31" s="52">
        <v>0.99</v>
      </c>
      <c r="H31" s="52">
        <v>0.99</v>
      </c>
      <c r="I31" s="52">
        <v>0.99</v>
      </c>
      <c r="J31" s="52">
        <v>0.99</v>
      </c>
    </row>
    <row r="32" spans="1:10" x14ac:dyDescent="0.25">
      <c r="A32" s="11" t="s">
        <v>224</v>
      </c>
      <c r="B32" s="52">
        <v>1.01</v>
      </c>
      <c r="C32" s="52">
        <v>1.01</v>
      </c>
      <c r="D32" s="52">
        <v>1.01</v>
      </c>
      <c r="E32" s="52">
        <v>1.01</v>
      </c>
      <c r="F32" s="52">
        <v>1.01</v>
      </c>
      <c r="G32" s="52">
        <v>1.01</v>
      </c>
      <c r="H32" s="52">
        <v>1.01</v>
      </c>
      <c r="I32" s="52">
        <v>1.01</v>
      </c>
      <c r="J32" s="52">
        <v>1.01</v>
      </c>
    </row>
    <row r="33" spans="1:10" x14ac:dyDescent="0.25">
      <c r="A33" s="24" t="s">
        <v>100</v>
      </c>
      <c r="B33" s="51">
        <f>C33+F33</f>
        <v>266283</v>
      </c>
      <c r="C33" s="43">
        <v>84924</v>
      </c>
      <c r="D33" s="43">
        <v>84924</v>
      </c>
      <c r="E33" s="43">
        <v>84924</v>
      </c>
      <c r="F33" s="11">
        <v>181359</v>
      </c>
      <c r="G33" s="11">
        <v>181359</v>
      </c>
      <c r="H33" s="11">
        <v>181359</v>
      </c>
      <c r="I33" s="11">
        <v>0</v>
      </c>
      <c r="J33" s="11">
        <v>457016</v>
      </c>
    </row>
    <row r="34" spans="1:10" x14ac:dyDescent="0.25">
      <c r="B34" s="52"/>
      <c r="C34" s="52"/>
      <c r="D34" s="52"/>
      <c r="E34" s="52"/>
      <c r="F34" s="52"/>
      <c r="G34" s="52"/>
      <c r="H34" s="52"/>
      <c r="I34" s="52"/>
    </row>
    <row r="35" spans="1:10" x14ac:dyDescent="0.25">
      <c r="A35" s="11" t="s">
        <v>21</v>
      </c>
      <c r="B35" s="52"/>
      <c r="C35" s="52"/>
      <c r="D35" s="52"/>
      <c r="E35" s="52"/>
      <c r="F35" s="52"/>
      <c r="G35" s="52"/>
      <c r="H35" s="52"/>
      <c r="I35" s="52"/>
    </row>
    <row r="36" spans="1:10" x14ac:dyDescent="0.25">
      <c r="A36" s="11" t="s">
        <v>148</v>
      </c>
      <c r="B36" s="52">
        <f t="shared" ref="B36:J36" si="2">B20/B31</f>
        <v>2310583151.357389</v>
      </c>
      <c r="C36" s="52">
        <f t="shared" si="2"/>
        <v>0</v>
      </c>
      <c r="D36" s="52">
        <f t="shared" si="2"/>
        <v>794130789.66080618</v>
      </c>
      <c r="E36" s="52">
        <f t="shared" si="2"/>
        <v>0</v>
      </c>
      <c r="F36" s="52">
        <f t="shared" si="2"/>
        <v>0</v>
      </c>
      <c r="G36" s="52">
        <f t="shared" si="2"/>
        <v>1516452361.6965823</v>
      </c>
      <c r="H36" s="52">
        <f t="shared" si="2"/>
        <v>0</v>
      </c>
      <c r="I36" s="52">
        <f t="shared" si="2"/>
        <v>0</v>
      </c>
      <c r="J36" s="52">
        <f t="shared" si="2"/>
        <v>0</v>
      </c>
    </row>
    <row r="37" spans="1:10" x14ac:dyDescent="0.25">
      <c r="A37" s="11" t="s">
        <v>225</v>
      </c>
      <c r="B37" s="52">
        <f t="shared" ref="B37:J37" si="3">B22/B32</f>
        <v>362267007.89135683</v>
      </c>
      <c r="C37" s="52">
        <f t="shared" si="3"/>
        <v>120855135.04683802</v>
      </c>
      <c r="D37" s="52">
        <f t="shared" si="3"/>
        <v>12049165.270029705</v>
      </c>
      <c r="E37" s="52">
        <f t="shared" si="3"/>
        <v>0</v>
      </c>
      <c r="F37" s="52">
        <f t="shared" si="3"/>
        <v>32471709.769108906</v>
      </c>
      <c r="G37" s="52">
        <f t="shared" si="3"/>
        <v>196890997.8053802</v>
      </c>
      <c r="H37" s="52">
        <f t="shared" si="3"/>
        <v>0</v>
      </c>
      <c r="I37" s="52">
        <f t="shared" si="3"/>
        <v>0</v>
      </c>
      <c r="J37" s="52">
        <f t="shared" si="3"/>
        <v>0</v>
      </c>
    </row>
    <row r="38" spans="1:10" x14ac:dyDescent="0.25">
      <c r="A38" s="26" t="s">
        <v>149</v>
      </c>
      <c r="B38" s="51">
        <f>B36/B11</f>
        <v>44648.087019717277</v>
      </c>
      <c r="C38" s="51">
        <f t="shared" ref="C38:J38" si="4">C36/C11</f>
        <v>0</v>
      </c>
      <c r="D38" s="51" t="e">
        <f t="shared" si="4"/>
        <v>#DIV/0!</v>
      </c>
      <c r="E38" s="51" t="e">
        <f t="shared" si="4"/>
        <v>#DIV/0!</v>
      </c>
      <c r="F38" s="51">
        <f t="shared" si="4"/>
        <v>0</v>
      </c>
      <c r="G38" s="51" t="e">
        <f t="shared" si="4"/>
        <v>#DIV/0!</v>
      </c>
      <c r="H38" s="51" t="e">
        <f t="shared" si="4"/>
        <v>#DIV/0!</v>
      </c>
      <c r="I38" s="51">
        <f t="shared" si="4"/>
        <v>0</v>
      </c>
      <c r="J38" s="51" t="e">
        <f t="shared" si="4"/>
        <v>#DIV/0!</v>
      </c>
    </row>
    <row r="39" spans="1:10" x14ac:dyDescent="0.25">
      <c r="A39" s="26" t="s">
        <v>226</v>
      </c>
      <c r="B39" s="51">
        <f>B37/B15</f>
        <v>3399.4933410721796</v>
      </c>
      <c r="C39" s="51">
        <f t="shared" ref="C39:J39" si="5">C37/C15</f>
        <v>42139.168426373086</v>
      </c>
      <c r="D39" s="51">
        <f t="shared" si="5"/>
        <v>1372.4986069062199</v>
      </c>
      <c r="E39" s="51">
        <f t="shared" si="5"/>
        <v>0</v>
      </c>
      <c r="F39" s="51">
        <f t="shared" si="5"/>
        <v>19157.350896229444</v>
      </c>
      <c r="G39" s="51">
        <f t="shared" si="5"/>
        <v>3420.1465711051314</v>
      </c>
      <c r="H39" s="51">
        <f t="shared" si="5"/>
        <v>0</v>
      </c>
      <c r="I39" s="51">
        <f t="shared" si="5"/>
        <v>0</v>
      </c>
      <c r="J39" s="51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1">
        <f>(B13/B33)*100</f>
        <v>29.009737760202491</v>
      </c>
      <c r="C44" s="51">
        <f t="shared" ref="C44:H44" si="6">(C13/C33)*100</f>
        <v>9.8629362724318206</v>
      </c>
      <c r="D44" s="51">
        <f t="shared" si="6"/>
        <v>1.3364890961330131</v>
      </c>
      <c r="E44" s="51">
        <f t="shared" si="6"/>
        <v>11.003956478733928</v>
      </c>
      <c r="F44" s="51">
        <f t="shared" si="6"/>
        <v>12.260764560898549</v>
      </c>
      <c r="G44" s="51">
        <f t="shared" si="6"/>
        <v>19.481801289155761</v>
      </c>
      <c r="H44" s="51">
        <f t="shared" si="6"/>
        <v>0.45434745449633052</v>
      </c>
      <c r="I44" s="51" t="e">
        <f>(I13/I33)*100</f>
        <v>#DIV/0!</v>
      </c>
      <c r="J44" s="51">
        <f>(J13/J33)*100</f>
        <v>0</v>
      </c>
    </row>
    <row r="45" spans="1:10" x14ac:dyDescent="0.25">
      <c r="A45" s="11" t="s">
        <v>29</v>
      </c>
      <c r="B45" s="51">
        <f>(B15/B33)*100</f>
        <v>40.019452987986462</v>
      </c>
      <c r="C45" s="51">
        <f t="shared" ref="C45:J45" si="7">(C15/C33)*100</f>
        <v>3.3771372050303805</v>
      </c>
      <c r="D45" s="51">
        <f t="shared" si="7"/>
        <v>10.337478215816494</v>
      </c>
      <c r="E45" s="51">
        <f t="shared" si="7"/>
        <v>11.003956478733928</v>
      </c>
      <c r="F45" s="51">
        <f t="shared" si="7"/>
        <v>0.93461035846029139</v>
      </c>
      <c r="G45" s="51">
        <f t="shared" si="7"/>
        <v>31.742565850054312</v>
      </c>
      <c r="H45" s="51">
        <f t="shared" si="7"/>
        <v>0.45434745449633052</v>
      </c>
      <c r="I45" s="51" t="e">
        <f t="shared" si="7"/>
        <v>#DIV/0!</v>
      </c>
      <c r="J45" s="51">
        <f t="shared" si="7"/>
        <v>0</v>
      </c>
    </row>
    <row r="46" spans="1:10" x14ac:dyDescent="0.25">
      <c r="B46" s="52"/>
      <c r="C46" s="52"/>
      <c r="D46" s="52"/>
      <c r="E46" s="52"/>
      <c r="F46" s="52"/>
      <c r="G46" s="52"/>
      <c r="H46" s="52"/>
      <c r="I46" s="52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137.95179163214581</v>
      </c>
      <c r="C48" s="38">
        <f t="shared" ref="C48:J48" si="8">C15/C13*100</f>
        <v>34.240687679083095</v>
      </c>
      <c r="D48" s="38">
        <f t="shared" si="8"/>
        <v>773.4801762114538</v>
      </c>
      <c r="E48" s="38">
        <f t="shared" si="8"/>
        <v>100</v>
      </c>
      <c r="F48" s="38">
        <f t="shared" si="8"/>
        <v>7.6227738801942797</v>
      </c>
      <c r="G48" s="38">
        <f t="shared" si="8"/>
        <v>162.93445035661722</v>
      </c>
      <c r="H48" s="38">
        <f t="shared" si="8"/>
        <v>100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12.196322599009013</v>
      </c>
      <c r="C49" s="38">
        <f t="shared" si="9"/>
        <v>18.859832905212873</v>
      </c>
      <c r="D49" s="38">
        <f t="shared" si="9"/>
        <v>10.593456526197132</v>
      </c>
      <c r="E49" s="38">
        <f t="shared" si="9"/>
        <v>0</v>
      </c>
      <c r="F49" s="38">
        <f t="shared" si="9"/>
        <v>75.768573101074267</v>
      </c>
      <c r="G49" s="38">
        <f t="shared" si="9"/>
        <v>17.484174052935064</v>
      </c>
      <c r="H49" s="38">
        <f t="shared" si="9"/>
        <v>0</v>
      </c>
      <c r="I49" s="38" t="e">
        <f t="shared" si="9"/>
        <v>#DIV/0!</v>
      </c>
      <c r="J49" s="38" t="e">
        <f t="shared" si="9"/>
        <v>#DIV/0!</v>
      </c>
    </row>
    <row r="50" spans="1:10" x14ac:dyDescent="0.25">
      <c r="A50" s="11" t="s">
        <v>33</v>
      </c>
      <c r="B50" s="38">
        <f t="shared" ref="B50:J50" si="10">AVERAGE(B48:B49)</f>
        <v>75.074057115577418</v>
      </c>
      <c r="C50" s="38">
        <f t="shared" si="10"/>
        <v>26.550260292147982</v>
      </c>
      <c r="D50" s="38">
        <f t="shared" si="10"/>
        <v>392.03681636882544</v>
      </c>
      <c r="E50" s="38">
        <f t="shared" si="10"/>
        <v>50</v>
      </c>
      <c r="F50" s="38">
        <f t="shared" si="10"/>
        <v>41.69567349063427</v>
      </c>
      <c r="G50" s="38">
        <f t="shared" si="10"/>
        <v>90.20931220477614</v>
      </c>
      <c r="H50" s="38">
        <f t="shared" si="10"/>
        <v>50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137.95179163214581</v>
      </c>
      <c r="C53" s="38">
        <f t="shared" ref="C53:J53" si="11">C15/C17*100</f>
        <v>34.240687679083095</v>
      </c>
      <c r="D53" s="38">
        <f t="shared" si="11"/>
        <v>773.4801762114538</v>
      </c>
      <c r="E53" s="38">
        <f t="shared" si="11"/>
        <v>100</v>
      </c>
      <c r="F53" s="38">
        <f t="shared" si="11"/>
        <v>7.6227738801942797</v>
      </c>
      <c r="G53" s="38">
        <f t="shared" si="11"/>
        <v>162.93445035661722</v>
      </c>
      <c r="H53" s="38">
        <f t="shared" si="11"/>
        <v>100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12.196322599009013</v>
      </c>
      <c r="C54" s="38">
        <f t="shared" si="12"/>
        <v>18.859832905212873</v>
      </c>
      <c r="D54" s="38">
        <f t="shared" si="12"/>
        <v>10.593456526197132</v>
      </c>
      <c r="E54" s="38">
        <f t="shared" si="12"/>
        <v>0</v>
      </c>
      <c r="F54" s="38">
        <f t="shared" si="12"/>
        <v>75.768573101074267</v>
      </c>
      <c r="G54" s="38">
        <f t="shared" si="12"/>
        <v>17.484174052935064</v>
      </c>
      <c r="H54" s="38">
        <f t="shared" si="12"/>
        <v>0</v>
      </c>
      <c r="I54" s="38" t="e">
        <f t="shared" si="12"/>
        <v>#DIV/0!</v>
      </c>
      <c r="J54" s="38" t="e">
        <f t="shared" si="12"/>
        <v>#DIV/0!</v>
      </c>
    </row>
    <row r="55" spans="1:10" x14ac:dyDescent="0.25">
      <c r="A55" s="11" t="s">
        <v>37</v>
      </c>
      <c r="B55" s="38">
        <f t="shared" ref="B55:J55" si="13">(B53+B54)/2</f>
        <v>75.074057115577418</v>
      </c>
      <c r="C55" s="38">
        <f t="shared" si="13"/>
        <v>26.550260292147982</v>
      </c>
      <c r="D55" s="38">
        <f t="shared" si="13"/>
        <v>392.03681636882544</v>
      </c>
      <c r="E55" s="38">
        <f t="shared" si="13"/>
        <v>50</v>
      </c>
      <c r="F55" s="38">
        <f t="shared" si="13"/>
        <v>41.69567349063427</v>
      </c>
      <c r="G55" s="38">
        <f t="shared" si="13"/>
        <v>90.20931220477614</v>
      </c>
      <c r="H55" s="38">
        <f t="shared" si="13"/>
        <v>50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105.91872620818923</v>
      </c>
      <c r="C61" s="38">
        <f t="shared" ref="C61:J61" si="15">((C15/C11)-1)*100</f>
        <v>-49.391212281630494</v>
      </c>
      <c r="D61" s="38" t="e">
        <f t="shared" si="15"/>
        <v>#DIV/0!</v>
      </c>
      <c r="E61" s="38" t="e">
        <f t="shared" si="15"/>
        <v>#DIV/0!</v>
      </c>
      <c r="F61" s="38">
        <f t="shared" si="15"/>
        <v>-68.006795016987539</v>
      </c>
      <c r="G61" s="38" t="e">
        <f t="shared" si="15"/>
        <v>#DIV/0!</v>
      </c>
      <c r="H61" s="38" t="e">
        <f t="shared" si="15"/>
        <v>#DIV/0!</v>
      </c>
      <c r="I61" s="38">
        <f t="shared" si="15"/>
        <v>-37.512872063943512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-84.321403552235836</v>
      </c>
      <c r="C62" s="38" t="e">
        <f t="shared" ref="C62:J62" si="16">((C37/C36)-1)*100</f>
        <v>#DIV/0!</v>
      </c>
      <c r="D62" s="38">
        <f t="shared" si="16"/>
        <v>-98.48272281758824</v>
      </c>
      <c r="E62" s="38" t="e">
        <f t="shared" si="16"/>
        <v>#DIV/0!</v>
      </c>
      <c r="F62" s="38" t="e">
        <f t="shared" si="16"/>
        <v>#DIV/0!</v>
      </c>
      <c r="G62" s="38">
        <f t="shared" si="16"/>
        <v>-87.01634137816886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-92.386026887174552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 t="e">
        <f t="shared" si="17"/>
        <v>#DIV/0!</v>
      </c>
      <c r="G63" s="38" t="e">
        <f t="shared" si="17"/>
        <v>#DIV/0!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J66" si="18">C21/C13</f>
        <v>77270.188634192935</v>
      </c>
      <c r="D66" s="11">
        <f t="shared" si="18"/>
        <v>101214.97797356828</v>
      </c>
      <c r="E66" s="11">
        <f t="shared" si="18"/>
        <v>68250.401284109146</v>
      </c>
      <c r="F66" s="11">
        <f t="shared" si="18"/>
        <v>1946.6180967799964</v>
      </c>
      <c r="G66" s="11">
        <f t="shared" si="18"/>
        <v>32190.9572059323</v>
      </c>
      <c r="H66" s="11">
        <f t="shared" si="18"/>
        <v>509041.26213592233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3433.4882744829015</v>
      </c>
      <c r="C67" s="11">
        <f t="shared" ref="C67:J67" si="19">C22/C15</f>
        <v>42560.560110636819</v>
      </c>
      <c r="D67" s="11">
        <f t="shared" si="19"/>
        <v>1386.2235929752821</v>
      </c>
      <c r="E67" s="11">
        <f t="shared" si="19"/>
        <v>0</v>
      </c>
      <c r="F67" s="11">
        <f t="shared" si="19"/>
        <v>19348.924405191738</v>
      </c>
      <c r="G67" s="11">
        <f t="shared" si="19"/>
        <v>3454.3480368161827</v>
      </c>
      <c r="H67" s="11">
        <f t="shared" si="19"/>
        <v>0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6.6372999477931307</v>
      </c>
      <c r="C68" s="38">
        <f t="shared" ref="C68:J68" si="20">(C67/C66)*C50</f>
        <v>14.623931545793882</v>
      </c>
      <c r="D68" s="38">
        <f t="shared" si="20"/>
        <v>5.3692713770811986</v>
      </c>
      <c r="E68" s="38">
        <f t="shared" si="20"/>
        <v>0</v>
      </c>
      <c r="F68" s="38">
        <f t="shared" si="20"/>
        <v>414.44515271298178</v>
      </c>
      <c r="G68" s="38">
        <f t="shared" si="20"/>
        <v>9.680183118620679</v>
      </c>
      <c r="H68" s="38">
        <f t="shared" si="20"/>
        <v>0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J69" si="21">C21/C12</f>
        <v>107869183.33333333</v>
      </c>
      <c r="D69" s="11">
        <f t="shared" si="21"/>
        <v>114879000</v>
      </c>
      <c r="E69" s="11">
        <f t="shared" si="21"/>
        <v>318900000</v>
      </c>
      <c r="F69" s="11">
        <f t="shared" si="21"/>
        <v>8657000</v>
      </c>
      <c r="G69" s="11">
        <f t="shared" si="21"/>
        <v>227474180</v>
      </c>
      <c r="H69" s="11">
        <f t="shared" si="21"/>
        <v>104862500</v>
      </c>
      <c r="I69" s="11">
        <f t="shared" si="21"/>
        <v>0</v>
      </c>
      <c r="J69" s="11" t="e">
        <f t="shared" si="21"/>
        <v>#DIV/0!</v>
      </c>
    </row>
    <row r="70" spans="1:10" x14ac:dyDescent="0.25">
      <c r="A70" s="11" t="s">
        <v>121</v>
      </c>
      <c r="B70" s="11">
        <f>B22/B14</f>
        <v>5998191.4421355799</v>
      </c>
      <c r="C70" s="11">
        <f t="shared" ref="C70:J70" si="22">C22/C14</f>
        <v>122063686.3973064</v>
      </c>
      <c r="D70" s="11">
        <f t="shared" si="22"/>
        <v>2433931.3845460005</v>
      </c>
      <c r="E70" s="11">
        <f t="shared" si="22"/>
        <v>0</v>
      </c>
      <c r="F70" s="11">
        <f t="shared" si="22"/>
        <v>32796426.866799995</v>
      </c>
      <c r="G70" s="11">
        <f t="shared" si="22"/>
        <v>22095545.309270445</v>
      </c>
      <c r="H70" s="11">
        <f t="shared" si="22"/>
        <v>0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21.788333333333334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55.976390724435156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238</v>
      </c>
    </row>
    <row r="79" spans="1:10" x14ac:dyDescent="0.25">
      <c r="A79" s="11" t="s">
        <v>173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91"/>
  <sheetViews>
    <sheetView tabSelected="1" topLeftCell="A34" zoomScale="70" zoomScaleNormal="70" workbookViewId="0">
      <selection activeCell="U88" sqref="U88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7109375" style="11" customWidth="1"/>
    <col min="4" max="5" width="18.140625" style="11" customWidth="1"/>
    <col min="6" max="6" width="19" style="11" customWidth="1"/>
    <col min="7" max="7" width="17.85546875" style="11" customWidth="1"/>
    <col min="8" max="8" width="17.42578125" style="11" customWidth="1"/>
    <col min="9" max="9" width="18.85546875" style="11" customWidth="1"/>
    <col min="10" max="10" width="22" style="11" hidden="1" customWidth="1"/>
    <col min="11" max="16384" width="11.42578125" style="11"/>
  </cols>
  <sheetData>
    <row r="2" spans="1:11" x14ac:dyDescent="0.25">
      <c r="A2" s="63" t="s">
        <v>227</v>
      </c>
      <c r="B2" s="63"/>
      <c r="C2" s="63"/>
      <c r="D2" s="63"/>
      <c r="E2" s="63"/>
    </row>
    <row r="4" spans="1:11" x14ac:dyDescent="0.25">
      <c r="A4" s="64" t="s">
        <v>0</v>
      </c>
      <c r="B4" s="64" t="s">
        <v>1</v>
      </c>
      <c r="C4" s="41"/>
      <c r="D4" s="41"/>
      <c r="E4" s="41"/>
      <c r="F4" s="41"/>
      <c r="G4" s="41"/>
      <c r="H4" s="74"/>
      <c r="I4" s="66"/>
      <c r="J4" s="74"/>
      <c r="K4" s="66"/>
    </row>
    <row r="5" spans="1:11" ht="15.75" thickBot="1" x14ac:dyDescent="0.3">
      <c r="A5" s="65"/>
      <c r="B5" s="65"/>
      <c r="C5" s="78" t="s">
        <v>122</v>
      </c>
      <c r="D5" s="78"/>
      <c r="E5" s="78"/>
      <c r="F5" s="78" t="s">
        <v>4</v>
      </c>
      <c r="G5" s="78"/>
      <c r="H5" s="78"/>
      <c r="I5" s="25" t="s">
        <v>119</v>
      </c>
      <c r="J5" s="25" t="s">
        <v>155</v>
      </c>
    </row>
    <row r="6" spans="1:11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1" x14ac:dyDescent="0.25">
      <c r="A7" s="11" t="s">
        <v>7</v>
      </c>
    </row>
    <row r="9" spans="1:11" x14ac:dyDescent="0.25">
      <c r="A9" s="11" t="s">
        <v>113</v>
      </c>
    </row>
    <row r="10" spans="1:11" x14ac:dyDescent="0.25">
      <c r="A10" s="11" t="s">
        <v>150</v>
      </c>
      <c r="B10" s="49">
        <f>SUM(C10:J10)</f>
        <v>96</v>
      </c>
      <c r="C10" s="49">
        <f>'1 Trimestre'!C10+'2 Trimestre'!C10+'3 Trimestre'!C10+'4 Trimestre'!C10</f>
        <v>5</v>
      </c>
      <c r="D10" s="49">
        <f>'1 Trimestre'!D10+'2 Trimestre'!D10+'3 Trimestre'!D10+'4 Trimestre'!D10</f>
        <v>9</v>
      </c>
      <c r="E10" s="49">
        <f>'1 Trimestre'!E10+'2 Trimestre'!E10+'3 Trimestre'!E10+'4 Trimestre'!E10</f>
        <v>2</v>
      </c>
      <c r="F10" s="49">
        <f>'1 Trimestre'!F10+'2 Trimestre'!F10+'3 Trimestre'!F10+'4 Trimestre'!F10</f>
        <v>7</v>
      </c>
      <c r="G10" s="49">
        <f>'1 Trimestre'!G10+'2 Trimestre'!G10+'3 Trimestre'!G10+'4 Trimestre'!G10</f>
        <v>14</v>
      </c>
      <c r="H10" s="49">
        <f>'1 Trimestre'!H10+'2 Trimestre'!H10+'3 Trimestre'!H10+'4 Trimestre'!H10</f>
        <v>4</v>
      </c>
      <c r="I10" s="49">
        <f>'1 Trimestre'!I10+'2 Trimestre'!I10+'3 Trimestre'!I10+'4 Trimestre'!I10</f>
        <v>52</v>
      </c>
      <c r="J10" s="49">
        <f>'1 Trimestre'!J10+'2 Trimestre'!J10+'3 Trimestre'!J10+'4 Trimestre'!J10</f>
        <v>3</v>
      </c>
    </row>
    <row r="11" spans="1:11" x14ac:dyDescent="0.25">
      <c r="A11" s="39" t="s">
        <v>115</v>
      </c>
      <c r="B11" s="49">
        <f t="shared" ref="B11:B17" si="0">SUM(C11:J11)</f>
        <v>231653</v>
      </c>
      <c r="C11" s="49">
        <f>'1 Trimestre'!C11+'2 Trimestre'!C11+'3 Trimestre'!C11+'4 Trimestre'!C11</f>
        <v>6723</v>
      </c>
      <c r="D11" s="49">
        <f>'1 Trimestre'!D11+'2 Trimestre'!D11+'3 Trimestre'!D11+'4 Trimestre'!D11</f>
        <v>18501</v>
      </c>
      <c r="E11" s="49">
        <f>'1 Trimestre'!E11+'2 Trimestre'!E11+'3 Trimestre'!E11+'4 Trimestre'!E11</f>
        <v>2270</v>
      </c>
      <c r="F11" s="49">
        <f>'1 Trimestre'!F11+'2 Trimestre'!F11+'3 Trimestre'!F11+'4 Trimestre'!F11</f>
        <v>14276</v>
      </c>
      <c r="G11" s="49">
        <f>'1 Trimestre'!G11+'2 Trimestre'!G11+'3 Trimestre'!G11+'4 Trimestre'!G11</f>
        <v>95760</v>
      </c>
      <c r="H11" s="49">
        <f>'1 Trimestre'!H11+'2 Trimestre'!H11+'3 Trimestre'!H11+'4 Trimestre'!H11</f>
        <v>36786</v>
      </c>
      <c r="I11" s="49">
        <f>'1 Trimestre'!I11+'2 Trimestre'!I11+'3 Trimestre'!I11+'4 Trimestre'!I11</f>
        <v>57337</v>
      </c>
      <c r="J11" s="49">
        <f>'1 Trimestre'!J11+'2 Trimestre'!J11+'3 Trimestre'!J11+'4 Trimestre'!J11</f>
        <v>0</v>
      </c>
    </row>
    <row r="12" spans="1:11" x14ac:dyDescent="0.25">
      <c r="A12" s="11" t="s">
        <v>228</v>
      </c>
      <c r="B12" s="49">
        <f t="shared" si="0"/>
        <v>68</v>
      </c>
      <c r="C12" s="49">
        <f>'4 Trimestre'!C12</f>
        <v>6</v>
      </c>
      <c r="D12" s="49">
        <f>'4 Trimestre'!D12</f>
        <v>1</v>
      </c>
      <c r="E12" s="49">
        <f>'4 Trimestre'!E12</f>
        <v>2</v>
      </c>
      <c r="F12" s="49">
        <f>'4 Trimestre'!F12</f>
        <v>5</v>
      </c>
      <c r="G12" s="49">
        <f>'4 Trimestre'!G12</f>
        <v>5</v>
      </c>
      <c r="H12" s="49">
        <f>'4 Trimestre'!H12</f>
        <v>4</v>
      </c>
      <c r="I12" s="49">
        <f>'4 Trimestre'!I12</f>
        <v>45</v>
      </c>
      <c r="J12" s="49">
        <f>'4 Trimestre'!J12</f>
        <v>0</v>
      </c>
    </row>
    <row r="13" spans="1:11" x14ac:dyDescent="0.25">
      <c r="A13" s="39" t="s">
        <v>115</v>
      </c>
      <c r="B13" s="49">
        <f t="shared" si="0"/>
        <v>77248</v>
      </c>
      <c r="C13" s="49">
        <f>'4 Trimestre'!C13</f>
        <v>8376</v>
      </c>
      <c r="D13" s="49">
        <f>'4 Trimestre'!D13</f>
        <v>1135</v>
      </c>
      <c r="E13" s="49">
        <f>'4 Trimestre'!E13</f>
        <v>9345</v>
      </c>
      <c r="F13" s="49">
        <f>'4 Trimestre'!F13</f>
        <v>22236</v>
      </c>
      <c r="G13" s="49">
        <f>'4 Trimestre'!G13</f>
        <v>35332</v>
      </c>
      <c r="H13" s="49">
        <f>'4 Trimestre'!H13</f>
        <v>824</v>
      </c>
      <c r="I13" s="49">
        <f>'4 Trimestre'!I13</f>
        <v>0</v>
      </c>
      <c r="J13" s="49">
        <f>'4 Trimestre'!J13</f>
        <v>0</v>
      </c>
    </row>
    <row r="14" spans="1:11" x14ac:dyDescent="0.25">
      <c r="A14" s="11" t="s">
        <v>229</v>
      </c>
      <c r="B14" s="49">
        <f t="shared" si="0"/>
        <v>84</v>
      </c>
      <c r="C14" s="49">
        <f>'1 Trimestre'!C14+'2 Trimestre'!C14+'3 Trimestre'!C14+'4 Trimestre'!C14</f>
        <v>1</v>
      </c>
      <c r="D14" s="49">
        <f>'1 Trimestre'!D14+'2 Trimestre'!D14+'3 Trimestre'!D14+'4 Trimestre'!D14</f>
        <v>5</v>
      </c>
      <c r="E14" s="49">
        <f>'1 Trimestre'!E14+'2 Trimestre'!E14+'3 Trimestre'!E14+'4 Trimestre'!E14</f>
        <v>2</v>
      </c>
      <c r="F14" s="49">
        <f>'1 Trimestre'!F14+'2 Trimestre'!F14+'3 Trimestre'!F14+'4 Trimestre'!F14</f>
        <v>1</v>
      </c>
      <c r="G14" s="49">
        <f>'1 Trimestre'!G14+'2 Trimestre'!G14+'3 Trimestre'!G14+'4 Trimestre'!G14</f>
        <v>9</v>
      </c>
      <c r="H14" s="49">
        <f>'1 Trimestre'!H14+'2 Trimestre'!H14+'3 Trimestre'!H14+'4 Trimestre'!H14</f>
        <v>5</v>
      </c>
      <c r="I14" s="49">
        <f>'1 Trimestre'!I14+'2 Trimestre'!I14+'3 Trimestre'!I14+'4 Trimestre'!I14</f>
        <v>61</v>
      </c>
      <c r="J14" s="49">
        <f>'1 Trimestre'!J14+'2 Trimestre'!J14+'3 Trimestre'!J14+'4 Trimestre'!J14</f>
        <v>0</v>
      </c>
    </row>
    <row r="15" spans="1:11" x14ac:dyDescent="0.25">
      <c r="A15" s="39" t="s">
        <v>115</v>
      </c>
      <c r="B15" s="49">
        <f t="shared" si="0"/>
        <v>153778</v>
      </c>
      <c r="C15" s="49">
        <f>'1 Trimestre'!C15+'2 Trimestre'!C15+'3 Trimestre'!C15+'4 Trimestre'!C15</f>
        <v>2868</v>
      </c>
      <c r="D15" s="49">
        <f>'1 Trimestre'!D15+'2 Trimestre'!D15+'3 Trimestre'!D15+'4 Trimestre'!D15</f>
        <v>8779</v>
      </c>
      <c r="E15" s="49">
        <f>'1 Trimestre'!E15+'2 Trimestre'!E15+'3 Trimestre'!E15+'4 Trimestre'!E15</f>
        <v>9345</v>
      </c>
      <c r="F15" s="49">
        <f>'1 Trimestre'!F15+'2 Trimestre'!F15+'3 Trimestre'!F15+'4 Trimestre'!F15</f>
        <v>1695</v>
      </c>
      <c r="G15" s="49">
        <f>'1 Trimestre'!G15+'2 Trimestre'!G15+'3 Trimestre'!G15+'4 Trimestre'!G15</f>
        <v>57568</v>
      </c>
      <c r="H15" s="49">
        <f>'1 Trimestre'!H15+'2 Trimestre'!H15+'3 Trimestre'!H15+'4 Trimestre'!H15</f>
        <v>19219</v>
      </c>
      <c r="I15" s="49">
        <f>'1 Trimestre'!I15+'2 Trimestre'!I15+'3 Trimestre'!I15+'4 Trimestre'!I15</f>
        <v>54304</v>
      </c>
      <c r="J15" s="49">
        <f>'1 Trimestre'!J15+'2 Trimestre'!J15+'3 Trimestre'!J15+'4 Trimestre'!J15</f>
        <v>0</v>
      </c>
    </row>
    <row r="16" spans="1:11" x14ac:dyDescent="0.25">
      <c r="A16" s="11" t="s">
        <v>160</v>
      </c>
      <c r="B16" s="49">
        <f t="shared" si="0"/>
        <v>68</v>
      </c>
      <c r="C16" s="49">
        <f>'4 Trimestre'!C16</f>
        <v>6</v>
      </c>
      <c r="D16" s="49">
        <f>'4 Trimestre'!D16</f>
        <v>1</v>
      </c>
      <c r="E16" s="49">
        <f>'4 Trimestre'!E16</f>
        <v>2</v>
      </c>
      <c r="F16" s="49">
        <f>'4 Trimestre'!F16</f>
        <v>5</v>
      </c>
      <c r="G16" s="49">
        <f>'4 Trimestre'!G16</f>
        <v>5</v>
      </c>
      <c r="H16" s="49">
        <f>'4 Trimestre'!H16</f>
        <v>4</v>
      </c>
      <c r="I16" s="49">
        <f>'4 Trimestre'!I16</f>
        <v>45</v>
      </c>
      <c r="J16" s="49">
        <f>'4 Trimestre'!J16</f>
        <v>0</v>
      </c>
    </row>
    <row r="17" spans="1:11" x14ac:dyDescent="0.25">
      <c r="A17" s="39" t="s">
        <v>115</v>
      </c>
      <c r="B17" s="49">
        <f t="shared" si="0"/>
        <v>77248</v>
      </c>
      <c r="C17" s="49">
        <f>'4 Trimestre'!C17</f>
        <v>8376</v>
      </c>
      <c r="D17" s="49">
        <f>'4 Trimestre'!D17</f>
        <v>1135</v>
      </c>
      <c r="E17" s="49">
        <f>'4 Trimestre'!E17</f>
        <v>9345</v>
      </c>
      <c r="F17" s="49">
        <f>'4 Trimestre'!F17</f>
        <v>22236</v>
      </c>
      <c r="G17" s="49">
        <f>'4 Trimestre'!G17</f>
        <v>35332</v>
      </c>
      <c r="H17" s="49">
        <f>'4 Trimestre'!H17</f>
        <v>824</v>
      </c>
      <c r="I17" s="49">
        <f>'4 Trimestre'!I17</f>
        <v>0</v>
      </c>
      <c r="J17" s="49">
        <f>'4 Trimestre'!J17</f>
        <v>0</v>
      </c>
    </row>
    <row r="18" spans="1:11" x14ac:dyDescent="0.25">
      <c r="B18" s="49"/>
      <c r="C18" s="49"/>
      <c r="D18" s="49"/>
      <c r="E18" s="49"/>
      <c r="F18" s="49"/>
      <c r="G18" s="49"/>
      <c r="H18" s="49"/>
      <c r="I18" s="49"/>
    </row>
    <row r="19" spans="1:11" x14ac:dyDescent="0.25">
      <c r="A19" s="11" t="s">
        <v>15</v>
      </c>
      <c r="B19" s="49"/>
      <c r="C19" s="49"/>
      <c r="D19" s="49"/>
      <c r="E19" s="49"/>
      <c r="F19" s="49"/>
      <c r="G19" s="49"/>
      <c r="H19" s="49"/>
      <c r="I19" s="49"/>
    </row>
    <row r="20" spans="1:11" x14ac:dyDescent="0.25">
      <c r="A20" s="11" t="s">
        <v>151</v>
      </c>
      <c r="B20" s="49">
        <f>SUM(C20:J20)</f>
        <v>2911347158.3700333</v>
      </c>
      <c r="C20" s="49">
        <f>'1 Trimestre'!C20+'2 Trimestre'!C20+'3 Trimestre'!C20+'4 Trimestre'!C20</f>
        <v>0</v>
      </c>
      <c r="D20" s="49">
        <f>'1 Trimestre'!D20+'2 Trimestre'!D20+'3 Trimestre'!D20+'4 Trimestre'!D20</f>
        <v>912391583.7705965</v>
      </c>
      <c r="E20" s="49">
        <f>'1 Trimestre'!E20+'2 Trimestre'!E20+'3 Trimestre'!E20+'4 Trimestre'!E20</f>
        <v>0</v>
      </c>
      <c r="F20" s="49">
        <f>'1 Trimestre'!F20+'2 Trimestre'!F20+'3 Trimestre'!F20+'4 Trimestre'!F20</f>
        <v>20749964</v>
      </c>
      <c r="G20" s="49">
        <f>'1 Trimestre'!G20+'2 Trimestre'!G20+'3 Trimestre'!G20+'4 Trimestre'!G20</f>
        <v>1978205610.599437</v>
      </c>
      <c r="H20" s="49">
        <f>'1 Trimestre'!H20+'2 Trimestre'!H20+'3 Trimestre'!H20+'4 Trimestre'!H20</f>
        <v>0</v>
      </c>
      <c r="I20" s="49">
        <f>'1 Trimestre'!I20+'2 Trimestre'!I20+'3 Trimestre'!I20+'4 Trimestre'!I20</f>
        <v>0</v>
      </c>
      <c r="J20" s="49">
        <f>'1 Trimestre'!J20+'2 Trimestre'!J20+'3 Trimestre'!J20+'4 Trimestre'!J20</f>
        <v>0</v>
      </c>
    </row>
    <row r="21" spans="1:11" x14ac:dyDescent="0.25">
      <c r="A21" s="11" t="s">
        <v>230</v>
      </c>
      <c r="B21" s="49">
        <f t="shared" ref="B21:B23" si="1">SUM(C21:J21)</f>
        <v>3000000000</v>
      </c>
      <c r="C21" s="49">
        <f>'4 Trimestre'!C21</f>
        <v>647215100</v>
      </c>
      <c r="D21" s="49">
        <f>'4 Trimestre'!D21</f>
        <v>114879000</v>
      </c>
      <c r="E21" s="49">
        <f>'4 Trimestre'!E21</f>
        <v>637800000</v>
      </c>
      <c r="F21" s="49">
        <f>'4 Trimestre'!F21</f>
        <v>43285000</v>
      </c>
      <c r="G21" s="49">
        <f>'4 Trimestre'!G21</f>
        <v>1137370900</v>
      </c>
      <c r="H21" s="49">
        <f>'4 Trimestre'!H21</f>
        <v>419450000</v>
      </c>
      <c r="I21" s="49">
        <f>'4 Trimestre'!I21</f>
        <v>0</v>
      </c>
      <c r="J21" s="49">
        <f>'4 Trimestre'!J21</f>
        <v>0</v>
      </c>
      <c r="K21" s="45"/>
    </row>
    <row r="22" spans="1:11" x14ac:dyDescent="0.25">
      <c r="A22" s="11" t="s">
        <v>231</v>
      </c>
      <c r="B22" s="49">
        <f t="shared" si="1"/>
        <v>1179093244.6002703</v>
      </c>
      <c r="C22" s="49">
        <f>'1 Trimestre'!C22+'2 Trimestre'!C22+'3 Trimestre'!C22+'4 Trimestre'!C22</f>
        <v>267854494.01730639</v>
      </c>
      <c r="D22" s="49">
        <f>'1 Trimestre'!D22+'2 Trimestre'!D22+'3 Trimestre'!D22+'4 Trimestre'!D22</f>
        <v>33694357.322730005</v>
      </c>
      <c r="E22" s="49">
        <f>'1 Trimestre'!E22+'2 Trimestre'!E22+'3 Trimestre'!E22+'4 Trimestre'!E22</f>
        <v>16382079.1</v>
      </c>
      <c r="F22" s="49">
        <f>'1 Trimestre'!F22+'2 Trimestre'!F22+'3 Trimestre'!F22+'4 Trimestre'!F22</f>
        <v>32796426.866799995</v>
      </c>
      <c r="G22" s="49">
        <f>'1 Trimestre'!G22+'2 Trimestre'!G22+'3 Trimestre'!G22+'4 Trimestre'!G22</f>
        <v>501244002.93343401</v>
      </c>
      <c r="H22" s="49">
        <f>'1 Trimestre'!H22+'2 Trimestre'!H22+'3 Trimestre'!H22+'4 Trimestre'!H22</f>
        <v>327121884.36000001</v>
      </c>
      <c r="I22" s="49">
        <f>'1 Trimestre'!I22+'2 Trimestre'!I22+'3 Trimestre'!I22+'4 Trimestre'!I22</f>
        <v>0</v>
      </c>
      <c r="J22" s="49">
        <f>'1 Trimestre'!J22+'2 Trimestre'!J22+'3 Trimestre'!J22+'4 Trimestre'!J22</f>
        <v>0</v>
      </c>
    </row>
    <row r="23" spans="1:11" x14ac:dyDescent="0.25">
      <c r="A23" s="11" t="s">
        <v>164</v>
      </c>
      <c r="B23" s="49">
        <f t="shared" si="1"/>
        <v>3000000000</v>
      </c>
      <c r="C23" s="49">
        <f>'4 Trimestre'!C23</f>
        <v>647215100</v>
      </c>
      <c r="D23" s="49">
        <f>'4 Trimestre'!D23</f>
        <v>114879000</v>
      </c>
      <c r="E23" s="49">
        <f>'4 Trimestre'!E23</f>
        <v>637800000</v>
      </c>
      <c r="F23" s="49">
        <f>'4 Trimestre'!F23</f>
        <v>43285000</v>
      </c>
      <c r="G23" s="49">
        <f>'4 Trimestre'!G23</f>
        <v>1137370900</v>
      </c>
      <c r="H23" s="49">
        <f>'4 Trimestre'!H23</f>
        <v>419450000</v>
      </c>
      <c r="I23" s="49">
        <f>'4 Trimestre'!I23</f>
        <v>0</v>
      </c>
      <c r="J23" s="49">
        <f>'4 Trimestre'!J23</f>
        <v>0</v>
      </c>
    </row>
    <row r="24" spans="1:11" x14ac:dyDescent="0.25">
      <c r="A24" s="11" t="s">
        <v>232</v>
      </c>
      <c r="B24" s="49">
        <f>B22</f>
        <v>1179093244.6002703</v>
      </c>
      <c r="C24" s="49"/>
      <c r="D24" s="49"/>
      <c r="E24" s="49"/>
      <c r="F24" s="49"/>
      <c r="G24" s="49"/>
      <c r="H24" s="49"/>
      <c r="I24" s="49"/>
    </row>
    <row r="25" spans="1:11" x14ac:dyDescent="0.25">
      <c r="B25" s="49"/>
      <c r="C25" s="49"/>
      <c r="D25" s="49"/>
      <c r="E25" s="49"/>
      <c r="F25" s="49"/>
      <c r="G25" s="49"/>
      <c r="H25" s="49"/>
      <c r="I25" s="49"/>
    </row>
    <row r="26" spans="1:11" x14ac:dyDescent="0.25">
      <c r="A26" s="11" t="s">
        <v>17</v>
      </c>
      <c r="B26" s="50"/>
      <c r="C26" s="50"/>
      <c r="D26" s="50"/>
      <c r="E26" s="50"/>
      <c r="F26" s="50"/>
      <c r="G26" s="50"/>
      <c r="H26" s="50"/>
      <c r="I26" s="50"/>
    </row>
    <row r="27" spans="1:11" x14ac:dyDescent="0.25">
      <c r="A27" s="11" t="s">
        <v>230</v>
      </c>
      <c r="B27" s="49">
        <f>B21</f>
        <v>3000000000</v>
      </c>
      <c r="C27" s="50"/>
      <c r="D27" s="50"/>
      <c r="E27" s="50"/>
      <c r="F27" s="50"/>
      <c r="G27" s="50"/>
      <c r="H27" s="50"/>
      <c r="I27" s="50"/>
    </row>
    <row r="28" spans="1:11" x14ac:dyDescent="0.25">
      <c r="A28" s="11" t="s">
        <v>231</v>
      </c>
      <c r="B28" s="50">
        <f>+'1 Trimestre'!B28+'2 Trimestre'!B28+'3 Trimestre'!B28+'4 Trimestre'!B28</f>
        <v>1490042674</v>
      </c>
      <c r="C28" s="50"/>
      <c r="D28" s="50"/>
      <c r="E28" s="50"/>
      <c r="F28" s="50"/>
      <c r="G28" s="50"/>
      <c r="H28" s="50"/>
      <c r="I28" s="50"/>
    </row>
    <row r="30" spans="1:11" x14ac:dyDescent="0.25">
      <c r="A30" s="11" t="s">
        <v>18</v>
      </c>
    </row>
    <row r="31" spans="1:11" x14ac:dyDescent="0.25">
      <c r="A31" s="11" t="s">
        <v>152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1" x14ac:dyDescent="0.25">
      <c r="A32" s="11" t="s">
        <v>233</v>
      </c>
      <c r="B32" s="38">
        <v>1.01</v>
      </c>
      <c r="C32" s="38">
        <v>1.01</v>
      </c>
      <c r="D32" s="38">
        <v>1.01</v>
      </c>
      <c r="E32" s="38">
        <v>1.01</v>
      </c>
      <c r="F32" s="38">
        <v>1.01</v>
      </c>
      <c r="G32" s="38">
        <v>1.01</v>
      </c>
      <c r="H32" s="38">
        <v>1.01</v>
      </c>
      <c r="I32" s="38">
        <v>1.01</v>
      </c>
      <c r="J32" s="38">
        <v>1.01</v>
      </c>
    </row>
    <row r="33" spans="1:10" x14ac:dyDescent="0.25">
      <c r="A33" s="24" t="s">
        <v>100</v>
      </c>
      <c r="B33" s="26">
        <f>C33+F33</f>
        <v>266283</v>
      </c>
      <c r="C33" s="43">
        <v>84924</v>
      </c>
      <c r="D33" s="43">
        <v>84924</v>
      </c>
      <c r="E33" s="43">
        <v>84924</v>
      </c>
      <c r="F33" s="11">
        <v>181359</v>
      </c>
      <c r="G33" s="11">
        <v>181359</v>
      </c>
      <c r="H33" s="11">
        <v>181359</v>
      </c>
      <c r="I33" s="11">
        <v>0</v>
      </c>
      <c r="J33" s="11">
        <v>457016</v>
      </c>
    </row>
    <row r="35" spans="1:10" x14ac:dyDescent="0.25">
      <c r="A35" s="11" t="s">
        <v>21</v>
      </c>
    </row>
    <row r="36" spans="1:10" x14ac:dyDescent="0.25">
      <c r="A36" s="11" t="s">
        <v>153</v>
      </c>
      <c r="B36" s="50">
        <f t="shared" ref="B36:J36" si="2">B20/B31</f>
        <v>2940754705.4242759</v>
      </c>
      <c r="C36" s="50">
        <f t="shared" si="2"/>
        <v>0</v>
      </c>
      <c r="D36" s="50">
        <f t="shared" si="2"/>
        <v>921607660.37433994</v>
      </c>
      <c r="E36" s="50">
        <f t="shared" si="2"/>
        <v>0</v>
      </c>
      <c r="F36" s="50">
        <f t="shared" si="2"/>
        <v>20959559.595959596</v>
      </c>
      <c r="G36" s="50">
        <f t="shared" si="2"/>
        <v>1998187485.4539769</v>
      </c>
      <c r="H36" s="50">
        <f t="shared" si="2"/>
        <v>0</v>
      </c>
      <c r="I36" s="50">
        <f t="shared" si="2"/>
        <v>0</v>
      </c>
      <c r="J36" s="50">
        <f t="shared" si="2"/>
        <v>0</v>
      </c>
    </row>
    <row r="37" spans="1:10" x14ac:dyDescent="0.25">
      <c r="A37" s="11" t="s">
        <v>234</v>
      </c>
      <c r="B37" s="50">
        <f t="shared" ref="B37:J37" si="3">B22/B32</f>
        <v>1167419054.0596735</v>
      </c>
      <c r="C37" s="50">
        <f t="shared" si="3"/>
        <v>265202469.32406572</v>
      </c>
      <c r="D37" s="50">
        <f t="shared" si="3"/>
        <v>33360749.824485153</v>
      </c>
      <c r="E37" s="50">
        <f t="shared" si="3"/>
        <v>16219880.297029702</v>
      </c>
      <c r="F37" s="50">
        <f t="shared" si="3"/>
        <v>32471709.769108906</v>
      </c>
      <c r="G37" s="50">
        <f t="shared" si="3"/>
        <v>496281191.023202</v>
      </c>
      <c r="H37" s="50">
        <f t="shared" si="3"/>
        <v>323883053.82178217</v>
      </c>
      <c r="I37" s="50">
        <f t="shared" si="3"/>
        <v>0</v>
      </c>
      <c r="J37" s="50">
        <f t="shared" si="3"/>
        <v>0</v>
      </c>
    </row>
    <row r="38" spans="1:10" x14ac:dyDescent="0.25">
      <c r="A38" s="26" t="s">
        <v>154</v>
      </c>
      <c r="B38" s="49">
        <f>B36/B11</f>
        <v>12694.654096533504</v>
      </c>
      <c r="C38" s="49">
        <f t="shared" ref="C38:D38" si="4">C36/C11</f>
        <v>0</v>
      </c>
      <c r="D38" s="49">
        <f t="shared" si="4"/>
        <v>49813.937645226739</v>
      </c>
      <c r="E38" s="49">
        <f t="shared" ref="E38:J38" si="5">E36/E11</f>
        <v>0</v>
      </c>
      <c r="F38" s="49">
        <f t="shared" si="5"/>
        <v>1468.1675256346032</v>
      </c>
      <c r="G38" s="49">
        <f t="shared" si="5"/>
        <v>20866.619522284636</v>
      </c>
      <c r="H38" s="49">
        <f t="shared" si="5"/>
        <v>0</v>
      </c>
      <c r="I38" s="49">
        <f t="shared" si="5"/>
        <v>0</v>
      </c>
      <c r="J38" s="49" t="e">
        <f t="shared" si="5"/>
        <v>#DIV/0!</v>
      </c>
    </row>
    <row r="39" spans="1:10" x14ac:dyDescent="0.25">
      <c r="A39" s="26" t="s">
        <v>235</v>
      </c>
      <c r="B39" s="49">
        <f>B37/B15</f>
        <v>7591.5869243953848</v>
      </c>
      <c r="C39" s="49">
        <f t="shared" ref="C39:D39" si="6">C37/C15</f>
        <v>92469.48023851664</v>
      </c>
      <c r="D39" s="49">
        <f t="shared" si="6"/>
        <v>3800.0626295119209</v>
      </c>
      <c r="E39" s="49">
        <f t="shared" ref="E39:J39" si="7">E37/E15</f>
        <v>1735.6747241337296</v>
      </c>
      <c r="F39" s="49">
        <f t="shared" si="7"/>
        <v>19157.350896229444</v>
      </c>
      <c r="G39" s="49">
        <f t="shared" si="7"/>
        <v>8620.7822231656828</v>
      </c>
      <c r="H39" s="49">
        <f t="shared" si="7"/>
        <v>16852.232364940017</v>
      </c>
      <c r="I39" s="49">
        <f t="shared" si="7"/>
        <v>0</v>
      </c>
      <c r="J39" s="49" t="e">
        <f t="shared" si="7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44">
        <f>(B13/B33)*100</f>
        <v>29.009737760202491</v>
      </c>
      <c r="C44" s="44">
        <f t="shared" ref="C44:J44" si="8">(C13/C33)*100</f>
        <v>9.8629362724318206</v>
      </c>
      <c r="D44" s="44">
        <f t="shared" si="8"/>
        <v>1.3364890961330131</v>
      </c>
      <c r="E44" s="44">
        <f t="shared" si="8"/>
        <v>11.003956478733928</v>
      </c>
      <c r="F44" s="44">
        <f t="shared" si="8"/>
        <v>12.260764560898549</v>
      </c>
      <c r="G44" s="44">
        <f t="shared" si="8"/>
        <v>19.481801289155761</v>
      </c>
      <c r="H44" s="44">
        <f t="shared" si="8"/>
        <v>0.45434745449633052</v>
      </c>
      <c r="I44" s="44" t="e">
        <f t="shared" si="8"/>
        <v>#DIV/0!</v>
      </c>
      <c r="J44" s="44">
        <f t="shared" si="8"/>
        <v>0</v>
      </c>
    </row>
    <row r="45" spans="1:10" x14ac:dyDescent="0.25">
      <c r="A45" s="11" t="s">
        <v>29</v>
      </c>
      <c r="B45" s="44">
        <f>(B15/B33)*100</f>
        <v>57.749837578816518</v>
      </c>
      <c r="C45" s="44">
        <f t="shared" ref="C45:J45" si="9">(C15/C33)*100</f>
        <v>3.3771372050303805</v>
      </c>
      <c r="D45" s="44">
        <f t="shared" si="9"/>
        <v>10.337478215816494</v>
      </c>
      <c r="E45" s="44">
        <f t="shared" si="9"/>
        <v>11.003956478733928</v>
      </c>
      <c r="F45" s="44">
        <f t="shared" si="9"/>
        <v>0.93461035846029139</v>
      </c>
      <c r="G45" s="44">
        <f t="shared" si="9"/>
        <v>31.742565850054312</v>
      </c>
      <c r="H45" s="44">
        <f t="shared" si="9"/>
        <v>10.597213262093417</v>
      </c>
      <c r="I45" s="44" t="e">
        <f t="shared" si="9"/>
        <v>#DIV/0!</v>
      </c>
      <c r="J45" s="44">
        <f t="shared" si="9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47">
        <f>B14/B12*100</f>
        <v>123.52941176470588</v>
      </c>
      <c r="C47" s="47">
        <f t="shared" ref="C47:J47" si="10">C14/C12*100</f>
        <v>16.666666666666664</v>
      </c>
      <c r="D47" s="47">
        <f t="shared" si="10"/>
        <v>500</v>
      </c>
      <c r="E47" s="47">
        <f t="shared" si="10"/>
        <v>100</v>
      </c>
      <c r="F47" s="47">
        <f t="shared" si="10"/>
        <v>20</v>
      </c>
      <c r="G47" s="47">
        <f t="shared" si="10"/>
        <v>180</v>
      </c>
      <c r="H47" s="47">
        <f t="shared" si="10"/>
        <v>125</v>
      </c>
      <c r="I47" s="47">
        <f t="shared" si="10"/>
        <v>135.55555555555557</v>
      </c>
      <c r="J47" s="47" t="e">
        <f t="shared" si="10"/>
        <v>#DIV/0!</v>
      </c>
    </row>
    <row r="48" spans="1:10" x14ac:dyDescent="0.25">
      <c r="A48" s="11" t="s">
        <v>31</v>
      </c>
      <c r="B48" s="38">
        <f>B15/B13*100</f>
        <v>199.07052609776306</v>
      </c>
      <c r="C48" s="38">
        <f t="shared" ref="C48:D48" si="11">C15/C13*100</f>
        <v>34.240687679083095</v>
      </c>
      <c r="D48" s="38">
        <f t="shared" si="11"/>
        <v>773.4801762114538</v>
      </c>
      <c r="E48" s="38">
        <f t="shared" ref="E48:J48" si="12">E15/E13*100</f>
        <v>100</v>
      </c>
      <c r="F48" s="38">
        <f t="shared" si="12"/>
        <v>7.6227738801942797</v>
      </c>
      <c r="G48" s="38">
        <f t="shared" si="12"/>
        <v>162.93445035661722</v>
      </c>
      <c r="H48" s="38">
        <f t="shared" si="12"/>
        <v>2332.4029126213591</v>
      </c>
      <c r="I48" s="38" t="e">
        <f t="shared" si="12"/>
        <v>#DIV/0!</v>
      </c>
      <c r="J48" s="38" t="e">
        <f t="shared" si="12"/>
        <v>#DIV/0!</v>
      </c>
    </row>
    <row r="49" spans="1:10" x14ac:dyDescent="0.25">
      <c r="A49" s="11" t="s">
        <v>32</v>
      </c>
      <c r="B49" s="38">
        <f>B22/B21*100</f>
        <v>39.303108153342343</v>
      </c>
      <c r="C49" s="38">
        <f t="shared" ref="C49:J49" si="13">C22/C21*100</f>
        <v>41.385699131139923</v>
      </c>
      <c r="D49" s="38">
        <f t="shared" si="13"/>
        <v>29.330301728540469</v>
      </c>
      <c r="E49" s="38">
        <f t="shared" si="13"/>
        <v>2.5685291784258388</v>
      </c>
      <c r="F49" s="38">
        <f t="shared" si="13"/>
        <v>75.768573101074267</v>
      </c>
      <c r="G49" s="38">
        <f t="shared" si="13"/>
        <v>44.070408600521958</v>
      </c>
      <c r="H49" s="38">
        <f t="shared" si="13"/>
        <v>77.988290466086539</v>
      </c>
      <c r="I49" s="38" t="e">
        <f t="shared" si="13"/>
        <v>#DIV/0!</v>
      </c>
      <c r="J49" s="38" t="e">
        <f t="shared" si="13"/>
        <v>#DIV/0!</v>
      </c>
    </row>
    <row r="50" spans="1:10" x14ac:dyDescent="0.25">
      <c r="A50" s="11" t="s">
        <v>33</v>
      </c>
      <c r="B50" s="38">
        <f t="shared" ref="B50:J50" si="14">AVERAGE(B48:B49)</f>
        <v>119.18681712555271</v>
      </c>
      <c r="C50" s="38">
        <f t="shared" si="14"/>
        <v>37.813193405111505</v>
      </c>
      <c r="D50" s="38">
        <f t="shared" si="14"/>
        <v>401.40523896999713</v>
      </c>
      <c r="E50" s="38">
        <f t="shared" si="14"/>
        <v>51.284264589212917</v>
      </c>
      <c r="F50" s="38">
        <f t="shared" si="14"/>
        <v>41.69567349063427</v>
      </c>
      <c r="G50" s="38">
        <f t="shared" si="14"/>
        <v>103.50242947856958</v>
      </c>
      <c r="H50" s="38">
        <f t="shared" si="14"/>
        <v>1205.1956015437229</v>
      </c>
      <c r="I50" s="38" t="e">
        <f t="shared" si="14"/>
        <v>#DIV/0!</v>
      </c>
      <c r="J50" s="38" t="e">
        <f t="shared" si="14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199.07052609776306</v>
      </c>
      <c r="C53" s="38">
        <f t="shared" ref="C53:D53" si="15">C15/C17*100</f>
        <v>34.240687679083095</v>
      </c>
      <c r="D53" s="38">
        <f t="shared" si="15"/>
        <v>773.4801762114538</v>
      </c>
      <c r="E53" s="38">
        <f t="shared" ref="E53:J53" si="16">E15/E17*100</f>
        <v>100</v>
      </c>
      <c r="F53" s="38">
        <f t="shared" si="16"/>
        <v>7.6227738801942797</v>
      </c>
      <c r="G53" s="38">
        <f t="shared" si="16"/>
        <v>162.93445035661722</v>
      </c>
      <c r="H53" s="38">
        <f t="shared" si="16"/>
        <v>2332.4029126213591</v>
      </c>
      <c r="I53" s="38" t="e">
        <f t="shared" si="16"/>
        <v>#DIV/0!</v>
      </c>
      <c r="J53" s="38" t="e">
        <f t="shared" si="16"/>
        <v>#DIV/0!</v>
      </c>
    </row>
    <row r="54" spans="1:10" x14ac:dyDescent="0.25">
      <c r="A54" s="11" t="s">
        <v>36</v>
      </c>
      <c r="B54" s="38">
        <f t="shared" ref="B54:J54" si="17">B22/B23*100</f>
        <v>39.303108153342343</v>
      </c>
      <c r="C54" s="38">
        <f t="shared" si="17"/>
        <v>41.385699131139923</v>
      </c>
      <c r="D54" s="38">
        <f t="shared" si="17"/>
        <v>29.330301728540469</v>
      </c>
      <c r="E54" s="38">
        <f t="shared" si="17"/>
        <v>2.5685291784258388</v>
      </c>
      <c r="F54" s="38">
        <f t="shared" si="17"/>
        <v>75.768573101074267</v>
      </c>
      <c r="G54" s="38">
        <f t="shared" si="17"/>
        <v>44.070408600521958</v>
      </c>
      <c r="H54" s="38">
        <f t="shared" si="17"/>
        <v>77.988290466086539</v>
      </c>
      <c r="I54" s="38" t="e">
        <f t="shared" si="17"/>
        <v>#DIV/0!</v>
      </c>
      <c r="J54" s="38" t="e">
        <f t="shared" si="17"/>
        <v>#DIV/0!</v>
      </c>
    </row>
    <row r="55" spans="1:10" x14ac:dyDescent="0.25">
      <c r="A55" s="11" t="s">
        <v>37</v>
      </c>
      <c r="B55" s="38">
        <f t="shared" ref="B55:J55" si="18">(B53+B54)/2</f>
        <v>119.18681712555271</v>
      </c>
      <c r="C55" s="38">
        <f t="shared" si="18"/>
        <v>37.813193405111505</v>
      </c>
      <c r="D55" s="38">
        <f t="shared" si="18"/>
        <v>401.40523896999713</v>
      </c>
      <c r="E55" s="38">
        <f t="shared" si="18"/>
        <v>51.284264589212917</v>
      </c>
      <c r="F55" s="38">
        <f t="shared" si="18"/>
        <v>41.69567349063427</v>
      </c>
      <c r="G55" s="38">
        <f t="shared" si="18"/>
        <v>103.50242947856958</v>
      </c>
      <c r="H55" s="38">
        <f t="shared" si="18"/>
        <v>1205.1956015437229</v>
      </c>
      <c r="I55" s="38" t="e">
        <f t="shared" si="18"/>
        <v>#DIV/0!</v>
      </c>
      <c r="J55" s="38" t="e">
        <f t="shared" si="18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9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46">
        <f>((B14/B10)-1)*100</f>
        <v>-12.5</v>
      </c>
      <c r="C60" s="46">
        <f t="shared" ref="C60:J60" si="20">((C14/C10)-1)*100</f>
        <v>-80</v>
      </c>
      <c r="D60" s="46">
        <f t="shared" si="20"/>
        <v>-44.444444444444443</v>
      </c>
      <c r="E60" s="46">
        <f t="shared" si="20"/>
        <v>0</v>
      </c>
      <c r="F60" s="46">
        <f t="shared" si="20"/>
        <v>-85.714285714285722</v>
      </c>
      <c r="G60" s="46">
        <f t="shared" si="20"/>
        <v>-35.714285714285708</v>
      </c>
      <c r="H60" s="46">
        <f t="shared" si="20"/>
        <v>25</v>
      </c>
      <c r="I60" s="46">
        <f t="shared" si="20"/>
        <v>17.307692307692314</v>
      </c>
      <c r="J60" s="46">
        <f t="shared" si="20"/>
        <v>-100</v>
      </c>
    </row>
    <row r="61" spans="1:10" x14ac:dyDescent="0.25">
      <c r="A61" s="11" t="s">
        <v>116</v>
      </c>
      <c r="B61" s="38">
        <f>((B15/B11)-1)*100</f>
        <v>-33.617091080193219</v>
      </c>
      <c r="C61" s="38">
        <f t="shared" ref="C61:D61" si="21">((C15/C11)-1)*100</f>
        <v>-57.340473003123606</v>
      </c>
      <c r="D61" s="38">
        <f t="shared" si="21"/>
        <v>-52.548510891303167</v>
      </c>
      <c r="E61" s="38">
        <f t="shared" ref="E61:J61" si="22">((E15/E11)-1)*100</f>
        <v>311.67400881057273</v>
      </c>
      <c r="F61" s="38">
        <f t="shared" si="22"/>
        <v>-88.126926309890735</v>
      </c>
      <c r="G61" s="38">
        <f t="shared" si="22"/>
        <v>-39.883040935672511</v>
      </c>
      <c r="H61" s="38">
        <f t="shared" si="22"/>
        <v>-47.75458054694721</v>
      </c>
      <c r="I61" s="38">
        <f t="shared" si="22"/>
        <v>-5.2897779793152804</v>
      </c>
      <c r="J61" s="38" t="e">
        <f t="shared" si="22"/>
        <v>#DIV/0!</v>
      </c>
    </row>
    <row r="62" spans="1:10" x14ac:dyDescent="0.25">
      <c r="A62" s="11" t="s">
        <v>41</v>
      </c>
      <c r="B62" s="38">
        <f>((B37/B36)-1)*100</f>
        <v>-60.302059471116451</v>
      </c>
      <c r="C62" s="38" t="e">
        <f t="shared" ref="C62:D62" si="23">((C37/C36)-1)*100</f>
        <v>#DIV/0!</v>
      </c>
      <c r="D62" s="38">
        <f t="shared" si="23"/>
        <v>-96.380157060442116</v>
      </c>
      <c r="E62" s="38" t="e">
        <f t="shared" ref="E62:J62" si="24">((E37/E36)-1)*100</f>
        <v>#DIV/0!</v>
      </c>
      <c r="F62" s="38">
        <f t="shared" si="24"/>
        <v>54.92553467282071</v>
      </c>
      <c r="G62" s="38">
        <f t="shared" si="24"/>
        <v>-75.163432128569781</v>
      </c>
      <c r="H62" s="38" t="e">
        <f t="shared" si="24"/>
        <v>#DIV/0!</v>
      </c>
      <c r="I62" s="38" t="e">
        <f t="shared" si="24"/>
        <v>#DIV/0!</v>
      </c>
      <c r="J62" s="38" t="e">
        <f t="shared" si="24"/>
        <v>#DIV/0!</v>
      </c>
    </row>
    <row r="63" spans="1:10" x14ac:dyDescent="0.25">
      <c r="A63" s="11" t="s">
        <v>42</v>
      </c>
      <c r="B63" s="38">
        <f t="shared" ref="B63:J63" si="25">((B39/B38)-1)*100</f>
        <v>-40.198552345995786</v>
      </c>
      <c r="C63" s="38" t="e">
        <f t="shared" si="25"/>
        <v>#DIV/0!</v>
      </c>
      <c r="D63" s="38">
        <f t="shared" si="25"/>
        <v>-92.37148715972657</v>
      </c>
      <c r="E63" s="38" t="e">
        <f t="shared" si="25"/>
        <v>#DIV/0!</v>
      </c>
      <c r="F63" s="38">
        <f t="shared" si="25"/>
        <v>1204.8477480762176</v>
      </c>
      <c r="G63" s="38">
        <f t="shared" si="25"/>
        <v>-58.686253832543088</v>
      </c>
      <c r="H63" s="38" t="e">
        <f t="shared" si="25"/>
        <v>#DIV/0!</v>
      </c>
      <c r="I63" s="38" t="e">
        <f t="shared" si="25"/>
        <v>#DIV/0!</v>
      </c>
      <c r="J63" s="38" t="e">
        <f t="shared" si="25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38835.956917978459</v>
      </c>
      <c r="C66" s="11">
        <f t="shared" ref="C66:D66" si="26">C21/C13</f>
        <v>77270.188634192935</v>
      </c>
      <c r="D66" s="11">
        <f t="shared" si="26"/>
        <v>101214.97797356828</v>
      </c>
      <c r="E66" s="11">
        <f t="shared" ref="E66:J66" si="27">E21/E13</f>
        <v>68250.401284109146</v>
      </c>
      <c r="F66" s="11">
        <f t="shared" si="27"/>
        <v>1946.6180967799964</v>
      </c>
      <c r="G66" s="11">
        <f t="shared" si="27"/>
        <v>32190.9572059323</v>
      </c>
      <c r="H66" s="11">
        <f t="shared" si="27"/>
        <v>509041.26213592233</v>
      </c>
      <c r="I66" s="11" t="e">
        <f t="shared" si="27"/>
        <v>#DIV/0!</v>
      </c>
      <c r="J66" s="11" t="e">
        <f t="shared" si="27"/>
        <v>#DIV/0!</v>
      </c>
    </row>
    <row r="67" spans="1:10" x14ac:dyDescent="0.25">
      <c r="A67" s="11" t="s">
        <v>118</v>
      </c>
      <c r="B67" s="11">
        <f>B22/B15</f>
        <v>7667.502793639339</v>
      </c>
      <c r="C67" s="11">
        <f t="shared" ref="C67:D67" si="28">C22/C15</f>
        <v>93394.175040901813</v>
      </c>
      <c r="D67" s="11">
        <f t="shared" si="28"/>
        <v>3838.0632558070402</v>
      </c>
      <c r="E67" s="11">
        <f t="shared" ref="E67:J67" si="29">E22/E15</f>
        <v>1753.0314713750668</v>
      </c>
      <c r="F67" s="11">
        <f t="shared" si="29"/>
        <v>19348.924405191738</v>
      </c>
      <c r="G67" s="11">
        <f t="shared" si="29"/>
        <v>8706.9900453973387</v>
      </c>
      <c r="H67" s="11">
        <f t="shared" si="29"/>
        <v>17020.754688589419</v>
      </c>
      <c r="I67" s="11">
        <f t="shared" si="29"/>
        <v>0</v>
      </c>
      <c r="J67" s="11" t="e">
        <f t="shared" si="29"/>
        <v>#DIV/0!</v>
      </c>
    </row>
    <row r="68" spans="1:10" x14ac:dyDescent="0.25">
      <c r="A68" s="11" t="s">
        <v>46</v>
      </c>
      <c r="B68" s="38">
        <f>(B67/B66)*B50</f>
        <v>23.531421028333092</v>
      </c>
      <c r="C68" s="38">
        <f t="shared" ref="C68:J68" si="30">(C67/C66)*C50</f>
        <v>45.703680373438544</v>
      </c>
      <c r="D68" s="38">
        <f t="shared" si="30"/>
        <v>15.221252123193803</v>
      </c>
      <c r="E68" s="38">
        <f t="shared" si="30"/>
        <v>1.3172512999150439</v>
      </c>
      <c r="F68" s="38">
        <f t="shared" si="30"/>
        <v>414.44515271298178</v>
      </c>
      <c r="G68" s="38">
        <f t="shared" si="30"/>
        <v>27.995272628248191</v>
      </c>
      <c r="H68" s="38">
        <f t="shared" si="30"/>
        <v>40.297988024721796</v>
      </c>
      <c r="I68" s="38" t="e">
        <f t="shared" si="30"/>
        <v>#DIV/0!</v>
      </c>
      <c r="J68" s="38" t="e">
        <f t="shared" si="30"/>
        <v>#DIV/0!</v>
      </c>
    </row>
    <row r="69" spans="1:10" x14ac:dyDescent="0.25">
      <c r="A69" s="11" t="s">
        <v>120</v>
      </c>
      <c r="B69" s="11">
        <f>B21/B12</f>
        <v>44117647.058823526</v>
      </c>
      <c r="C69" s="11">
        <f t="shared" ref="C69:J69" si="31">C21/C12</f>
        <v>107869183.33333333</v>
      </c>
      <c r="D69" s="11">
        <f t="shared" si="31"/>
        <v>114879000</v>
      </c>
      <c r="E69" s="11">
        <f t="shared" si="31"/>
        <v>318900000</v>
      </c>
      <c r="F69" s="11">
        <f t="shared" si="31"/>
        <v>8657000</v>
      </c>
      <c r="G69" s="11">
        <f t="shared" si="31"/>
        <v>227474180</v>
      </c>
      <c r="H69" s="11">
        <f t="shared" si="31"/>
        <v>104862500</v>
      </c>
      <c r="I69" s="11">
        <f t="shared" si="31"/>
        <v>0</v>
      </c>
      <c r="J69" s="11" t="e">
        <f t="shared" si="31"/>
        <v>#DIV/0!</v>
      </c>
    </row>
    <row r="70" spans="1:10" x14ac:dyDescent="0.25">
      <c r="A70" s="11" t="s">
        <v>121</v>
      </c>
      <c r="B70" s="11">
        <f>B22/B14</f>
        <v>14036824.340479407</v>
      </c>
      <c r="C70" s="11">
        <f t="shared" ref="C70:J70" si="32">C22/C14</f>
        <v>267854494.01730639</v>
      </c>
      <c r="D70" s="11">
        <f t="shared" si="32"/>
        <v>6738871.4645460006</v>
      </c>
      <c r="E70" s="11">
        <f t="shared" si="32"/>
        <v>8191039.5499999998</v>
      </c>
      <c r="F70" s="11">
        <f t="shared" si="32"/>
        <v>32796426.866799995</v>
      </c>
      <c r="G70" s="11">
        <f t="shared" si="32"/>
        <v>55693778.103714891</v>
      </c>
      <c r="H70" s="11">
        <f t="shared" si="32"/>
        <v>65424376.872000001</v>
      </c>
      <c r="I70" s="11">
        <f t="shared" si="32"/>
        <v>0</v>
      </c>
      <c r="J70" s="11" t="e">
        <f t="shared" si="32"/>
        <v>#DIV/0!</v>
      </c>
    </row>
    <row r="71" spans="1:10" x14ac:dyDescent="0.25">
      <c r="B71" s="48"/>
      <c r="C71" s="48"/>
      <c r="D71" s="48"/>
      <c r="E71" s="48"/>
      <c r="F71" s="48"/>
      <c r="G71" s="48"/>
      <c r="H71" s="48"/>
      <c r="I71" s="4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49.668089133333332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79.131508457741688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172</v>
      </c>
      <c r="C78" s="61" t="s">
        <v>239</v>
      </c>
    </row>
    <row r="79" spans="1:10" x14ac:dyDescent="0.25">
      <c r="A79" s="11" t="s">
        <v>173</v>
      </c>
    </row>
    <row r="80" spans="1:10" x14ac:dyDescent="0.25">
      <c r="A80" s="11" t="s">
        <v>174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6" t="s">
        <v>126</v>
      </c>
      <c r="B85" s="76"/>
      <c r="C85" s="76"/>
      <c r="D85" s="76"/>
      <c r="E85" s="76"/>
      <c r="F85" s="76"/>
    </row>
    <row r="86" spans="1:6" x14ac:dyDescent="0.25">
      <c r="A86" s="76"/>
      <c r="B86" s="76"/>
      <c r="C86" s="76"/>
      <c r="D86" s="76"/>
      <c r="E86" s="76"/>
      <c r="F86" s="76"/>
    </row>
    <row r="87" spans="1:6" x14ac:dyDescent="0.25">
      <c r="A87" s="76"/>
      <c r="B87" s="76"/>
      <c r="C87" s="76"/>
      <c r="D87" s="76"/>
      <c r="E87" s="76"/>
      <c r="F87" s="76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8">
    <mergeCell ref="A2:E2"/>
    <mergeCell ref="A4:A5"/>
    <mergeCell ref="B4:B5"/>
    <mergeCell ref="J4:K4"/>
    <mergeCell ref="A85:F87"/>
    <mergeCell ref="H4:I4"/>
    <mergeCell ref="C5:E5"/>
    <mergeCell ref="F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1 Trimestre</vt:lpstr>
      <vt:lpstr>2 Trimestre</vt:lpstr>
      <vt:lpstr>3 Trimestre</vt:lpstr>
      <vt:lpstr>4 Trimestre</vt:lpstr>
      <vt:lpstr>1 Semestre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2012-02-13T20:20:09Z</dcterms:created>
  <dcterms:modified xsi:type="dcterms:W3CDTF">2018-03-07T16:29:40Z</dcterms:modified>
</cp:coreProperties>
</file>