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9240" tabRatio="670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  <sheet name="Hoja1" sheetId="8" r:id="rId8"/>
  </sheets>
  <calcPr calcId="125725"/>
</workbook>
</file>

<file path=xl/calcChain.xml><?xml version="1.0" encoding="utf-8"?>
<calcChain xmlns="http://schemas.openxmlformats.org/spreadsheetml/2006/main">
  <c r="G15" i="7"/>
  <c r="B27" i="2" l="1"/>
  <c r="D20" i="7" l="1"/>
  <c r="G23" i="4" l="1"/>
  <c r="F23" s="1"/>
  <c r="G23" i="1"/>
  <c r="G23" i="3"/>
  <c r="G23" i="2"/>
  <c r="E21" i="7" l="1"/>
  <c r="E21" i="6"/>
  <c r="E21" i="5"/>
  <c r="F14" i="3" l="1"/>
  <c r="F13" l="1"/>
  <c r="C22" i="2"/>
  <c r="C20"/>
  <c r="F20"/>
  <c r="E23" i="4" l="1"/>
  <c r="D23"/>
  <c r="F22" i="1" l="1"/>
  <c r="C22"/>
  <c r="F16"/>
  <c r="C16"/>
  <c r="F22" i="3"/>
  <c r="C22"/>
  <c r="F16"/>
  <c r="C16"/>
  <c r="B22" i="1" l="1"/>
  <c r="B22" i="3"/>
  <c r="B16"/>
  <c r="B16" i="1"/>
  <c r="F16" i="2"/>
  <c r="F12" i="3"/>
  <c r="C12"/>
  <c r="F11"/>
  <c r="C11"/>
  <c r="B11" l="1"/>
  <c r="B12"/>
  <c r="E36" i="2"/>
  <c r="D69"/>
  <c r="E69"/>
  <c r="G69"/>
  <c r="H69"/>
  <c r="H66"/>
  <c r="G66"/>
  <c r="E66"/>
  <c r="D66"/>
  <c r="D65"/>
  <c r="E65"/>
  <c r="G65"/>
  <c r="H65"/>
  <c r="D53"/>
  <c r="E53"/>
  <c r="G53"/>
  <c r="H53"/>
  <c r="F27" i="7" l="1"/>
  <c r="E20"/>
  <c r="G20"/>
  <c r="G14"/>
  <c r="F27" i="6"/>
  <c r="G20"/>
  <c r="E20"/>
  <c r="D20"/>
  <c r="G15"/>
  <c r="G14"/>
  <c r="C20" l="1"/>
  <c r="C20" i="7"/>
  <c r="F27" i="5"/>
  <c r="G20"/>
  <c r="E20"/>
  <c r="D20"/>
  <c r="C20" l="1"/>
  <c r="E23" i="2"/>
  <c r="H68" l="1"/>
  <c r="G68"/>
  <c r="E68"/>
  <c r="D68"/>
  <c r="G69" i="1" l="1"/>
  <c r="G66"/>
  <c r="G60"/>
  <c r="G52"/>
  <c r="G47"/>
  <c r="G48" i="2"/>
  <c r="E48"/>
  <c r="D48"/>
  <c r="F20" i="1" l="1"/>
  <c r="C20"/>
  <c r="F19"/>
  <c r="C19"/>
  <c r="F15"/>
  <c r="F14"/>
  <c r="F13"/>
  <c r="F12"/>
  <c r="C12"/>
  <c r="F11"/>
  <c r="C11"/>
  <c r="B11" s="1"/>
  <c r="F60" l="1"/>
  <c r="F47"/>
  <c r="F52"/>
  <c r="B20"/>
  <c r="B12"/>
  <c r="B19"/>
  <c r="B27" i="3" l="1"/>
  <c r="B27" i="5" s="1"/>
  <c r="C20" i="3" l="1"/>
  <c r="F20"/>
  <c r="F19"/>
  <c r="C19"/>
  <c r="B19" l="1"/>
  <c r="C21" i="2"/>
  <c r="C53" l="1"/>
  <c r="F14"/>
  <c r="F15"/>
  <c r="F19" l="1"/>
  <c r="C19"/>
  <c r="B19" l="1"/>
  <c r="F11"/>
  <c r="F12"/>
  <c r="C11"/>
  <c r="B11" l="1"/>
  <c r="C23" i="4"/>
  <c r="H23" i="1"/>
  <c r="F23" s="1"/>
  <c r="E23"/>
  <c r="D23"/>
  <c r="H23" i="3"/>
  <c r="F23" s="1"/>
  <c r="E23"/>
  <c r="D23"/>
  <c r="H23" i="2"/>
  <c r="F23" s="1"/>
  <c r="C23" i="3" l="1"/>
  <c r="B23" s="1"/>
  <c r="C23" i="1"/>
  <c r="B23" s="1"/>
  <c r="B23" i="4"/>
  <c r="H52"/>
  <c r="G52"/>
  <c r="E52"/>
  <c r="D52"/>
  <c r="H52" i="1"/>
  <c r="E52"/>
  <c r="D52"/>
  <c r="H52" i="3"/>
  <c r="G52"/>
  <c r="E52"/>
  <c r="D52"/>
  <c r="D52" i="2"/>
  <c r="E52"/>
  <c r="G52"/>
  <c r="H52"/>
  <c r="C27" i="5" l="1"/>
  <c r="H47" i="4"/>
  <c r="G47"/>
  <c r="E47"/>
  <c r="D47"/>
  <c r="H47" i="1"/>
  <c r="E47"/>
  <c r="D47"/>
  <c r="H47" i="3"/>
  <c r="G47"/>
  <c r="E47"/>
  <c r="D47"/>
  <c r="D47" i="2"/>
  <c r="E47"/>
  <c r="G47"/>
  <c r="H47"/>
  <c r="C27" i="7" l="1"/>
  <c r="D14"/>
  <c r="D14" i="6"/>
  <c r="D14" i="5"/>
  <c r="D12" i="7" l="1"/>
  <c r="D13"/>
  <c r="D15"/>
  <c r="D11"/>
  <c r="D15" i="5"/>
  <c r="D15" i="6"/>
  <c r="D16" i="5" l="1"/>
  <c r="D52" s="1"/>
  <c r="D11"/>
  <c r="D12"/>
  <c r="D13"/>
  <c r="C27" i="6"/>
  <c r="D11"/>
  <c r="D12"/>
  <c r="D13"/>
  <c r="B27" i="1" l="1"/>
  <c r="B27" i="6" s="1"/>
  <c r="B27" i="4"/>
  <c r="D22" i="7"/>
  <c r="E22"/>
  <c r="G22"/>
  <c r="H22"/>
  <c r="E19"/>
  <c r="G19"/>
  <c r="H19"/>
  <c r="H20"/>
  <c r="F20" s="1"/>
  <c r="B20" s="1"/>
  <c r="E23"/>
  <c r="G21"/>
  <c r="H21"/>
  <c r="H23" s="1"/>
  <c r="E16"/>
  <c r="G16"/>
  <c r="G52" s="1"/>
  <c r="H16"/>
  <c r="E11"/>
  <c r="G11"/>
  <c r="H11"/>
  <c r="E12"/>
  <c r="G12"/>
  <c r="H12"/>
  <c r="E13"/>
  <c r="G13"/>
  <c r="H13"/>
  <c r="E14"/>
  <c r="H14"/>
  <c r="H15"/>
  <c r="F15" s="1"/>
  <c r="D22" i="6"/>
  <c r="E22"/>
  <c r="G22"/>
  <c r="H22"/>
  <c r="E19"/>
  <c r="E23"/>
  <c r="E16"/>
  <c r="G16"/>
  <c r="H16"/>
  <c r="E11"/>
  <c r="E12"/>
  <c r="E13"/>
  <c r="E14"/>
  <c r="E22" i="5"/>
  <c r="G22"/>
  <c r="H22"/>
  <c r="D22"/>
  <c r="E16"/>
  <c r="F16"/>
  <c r="G16"/>
  <c r="H16"/>
  <c r="E12"/>
  <c r="E13"/>
  <c r="E14"/>
  <c r="E11"/>
  <c r="F19" i="7" l="1"/>
  <c r="E52"/>
  <c r="F13"/>
  <c r="G23"/>
  <c r="F23" s="1"/>
  <c r="F21"/>
  <c r="H52"/>
  <c r="F14"/>
  <c r="F11"/>
  <c r="F12"/>
  <c r="E23" i="5"/>
  <c r="E36"/>
  <c r="B27" i="7"/>
  <c r="E52" i="5"/>
  <c r="E52" i="6"/>
  <c r="H20" i="5"/>
  <c r="G21"/>
  <c r="H21"/>
  <c r="H19"/>
  <c r="G19"/>
  <c r="H20" i="6"/>
  <c r="F20" s="1"/>
  <c r="B20" s="1"/>
  <c r="G21"/>
  <c r="G23" s="1"/>
  <c r="H21"/>
  <c r="H23" s="1"/>
  <c r="H19"/>
  <c r="G19"/>
  <c r="E19" i="5"/>
  <c r="G12"/>
  <c r="H12"/>
  <c r="G13"/>
  <c r="H13"/>
  <c r="G14"/>
  <c r="G52" s="1"/>
  <c r="H14"/>
  <c r="H52" s="1"/>
  <c r="G15"/>
  <c r="H15"/>
  <c r="H11"/>
  <c r="G11"/>
  <c r="G12" i="6"/>
  <c r="H12"/>
  <c r="G13"/>
  <c r="H13"/>
  <c r="G52"/>
  <c r="H14"/>
  <c r="H52" s="1"/>
  <c r="H15"/>
  <c r="H11"/>
  <c r="G11"/>
  <c r="F23" l="1"/>
  <c r="G36" i="5"/>
  <c r="G23"/>
  <c r="H23"/>
  <c r="H36"/>
  <c r="C14" i="7"/>
  <c r="C13"/>
  <c r="C12"/>
  <c r="C11"/>
  <c r="F21" i="6"/>
  <c r="F26"/>
  <c r="F19"/>
  <c r="F15"/>
  <c r="F14"/>
  <c r="F13"/>
  <c r="F12"/>
  <c r="F11"/>
  <c r="C14"/>
  <c r="C13"/>
  <c r="C12"/>
  <c r="C11"/>
  <c r="F21" i="5"/>
  <c r="F36" s="1"/>
  <c r="F20"/>
  <c r="F19"/>
  <c r="F15"/>
  <c r="F14"/>
  <c r="F52" s="1"/>
  <c r="F13"/>
  <c r="F12"/>
  <c r="F11"/>
  <c r="C14"/>
  <c r="C13"/>
  <c r="C12"/>
  <c r="C11"/>
  <c r="F22" i="4"/>
  <c r="F22" i="7" s="1"/>
  <c r="F21" i="4"/>
  <c r="F20"/>
  <c r="F26" s="1"/>
  <c r="F19"/>
  <c r="C22"/>
  <c r="C21"/>
  <c r="C20"/>
  <c r="C26" s="1"/>
  <c r="C19"/>
  <c r="F16"/>
  <c r="F16" i="7" s="1"/>
  <c r="F15" i="4"/>
  <c r="F14"/>
  <c r="F13"/>
  <c r="F12"/>
  <c r="F11"/>
  <c r="C15"/>
  <c r="C14"/>
  <c r="C13"/>
  <c r="C12"/>
  <c r="C11"/>
  <c r="F22" i="6"/>
  <c r="F21" i="1"/>
  <c r="F26"/>
  <c r="C21"/>
  <c r="C26"/>
  <c r="F16" i="6"/>
  <c r="C15" i="1"/>
  <c r="B15" s="1"/>
  <c r="C14"/>
  <c r="B14" s="1"/>
  <c r="C13"/>
  <c r="F22" i="5"/>
  <c r="F21" i="3"/>
  <c r="F73" s="1"/>
  <c r="F26"/>
  <c r="F72" s="1"/>
  <c r="C21"/>
  <c r="C26"/>
  <c r="F15"/>
  <c r="C14"/>
  <c r="B14" s="1"/>
  <c r="C13"/>
  <c r="F22" i="2"/>
  <c r="B22" s="1"/>
  <c r="F21"/>
  <c r="F13"/>
  <c r="C16"/>
  <c r="C15"/>
  <c r="C14"/>
  <c r="C13"/>
  <c r="C65" s="1"/>
  <c r="C12"/>
  <c r="F23" i="5" l="1"/>
  <c r="F26"/>
  <c r="B20"/>
  <c r="B21" i="4"/>
  <c r="F65" i="2"/>
  <c r="F68"/>
  <c r="F69" i="1"/>
  <c r="F66"/>
  <c r="C66" i="2"/>
  <c r="C69"/>
  <c r="F66"/>
  <c r="F53"/>
  <c r="F69"/>
  <c r="C52" i="3"/>
  <c r="F47" i="2"/>
  <c r="F52"/>
  <c r="F47" i="4"/>
  <c r="F52"/>
  <c r="C52" i="2"/>
  <c r="C47"/>
  <c r="F52" i="6"/>
  <c r="B21" i="3"/>
  <c r="F47"/>
  <c r="F52"/>
  <c r="B14" i="5"/>
  <c r="C47" i="1"/>
  <c r="C47" i="3"/>
  <c r="C47" i="4"/>
  <c r="B13" i="5"/>
  <c r="B13" i="3"/>
  <c r="B12" i="5"/>
  <c r="B19" i="4"/>
  <c r="B16" i="5"/>
  <c r="C16"/>
  <c r="C52" s="1"/>
  <c r="B11"/>
  <c r="B11" i="4"/>
  <c r="B13"/>
  <c r="B15"/>
  <c r="B13" i="1"/>
  <c r="B12" i="4"/>
  <c r="B14"/>
  <c r="B12" i="7"/>
  <c r="B14" i="6"/>
  <c r="B13"/>
  <c r="B22" i="4"/>
  <c r="B22" i="7" s="1"/>
  <c r="C22"/>
  <c r="C16" i="4"/>
  <c r="C52" s="1"/>
  <c r="D16" i="7"/>
  <c r="D52" s="1"/>
  <c r="B22" i="6"/>
  <c r="C22"/>
  <c r="C52" i="1"/>
  <c r="D16" i="6"/>
  <c r="D52" s="1"/>
  <c r="B22" i="5"/>
  <c r="C22"/>
  <c r="B11" i="7"/>
  <c r="B13"/>
  <c r="D19"/>
  <c r="C19" s="1"/>
  <c r="B19" s="1"/>
  <c r="D19" i="6"/>
  <c r="C19" s="1"/>
  <c r="B19" s="1"/>
  <c r="D19" i="5"/>
  <c r="C19" s="1"/>
  <c r="B19" s="1"/>
  <c r="C26" i="7"/>
  <c r="C26" i="6"/>
  <c r="C26" i="5"/>
  <c r="C26" i="2"/>
  <c r="B12"/>
  <c r="B12" i="6"/>
  <c r="B11"/>
  <c r="B14" i="2"/>
  <c r="B13"/>
  <c r="B16"/>
  <c r="B26" i="1"/>
  <c r="B20" i="3"/>
  <c r="B26" s="1"/>
  <c r="B72" s="1"/>
  <c r="B20" i="4"/>
  <c r="B26" s="1"/>
  <c r="B21" i="1"/>
  <c r="B15" i="2"/>
  <c r="B52" l="1"/>
  <c r="B47"/>
  <c r="B47" i="1"/>
  <c r="B52" i="5"/>
  <c r="B14" i="7"/>
  <c r="F52"/>
  <c r="B52" i="3"/>
  <c r="B47" i="4"/>
  <c r="B47" i="3"/>
  <c r="B16" i="4"/>
  <c r="B16" i="7" s="1"/>
  <c r="C16"/>
  <c r="C52" s="1"/>
  <c r="B16" i="6"/>
  <c r="B52" s="1"/>
  <c r="C16"/>
  <c r="C52" s="1"/>
  <c r="D60" i="2"/>
  <c r="B52" i="7" l="1"/>
  <c r="B52" i="1"/>
  <c r="B52" i="4"/>
  <c r="B65" i="3"/>
  <c r="B66" l="1"/>
  <c r="C69" i="4" l="1"/>
  <c r="D69"/>
  <c r="E69"/>
  <c r="G69"/>
  <c r="H69"/>
  <c r="C68"/>
  <c r="D68"/>
  <c r="E68"/>
  <c r="G68"/>
  <c r="H68"/>
  <c r="D69" i="1"/>
  <c r="E69"/>
  <c r="H69"/>
  <c r="D68"/>
  <c r="E68"/>
  <c r="G68"/>
  <c r="H68"/>
  <c r="D69" i="3"/>
  <c r="E69"/>
  <c r="G69"/>
  <c r="H69"/>
  <c r="D68"/>
  <c r="E68"/>
  <c r="G68"/>
  <c r="H68"/>
  <c r="H35" i="5" l="1"/>
  <c r="G35"/>
  <c r="E35"/>
  <c r="H66"/>
  <c r="G66"/>
  <c r="E69" i="6"/>
  <c r="H35"/>
  <c r="E35"/>
  <c r="G35"/>
  <c r="G37" s="1"/>
  <c r="E35" i="7"/>
  <c r="H36"/>
  <c r="G35"/>
  <c r="G37" s="1"/>
  <c r="H66" i="4"/>
  <c r="G66"/>
  <c r="E66"/>
  <c r="H65"/>
  <c r="G65"/>
  <c r="H60"/>
  <c r="G60"/>
  <c r="E60"/>
  <c r="H53"/>
  <c r="H54" s="1"/>
  <c r="G53"/>
  <c r="G54" s="1"/>
  <c r="E53"/>
  <c r="E54" s="1"/>
  <c r="H48"/>
  <c r="G48"/>
  <c r="G49" s="1"/>
  <c r="H49"/>
  <c r="H36"/>
  <c r="G36"/>
  <c r="E36"/>
  <c r="H35"/>
  <c r="H37" s="1"/>
  <c r="G35"/>
  <c r="G37" s="1"/>
  <c r="E35"/>
  <c r="E37" s="1"/>
  <c r="F73"/>
  <c r="F68"/>
  <c r="D65"/>
  <c r="F35"/>
  <c r="D35"/>
  <c r="H66" i="3"/>
  <c r="G66"/>
  <c r="E66"/>
  <c r="H65"/>
  <c r="G65"/>
  <c r="H60"/>
  <c r="G60"/>
  <c r="E60"/>
  <c r="H53"/>
  <c r="H54" s="1"/>
  <c r="G53"/>
  <c r="G54" s="1"/>
  <c r="E53"/>
  <c r="E54" s="1"/>
  <c r="H48"/>
  <c r="G48"/>
  <c r="H49"/>
  <c r="H36"/>
  <c r="G36"/>
  <c r="E36"/>
  <c r="H35"/>
  <c r="H37" s="1"/>
  <c r="G35"/>
  <c r="G37" s="1"/>
  <c r="E35"/>
  <c r="E37" s="1"/>
  <c r="D65"/>
  <c r="F35"/>
  <c r="D35"/>
  <c r="H60" i="2"/>
  <c r="G60"/>
  <c r="E60"/>
  <c r="H54"/>
  <c r="G54"/>
  <c r="E54"/>
  <c r="H48"/>
  <c r="H49"/>
  <c r="H67" s="1"/>
  <c r="G49"/>
  <c r="G67" s="1"/>
  <c r="H36"/>
  <c r="G36"/>
  <c r="H35"/>
  <c r="H37" s="1"/>
  <c r="G35"/>
  <c r="G37" s="1"/>
  <c r="E35"/>
  <c r="E37" s="1"/>
  <c r="F73"/>
  <c r="F35"/>
  <c r="H66" i="1"/>
  <c r="E66"/>
  <c r="H65"/>
  <c r="G65"/>
  <c r="H60"/>
  <c r="E60"/>
  <c r="H53"/>
  <c r="G53"/>
  <c r="G54" s="1"/>
  <c r="E53"/>
  <c r="E54" s="1"/>
  <c r="H48"/>
  <c r="G48"/>
  <c r="G49" s="1"/>
  <c r="H36"/>
  <c r="G36"/>
  <c r="G38" s="1"/>
  <c r="E36"/>
  <c r="H35"/>
  <c r="H37" s="1"/>
  <c r="G35"/>
  <c r="G37" s="1"/>
  <c r="E35"/>
  <c r="E37" s="1"/>
  <c r="F72"/>
  <c r="F73"/>
  <c r="F35"/>
  <c r="G67" l="1"/>
  <c r="G67" i="4"/>
  <c r="H67" i="3"/>
  <c r="H67" i="4"/>
  <c r="H49" i="1"/>
  <c r="H67" s="1"/>
  <c r="G49" i="3"/>
  <c r="G67" s="1"/>
  <c r="C68" i="1"/>
  <c r="C68" i="3"/>
  <c r="C69"/>
  <c r="F69" i="4"/>
  <c r="F68" i="1"/>
  <c r="F69" i="3"/>
  <c r="F68"/>
  <c r="G68" i="6"/>
  <c r="E69" i="7"/>
  <c r="G68"/>
  <c r="H69"/>
  <c r="H69" i="6"/>
  <c r="G68" i="5"/>
  <c r="G69"/>
  <c r="E36" i="7"/>
  <c r="E38" s="1"/>
  <c r="H68"/>
  <c r="G69"/>
  <c r="G69" i="6"/>
  <c r="H68"/>
  <c r="G60" i="5"/>
  <c r="H60"/>
  <c r="E69"/>
  <c r="H68"/>
  <c r="H69"/>
  <c r="H37"/>
  <c r="F35"/>
  <c r="F37" s="1"/>
  <c r="G60" i="6"/>
  <c r="G65"/>
  <c r="G37" i="5"/>
  <c r="G65"/>
  <c r="H54" i="1"/>
  <c r="F73" i="5"/>
  <c r="G66" i="7"/>
  <c r="G66" i="6"/>
  <c r="G36" i="7"/>
  <c r="G61" s="1"/>
  <c r="G47"/>
  <c r="G53"/>
  <c r="E60"/>
  <c r="G48"/>
  <c r="E60" i="5"/>
  <c r="E66"/>
  <c r="H47" i="7"/>
  <c r="H60"/>
  <c r="G60"/>
  <c r="H66" i="6"/>
  <c r="H48" i="7"/>
  <c r="E53"/>
  <c r="H53"/>
  <c r="G65"/>
  <c r="E60" i="6"/>
  <c r="H60"/>
  <c r="F35"/>
  <c r="F37" s="1"/>
  <c r="E66"/>
  <c r="E66" i="7"/>
  <c r="E37" i="6"/>
  <c r="H65" i="7"/>
  <c r="E37"/>
  <c r="C72" i="1"/>
  <c r="F35" i="7"/>
  <c r="F37" s="1"/>
  <c r="F72" i="4"/>
  <c r="F37" i="2"/>
  <c r="E68" i="6"/>
  <c r="D35" i="1"/>
  <c r="D37" s="1"/>
  <c r="D65"/>
  <c r="D66"/>
  <c r="F60" i="2"/>
  <c r="F60" i="3"/>
  <c r="F37"/>
  <c r="F65"/>
  <c r="F60" i="4"/>
  <c r="F37"/>
  <c r="F65"/>
  <c r="H66" i="7"/>
  <c r="H37" i="6"/>
  <c r="D60" i="3"/>
  <c r="E65"/>
  <c r="E65" i="4"/>
  <c r="E37" i="5"/>
  <c r="H47"/>
  <c r="H48"/>
  <c r="H53"/>
  <c r="H65"/>
  <c r="E47"/>
  <c r="G47"/>
  <c r="G48"/>
  <c r="E53"/>
  <c r="G53"/>
  <c r="H35" i="7"/>
  <c r="H37" s="1"/>
  <c r="F72" i="6"/>
  <c r="H36"/>
  <c r="H47"/>
  <c r="H48"/>
  <c r="H53"/>
  <c r="H65"/>
  <c r="E36"/>
  <c r="G36"/>
  <c r="G47"/>
  <c r="E48"/>
  <c r="G48"/>
  <c r="E53"/>
  <c r="G53"/>
  <c r="C60" i="4"/>
  <c r="C60" i="3"/>
  <c r="F36" i="7"/>
  <c r="H38"/>
  <c r="F53"/>
  <c r="F57"/>
  <c r="G61" i="2"/>
  <c r="E61"/>
  <c r="H61"/>
  <c r="E61" i="3"/>
  <c r="H61"/>
  <c r="G61"/>
  <c r="E61" i="4"/>
  <c r="H61"/>
  <c r="G61"/>
  <c r="D66"/>
  <c r="F36"/>
  <c r="H38"/>
  <c r="H62" s="1"/>
  <c r="F48"/>
  <c r="F53"/>
  <c r="F57"/>
  <c r="F66"/>
  <c r="D36"/>
  <c r="E38"/>
  <c r="E62" s="1"/>
  <c r="G38"/>
  <c r="G62" s="1"/>
  <c r="D48"/>
  <c r="E48"/>
  <c r="E49" s="1"/>
  <c r="D53"/>
  <c r="D66" i="3"/>
  <c r="F36"/>
  <c r="H38"/>
  <c r="H62" s="1"/>
  <c r="F48"/>
  <c r="F53"/>
  <c r="F57"/>
  <c r="F66"/>
  <c r="D36"/>
  <c r="E38"/>
  <c r="E62" s="1"/>
  <c r="G38"/>
  <c r="G62" s="1"/>
  <c r="D48"/>
  <c r="E48"/>
  <c r="E49" s="1"/>
  <c r="E67" s="1"/>
  <c r="D53"/>
  <c r="D35" i="2"/>
  <c r="D37" s="1"/>
  <c r="F36"/>
  <c r="H38"/>
  <c r="H62" s="1"/>
  <c r="F54"/>
  <c r="F57"/>
  <c r="E38"/>
  <c r="E62" s="1"/>
  <c r="G38"/>
  <c r="G62" s="1"/>
  <c r="E49"/>
  <c r="E67" s="1"/>
  <c r="F37" i="1"/>
  <c r="G61"/>
  <c r="E65"/>
  <c r="E61"/>
  <c r="H61"/>
  <c r="F65"/>
  <c r="B72"/>
  <c r="F36"/>
  <c r="F38" s="1"/>
  <c r="H38"/>
  <c r="H62" s="1"/>
  <c r="F48"/>
  <c r="F53"/>
  <c r="F57"/>
  <c r="D36"/>
  <c r="E38"/>
  <c r="E62" s="1"/>
  <c r="G62"/>
  <c r="D48"/>
  <c r="E48"/>
  <c r="E49" s="1"/>
  <c r="D53"/>
  <c r="E67" i="4" l="1"/>
  <c r="E67" i="1"/>
  <c r="G38" i="7"/>
  <c r="G62" s="1"/>
  <c r="F49" i="3"/>
  <c r="F67" s="1"/>
  <c r="E61" i="7"/>
  <c r="G49" i="6"/>
  <c r="G67" s="1"/>
  <c r="G49" i="5"/>
  <c r="G67" s="1"/>
  <c r="F49" i="4"/>
  <c r="F67" s="1"/>
  <c r="H49" i="5"/>
  <c r="H67" s="1"/>
  <c r="G49" i="7"/>
  <c r="G67" s="1"/>
  <c r="F72" i="5"/>
  <c r="B69" i="4"/>
  <c r="F49" i="1"/>
  <c r="F67" s="1"/>
  <c r="B69" i="3"/>
  <c r="E48" i="7"/>
  <c r="E68"/>
  <c r="E68" i="5"/>
  <c r="F68" i="6"/>
  <c r="F73"/>
  <c r="F69"/>
  <c r="F48" i="5"/>
  <c r="F68"/>
  <c r="F61"/>
  <c r="F69"/>
  <c r="F66" i="6"/>
  <c r="E48" i="5"/>
  <c r="E49" s="1"/>
  <c r="F57"/>
  <c r="F53"/>
  <c r="F54" s="1"/>
  <c r="F73" i="7"/>
  <c r="F69"/>
  <c r="F47"/>
  <c r="E62"/>
  <c r="F66"/>
  <c r="F57" i="6"/>
  <c r="F53"/>
  <c r="F54" s="1"/>
  <c r="F48"/>
  <c r="F36"/>
  <c r="F38" s="1"/>
  <c r="F62" s="1"/>
  <c r="C72" i="5"/>
  <c r="D68"/>
  <c r="E54" i="7"/>
  <c r="G54"/>
  <c r="H49" i="6"/>
  <c r="H67" s="1"/>
  <c r="H49" i="7"/>
  <c r="H67" s="1"/>
  <c r="C72" i="4"/>
  <c r="H61" i="7"/>
  <c r="E47" i="6"/>
  <c r="E49" s="1"/>
  <c r="F60" i="7"/>
  <c r="E65" i="6"/>
  <c r="H54" i="7"/>
  <c r="F66" i="5"/>
  <c r="E65" i="7"/>
  <c r="E65" i="5"/>
  <c r="D37" i="4"/>
  <c r="G54" i="6"/>
  <c r="H62" i="7"/>
  <c r="D60" i="4"/>
  <c r="F54" i="3"/>
  <c r="D37"/>
  <c r="D68" i="7"/>
  <c r="D60" i="1"/>
  <c r="D49"/>
  <c r="D67" s="1"/>
  <c r="D54"/>
  <c r="E47" i="7"/>
  <c r="G54" i="5"/>
  <c r="G61"/>
  <c r="G38"/>
  <c r="G62" s="1"/>
  <c r="H61"/>
  <c r="H38"/>
  <c r="H62" s="1"/>
  <c r="D35"/>
  <c r="E54"/>
  <c r="F65"/>
  <c r="E61"/>
  <c r="E38"/>
  <c r="E62" s="1"/>
  <c r="C68"/>
  <c r="F60"/>
  <c r="F47"/>
  <c r="H54"/>
  <c r="G61" i="6"/>
  <c r="G38"/>
  <c r="G62" s="1"/>
  <c r="H61"/>
  <c r="H38"/>
  <c r="H62" s="1"/>
  <c r="D35"/>
  <c r="D37" s="1"/>
  <c r="E54"/>
  <c r="F65"/>
  <c r="E61"/>
  <c r="E38"/>
  <c r="E62" s="1"/>
  <c r="F60"/>
  <c r="F47"/>
  <c r="H54"/>
  <c r="F54" i="7"/>
  <c r="F61"/>
  <c r="F38"/>
  <c r="F62" s="1"/>
  <c r="F54" i="4"/>
  <c r="D61"/>
  <c r="D38"/>
  <c r="F61"/>
  <c r="F38"/>
  <c r="F62" s="1"/>
  <c r="C65"/>
  <c r="C73"/>
  <c r="C66"/>
  <c r="C57"/>
  <c r="C53"/>
  <c r="C54" s="1"/>
  <c r="C48"/>
  <c r="C49" s="1"/>
  <c r="C36"/>
  <c r="B35"/>
  <c r="B37" s="1"/>
  <c r="C35"/>
  <c r="C37" s="1"/>
  <c r="D54"/>
  <c r="D49"/>
  <c r="D67" s="1"/>
  <c r="B60"/>
  <c r="D61" i="3"/>
  <c r="D38"/>
  <c r="C73"/>
  <c r="C66"/>
  <c r="C57"/>
  <c r="C53"/>
  <c r="C54" s="1"/>
  <c r="C48"/>
  <c r="C49" s="1"/>
  <c r="C36"/>
  <c r="B35"/>
  <c r="B37" s="1"/>
  <c r="C35"/>
  <c r="C37" s="1"/>
  <c r="D54"/>
  <c r="D49"/>
  <c r="D67" s="1"/>
  <c r="F61"/>
  <c r="F38"/>
  <c r="F62" s="1"/>
  <c r="C65"/>
  <c r="B60"/>
  <c r="C68" i="2"/>
  <c r="F61"/>
  <c r="F38"/>
  <c r="F62" s="1"/>
  <c r="B35"/>
  <c r="C35"/>
  <c r="C37" s="1"/>
  <c r="F54" i="1"/>
  <c r="D61"/>
  <c r="D38"/>
  <c r="D62" s="1"/>
  <c r="C73"/>
  <c r="C66"/>
  <c r="C57"/>
  <c r="C53"/>
  <c r="C48"/>
  <c r="C36"/>
  <c r="B35"/>
  <c r="B37" s="1"/>
  <c r="C35"/>
  <c r="C37" s="1"/>
  <c r="F61"/>
  <c r="F62"/>
  <c r="C65"/>
  <c r="C67" i="3" l="1"/>
  <c r="E67" i="6"/>
  <c r="E67" i="5"/>
  <c r="C67" i="4"/>
  <c r="D62"/>
  <c r="F38" i="5"/>
  <c r="F62" s="1"/>
  <c r="F49"/>
  <c r="F67" s="1"/>
  <c r="D62" i="3"/>
  <c r="F49" i="6"/>
  <c r="F67" s="1"/>
  <c r="B72" i="4"/>
  <c r="C69" i="1"/>
  <c r="C54"/>
  <c r="B65" i="4"/>
  <c r="B68"/>
  <c r="B65" i="1"/>
  <c r="B68"/>
  <c r="B68" i="3"/>
  <c r="D68" i="6"/>
  <c r="F61"/>
  <c r="D37" i="5"/>
  <c r="E49" i="7"/>
  <c r="E67" s="1"/>
  <c r="D65" i="6"/>
  <c r="C72"/>
  <c r="B47" i="5"/>
  <c r="C47"/>
  <c r="D65"/>
  <c r="D47"/>
  <c r="D60" i="7"/>
  <c r="D47"/>
  <c r="B60" i="2"/>
  <c r="C60"/>
  <c r="D60" i="5"/>
  <c r="C72" i="2"/>
  <c r="D35" i="7"/>
  <c r="D47" i="6"/>
  <c r="D60"/>
  <c r="C60" i="1"/>
  <c r="C49"/>
  <c r="C67" s="1"/>
  <c r="D65" i="7"/>
  <c r="C72" i="3"/>
  <c r="C65" i="5"/>
  <c r="C35"/>
  <c r="B35"/>
  <c r="C35" i="6"/>
  <c r="C37" s="1"/>
  <c r="B35"/>
  <c r="B37" s="1"/>
  <c r="C61" i="4"/>
  <c r="C38"/>
  <c r="C62" s="1"/>
  <c r="B66"/>
  <c r="B57"/>
  <c r="B53"/>
  <c r="B54" s="1"/>
  <c r="B48"/>
  <c r="B49" s="1"/>
  <c r="B36"/>
  <c r="B73"/>
  <c r="B57" i="3"/>
  <c r="B53"/>
  <c r="B54" s="1"/>
  <c r="B48"/>
  <c r="B49" s="1"/>
  <c r="B67" s="1"/>
  <c r="B36"/>
  <c r="B73"/>
  <c r="C61"/>
  <c r="C38"/>
  <c r="C62" s="1"/>
  <c r="B66" i="1"/>
  <c r="B57"/>
  <c r="B53"/>
  <c r="B48"/>
  <c r="B36"/>
  <c r="B73"/>
  <c r="C61"/>
  <c r="C38"/>
  <c r="C62" s="1"/>
  <c r="B67" i="4" l="1"/>
  <c r="C68" i="7"/>
  <c r="B54" i="1"/>
  <c r="B69"/>
  <c r="C68" i="6"/>
  <c r="C65"/>
  <c r="C72" i="7"/>
  <c r="C37" i="5"/>
  <c r="C65" i="7"/>
  <c r="B60" i="1"/>
  <c r="B49"/>
  <c r="B67" s="1"/>
  <c r="C60" i="6"/>
  <c r="C47"/>
  <c r="C35" i="7"/>
  <c r="B35"/>
  <c r="B37" s="1"/>
  <c r="B60" i="5"/>
  <c r="C60"/>
  <c r="D37" i="7"/>
  <c r="C47"/>
  <c r="C60"/>
  <c r="B37" i="2"/>
  <c r="B61" i="4"/>
  <c r="B38"/>
  <c r="B62" s="1"/>
  <c r="B61" i="3"/>
  <c r="B38"/>
  <c r="B62" s="1"/>
  <c r="B61" i="1"/>
  <c r="B38"/>
  <c r="B62" s="1"/>
  <c r="B60" i="7" l="1"/>
  <c r="B47"/>
  <c r="C37"/>
  <c r="B37" i="5"/>
  <c r="B60" i="6"/>
  <c r="B47"/>
  <c r="D36" i="2" l="1"/>
  <c r="D38" s="1"/>
  <c r="D62" s="1"/>
  <c r="D49"/>
  <c r="D67" s="1"/>
  <c r="D54"/>
  <c r="D21" i="6"/>
  <c r="D21" i="7"/>
  <c r="D21" i="5"/>
  <c r="C21" s="1"/>
  <c r="B21" s="1"/>
  <c r="C73" i="2"/>
  <c r="D23"/>
  <c r="C23" s="1"/>
  <c r="D48" i="6" l="1"/>
  <c r="D49" s="1"/>
  <c r="C21"/>
  <c r="B21" s="1"/>
  <c r="D48" i="7"/>
  <c r="D49" s="1"/>
  <c r="C21"/>
  <c r="B21" s="1"/>
  <c r="D66" i="5"/>
  <c r="D36"/>
  <c r="B21" i="2"/>
  <c r="B53" s="1"/>
  <c r="B54" s="1"/>
  <c r="D61"/>
  <c r="C54"/>
  <c r="D69" i="5"/>
  <c r="D48"/>
  <c r="D49" s="1"/>
  <c r="D23" i="7"/>
  <c r="C57" i="2"/>
  <c r="B23"/>
  <c r="C36" i="5"/>
  <c r="C36" i="2"/>
  <c r="D53" i="6"/>
  <c r="D54" s="1"/>
  <c r="D66" i="7"/>
  <c r="D66" i="6"/>
  <c r="D69"/>
  <c r="D53" i="7"/>
  <c r="D54" s="1"/>
  <c r="D36" i="6"/>
  <c r="C48" i="2"/>
  <c r="C49" s="1"/>
  <c r="C67" s="1"/>
  <c r="D69" i="7"/>
  <c r="D53" i="5"/>
  <c r="D54" s="1"/>
  <c r="D23"/>
  <c r="C23" s="1"/>
  <c r="D23" i="6"/>
  <c r="C23" s="1"/>
  <c r="D36" i="7"/>
  <c r="D67" l="1"/>
  <c r="B57" i="2"/>
  <c r="D67" i="5"/>
  <c r="D67" i="6"/>
  <c r="C23" i="7"/>
  <c r="C57" s="1"/>
  <c r="B69" i="6"/>
  <c r="B69" i="2"/>
  <c r="B36"/>
  <c r="B61" s="1"/>
  <c r="B23" i="7"/>
  <c r="B73" i="5"/>
  <c r="B73" i="2"/>
  <c r="B36" i="7"/>
  <c r="B66" i="2"/>
  <c r="B36" i="6"/>
  <c r="B61" s="1"/>
  <c r="B66"/>
  <c r="B53"/>
  <c r="B54" s="1"/>
  <c r="B73"/>
  <c r="D61" i="7"/>
  <c r="D38"/>
  <c r="D62" s="1"/>
  <c r="D61" i="5"/>
  <c r="D38"/>
  <c r="D62" s="1"/>
  <c r="C57" i="6"/>
  <c r="B23"/>
  <c r="B57" s="1"/>
  <c r="C48" i="5"/>
  <c r="C49" s="1"/>
  <c r="C73"/>
  <c r="C66"/>
  <c r="C53"/>
  <c r="C54" s="1"/>
  <c r="C69"/>
  <c r="C69" i="7"/>
  <c r="C73"/>
  <c r="C48"/>
  <c r="C49" s="1"/>
  <c r="C53"/>
  <c r="C54" s="1"/>
  <c r="C66"/>
  <c r="C36"/>
  <c r="C73" i="6"/>
  <c r="C69"/>
  <c r="C48"/>
  <c r="C49" s="1"/>
  <c r="C53"/>
  <c r="C54" s="1"/>
  <c r="C66"/>
  <c r="C36"/>
  <c r="C57" i="5"/>
  <c r="B23"/>
  <c r="C38" i="2"/>
  <c r="C62" s="1"/>
  <c r="C61"/>
  <c r="D38" i="6"/>
  <c r="D62" s="1"/>
  <c r="D61"/>
  <c r="C67" i="5" l="1"/>
  <c r="C67" i="7"/>
  <c r="C67" i="6"/>
  <c r="B38" i="2"/>
  <c r="B62" s="1"/>
  <c r="B57" i="5"/>
  <c r="B66"/>
  <c r="B53"/>
  <c r="B54" s="1"/>
  <c r="B36"/>
  <c r="B69"/>
  <c r="B73" i="7"/>
  <c r="B69"/>
  <c r="B53"/>
  <c r="B54" s="1"/>
  <c r="B66"/>
  <c r="B57"/>
  <c r="B38" i="6"/>
  <c r="B62" s="1"/>
  <c r="C38" i="7"/>
  <c r="C62" s="1"/>
  <c r="C61"/>
  <c r="B61"/>
  <c r="B38"/>
  <c r="B62" s="1"/>
  <c r="C38" i="6"/>
  <c r="C62" s="1"/>
  <c r="C61"/>
  <c r="C61" i="5"/>
  <c r="C38"/>
  <c r="C62" s="1"/>
  <c r="F48" i="2"/>
  <c r="F49" s="1"/>
  <c r="F67" s="1"/>
  <c r="F68" i="7"/>
  <c r="F26" i="2"/>
  <c r="F72" s="1"/>
  <c r="B20"/>
  <c r="B48" l="1"/>
  <c r="B49" s="1"/>
  <c r="B26"/>
  <c r="B72" s="1"/>
  <c r="B38" i="5"/>
  <c r="B62" s="1"/>
  <c r="B61"/>
  <c r="F48" i="7"/>
  <c r="F49" s="1"/>
  <c r="F26"/>
  <c r="F72" s="1"/>
  <c r="B68" i="2"/>
  <c r="F65" i="7"/>
  <c r="B65" i="2"/>
  <c r="B67" l="1"/>
  <c r="F67" i="7"/>
  <c r="B26" i="6"/>
  <c r="B72" s="1"/>
  <c r="B68"/>
  <c r="B65"/>
  <c r="B48"/>
  <c r="B49" s="1"/>
  <c r="B68" i="7"/>
  <c r="B48"/>
  <c r="B49" s="1"/>
  <c r="B65"/>
  <c r="B26"/>
  <c r="B72" s="1"/>
  <c r="B68" i="5"/>
  <c r="B26"/>
  <c r="B72" s="1"/>
  <c r="B48"/>
  <c r="B49" s="1"/>
  <c r="B65"/>
  <c r="B67" l="1"/>
  <c r="B67" i="7"/>
  <c r="B67" i="6"/>
  <c r="E15"/>
  <c r="C15" s="1"/>
  <c r="B15" s="1"/>
  <c r="E15" i="5"/>
  <c r="C15" s="1"/>
  <c r="B15" s="1"/>
  <c r="C15" i="3"/>
  <c r="B15" s="1"/>
  <c r="E15" i="7"/>
  <c r="C15" s="1"/>
  <c r="B15" s="1"/>
</calcChain>
</file>

<file path=xl/sharedStrings.xml><?xml version="1.0" encoding="utf-8"?>
<sst xmlns="http://schemas.openxmlformats.org/spreadsheetml/2006/main" count="604" uniqueCount="146">
  <si>
    <t>Indicador</t>
  </si>
  <si>
    <t>Total IAFA</t>
  </si>
  <si>
    <t>Atención adicciones a menores de edad</t>
  </si>
  <si>
    <t>Prevención para el Consumo de Drogas</t>
  </si>
  <si>
    <t>Total</t>
  </si>
  <si>
    <t xml:space="preserve">Atención integral </t>
  </si>
  <si>
    <t>Capacitación socioeducativa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</si>
  <si>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</si>
  <si>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</si>
  <si>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</si>
  <si>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</si>
  <si>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</si>
  <si>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</si>
  <si>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</si>
  <si>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</si>
  <si>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</si>
  <si>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</si>
  <si>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</si>
  <si>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</si>
  <si>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</si>
  <si>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</si>
  <si>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</si>
  <si>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</si>
  <si>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</si>
  <si>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</si>
  <si>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</si>
  <si>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</si>
  <si>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</si>
  <si>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</si>
  <si>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</si>
  <si>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</si>
  <si>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</si>
  <si>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</si>
  <si>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</si>
  <si>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</si>
  <si>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</si>
  <si>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Fuentes:</t>
  </si>
  <si>
    <t>Notas:</t>
  </si>
  <si>
    <t xml:space="preserve">Gasto programado trimestral por beneficiario (GPB) </t>
  </si>
  <si>
    <t xml:space="preserve">Gasto efectivo trimestral por beneficiario (GEB) </t>
  </si>
  <si>
    <t xml:space="preserve">Gasto programado mensual por beneficiario (GPB) </t>
  </si>
  <si>
    <t xml:space="preserve">Gasto efectivo mensual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</si>
  <si>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</si>
  <si>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</si>
  <si>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al 3°T por beneficiario (GPB) </t>
  </si>
  <si>
    <t xml:space="preserve">Gasto efectivo acumulado al 3°T por beneficiario (GEB) </t>
  </si>
  <si>
    <t xml:space="preserve">Gasto programado anual por beneficiario (GPB) </t>
  </si>
  <si>
    <t xml:space="preserve">Gasto efectivo anual por beneficiario (GEB) </t>
  </si>
  <si>
    <t xml:space="preserve">Beneficiarios </t>
  </si>
  <si>
    <t>Personas diferentes</t>
  </si>
  <si>
    <t>Beneficiarios</t>
  </si>
  <si>
    <t>na</t>
  </si>
  <si>
    <t>Los beneficiarios efectivos se refieren a la cantidad de personas en tratamiento al finalizar el trimestre.</t>
  </si>
  <si>
    <t>Los beneficiarios, personas distintas, se refiere a los ingresos nuevos de personas en el trimestre, continuen o no en el tratamiento, pero que fueron atendidas por el IAFA</t>
  </si>
  <si>
    <t>Divulgación y Movilización</t>
  </si>
  <si>
    <t>Total Prevención Consumo drogas</t>
  </si>
  <si>
    <t>En el primer trimestre el IAFA suele utilizar los recursos del superávit del año anterior, que debe devolver a la DESAF, mientras le llega la primer transferencia de la DESAF.</t>
  </si>
  <si>
    <t>IPC, BCCR</t>
  </si>
  <si>
    <t>na.</t>
  </si>
  <si>
    <t xml:space="preserve"> </t>
  </si>
  <si>
    <t>Apoyo Economico</t>
  </si>
  <si>
    <t>Efectivos 1T 2016</t>
  </si>
  <si>
    <t>IPC (1T 2016)</t>
  </si>
  <si>
    <t>Gasto efectivo real 1T 2016</t>
  </si>
  <si>
    <t>Gasto efectivo real por beneficiario 1T 2016</t>
  </si>
  <si>
    <t>Efectivos 2T 2016</t>
  </si>
  <si>
    <t>IPC (2T 2016)</t>
  </si>
  <si>
    <t>Gasto efectivo real 2T 2016</t>
  </si>
  <si>
    <t>Gasto efectivo real por beneficiario 2T 2016</t>
  </si>
  <si>
    <t>Efectivos 3T 2016</t>
  </si>
  <si>
    <t>IPC (3T 2016)</t>
  </si>
  <si>
    <t>Gasto efectivo real 3T 2016</t>
  </si>
  <si>
    <t>Gasto efectivo real por beneficiario 3T 2016</t>
  </si>
  <si>
    <t>Efectivos 4T 2016</t>
  </si>
  <si>
    <t>IPC (4T 2016)</t>
  </si>
  <si>
    <t>Gasto efectivo real 4T 2016</t>
  </si>
  <si>
    <t>Gasto efectivo real por beneficiario 4T 2016</t>
  </si>
  <si>
    <t>Efectivos 1S 2016</t>
  </si>
  <si>
    <t>IPC (1S 2016)</t>
  </si>
  <si>
    <t>Gasto efectivo real 1S 2016</t>
  </si>
  <si>
    <t>Gasto efectivo real por beneficiario 1S 2016</t>
  </si>
  <si>
    <t>Efectivos 3TA 2016</t>
  </si>
  <si>
    <t>IPC (3TA 2016)</t>
  </si>
  <si>
    <t>Gasto efectivo real 3TA 2016</t>
  </si>
  <si>
    <t>Gasto efectivo real por beneficiario 3TA 2016</t>
  </si>
  <si>
    <t>Efectivos  2016</t>
  </si>
  <si>
    <t>IPC ( 2016)</t>
  </si>
  <si>
    <t>Gasto efectivo real  2016</t>
  </si>
  <si>
    <t>Gasto efectivo real por beneficiario  2016</t>
  </si>
  <si>
    <t>Indicadores propuestos aplicado a IAFA. Primer Trimestre 2017</t>
  </si>
  <si>
    <t>Programados 1T 2017</t>
  </si>
  <si>
    <t>Efectivos 1T 2017</t>
  </si>
  <si>
    <t>Programados año 2017</t>
  </si>
  <si>
    <t>En transferencias 1T 2017</t>
  </si>
  <si>
    <t>IPC (1T 2017)</t>
  </si>
  <si>
    <t>Gasto efectivo real 1T 2017</t>
  </si>
  <si>
    <t>Gasto efectivo real por beneficiario 1T 2017</t>
  </si>
  <si>
    <t>Informes trimestrales IAFA, 2016 y 2017</t>
  </si>
  <si>
    <t>Metas y modificaciones, DESAF 2017</t>
  </si>
  <si>
    <t xml:space="preserve">Fecha de actualización: </t>
  </si>
  <si>
    <t>Indicadores propuestos aplicado a IAFA. Segundo Trimestre 2017</t>
  </si>
  <si>
    <t>Programados 2T 2017</t>
  </si>
  <si>
    <t>Efectivos 2T 2017</t>
  </si>
  <si>
    <t>En transferencias 2T 2017</t>
  </si>
  <si>
    <t>IPC (2T 2017)</t>
  </si>
  <si>
    <t>Gasto efectivo real 2T 2017</t>
  </si>
  <si>
    <t>Gasto efectivo real por beneficiario 2T 2017</t>
  </si>
  <si>
    <t>Indicadores propuestos aplicado a IAFA. Tercer Trimestre 2017</t>
  </si>
  <si>
    <t>Programados 3T 2017</t>
  </si>
  <si>
    <t>Efectivos 3T 2017</t>
  </si>
  <si>
    <t>En transferencias 3T 2017</t>
  </si>
  <si>
    <t>IPC (3T 2017)</t>
  </si>
  <si>
    <t>Gasto efectivo real 3T 2017</t>
  </si>
  <si>
    <t>Gasto efectivo real por beneficiario 3T 2017</t>
  </si>
  <si>
    <t>Indicadores propuestos aplicado a IAFA. Cuarto Trimestre 2017</t>
  </si>
  <si>
    <t>Programados 4T 2017</t>
  </si>
  <si>
    <t>Efectivos 4T 2017</t>
  </si>
  <si>
    <t>En transferencias 4T 2017</t>
  </si>
  <si>
    <t>IPC (4T 2017)</t>
  </si>
  <si>
    <t>Gasto efectivo real 4T 2017</t>
  </si>
  <si>
    <t>Gasto efectivo real por beneficiario 4T 2017</t>
  </si>
  <si>
    <t>Indicadores propuestos aplicado a IAFA. Primer Semestre 2017</t>
  </si>
  <si>
    <t>Programados 1S 2017</t>
  </si>
  <si>
    <t>Efectivos 1S 2017</t>
  </si>
  <si>
    <t>En transferencias 1S 2017</t>
  </si>
  <si>
    <t>IPC (1S 2017)</t>
  </si>
  <si>
    <t>Gasto efectivo real 1S 2017</t>
  </si>
  <si>
    <t>Gasto efectivo real por beneficiario 1S 2017</t>
  </si>
  <si>
    <t>Indicadores propuestos aplicado a IAFA.Tercer Trimestre Acumulado 2017</t>
  </si>
  <si>
    <t>Programados 3TA 2017</t>
  </si>
  <si>
    <t>Efectivos 3TA 2017</t>
  </si>
  <si>
    <t>En transferencias 3TA 2017</t>
  </si>
  <si>
    <t>IPC (3TA 2017)</t>
  </si>
  <si>
    <t>Gasto efectivo real 3TA 2017</t>
  </si>
  <si>
    <t>Gasto efectivo real por beneficiario 3TA 2017</t>
  </si>
  <si>
    <t>Indicadores propuestos aplicado a IAFA. Anual 2017</t>
  </si>
  <si>
    <t>Programados  2017</t>
  </si>
  <si>
    <t>Efectivos  2017</t>
  </si>
  <si>
    <t>En transferencias  2017</t>
  </si>
  <si>
    <t>IPC ( 2017)</t>
  </si>
  <si>
    <t>Gasto efectivo real  2017</t>
  </si>
  <si>
    <t>Gasto efectivo real por beneficiario  2017</t>
  </si>
  <si>
    <t>Fecha de actualización: 30/05/2017</t>
  </si>
  <si>
    <t>Fecha de actualización: 04/08/2017</t>
  </si>
  <si>
    <t>Fecha de actualización: 27/11/2017</t>
  </si>
  <si>
    <t>Fecha de actualización: 27/02/2018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</si>
</sst>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#,##0.0____"/>
    <numFmt numFmtId="166" formatCode="#,##0.0"/>
    <numFmt numFmtId="167" formatCode="_(* #,##0_);_(* \(#,##0\);_(* &quot;-&quot;??_);_(@_)"/>
    <numFmt numFmtId="168" formatCode="#,##0____"/>
  </numFmts>
  <fonts count="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3" fontId="0" fillId="0" borderId="0" xfId="0" applyNumberFormat="1" applyFill="1"/>
    <xf numFmtId="0" fontId="0" fillId="0" borderId="0" xfId="0" applyFill="1"/>
    <xf numFmtId="0" fontId="0" fillId="0" borderId="0" xfId="0" applyAlignment="1">
      <alignment horizontal="left"/>
    </xf>
    <xf numFmtId="165" fontId="0" fillId="0" borderId="0" xfId="0" applyNumberFormat="1"/>
    <xf numFmtId="165" fontId="0" fillId="0" borderId="0" xfId="0" applyNumberFormat="1" applyFill="1"/>
    <xf numFmtId="166" fontId="0" fillId="0" borderId="0" xfId="0" applyNumberFormat="1"/>
    <xf numFmtId="0" fontId="0" fillId="0" borderId="0" xfId="0" applyFill="1" applyBorder="1"/>
    <xf numFmtId="167" fontId="0" fillId="0" borderId="0" xfId="1" applyNumberFormat="1" applyFont="1" applyFill="1"/>
    <xf numFmtId="168" fontId="0" fillId="0" borderId="0" xfId="0" applyNumberFormat="1" applyFill="1"/>
    <xf numFmtId="0" fontId="0" fillId="0" borderId="0" xfId="0" applyAlignment="1">
      <alignment horizontal="left" indent="2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4" fontId="0" fillId="0" borderId="0" xfId="0" applyNumberFormat="1"/>
    <xf numFmtId="4" fontId="0" fillId="0" borderId="0" xfId="0" applyNumberFormat="1" applyFill="1"/>
    <xf numFmtId="164" fontId="0" fillId="0" borderId="0" xfId="1" applyNumberFormat="1" applyFont="1" applyFill="1"/>
    <xf numFmtId="0" fontId="1" fillId="0" borderId="0" xfId="0" applyFont="1"/>
    <xf numFmtId="0" fontId="0" fillId="0" borderId="0" xfId="0" applyFill="1" applyAlignment="1">
      <alignment horizontal="left" indent="1"/>
    </xf>
    <xf numFmtId="3" fontId="1" fillId="0" borderId="0" xfId="0" applyNumberFormat="1" applyFont="1" applyFill="1"/>
    <xf numFmtId="0" fontId="1" fillId="0" borderId="0" xfId="0" applyFont="1" applyFill="1"/>
    <xf numFmtId="0" fontId="5" fillId="0" borderId="0" xfId="0" applyFont="1" applyFill="1"/>
    <xf numFmtId="3" fontId="0" fillId="0" borderId="0" xfId="1" applyNumberFormat="1" applyFont="1" applyFill="1"/>
    <xf numFmtId="167" fontId="0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2" fontId="0" fillId="0" borderId="0" xfId="0" applyNumberFormat="1" applyFill="1"/>
    <xf numFmtId="0" fontId="2" fillId="0" borderId="0" xfId="0" applyFont="1" applyFill="1"/>
    <xf numFmtId="0" fontId="0" fillId="0" borderId="10" xfId="0" applyFill="1" applyBorder="1"/>
    <xf numFmtId="166" fontId="0" fillId="0" borderId="0" xfId="0" applyNumberFormat="1" applyFill="1"/>
    <xf numFmtId="0" fontId="0" fillId="0" borderId="0" xfId="0" applyFill="1" applyAlignment="1">
      <alignment horizontal="left" indent="2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IAFA: Indicadores de resultado 2017</a:t>
            </a:r>
          </a:p>
        </c:rich>
      </c:tx>
      <c:layout>
        <c:manualLayout>
          <c:xMode val="edge"/>
          <c:yMode val="edge"/>
          <c:x val="0.17223600174978126"/>
          <c:y val="1.8518518518518528E-2"/>
        </c:manualLayout>
      </c:layout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Anual!$A$47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(Anual!$B$47:$C$47,Anual!$F$47)</c:f>
              <c:numCache>
                <c:formatCode>#,##0.0____</c:formatCode>
                <c:ptCount val="3"/>
                <c:pt idx="0">
                  <c:v>129.91498405951117</c:v>
                </c:pt>
                <c:pt idx="1">
                  <c:v>123.51274787535411</c:v>
                </c:pt>
                <c:pt idx="2">
                  <c:v>131.3930673642904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CA-415D-A6F6-F2611599A16F}"/>
            </c:ext>
          </c:extLst>
        </c:ser>
        <c:ser>
          <c:idx val="1"/>
          <c:order val="1"/>
          <c:tx>
            <c:strRef>
              <c:f>Anual!$A$48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(Anual!$B$48:$C$48,Anual!$F$48)</c:f>
              <c:numCache>
                <c:formatCode>#,##0.0____</c:formatCode>
                <c:ptCount val="3"/>
                <c:pt idx="0">
                  <c:v>81.493065403194549</c:v>
                </c:pt>
                <c:pt idx="1">
                  <c:v>80.527355988042856</c:v>
                </c:pt>
                <c:pt idx="2">
                  <c:v>87.747283333333343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9CA-415D-A6F6-F2611599A16F}"/>
            </c:ext>
          </c:extLst>
        </c:ser>
        <c:ser>
          <c:idx val="2"/>
          <c:order val="2"/>
          <c:tx>
            <c:strRef>
              <c:f>Anual!$A$49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(Anual!$B$49:$C$49,Anual!$F$49)</c:f>
              <c:numCache>
                <c:formatCode>#,##0.0____</c:formatCode>
                <c:ptCount val="3"/>
                <c:pt idx="0">
                  <c:v>105.70402473135286</c:v>
                </c:pt>
                <c:pt idx="1">
                  <c:v>102.02005193169848</c:v>
                </c:pt>
                <c:pt idx="2">
                  <c:v>109.57017534881187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9CA-415D-A6F6-F2611599A16F}"/>
            </c:ext>
          </c:extLst>
        </c:ser>
        <c:dLbls/>
        <c:gapWidth val="100"/>
        <c:axId val="51431296"/>
        <c:axId val="51432832"/>
      </c:barChart>
      <c:catAx>
        <c:axId val="514312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432832"/>
        <c:crosses val="autoZero"/>
        <c:auto val="1"/>
        <c:lblAlgn val="ctr"/>
        <c:lblOffset val="100"/>
      </c:catAx>
      <c:valAx>
        <c:axId val="514328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43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IAFA: Indicadores de avance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Anual!$A$52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(Anual!$B$52:$C$52,Anual!$F$52)</c:f>
              <c:numCache>
                <c:formatCode>#,##0.0____</c:formatCode>
                <c:ptCount val="3"/>
                <c:pt idx="0">
                  <c:v>129.91498405951117</c:v>
                </c:pt>
                <c:pt idx="1">
                  <c:v>123.51274787535411</c:v>
                </c:pt>
                <c:pt idx="2">
                  <c:v>131.3930673642904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8B-4FE8-AF2F-80E7B021D776}"/>
            </c:ext>
          </c:extLst>
        </c:ser>
        <c:ser>
          <c:idx val="1"/>
          <c:order val="1"/>
          <c:tx>
            <c:strRef>
              <c:f>Anual!$A$53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(Anual!$B$53:$C$53,Anual!$F$53)</c:f>
              <c:numCache>
                <c:formatCode>#,##0.0____</c:formatCode>
                <c:ptCount val="3"/>
                <c:pt idx="0">
                  <c:v>81.493065403194549</c:v>
                </c:pt>
                <c:pt idx="1">
                  <c:v>80.527355988042856</c:v>
                </c:pt>
                <c:pt idx="2">
                  <c:v>87.747283333333343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8B-4FE8-AF2F-80E7B021D776}"/>
            </c:ext>
          </c:extLst>
        </c:ser>
        <c:ser>
          <c:idx val="2"/>
          <c:order val="2"/>
          <c:tx>
            <c:strRef>
              <c:f>Anual!$A$54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(Anual!$B$54:$C$54,Anual!$F$54)</c:f>
              <c:numCache>
                <c:formatCode>#,##0.0____</c:formatCode>
                <c:ptCount val="3"/>
                <c:pt idx="0">
                  <c:v>105.70402473135286</c:v>
                </c:pt>
                <c:pt idx="1">
                  <c:v>102.02005193169848</c:v>
                </c:pt>
                <c:pt idx="2">
                  <c:v>109.57017534881187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8B-4FE8-AF2F-80E7B021D776}"/>
            </c:ext>
          </c:extLst>
        </c:ser>
        <c:dLbls/>
        <c:gapWidth val="100"/>
        <c:axId val="51813376"/>
        <c:axId val="51905280"/>
      </c:barChart>
      <c:catAx>
        <c:axId val="518133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905280"/>
        <c:crosses val="autoZero"/>
        <c:auto val="1"/>
        <c:lblAlgn val="ctr"/>
        <c:lblOffset val="100"/>
      </c:catAx>
      <c:valAx>
        <c:axId val="519052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13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IAFA: Índice transferencia efectiva del gasto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Anual!$A$57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(Anual!$B$57:$C$57,Anual!$F$57)</c:f>
              <c:numCache>
                <c:formatCode>#,##0.0____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DA-4D1D-B9D9-EA4D92B7190C}"/>
            </c:ext>
          </c:extLst>
        </c:ser>
        <c:dLbls/>
        <c:gapWidth val="100"/>
        <c:overlap val="18"/>
        <c:axId val="51938432"/>
        <c:axId val="51939968"/>
      </c:barChart>
      <c:catAx>
        <c:axId val="519384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939968"/>
        <c:crosses val="autoZero"/>
        <c:auto val="1"/>
        <c:lblAlgn val="ctr"/>
        <c:lblOffset val="100"/>
      </c:catAx>
      <c:valAx>
        <c:axId val="519399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938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IAFA: Indicadores de expansión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Anual!$A$60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(Anual!$B$60:$C$60,Anual!$F$60)</c:f>
              <c:numCache>
                <c:formatCode>#,##0.0____</c:formatCode>
                <c:ptCount val="3"/>
                <c:pt idx="0">
                  <c:v>18.497576736672073</c:v>
                </c:pt>
                <c:pt idx="1">
                  <c:v>-24.08589669181659</c:v>
                </c:pt>
                <c:pt idx="2">
                  <c:v>34.922766957689724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C4-4B1D-8408-67DF75180DC4}"/>
            </c:ext>
          </c:extLst>
        </c:ser>
        <c:ser>
          <c:idx val="1"/>
          <c:order val="1"/>
          <c:tx>
            <c:strRef>
              <c:f>Anual!$A$61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(Anual!$B$61:$C$61,Anual!$F$61)</c:f>
              <c:numCache>
                <c:formatCode>#,##0.0____</c:formatCode>
                <c:ptCount val="3"/>
                <c:pt idx="0">
                  <c:v>-12.48958069684214</c:v>
                </c:pt>
                <c:pt idx="1">
                  <c:v>-15.946065429748646</c:v>
                </c:pt>
                <c:pt idx="2">
                  <c:v>15.816810212726473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5C4-4B1D-8408-67DF75180DC4}"/>
            </c:ext>
          </c:extLst>
        </c:ser>
        <c:ser>
          <c:idx val="2"/>
          <c:order val="2"/>
          <c:tx>
            <c:strRef>
              <c:f>Anual!$A$62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(Anual!$B$62:$C$62,Anual!$F$62)</c:f>
              <c:numCache>
                <c:formatCode>#,##0.0____</c:formatCode>
                <c:ptCount val="3"/>
                <c:pt idx="0">
                  <c:v>-26.150034698493918</c:v>
                </c:pt>
                <c:pt idx="1">
                  <c:v>10.72242298512467</c:v>
                </c:pt>
                <c:pt idx="2">
                  <c:v>-14.160661818442154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5C4-4B1D-8408-67DF75180DC4}"/>
            </c:ext>
          </c:extLst>
        </c:ser>
        <c:dLbls/>
        <c:gapWidth val="100"/>
        <c:axId val="53442432"/>
        <c:axId val="53443968"/>
      </c:barChart>
      <c:catAx>
        <c:axId val="5344243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443968"/>
        <c:crosses val="autoZero"/>
        <c:auto val="1"/>
        <c:lblAlgn val="ctr"/>
        <c:lblOffset val="100"/>
      </c:catAx>
      <c:valAx>
        <c:axId val="53443968"/>
        <c:scaling>
          <c:orientation val="minMax"/>
          <c:max val="100"/>
          <c:min val="-1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442432"/>
        <c:crosses val="autoZero"/>
        <c:crossBetween val="between"/>
        <c:majorUnit val="50"/>
        <c:minorUnit val="20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IAFA: Indicadores de gasto medio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anual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(Anual!$B$65:$C$65,Anual!$F$65)</c:f>
              <c:numCache>
                <c:formatCode>#,##0</c:formatCode>
                <c:ptCount val="3"/>
                <c:pt idx="0">
                  <c:v>47670.311370882038</c:v>
                </c:pt>
                <c:pt idx="1">
                  <c:v>220157.29745042493</c:v>
                </c:pt>
                <c:pt idx="2">
                  <c:v>7848.2668410725964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86-4CC8-8744-8962E0789E60}"/>
            </c:ext>
          </c:extLst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anual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(Anual!$B$66:$C$66,Anual!$F$66)</c:f>
              <c:numCache>
                <c:formatCode>#,##0</c:formatCode>
                <c:ptCount val="3"/>
                <c:pt idx="0">
                  <c:v>29902.630789366052</c:v>
                </c:pt>
                <c:pt idx="1">
                  <c:v>143537.28963302754</c:v>
                </c:pt>
                <c:pt idx="2">
                  <c:v>5241.2513688402187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86-4CC8-8744-8962E0789E60}"/>
            </c:ext>
          </c:extLst>
        </c:ser>
        <c:dLbls/>
        <c:gapWidth val="100"/>
        <c:axId val="62227968"/>
        <c:axId val="62229504"/>
      </c:barChart>
      <c:catAx>
        <c:axId val="622279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2229504"/>
        <c:crosses val="autoZero"/>
        <c:auto val="1"/>
        <c:lblAlgn val="ctr"/>
        <c:lblOffset val="100"/>
      </c:catAx>
      <c:valAx>
        <c:axId val="6222950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222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IAFA:  Indicadores de giro de recursos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Anual!$A$72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(Anual!$B$72:$C$72,Anual!$F$72)</c:f>
              <c:numCache>
                <c:formatCode>#,##0.0____</c:formatCode>
                <c:ptCount val="3"/>
                <c:pt idx="0">
                  <c:v>92.930267164682292</c:v>
                </c:pt>
                <c:pt idx="1">
                  <c:v>91.838892012388868</c:v>
                </c:pt>
                <c:pt idx="2">
                  <c:v>99.998333333333335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7A-4C7E-8A80-E93546000EF6}"/>
            </c:ext>
          </c:extLst>
        </c:ser>
        <c:ser>
          <c:idx val="1"/>
          <c:order val="1"/>
          <c:tx>
            <c:strRef>
              <c:f>Anual!$A$73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(Anual!$B$73:$C$73,Anual!$F$73)</c:f>
              <c:numCache>
                <c:formatCode>#,##0.0____</c:formatCode>
                <c:ptCount val="3"/>
                <c:pt idx="0">
                  <c:v>87.692705390354888</c:v>
                </c:pt>
                <c:pt idx="1">
                  <c:v>87.683283436367986</c:v>
                </c:pt>
                <c:pt idx="2">
                  <c:v>87.748745812430201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B7A-4C7E-8A80-E93546000EF6}"/>
            </c:ext>
          </c:extLst>
        </c:ser>
        <c:dLbls/>
        <c:gapWidth val="100"/>
        <c:axId val="74949760"/>
        <c:axId val="74951296"/>
      </c:barChart>
      <c:catAx>
        <c:axId val="749497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951296"/>
        <c:crosses val="autoZero"/>
        <c:auto val="1"/>
        <c:lblAlgn val="ctr"/>
        <c:lblOffset val="100"/>
      </c:catAx>
      <c:valAx>
        <c:axId val="749512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94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IAFA: Índice de eficiencia (IE) 2017 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Anual!$A$67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(Anual!$B$4,Anual!$C$4,Anual!$F$4)</c:f>
              <c:strCache>
                <c:ptCount val="3"/>
                <c:pt idx="0">
                  <c:v>Total IAFA</c:v>
                </c:pt>
                <c:pt idx="1">
                  <c:v>Atención adicciones a menores de edad</c:v>
                </c:pt>
                <c:pt idx="2">
                  <c:v>Prevención para el Consumo de Drogas</c:v>
                </c:pt>
              </c:strCache>
            </c:strRef>
          </c:cat>
          <c:val>
            <c:numRef>
              <c:f>(Anual!$B$67:$C$67,Anual!$F$67)</c:f>
              <c:numCache>
                <c:formatCode>#,##0.0____</c:formatCode>
                <c:ptCount val="3"/>
                <c:pt idx="0">
                  <c:v>66.306015916278625</c:v>
                </c:pt>
                <c:pt idx="1">
                  <c:v>66.514632547186778</c:v>
                </c:pt>
                <c:pt idx="2">
                  <c:v>73.173458950911183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EB-40D4-89CE-4BB7AF3B18A6}"/>
            </c:ext>
          </c:extLst>
        </c:ser>
        <c:dLbls/>
        <c:gapWidth val="100"/>
        <c:overlap val="-24"/>
        <c:axId val="75014528"/>
        <c:axId val="75016064"/>
      </c:barChart>
      <c:catAx>
        <c:axId val="7501452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16064"/>
        <c:crosses val="autoZero"/>
        <c:auto val="1"/>
        <c:lblAlgn val="ctr"/>
        <c:lblOffset val="100"/>
      </c:catAx>
      <c:valAx>
        <c:axId val="750160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____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14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11907</xdr:colOff>
      <xdr:row>35</xdr:row>
      <xdr:rowOff>188120</xdr:rowOff>
    </xdr:from>
    <xdr:to>
      <xdr:col>15</xdr:col>
      <xdr:colOff>11907</xdr:colOff>
      <xdr:row>50</xdr:row>
      <xdr:rowOff>73820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35718</xdr:colOff>
      <xdr:row>51</xdr:row>
      <xdr:rowOff>33338</xdr:rowOff>
    </xdr:from>
    <xdr:to>
      <xdr:col>15</xdr:col>
      <xdr:colOff>35718</xdr:colOff>
      <xdr:row>65</xdr:row>
      <xdr:rowOff>109538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83344</xdr:colOff>
      <xdr:row>66</xdr:row>
      <xdr:rowOff>33337</xdr:rowOff>
    </xdr:from>
    <xdr:to>
      <xdr:col>15</xdr:col>
      <xdr:colOff>83344</xdr:colOff>
      <xdr:row>80</xdr:row>
      <xdr:rowOff>85725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47625</xdr:colOff>
      <xdr:row>81</xdr:row>
      <xdr:rowOff>188118</xdr:rowOff>
    </xdr:from>
    <xdr:to>
      <xdr:col>19</xdr:col>
      <xdr:colOff>47626</xdr:colOff>
      <xdr:row>101</xdr:row>
      <xdr:rowOff>23811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119062</xdr:colOff>
      <xdr:row>87</xdr:row>
      <xdr:rowOff>9526</xdr:rowOff>
    </xdr:from>
    <xdr:to>
      <xdr:col>8</xdr:col>
      <xdr:colOff>119063</xdr:colOff>
      <xdr:row>104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102</xdr:row>
      <xdr:rowOff>45243</xdr:rowOff>
    </xdr:from>
    <xdr:to>
      <xdr:col>16</xdr:col>
      <xdr:colOff>0</xdr:colOff>
      <xdr:row>116</xdr:row>
      <xdr:rowOff>121443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95249</xdr:colOff>
      <xdr:row>105</xdr:row>
      <xdr:rowOff>188119</xdr:rowOff>
    </xdr:from>
    <xdr:to>
      <xdr:col>8</xdr:col>
      <xdr:colOff>35719</xdr:colOff>
      <xdr:row>120</xdr:row>
      <xdr:rowOff>73819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90"/>
  <sheetViews>
    <sheetView tabSelected="1" topLeftCell="A70" zoomScale="80" zoomScaleNormal="80" workbookViewId="0">
      <selection activeCell="H81" sqref="H81"/>
    </sheetView>
  </sheetViews>
  <sheetFormatPr baseColWidth="10" defaultColWidth="11.42578125" defaultRowHeight="15"/>
  <cols>
    <col min="1" max="1" width="50.85546875" customWidth="1"/>
    <col min="2" max="7" width="13.7109375" customWidth="1"/>
    <col min="8" max="8" width="16.140625" customWidth="1"/>
  </cols>
  <sheetData>
    <row r="2" spans="1:9" ht="15.75">
      <c r="A2" s="33" t="s">
        <v>89</v>
      </c>
      <c r="B2" s="33"/>
      <c r="C2" s="33"/>
      <c r="D2" s="33"/>
      <c r="E2" s="33"/>
      <c r="F2" s="33"/>
      <c r="G2" s="33"/>
      <c r="H2" s="33"/>
    </row>
    <row r="4" spans="1:9" ht="20.100000000000001" customHeight="1">
      <c r="A4" s="34" t="s">
        <v>0</v>
      </c>
      <c r="B4" s="37" t="s">
        <v>1</v>
      </c>
      <c r="C4" s="14" t="s">
        <v>2</v>
      </c>
      <c r="D4" s="15"/>
      <c r="E4" s="16"/>
      <c r="F4" s="40" t="s">
        <v>3</v>
      </c>
      <c r="G4" s="41"/>
      <c r="H4" s="42"/>
    </row>
    <row r="5" spans="1:9" ht="20.100000000000001" customHeight="1">
      <c r="A5" s="35"/>
      <c r="B5" s="38"/>
      <c r="C5" s="43" t="s">
        <v>4</v>
      </c>
      <c r="D5" s="49" t="s">
        <v>5</v>
      </c>
      <c r="E5" s="45" t="s">
        <v>60</v>
      </c>
      <c r="F5" s="47" t="s">
        <v>55</v>
      </c>
      <c r="G5" s="49" t="s">
        <v>54</v>
      </c>
      <c r="H5" s="50" t="s">
        <v>6</v>
      </c>
    </row>
    <row r="6" spans="1:9" ht="39" customHeight="1" thickBot="1">
      <c r="A6" s="36"/>
      <c r="B6" s="39"/>
      <c r="C6" s="44"/>
      <c r="D6" s="46"/>
      <c r="E6" s="46"/>
      <c r="F6" s="48"/>
      <c r="G6" s="46"/>
      <c r="H6" s="51"/>
    </row>
    <row r="7" spans="1:9" ht="15.75" thickTop="1"/>
    <row r="8" spans="1:9">
      <c r="A8" s="1" t="s">
        <v>7</v>
      </c>
    </row>
    <row r="10" spans="1:9">
      <c r="A10" t="s">
        <v>48</v>
      </c>
    </row>
    <row r="11" spans="1:9">
      <c r="A11" s="21" t="s">
        <v>61</v>
      </c>
      <c r="B11" s="4">
        <f>C11+F11</f>
        <v>202.33333333333331</v>
      </c>
      <c r="C11" s="4">
        <f>D11+E11</f>
        <v>136.33333333333331</v>
      </c>
      <c r="D11" s="4">
        <v>26</v>
      </c>
      <c r="E11" s="4">
        <v>110.33333333333333</v>
      </c>
      <c r="F11" s="5">
        <f t="shared" ref="F11:F15" si="0">SUM(G11:H11)</f>
        <v>66</v>
      </c>
      <c r="G11" s="5">
        <v>66</v>
      </c>
      <c r="H11" s="5">
        <v>0</v>
      </c>
    </row>
    <row r="12" spans="1:9">
      <c r="A12" s="32" t="s">
        <v>49</v>
      </c>
      <c r="B12" s="4">
        <f>C12+F12</f>
        <v>169.33333333333331</v>
      </c>
      <c r="C12" s="4">
        <f>D12+E12</f>
        <v>169.33333333333331</v>
      </c>
      <c r="D12" s="4">
        <v>59</v>
      </c>
      <c r="E12" s="4">
        <v>110.33333333333333</v>
      </c>
      <c r="F12" s="5">
        <f t="shared" si="0"/>
        <v>0</v>
      </c>
      <c r="G12" s="5">
        <v>0</v>
      </c>
      <c r="H12" s="5">
        <v>0</v>
      </c>
    </row>
    <row r="13" spans="1:9">
      <c r="A13" s="21" t="s">
        <v>90</v>
      </c>
      <c r="B13" s="4">
        <f t="shared" ref="B13:B16" si="1">C13+F13</f>
        <v>88</v>
      </c>
      <c r="C13" s="4">
        <f t="shared" ref="C13:C16" si="2">D13+E13</f>
        <v>88</v>
      </c>
      <c r="D13" s="4">
        <v>25</v>
      </c>
      <c r="E13" s="5">
        <v>63</v>
      </c>
      <c r="F13" s="5">
        <f t="shared" si="0"/>
        <v>0</v>
      </c>
      <c r="G13" s="5">
        <v>0</v>
      </c>
      <c r="H13" s="5">
        <v>0</v>
      </c>
      <c r="I13" s="20"/>
    </row>
    <row r="14" spans="1:9">
      <c r="A14" s="21" t="s">
        <v>91</v>
      </c>
      <c r="B14" s="4">
        <f>C14+F14</f>
        <v>112.66666666666667</v>
      </c>
      <c r="C14" s="4">
        <f>D14+E14</f>
        <v>112.66666666666667</v>
      </c>
      <c r="D14" s="4">
        <v>24</v>
      </c>
      <c r="E14" s="4">
        <v>88.666666666666671</v>
      </c>
      <c r="F14" s="5">
        <f t="shared" si="0"/>
        <v>0</v>
      </c>
      <c r="G14" s="4">
        <v>0</v>
      </c>
      <c r="H14" s="4">
        <v>0</v>
      </c>
    </row>
    <row r="15" spans="1:9">
      <c r="A15" s="32" t="s">
        <v>49</v>
      </c>
      <c r="B15" s="4">
        <f>C15+F15</f>
        <v>146.66666666666669</v>
      </c>
      <c r="C15" s="4">
        <f>D15+E15</f>
        <v>146.66666666666669</v>
      </c>
      <c r="D15" s="4">
        <v>58</v>
      </c>
      <c r="E15" s="4">
        <v>88.666666666666671</v>
      </c>
      <c r="F15" s="5">
        <f t="shared" si="0"/>
        <v>0</v>
      </c>
      <c r="G15" s="4">
        <v>0</v>
      </c>
      <c r="H15" s="4">
        <v>0</v>
      </c>
    </row>
    <row r="16" spans="1:9">
      <c r="A16" s="21" t="s">
        <v>92</v>
      </c>
      <c r="B16" s="4">
        <f t="shared" si="1"/>
        <v>1882</v>
      </c>
      <c r="C16" s="4">
        <f t="shared" si="2"/>
        <v>353</v>
      </c>
      <c r="D16" s="4">
        <v>101</v>
      </c>
      <c r="E16" s="4">
        <v>252</v>
      </c>
      <c r="F16" s="11">
        <f>SUM(G16:H16)</f>
        <v>1529</v>
      </c>
      <c r="G16" s="5">
        <v>1529</v>
      </c>
      <c r="H16" s="4">
        <v>0</v>
      </c>
    </row>
    <row r="17" spans="1:10">
      <c r="A17" s="5"/>
      <c r="B17" s="5"/>
      <c r="C17" s="5"/>
      <c r="D17" s="5"/>
      <c r="E17" s="5"/>
      <c r="F17" s="5"/>
      <c r="G17" s="5"/>
      <c r="H17" s="5"/>
    </row>
    <row r="18" spans="1:10">
      <c r="A18" s="27" t="s">
        <v>8</v>
      </c>
      <c r="B18" s="5"/>
      <c r="C18" s="5"/>
      <c r="D18" s="5"/>
      <c r="E18" s="5"/>
      <c r="F18" s="5"/>
      <c r="G18" s="5"/>
      <c r="H18" s="5"/>
    </row>
    <row r="19" spans="1:10">
      <c r="A19" s="21" t="s">
        <v>61</v>
      </c>
      <c r="B19" s="4">
        <f>C19+F19</f>
        <v>9295340.1000000015</v>
      </c>
      <c r="C19" s="4">
        <f>D19+E19</f>
        <v>9295340.1000000015</v>
      </c>
      <c r="D19" s="4">
        <v>7778355.1000000006</v>
      </c>
      <c r="E19" s="4">
        <v>1516985</v>
      </c>
      <c r="F19" s="4">
        <f>SUM(G19:H19)</f>
        <v>0</v>
      </c>
      <c r="G19" s="4">
        <v>0</v>
      </c>
      <c r="H19" s="4">
        <v>0</v>
      </c>
    </row>
    <row r="20" spans="1:10">
      <c r="A20" s="21" t="s">
        <v>90</v>
      </c>
      <c r="B20" s="4">
        <f>C20+F20</f>
        <v>29275000.000000004</v>
      </c>
      <c r="C20" s="4">
        <f>D20+E20</f>
        <v>29275000.000000004</v>
      </c>
      <c r="D20" s="4">
        <v>27275000.000000004</v>
      </c>
      <c r="E20" s="4">
        <v>2000000</v>
      </c>
      <c r="F20" s="4">
        <f>SUM(G20:H20)</f>
        <v>0</v>
      </c>
      <c r="G20" s="4">
        <v>0</v>
      </c>
      <c r="H20" s="4">
        <v>0</v>
      </c>
      <c r="I20" s="20"/>
    </row>
    <row r="21" spans="1:10">
      <c r="A21" s="21" t="s">
        <v>91</v>
      </c>
      <c r="B21" s="18">
        <f>C21+F21</f>
        <v>8739717.4699999988</v>
      </c>
      <c r="C21" s="18">
        <f>D21+E21</f>
        <v>8739717.4699999988</v>
      </c>
      <c r="D21" s="18">
        <v>7968187.4699999997</v>
      </c>
      <c r="E21" s="18">
        <v>771530</v>
      </c>
      <c r="F21" s="4">
        <f>SUM(G21:H21)</f>
        <v>0</v>
      </c>
      <c r="G21" s="4">
        <v>0</v>
      </c>
      <c r="H21" s="4">
        <v>0</v>
      </c>
      <c r="J21" s="4"/>
    </row>
    <row r="22" spans="1:10">
      <c r="A22" s="21" t="s">
        <v>92</v>
      </c>
      <c r="B22" s="18">
        <f>C22+F22</f>
        <v>89715528.000000015</v>
      </c>
      <c r="C22" s="18">
        <f>D22+E22</f>
        <v>77715528.000000015</v>
      </c>
      <c r="D22" s="11">
        <v>69715528.000000015</v>
      </c>
      <c r="E22" s="11">
        <v>8000000.0000000009</v>
      </c>
      <c r="F22" s="11">
        <f t="shared" ref="F22" si="3">SUM(G22:H22)</f>
        <v>12000000</v>
      </c>
      <c r="G22" s="18">
        <v>12000000</v>
      </c>
      <c r="H22" s="4">
        <v>0</v>
      </c>
      <c r="I22" s="20"/>
    </row>
    <row r="23" spans="1:10">
      <c r="A23" s="21" t="s">
        <v>93</v>
      </c>
      <c r="B23" s="18">
        <f>+C23+F23</f>
        <v>8739717.4699999988</v>
      </c>
      <c r="C23" s="18">
        <f>+D23+E23</f>
        <v>8739717.4699999988</v>
      </c>
      <c r="D23" s="18">
        <f>D21</f>
        <v>7968187.4699999997</v>
      </c>
      <c r="E23" s="18">
        <f>+E21</f>
        <v>771530</v>
      </c>
      <c r="F23" s="18">
        <f>G23+H23</f>
        <v>0</v>
      </c>
      <c r="G23" s="18">
        <f>G21</f>
        <v>0</v>
      </c>
      <c r="H23" s="18">
        <f>H21</f>
        <v>0</v>
      </c>
    </row>
    <row r="24" spans="1:10">
      <c r="A24" s="5"/>
      <c r="B24" s="4"/>
      <c r="C24" s="4"/>
      <c r="D24" s="4"/>
      <c r="E24" s="5"/>
      <c r="F24" s="5"/>
      <c r="G24" s="5"/>
      <c r="H24" s="5"/>
    </row>
    <row r="25" spans="1:10">
      <c r="A25" s="27" t="s">
        <v>9</v>
      </c>
      <c r="B25" s="4"/>
      <c r="C25" s="4"/>
      <c r="D25" s="4"/>
      <c r="E25" s="4"/>
      <c r="F25" s="4"/>
      <c r="G25" s="4"/>
      <c r="H25" s="4"/>
    </row>
    <row r="26" spans="1:10">
      <c r="A26" s="21" t="s">
        <v>90</v>
      </c>
      <c r="B26" s="18">
        <f>B20</f>
        <v>29275000.000000004</v>
      </c>
      <c r="C26" s="18">
        <f>C20</f>
        <v>29275000.000000004</v>
      </c>
      <c r="D26" s="4"/>
      <c r="E26" s="4"/>
      <c r="F26" s="4">
        <f>F20</f>
        <v>0</v>
      </c>
      <c r="G26" s="4"/>
      <c r="H26" s="4"/>
    </row>
    <row r="27" spans="1:10">
      <c r="A27" s="21" t="s">
        <v>91</v>
      </c>
      <c r="B27" s="18">
        <f>C27+F27</f>
        <v>29275000</v>
      </c>
      <c r="C27" s="4">
        <v>29275000</v>
      </c>
      <c r="D27" s="4"/>
      <c r="E27" s="4"/>
      <c r="F27" s="4">
        <v>0</v>
      </c>
      <c r="G27" s="4"/>
      <c r="H27" s="4"/>
    </row>
    <row r="28" spans="1:10">
      <c r="A28" s="5"/>
      <c r="B28" s="5"/>
      <c r="C28" s="5"/>
      <c r="D28" s="5"/>
      <c r="E28" s="5"/>
      <c r="F28" s="5"/>
      <c r="G28" s="5"/>
      <c r="H28" s="5"/>
    </row>
    <row r="29" spans="1:10">
      <c r="A29" s="5" t="s">
        <v>10</v>
      </c>
      <c r="B29" s="5"/>
      <c r="C29" s="5"/>
      <c r="D29" s="5"/>
      <c r="E29" s="5"/>
      <c r="F29" s="5"/>
      <c r="G29" s="5"/>
      <c r="H29" s="5"/>
    </row>
    <row r="30" spans="1:10">
      <c r="A30" s="21" t="s">
        <v>62</v>
      </c>
      <c r="B30" s="28">
        <v>0.99</v>
      </c>
      <c r="C30" s="28">
        <v>0.99</v>
      </c>
      <c r="D30" s="28">
        <v>0.99</v>
      </c>
      <c r="E30" s="28">
        <v>0.99</v>
      </c>
      <c r="F30" s="28">
        <v>0.99</v>
      </c>
      <c r="G30" s="28">
        <v>0.99</v>
      </c>
      <c r="H30" s="28">
        <v>0.99</v>
      </c>
    </row>
    <row r="31" spans="1:10">
      <c r="A31" s="21" t="s">
        <v>94</v>
      </c>
      <c r="B31" s="28">
        <v>1</v>
      </c>
      <c r="C31" s="28">
        <v>1</v>
      </c>
      <c r="D31" s="28">
        <v>1</v>
      </c>
      <c r="E31" s="28">
        <v>1</v>
      </c>
      <c r="F31" s="28">
        <v>1</v>
      </c>
      <c r="G31" s="28">
        <v>1</v>
      </c>
      <c r="H31" s="28">
        <v>1</v>
      </c>
    </row>
    <row r="32" spans="1:10">
      <c r="A32" s="21" t="s">
        <v>11</v>
      </c>
      <c r="B32" s="4"/>
      <c r="C32" s="22"/>
      <c r="D32" s="22"/>
      <c r="E32" s="22"/>
      <c r="F32" s="22"/>
      <c r="G32" s="22"/>
      <c r="H32" s="22"/>
      <c r="I32" s="20"/>
    </row>
    <row r="33" spans="1:9">
      <c r="A33" s="5"/>
      <c r="B33" s="5"/>
      <c r="C33" s="5"/>
      <c r="D33" s="5"/>
      <c r="E33" s="5"/>
      <c r="F33" s="5"/>
      <c r="G33" s="5"/>
      <c r="H33" s="5"/>
    </row>
    <row r="34" spans="1:9">
      <c r="A34" s="29" t="s">
        <v>12</v>
      </c>
      <c r="B34" s="5"/>
      <c r="C34" s="5"/>
      <c r="D34" s="5"/>
      <c r="E34" s="5"/>
      <c r="F34" s="5"/>
      <c r="G34" s="5"/>
      <c r="H34" s="5"/>
    </row>
    <row r="35" spans="1:9">
      <c r="A35" s="5" t="s">
        <v>63</v>
      </c>
      <c r="B35" s="4">
        <f>B19/B30</f>
        <v>9389232.4242424257</v>
      </c>
      <c r="C35" s="4">
        <f t="shared" ref="C35:H35" si="4">C19/C30</f>
        <v>9389232.4242424257</v>
      </c>
      <c r="D35" s="4">
        <f>D19/D30</f>
        <v>7856924.343434344</v>
      </c>
      <c r="E35" s="4">
        <f t="shared" si="4"/>
        <v>1532308.0808080807</v>
      </c>
      <c r="F35" s="4">
        <f t="shared" si="4"/>
        <v>0</v>
      </c>
      <c r="G35" s="4">
        <f t="shared" si="4"/>
        <v>0</v>
      </c>
      <c r="H35" s="4">
        <f t="shared" si="4"/>
        <v>0</v>
      </c>
    </row>
    <row r="36" spans="1:9">
      <c r="A36" s="5" t="s">
        <v>95</v>
      </c>
      <c r="B36" s="4">
        <f>B21/B31</f>
        <v>8739717.4699999988</v>
      </c>
      <c r="C36" s="4">
        <f>C21/C31</f>
        <v>8739717.4699999988</v>
      </c>
      <c r="D36" s="4">
        <f t="shared" ref="D36:F36" si="5">D21/D31</f>
        <v>7968187.4699999997</v>
      </c>
      <c r="E36" s="4">
        <f>E21/E31</f>
        <v>771530</v>
      </c>
      <c r="F36" s="4">
        <f t="shared" si="5"/>
        <v>0</v>
      </c>
      <c r="G36" s="4">
        <f>G21/G31</f>
        <v>0</v>
      </c>
      <c r="H36" s="4">
        <f>H21/H31</f>
        <v>0</v>
      </c>
      <c r="I36" s="20"/>
    </row>
    <row r="37" spans="1:9">
      <c r="A37" s="5" t="s">
        <v>64</v>
      </c>
      <c r="B37" s="4">
        <f t="shared" ref="B37:C37" si="6">B35/B11</f>
        <v>46404.773101692386</v>
      </c>
      <c r="C37" s="4">
        <f t="shared" si="6"/>
        <v>68869.675483440791</v>
      </c>
      <c r="D37" s="4">
        <f>D35/D11</f>
        <v>302189.39782439783</v>
      </c>
      <c r="E37" s="4">
        <f>E35/E11</f>
        <v>13887.988647807379</v>
      </c>
      <c r="F37" s="4">
        <f>F35/F11</f>
        <v>0</v>
      </c>
      <c r="G37" s="4">
        <f>G35/G11</f>
        <v>0</v>
      </c>
      <c r="H37" s="4" t="e">
        <f>H35/H11</f>
        <v>#DIV/0!</v>
      </c>
    </row>
    <row r="38" spans="1:9">
      <c r="A38" s="5" t="s">
        <v>96</v>
      </c>
      <c r="B38" s="4">
        <f t="shared" ref="B38:C38" si="7">B36/B14</f>
        <v>77571.456834319513</v>
      </c>
      <c r="C38" s="4">
        <f t="shared" si="7"/>
        <v>77571.456834319513</v>
      </c>
      <c r="D38" s="4">
        <f>D36/D14</f>
        <v>332007.81124999997</v>
      </c>
      <c r="E38" s="4">
        <f>E36/E14</f>
        <v>8701.4661654135325</v>
      </c>
      <c r="F38" s="4" t="e">
        <f>F36/F14</f>
        <v>#DIV/0!</v>
      </c>
      <c r="G38" s="4" t="e">
        <f>G36/G14</f>
        <v>#DIV/0!</v>
      </c>
      <c r="H38" s="4" t="e">
        <f>H36/H14</f>
        <v>#DIV/0!</v>
      </c>
    </row>
    <row r="39" spans="1:9">
      <c r="A39" s="5"/>
      <c r="B39" s="5"/>
      <c r="C39" s="5"/>
      <c r="D39" s="5"/>
      <c r="E39" s="5"/>
      <c r="F39" s="5"/>
      <c r="G39" s="5"/>
      <c r="H39" s="5"/>
    </row>
    <row r="40" spans="1:9">
      <c r="A40" s="29" t="s">
        <v>13</v>
      </c>
      <c r="B40" s="5"/>
      <c r="C40" s="5"/>
      <c r="D40" s="5"/>
      <c r="E40" s="5"/>
      <c r="F40" s="5"/>
      <c r="G40" s="5"/>
      <c r="H40" s="5"/>
    </row>
    <row r="41" spans="1:9">
      <c r="A41" s="5"/>
      <c r="B41" s="5"/>
      <c r="C41" s="5"/>
      <c r="D41" s="5"/>
      <c r="E41" s="5"/>
      <c r="F41" s="5"/>
      <c r="G41" s="5"/>
      <c r="H41" s="5"/>
    </row>
    <row r="42" spans="1:9">
      <c r="A42" s="5" t="s">
        <v>14</v>
      </c>
      <c r="B42" s="5"/>
      <c r="C42" s="5"/>
      <c r="D42" s="5"/>
      <c r="E42" s="5"/>
      <c r="F42" s="5"/>
      <c r="G42" s="5"/>
      <c r="H42" s="5"/>
    </row>
    <row r="43" spans="1:9">
      <c r="A43" s="5" t="s">
        <v>15</v>
      </c>
      <c r="B43" s="8" t="s">
        <v>51</v>
      </c>
      <c r="C43" s="8" t="s">
        <v>51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</row>
    <row r="44" spans="1:9">
      <c r="A44" s="5" t="s">
        <v>16</v>
      </c>
      <c r="B44" s="8" t="s">
        <v>51</v>
      </c>
      <c r="C44" s="8" t="s">
        <v>51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</row>
    <row r="45" spans="1:9">
      <c r="A45" s="5"/>
      <c r="B45" s="5"/>
      <c r="C45" s="5"/>
      <c r="D45" s="5"/>
      <c r="E45" s="5"/>
      <c r="F45" s="5"/>
      <c r="G45" s="5"/>
      <c r="H45" s="5"/>
    </row>
    <row r="46" spans="1:9">
      <c r="A46" s="5" t="s">
        <v>17</v>
      </c>
      <c r="B46" s="5"/>
      <c r="C46" s="5"/>
      <c r="D46" s="5"/>
      <c r="E46" s="5"/>
      <c r="F46" s="5"/>
      <c r="G46" s="5"/>
      <c r="H46" s="5"/>
    </row>
    <row r="47" spans="1:9">
      <c r="A47" s="5" t="s">
        <v>18</v>
      </c>
      <c r="B47" s="8">
        <f>B14/B13*100</f>
        <v>128.03030303030303</v>
      </c>
      <c r="C47" s="8">
        <f t="shared" ref="C47" si="8">C14/C13*100</f>
        <v>128.03030303030303</v>
      </c>
      <c r="D47" s="8">
        <f>D14/D13*100</f>
        <v>96</v>
      </c>
      <c r="E47" s="8">
        <f>E14/E13*100</f>
        <v>140.74074074074073</v>
      </c>
      <c r="F47" s="8" t="e">
        <f>F14/F13*100</f>
        <v>#DIV/0!</v>
      </c>
      <c r="G47" s="8" t="e">
        <f>G14/G13*100</f>
        <v>#DIV/0!</v>
      </c>
      <c r="H47" s="8" t="e">
        <f>H14/H13*100</f>
        <v>#DIV/0!</v>
      </c>
    </row>
    <row r="48" spans="1:9">
      <c r="A48" s="5" t="s">
        <v>19</v>
      </c>
      <c r="B48" s="8">
        <f>B21/B20*100</f>
        <v>29.853859846285218</v>
      </c>
      <c r="C48" s="8">
        <f t="shared" ref="C48:F48" si="9">C21/C20*100</f>
        <v>29.853859846285218</v>
      </c>
      <c r="D48" s="8">
        <f>D21/D20*100</f>
        <v>29.214252868927588</v>
      </c>
      <c r="E48" s="8">
        <f>E21/E20*100</f>
        <v>38.576500000000003</v>
      </c>
      <c r="F48" s="8" t="e">
        <f t="shared" si="9"/>
        <v>#DIV/0!</v>
      </c>
      <c r="G48" s="8" t="e">
        <f>G21/G20*100</f>
        <v>#DIV/0!</v>
      </c>
      <c r="H48" s="8" t="e">
        <f>H21/H20*100</f>
        <v>#DIV/0!</v>
      </c>
    </row>
    <row r="49" spans="1:9">
      <c r="A49" s="5" t="s">
        <v>20</v>
      </c>
      <c r="B49" s="8">
        <f t="shared" ref="B49:H49" si="10">AVERAGE(B47:B48)</f>
        <v>78.942081438294124</v>
      </c>
      <c r="C49" s="8">
        <f t="shared" si="10"/>
        <v>78.942081438294124</v>
      </c>
      <c r="D49" s="8">
        <f>AVERAGE(D47:D48)</f>
        <v>62.607126434463794</v>
      </c>
      <c r="E49" s="8">
        <f t="shared" si="10"/>
        <v>89.658620370370372</v>
      </c>
      <c r="F49" s="8" t="e">
        <f t="shared" si="10"/>
        <v>#DIV/0!</v>
      </c>
      <c r="G49" s="8" t="e">
        <f t="shared" si="10"/>
        <v>#DIV/0!</v>
      </c>
      <c r="H49" s="8" t="e">
        <f t="shared" si="10"/>
        <v>#DIV/0!</v>
      </c>
    </row>
    <row r="50" spans="1:9">
      <c r="A50" s="5"/>
      <c r="B50" s="8"/>
      <c r="C50" s="8"/>
      <c r="D50" s="8"/>
      <c r="E50" s="8"/>
      <c r="F50" s="8"/>
      <c r="G50" s="8"/>
      <c r="H50" s="8"/>
    </row>
    <row r="51" spans="1:9">
      <c r="A51" s="5" t="s">
        <v>21</v>
      </c>
      <c r="B51" s="5"/>
      <c r="C51" s="5"/>
      <c r="D51" s="5"/>
      <c r="E51" s="5"/>
      <c r="F51" s="5"/>
      <c r="G51" s="5"/>
      <c r="H51" s="5"/>
    </row>
    <row r="52" spans="1:9">
      <c r="A52" s="5" t="s">
        <v>22</v>
      </c>
      <c r="B52" s="8">
        <f>(B14/B16)*100</f>
        <v>5.9865391427559338</v>
      </c>
      <c r="C52" s="8">
        <f t="shared" ref="C52" si="11">(C14/C16)*100</f>
        <v>31.916902738432483</v>
      </c>
      <c r="D52" s="8">
        <f>(D14/D16)*100</f>
        <v>23.762376237623762</v>
      </c>
      <c r="E52" s="8">
        <f>(E14/E16)*100</f>
        <v>35.185185185185183</v>
      </c>
      <c r="F52" s="8">
        <f>(F14/F16)*100</f>
        <v>0</v>
      </c>
      <c r="G52" s="8">
        <f>(G14/G16)*100</f>
        <v>0</v>
      </c>
      <c r="H52" s="8" t="e">
        <f>(H14/H16)*100</f>
        <v>#DIV/0!</v>
      </c>
    </row>
    <row r="53" spans="1:9">
      <c r="A53" s="5" t="s">
        <v>23</v>
      </c>
      <c r="B53" s="8">
        <f>B21/B22*100</f>
        <v>9.7415884015083734</v>
      </c>
      <c r="C53" s="8">
        <f t="shared" ref="C53:H53" si="12">C21/C22*100</f>
        <v>11.245780212675125</v>
      </c>
      <c r="D53" s="8">
        <f t="shared" si="12"/>
        <v>11.429573437355302</v>
      </c>
      <c r="E53" s="8">
        <f t="shared" si="12"/>
        <v>9.6441249999999989</v>
      </c>
      <c r="F53" s="8">
        <f t="shared" si="12"/>
        <v>0</v>
      </c>
      <c r="G53" s="8">
        <f t="shared" si="12"/>
        <v>0</v>
      </c>
      <c r="H53" s="8" t="e">
        <f t="shared" si="12"/>
        <v>#DIV/0!</v>
      </c>
      <c r="I53" s="20"/>
    </row>
    <row r="54" spans="1:9">
      <c r="A54" s="5" t="s">
        <v>24</v>
      </c>
      <c r="B54" s="8">
        <f t="shared" ref="B54:H54" si="13">(B52+B53)/2</f>
        <v>7.8640637721321536</v>
      </c>
      <c r="C54" s="8">
        <f t="shared" si="13"/>
        <v>21.581341475553806</v>
      </c>
      <c r="D54" s="8">
        <f t="shared" si="13"/>
        <v>17.595974837489532</v>
      </c>
      <c r="E54" s="8">
        <f t="shared" si="13"/>
        <v>22.414655092592589</v>
      </c>
      <c r="F54" s="8">
        <f t="shared" si="13"/>
        <v>0</v>
      </c>
      <c r="G54" s="8">
        <f t="shared" si="13"/>
        <v>0</v>
      </c>
      <c r="H54" s="8" t="e">
        <f t="shared" si="13"/>
        <v>#DIV/0!</v>
      </c>
    </row>
    <row r="55" spans="1:9">
      <c r="A55" s="5"/>
      <c r="B55" s="5"/>
      <c r="C55" s="5"/>
      <c r="D55" s="5"/>
      <c r="E55" s="5"/>
      <c r="F55" s="5"/>
      <c r="G55" s="5"/>
      <c r="H55" s="5"/>
    </row>
    <row r="56" spans="1:9">
      <c r="A56" s="5" t="s">
        <v>35</v>
      </c>
      <c r="B56" s="8"/>
      <c r="C56" s="8"/>
      <c r="D56" s="8"/>
      <c r="E56" s="8"/>
      <c r="F56" s="8"/>
      <c r="G56" s="8"/>
      <c r="H56" s="8"/>
    </row>
    <row r="57" spans="1:9">
      <c r="A57" s="5" t="s">
        <v>25</v>
      </c>
      <c r="B57" s="8">
        <f t="shared" ref="B57:F57" si="14">B23/B21*100</f>
        <v>100</v>
      </c>
      <c r="C57" s="8">
        <f t="shared" si="14"/>
        <v>100</v>
      </c>
      <c r="D57" s="8"/>
      <c r="E57" s="8"/>
      <c r="F57" s="8" t="e">
        <f t="shared" si="14"/>
        <v>#DIV/0!</v>
      </c>
      <c r="G57" s="8"/>
      <c r="H57" s="8"/>
    </row>
    <row r="58" spans="1:9">
      <c r="A58" s="5"/>
      <c r="B58" s="5"/>
      <c r="C58" s="5"/>
      <c r="D58" s="5"/>
      <c r="E58" s="5"/>
      <c r="F58" s="5"/>
      <c r="G58" s="5"/>
      <c r="H58" s="5"/>
    </row>
    <row r="59" spans="1:9">
      <c r="A59" s="5" t="s">
        <v>26</v>
      </c>
      <c r="B59" s="5"/>
      <c r="C59" s="5"/>
      <c r="D59" s="5"/>
      <c r="E59" s="5"/>
      <c r="F59" s="5"/>
      <c r="G59" s="5"/>
      <c r="H59" s="5"/>
    </row>
    <row r="60" spans="1:9">
      <c r="A60" s="5" t="s">
        <v>27</v>
      </c>
      <c r="B60" s="8">
        <f t="shared" ref="B60:C60" si="15">((B14/B11)-1)*100</f>
        <v>-44.316309719934097</v>
      </c>
      <c r="C60" s="8">
        <f t="shared" si="15"/>
        <v>-17.359413202933972</v>
      </c>
      <c r="D60" s="8">
        <f>((D14/D11)-1)*100</f>
        <v>-7.6923076923076872</v>
      </c>
      <c r="E60" s="8">
        <f>((E14/E11)-1)*100</f>
        <v>-19.63746223564954</v>
      </c>
      <c r="F60" s="8">
        <f>((F14/F11)-1)*100</f>
        <v>-100</v>
      </c>
      <c r="G60" s="8">
        <f>((G14/G11)-1)*100</f>
        <v>-100</v>
      </c>
      <c r="H60" s="8" t="e">
        <f>((H14/H11)-1)*100</f>
        <v>#DIV/0!</v>
      </c>
    </row>
    <row r="61" spans="1:9">
      <c r="A61" s="5" t="s">
        <v>28</v>
      </c>
      <c r="B61" s="8">
        <f>((B36/B35)-1)*100</f>
        <v>-6.9176576411658424</v>
      </c>
      <c r="C61" s="8">
        <f>((C36/C35)-1)*100</f>
        <v>-6.9176576411658424</v>
      </c>
      <c r="D61" s="8">
        <f>((D36/D35)-1)*100</f>
        <v>1.4161155396466674</v>
      </c>
      <c r="E61" s="8">
        <f t="shared" ref="E61:H61" si="16">((E36/E35)-1)*100</f>
        <v>-49.649159352267816</v>
      </c>
      <c r="F61" s="8" t="e">
        <f t="shared" si="16"/>
        <v>#DIV/0!</v>
      </c>
      <c r="G61" s="8" t="e">
        <f t="shared" si="16"/>
        <v>#DIV/0!</v>
      </c>
      <c r="H61" s="8" t="e">
        <f t="shared" si="16"/>
        <v>#DIV/0!</v>
      </c>
    </row>
    <row r="62" spans="1:9">
      <c r="A62" s="5" t="s">
        <v>29</v>
      </c>
      <c r="B62" s="8">
        <f t="shared" ref="B62:H62" si="17">((B38/B37)-1)*100</f>
        <v>67.162668082284995</v>
      </c>
      <c r="C62" s="8">
        <f t="shared" si="17"/>
        <v>12.635142085098106</v>
      </c>
      <c r="D62" s="8">
        <f t="shared" si="17"/>
        <v>9.8674585012838989</v>
      </c>
      <c r="E62" s="8">
        <f t="shared" si="17"/>
        <v>-37.345382502258083</v>
      </c>
      <c r="F62" s="8" t="e">
        <f t="shared" si="17"/>
        <v>#DIV/0!</v>
      </c>
      <c r="G62" s="8" t="e">
        <f t="shared" si="17"/>
        <v>#DIV/0!</v>
      </c>
      <c r="H62" s="8" t="e">
        <f t="shared" si="17"/>
        <v>#DIV/0!</v>
      </c>
    </row>
    <row r="63" spans="1:9">
      <c r="A63" s="5"/>
      <c r="B63" s="8"/>
      <c r="C63" s="8"/>
      <c r="D63" s="8"/>
      <c r="E63" s="8"/>
      <c r="F63" s="8"/>
      <c r="G63" s="8"/>
      <c r="H63" s="8"/>
    </row>
    <row r="64" spans="1:9">
      <c r="A64" s="5" t="s">
        <v>30</v>
      </c>
      <c r="B64" s="5"/>
      <c r="C64" s="5"/>
      <c r="D64" s="5"/>
      <c r="E64" s="5"/>
      <c r="F64" s="5"/>
      <c r="G64" s="5"/>
      <c r="H64" s="5"/>
    </row>
    <row r="65" spans="1:9">
      <c r="A65" s="5" t="s">
        <v>38</v>
      </c>
      <c r="B65" s="4">
        <f t="shared" ref="B65:H65" si="18">B20/B13</f>
        <v>332670.45454545459</v>
      </c>
      <c r="C65" s="4">
        <f t="shared" si="18"/>
        <v>332670.45454545459</v>
      </c>
      <c r="D65" s="4">
        <f t="shared" si="18"/>
        <v>1091000.0000000002</v>
      </c>
      <c r="E65" s="4">
        <f t="shared" si="18"/>
        <v>31746.031746031746</v>
      </c>
      <c r="F65" s="4" t="e">
        <f t="shared" si="18"/>
        <v>#DIV/0!</v>
      </c>
      <c r="G65" s="4" t="e">
        <f t="shared" si="18"/>
        <v>#DIV/0!</v>
      </c>
      <c r="H65" s="4" t="e">
        <f t="shared" si="18"/>
        <v>#DIV/0!</v>
      </c>
      <c r="I65" s="20"/>
    </row>
    <row r="66" spans="1:9">
      <c r="A66" s="5" t="s">
        <v>39</v>
      </c>
      <c r="B66" s="4">
        <f t="shared" ref="B66:H66" si="19">B21/B14</f>
        <v>77571.456834319513</v>
      </c>
      <c r="C66" s="4">
        <f t="shared" si="19"/>
        <v>77571.456834319513</v>
      </c>
      <c r="D66" s="4">
        <f t="shared" si="19"/>
        <v>332007.81124999997</v>
      </c>
      <c r="E66" s="4">
        <f t="shared" si="19"/>
        <v>8701.4661654135325</v>
      </c>
      <c r="F66" s="4" t="e">
        <f t="shared" si="19"/>
        <v>#DIV/0!</v>
      </c>
      <c r="G66" s="4" t="e">
        <f t="shared" si="19"/>
        <v>#DIV/0!</v>
      </c>
      <c r="H66" s="4" t="e">
        <f t="shared" si="19"/>
        <v>#DIV/0!</v>
      </c>
      <c r="I66" s="20"/>
    </row>
    <row r="67" spans="1:9">
      <c r="A67" s="5" t="s">
        <v>31</v>
      </c>
      <c r="B67" s="8">
        <f>(B66/B65)*B49</f>
        <v>18.407562736730082</v>
      </c>
      <c r="C67" s="8">
        <f t="shared" ref="C67:H67" si="20">(C66/C65)*C49</f>
        <v>18.407562736730082</v>
      </c>
      <c r="D67" s="8">
        <f t="shared" si="20"/>
        <v>19.052296073472352</v>
      </c>
      <c r="E67" s="8">
        <f t="shared" si="20"/>
        <v>24.575085725098681</v>
      </c>
      <c r="F67" s="8" t="e">
        <f t="shared" si="20"/>
        <v>#DIV/0!</v>
      </c>
      <c r="G67" s="8" t="e">
        <f t="shared" si="20"/>
        <v>#DIV/0!</v>
      </c>
      <c r="H67" s="8" t="e">
        <f t="shared" si="20"/>
        <v>#DIV/0!</v>
      </c>
    </row>
    <row r="68" spans="1:9">
      <c r="A68" s="5" t="s">
        <v>40</v>
      </c>
      <c r="B68" s="11">
        <f t="shared" ref="B68:H68" si="21">B20/(B13*3)</f>
        <v>110890.15151515153</v>
      </c>
      <c r="C68" s="11">
        <f t="shared" si="21"/>
        <v>110890.15151515153</v>
      </c>
      <c r="D68" s="11">
        <f t="shared" si="21"/>
        <v>363666.66666666674</v>
      </c>
      <c r="E68" s="11">
        <f t="shared" si="21"/>
        <v>10582.010582010582</v>
      </c>
      <c r="F68" s="11" t="e">
        <f t="shared" si="21"/>
        <v>#DIV/0!</v>
      </c>
      <c r="G68" s="11" t="e">
        <f t="shared" si="21"/>
        <v>#DIV/0!</v>
      </c>
      <c r="H68" s="11" t="e">
        <f t="shared" si="21"/>
        <v>#DIV/0!</v>
      </c>
    </row>
    <row r="69" spans="1:9">
      <c r="A69" s="5" t="s">
        <v>41</v>
      </c>
      <c r="B69" s="11">
        <f>B21/(B14*3)</f>
        <v>25857.152278106507</v>
      </c>
      <c r="C69" s="11">
        <f t="shared" ref="C69:H69" si="22">C21/(C14*3)</f>
        <v>25857.152278106507</v>
      </c>
      <c r="D69" s="11">
        <f t="shared" si="22"/>
        <v>110669.27041666667</v>
      </c>
      <c r="E69" s="11">
        <f t="shared" si="22"/>
        <v>2900.4887218045114</v>
      </c>
      <c r="F69" s="11" t="e">
        <f t="shared" si="22"/>
        <v>#DIV/0!</v>
      </c>
      <c r="G69" s="11" t="e">
        <f t="shared" si="22"/>
        <v>#DIV/0!</v>
      </c>
      <c r="H69" s="11" t="e">
        <f t="shared" si="22"/>
        <v>#DIV/0!</v>
      </c>
      <c r="I69" s="20"/>
    </row>
    <row r="70" spans="1:9">
      <c r="A70" s="5"/>
      <c r="B70" s="8"/>
      <c r="C70" s="8"/>
      <c r="D70" s="8"/>
      <c r="E70" s="5"/>
      <c r="F70" s="5"/>
      <c r="G70" s="5"/>
      <c r="H70" s="5"/>
    </row>
    <row r="71" spans="1:9">
      <c r="A71" s="5" t="s">
        <v>32</v>
      </c>
      <c r="B71" s="8"/>
      <c r="C71" s="8"/>
      <c r="D71" s="8"/>
      <c r="E71" s="5"/>
      <c r="F71" s="5"/>
      <c r="G71" s="5"/>
      <c r="H71" s="5"/>
    </row>
    <row r="72" spans="1:9">
      <c r="A72" s="5" t="s">
        <v>33</v>
      </c>
      <c r="B72" s="8">
        <f>(B27/B26)*100</f>
        <v>99.999999999999986</v>
      </c>
      <c r="C72" s="8">
        <f>(C27/C26)*100</f>
        <v>99.999999999999986</v>
      </c>
      <c r="D72" s="8"/>
      <c r="E72" s="8"/>
      <c r="F72" s="8" t="e">
        <f>(F27/F26)*100</f>
        <v>#DIV/0!</v>
      </c>
      <c r="G72" s="8"/>
      <c r="H72" s="8"/>
    </row>
    <row r="73" spans="1:9">
      <c r="A73" s="5" t="s">
        <v>34</v>
      </c>
      <c r="B73" s="8">
        <f>(B21/B27)*100</f>
        <v>29.853859846285225</v>
      </c>
      <c r="C73" s="8">
        <f>(C21/C27)*100</f>
        <v>29.853859846285225</v>
      </c>
      <c r="D73" s="8"/>
      <c r="E73" s="8"/>
      <c r="F73" s="8" t="e">
        <f>(F21/F27)*100</f>
        <v>#DIV/0!</v>
      </c>
      <c r="G73" s="8"/>
      <c r="H73" s="8"/>
    </row>
    <row r="74" spans="1:9" ht="15.75" thickBot="1">
      <c r="A74" s="30"/>
      <c r="B74" s="30"/>
      <c r="C74" s="30"/>
      <c r="D74" s="30"/>
      <c r="E74" s="30"/>
      <c r="F74" s="30"/>
      <c r="G74" s="30"/>
      <c r="H74" s="30"/>
    </row>
    <row r="75" spans="1:9" ht="15.75" thickTop="1">
      <c r="A75" s="10" t="s">
        <v>36</v>
      </c>
      <c r="B75" s="5"/>
      <c r="C75" s="5"/>
      <c r="D75" s="5"/>
      <c r="E75" s="5"/>
      <c r="F75" s="5"/>
      <c r="G75" s="5"/>
      <c r="H75" s="5"/>
    </row>
    <row r="76" spans="1:9">
      <c r="A76" s="10" t="s">
        <v>97</v>
      </c>
      <c r="B76" s="5"/>
      <c r="C76" s="5"/>
      <c r="D76" s="5"/>
      <c r="E76" s="5"/>
      <c r="F76" s="5"/>
      <c r="G76" s="5"/>
      <c r="H76" s="5"/>
    </row>
    <row r="77" spans="1:9">
      <c r="A77" s="10" t="s">
        <v>98</v>
      </c>
      <c r="B77" s="5"/>
      <c r="C77" s="5"/>
      <c r="D77" s="5"/>
      <c r="E77" s="5"/>
      <c r="F77" s="5"/>
      <c r="G77" s="5"/>
      <c r="H77" s="5"/>
    </row>
    <row r="78" spans="1:9">
      <c r="A78" s="10" t="s">
        <v>57</v>
      </c>
      <c r="B78" s="31"/>
      <c r="C78" s="31"/>
      <c r="D78" s="31"/>
      <c r="E78" s="5"/>
      <c r="F78" s="5"/>
      <c r="G78" s="5"/>
      <c r="H78" s="5"/>
    </row>
    <row r="79" spans="1:9">
      <c r="A79" s="10"/>
    </row>
    <row r="80" spans="1:9">
      <c r="A80" s="10"/>
    </row>
    <row r="82" spans="1:1">
      <c r="A82" t="s">
        <v>37</v>
      </c>
    </row>
    <row r="84" spans="1:1">
      <c r="A84" t="s">
        <v>52</v>
      </c>
    </row>
    <row r="85" spans="1:1">
      <c r="A85" t="s">
        <v>53</v>
      </c>
    </row>
    <row r="87" spans="1:1">
      <c r="A87" t="s">
        <v>56</v>
      </c>
    </row>
    <row r="90" spans="1:1">
      <c r="A90" s="24" t="s">
        <v>142</v>
      </c>
    </row>
  </sheetData>
  <mergeCells count="10">
    <mergeCell ref="A2:H2"/>
    <mergeCell ref="A4:A6"/>
    <mergeCell ref="B4:B6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88"/>
  <sheetViews>
    <sheetView zoomScale="80" zoomScaleNormal="80" workbookViewId="0">
      <selection activeCell="G14" sqref="G14"/>
    </sheetView>
  </sheetViews>
  <sheetFormatPr baseColWidth="10" defaultColWidth="11.42578125" defaultRowHeight="15"/>
  <cols>
    <col min="1" max="1" width="50.85546875" customWidth="1"/>
    <col min="2" max="2" width="15.28515625" customWidth="1"/>
    <col min="3" max="7" width="13.7109375" customWidth="1"/>
    <col min="8" max="8" width="15.140625" customWidth="1"/>
  </cols>
  <sheetData>
    <row r="2" spans="1:10" ht="15.75">
      <c r="A2" s="33" t="s">
        <v>100</v>
      </c>
      <c r="B2" s="33"/>
      <c r="C2" s="33"/>
      <c r="D2" s="33"/>
      <c r="E2" s="33"/>
      <c r="F2" s="33"/>
      <c r="G2" s="33"/>
      <c r="H2" s="33"/>
    </row>
    <row r="4" spans="1:10" ht="20.100000000000001" customHeight="1">
      <c r="A4" s="34" t="s">
        <v>0</v>
      </c>
      <c r="B4" s="37" t="s">
        <v>1</v>
      </c>
      <c r="C4" s="40" t="s">
        <v>2</v>
      </c>
      <c r="D4" s="41"/>
      <c r="E4" s="42"/>
      <c r="F4" s="40" t="s">
        <v>3</v>
      </c>
      <c r="G4" s="41"/>
      <c r="H4" s="42"/>
    </row>
    <row r="5" spans="1:10" ht="20.100000000000001" customHeight="1">
      <c r="A5" s="35"/>
      <c r="B5" s="38"/>
      <c r="C5" s="43" t="s">
        <v>4</v>
      </c>
      <c r="D5" s="49" t="s">
        <v>5</v>
      </c>
      <c r="E5" s="45" t="s">
        <v>60</v>
      </c>
      <c r="F5" s="47" t="s">
        <v>4</v>
      </c>
      <c r="G5" s="49" t="s">
        <v>54</v>
      </c>
      <c r="H5" s="50" t="s">
        <v>6</v>
      </c>
    </row>
    <row r="6" spans="1:10" ht="15.75" thickBot="1">
      <c r="A6" s="36"/>
      <c r="B6" s="39"/>
      <c r="C6" s="44"/>
      <c r="D6" s="46"/>
      <c r="E6" s="46"/>
      <c r="F6" s="48"/>
      <c r="G6" s="46"/>
      <c r="H6" s="51"/>
    </row>
    <row r="7" spans="1:10" ht="15.75" thickTop="1"/>
    <row r="8" spans="1:10">
      <c r="A8" s="1" t="s">
        <v>7</v>
      </c>
    </row>
    <row r="10" spans="1:10">
      <c r="A10" t="s">
        <v>48</v>
      </c>
    </row>
    <row r="11" spans="1:10">
      <c r="A11" s="2" t="s">
        <v>65</v>
      </c>
      <c r="B11" s="4">
        <f>C11+F11</f>
        <v>228.66666666666666</v>
      </c>
      <c r="C11" s="4">
        <f>D11+E11</f>
        <v>160.66666666666666</v>
      </c>
      <c r="D11" s="4">
        <v>28</v>
      </c>
      <c r="E11" s="4">
        <v>132.66666666666666</v>
      </c>
      <c r="F11" s="25">
        <f>G11+H11</f>
        <v>68</v>
      </c>
      <c r="G11" s="4">
        <v>68</v>
      </c>
      <c r="H11" s="4">
        <v>0</v>
      </c>
      <c r="I11" s="20"/>
      <c r="J11" s="20"/>
    </row>
    <row r="12" spans="1:10">
      <c r="A12" s="13" t="s">
        <v>49</v>
      </c>
      <c r="B12" s="4">
        <f>C12+F12</f>
        <v>166</v>
      </c>
      <c r="C12" s="4">
        <f>D12+E12</f>
        <v>166</v>
      </c>
      <c r="D12" s="4">
        <v>33</v>
      </c>
      <c r="E12" s="4">
        <v>133</v>
      </c>
      <c r="F12" s="25">
        <f>G12+H12</f>
        <v>0</v>
      </c>
      <c r="G12" s="4">
        <v>0</v>
      </c>
      <c r="H12" s="4">
        <v>0</v>
      </c>
      <c r="I12" s="20"/>
    </row>
    <row r="13" spans="1:10">
      <c r="A13" s="2" t="s">
        <v>101</v>
      </c>
      <c r="B13" s="4">
        <f t="shared" ref="B13:B15" si="0">C13+F13</f>
        <v>149</v>
      </c>
      <c r="C13" s="4">
        <f t="shared" ref="C13:C15" si="1">D13+E13</f>
        <v>89</v>
      </c>
      <c r="D13" s="3">
        <v>26</v>
      </c>
      <c r="E13" s="4">
        <v>63</v>
      </c>
      <c r="F13" s="25">
        <f>G13+H13</f>
        <v>60</v>
      </c>
      <c r="G13" s="4">
        <v>60</v>
      </c>
      <c r="H13" s="4">
        <v>0</v>
      </c>
      <c r="I13" s="20"/>
    </row>
    <row r="14" spans="1:10" ht="16.5" customHeight="1">
      <c r="A14" s="2" t="s">
        <v>102</v>
      </c>
      <c r="B14" s="4">
        <f>C14+F14</f>
        <v>184</v>
      </c>
      <c r="C14" s="4">
        <f t="shared" si="1"/>
        <v>116</v>
      </c>
      <c r="D14" s="3">
        <v>25</v>
      </c>
      <c r="E14" s="3">
        <v>91</v>
      </c>
      <c r="F14" s="25">
        <f>G14+H14</f>
        <v>68</v>
      </c>
      <c r="G14" s="4">
        <v>68</v>
      </c>
      <c r="H14" s="4">
        <v>0</v>
      </c>
      <c r="I14" s="20"/>
      <c r="J14" s="20"/>
    </row>
    <row r="15" spans="1:10">
      <c r="A15" s="13" t="s">
        <v>49</v>
      </c>
      <c r="B15" s="4">
        <f t="shared" si="0"/>
        <v>190</v>
      </c>
      <c r="C15" s="4">
        <f t="shared" si="1"/>
        <v>122</v>
      </c>
      <c r="D15" s="3">
        <v>31</v>
      </c>
      <c r="E15" s="26">
        <v>91</v>
      </c>
      <c r="F15" s="25">
        <f t="shared" ref="F15" si="2">SUM(G15:H15)</f>
        <v>68</v>
      </c>
      <c r="G15" s="4">
        <v>68</v>
      </c>
      <c r="H15" s="4">
        <v>0</v>
      </c>
    </row>
    <row r="16" spans="1:10">
      <c r="A16" s="2" t="s">
        <v>92</v>
      </c>
      <c r="B16" s="4">
        <f>C16+F16</f>
        <v>1882</v>
      </c>
      <c r="C16" s="4">
        <f>D16+E16</f>
        <v>353</v>
      </c>
      <c r="D16" s="4">
        <v>101</v>
      </c>
      <c r="E16" s="4">
        <v>252</v>
      </c>
      <c r="F16" s="25">
        <f>G16+H16</f>
        <v>1529</v>
      </c>
      <c r="G16" s="4">
        <v>1529</v>
      </c>
      <c r="H16" s="4">
        <v>0</v>
      </c>
      <c r="I16" s="20"/>
    </row>
    <row r="17" spans="1:14">
      <c r="F17" s="5"/>
    </row>
    <row r="18" spans="1:14">
      <c r="A18" s="6" t="s">
        <v>8</v>
      </c>
      <c r="F18" s="5"/>
    </row>
    <row r="19" spans="1:14">
      <c r="A19" s="2" t="s">
        <v>65</v>
      </c>
      <c r="B19" s="3">
        <f>C19+F19</f>
        <v>23271579.370000001</v>
      </c>
      <c r="C19" s="3">
        <f>D19+E19</f>
        <v>19504409.370000001</v>
      </c>
      <c r="D19" s="3">
        <v>17514389.370000001</v>
      </c>
      <c r="E19" s="4">
        <v>1990020</v>
      </c>
      <c r="F19" s="4">
        <f>SUM(G19:H19)</f>
        <v>3767170</v>
      </c>
      <c r="G19" s="4">
        <v>3767170</v>
      </c>
      <c r="H19" s="4">
        <v>0</v>
      </c>
    </row>
    <row r="20" spans="1:14">
      <c r="A20" s="2" t="s">
        <v>101</v>
      </c>
      <c r="B20" s="3">
        <f>C20+F20</f>
        <v>20066028</v>
      </c>
      <c r="C20" s="3">
        <f>D20+E20</f>
        <v>19565528</v>
      </c>
      <c r="D20" s="3">
        <v>17565528</v>
      </c>
      <c r="E20" s="3">
        <v>2000000</v>
      </c>
      <c r="F20" s="19">
        <f>SUM(G20:H20)</f>
        <v>500500</v>
      </c>
      <c r="G20" s="17">
        <v>500500</v>
      </c>
      <c r="H20" s="3">
        <v>0</v>
      </c>
    </row>
    <row r="21" spans="1:14">
      <c r="A21" s="2" t="s">
        <v>102</v>
      </c>
      <c r="B21" s="3">
        <f>C21+F21</f>
        <v>17069401.649999999</v>
      </c>
      <c r="C21" s="3">
        <f>D21+E21</f>
        <v>15258831.65</v>
      </c>
      <c r="D21" s="3">
        <v>14455581.65</v>
      </c>
      <c r="E21" s="4">
        <v>803250</v>
      </c>
      <c r="F21" s="18">
        <f>SUM(G21:H21)</f>
        <v>1810570</v>
      </c>
      <c r="G21" s="18">
        <v>1810570</v>
      </c>
      <c r="H21" s="4">
        <v>0</v>
      </c>
      <c r="J21" s="4"/>
    </row>
    <row r="22" spans="1:14">
      <c r="A22" s="2" t="s">
        <v>92</v>
      </c>
      <c r="B22" s="4">
        <f>C22+F22</f>
        <v>89715528.000000015</v>
      </c>
      <c r="C22" s="4">
        <f>D22+E22</f>
        <v>77715528.000000015</v>
      </c>
      <c r="D22" s="4">
        <v>69715528.000000015</v>
      </c>
      <c r="E22" s="4">
        <v>8000000.0000000009</v>
      </c>
      <c r="F22" s="18">
        <f>SUM(G22:H22)</f>
        <v>12000000</v>
      </c>
      <c r="G22" s="4">
        <v>12000000</v>
      </c>
      <c r="H22" s="4">
        <v>0</v>
      </c>
      <c r="I22" s="20"/>
    </row>
    <row r="23" spans="1:14">
      <c r="A23" s="2" t="s">
        <v>103</v>
      </c>
      <c r="B23" s="3">
        <f>+C23+F23</f>
        <v>17069401.649999999</v>
      </c>
      <c r="C23" s="3">
        <f>+D23+E23</f>
        <v>15258831.65</v>
      </c>
      <c r="D23" s="3">
        <f>D21</f>
        <v>14455581.65</v>
      </c>
      <c r="E23" s="3">
        <f>+E21</f>
        <v>803250</v>
      </c>
      <c r="F23" s="3">
        <f>H23+G23</f>
        <v>1810570</v>
      </c>
      <c r="G23" s="3">
        <f>G21</f>
        <v>1810570</v>
      </c>
      <c r="H23" s="3">
        <f>H21</f>
        <v>0</v>
      </c>
    </row>
    <row r="24" spans="1:14">
      <c r="B24" s="3"/>
      <c r="C24" s="3"/>
      <c r="D24" s="3"/>
    </row>
    <row r="25" spans="1:14">
      <c r="A25" s="27" t="s">
        <v>9</v>
      </c>
      <c r="B25" s="4"/>
      <c r="C25" s="4"/>
      <c r="D25" s="4"/>
      <c r="E25" s="4"/>
      <c r="F25" s="4"/>
      <c r="G25" s="4"/>
      <c r="H25" s="4"/>
    </row>
    <row r="26" spans="1:14">
      <c r="A26" s="21" t="s">
        <v>101</v>
      </c>
      <c r="B26" s="4">
        <f>B20</f>
        <v>20066028</v>
      </c>
      <c r="C26" s="4">
        <f>C20</f>
        <v>19565528</v>
      </c>
      <c r="D26" s="4"/>
      <c r="E26" s="4"/>
      <c r="F26" s="4">
        <f>F20</f>
        <v>500500</v>
      </c>
      <c r="G26" s="4"/>
      <c r="H26" s="4"/>
      <c r="I26" s="20"/>
      <c r="J26" s="20"/>
      <c r="K26" s="20"/>
      <c r="L26" s="20"/>
      <c r="M26" s="20"/>
      <c r="N26" s="20"/>
    </row>
    <row r="27" spans="1:14">
      <c r="A27" s="21" t="s">
        <v>102</v>
      </c>
      <c r="B27" s="4">
        <f>SUM(C27+ F27)</f>
        <v>15065528</v>
      </c>
      <c r="C27" s="4">
        <v>15065528</v>
      </c>
      <c r="D27" s="4"/>
      <c r="E27" s="4"/>
      <c r="F27" s="4">
        <v>0</v>
      </c>
      <c r="G27" s="4"/>
      <c r="H27" s="4"/>
    </row>
    <row r="28" spans="1:14">
      <c r="A28" s="5"/>
      <c r="B28" s="5"/>
      <c r="C28" s="5"/>
      <c r="D28" s="5"/>
      <c r="E28" s="5"/>
      <c r="F28" s="5"/>
      <c r="G28" s="5"/>
      <c r="H28" s="5"/>
    </row>
    <row r="29" spans="1:14">
      <c r="A29" s="5" t="s">
        <v>10</v>
      </c>
      <c r="B29" s="5"/>
      <c r="C29" s="5"/>
      <c r="D29" s="5"/>
      <c r="E29" s="5"/>
      <c r="F29" s="5"/>
      <c r="G29" s="5"/>
      <c r="H29" s="5"/>
    </row>
    <row r="30" spans="1:14">
      <c r="A30" s="21" t="s">
        <v>66</v>
      </c>
      <c r="B30" s="28">
        <v>0.99</v>
      </c>
      <c r="C30" s="28">
        <v>0.99</v>
      </c>
      <c r="D30" s="28">
        <v>0.99</v>
      </c>
      <c r="E30" s="28">
        <v>0.99</v>
      </c>
      <c r="F30" s="28">
        <v>0.99</v>
      </c>
      <c r="G30" s="28">
        <v>0.99</v>
      </c>
      <c r="H30" s="28">
        <v>0.99</v>
      </c>
    </row>
    <row r="31" spans="1:14">
      <c r="A31" s="21" t="s">
        <v>104</v>
      </c>
      <c r="B31" s="28">
        <v>1.01</v>
      </c>
      <c r="C31" s="28">
        <v>1.01</v>
      </c>
      <c r="D31" s="28">
        <v>1.01</v>
      </c>
      <c r="E31" s="28">
        <v>1.01</v>
      </c>
      <c r="F31" s="28">
        <v>1.01</v>
      </c>
      <c r="G31" s="28">
        <v>1.01</v>
      </c>
      <c r="H31" s="28">
        <v>1.01</v>
      </c>
    </row>
    <row r="32" spans="1:14">
      <c r="A32" s="21" t="s">
        <v>11</v>
      </c>
      <c r="B32" s="4"/>
      <c r="C32" s="22"/>
      <c r="D32" s="22"/>
      <c r="E32" s="22"/>
      <c r="F32" s="22"/>
      <c r="G32" s="22"/>
      <c r="H32" s="22"/>
    </row>
    <row r="33" spans="1:8">
      <c r="A33" s="5"/>
      <c r="B33" s="5"/>
      <c r="C33" s="5"/>
      <c r="D33" s="5"/>
      <c r="E33" s="5"/>
      <c r="F33" s="5"/>
      <c r="G33" s="5"/>
      <c r="H33" s="5"/>
    </row>
    <row r="34" spans="1:8">
      <c r="A34" s="29" t="s">
        <v>12</v>
      </c>
      <c r="B34" s="5"/>
      <c r="C34" s="5"/>
      <c r="D34" s="5"/>
      <c r="E34" s="5"/>
      <c r="F34" s="5"/>
      <c r="G34" s="5"/>
      <c r="H34" s="5"/>
    </row>
    <row r="35" spans="1:8">
      <c r="A35" s="5" t="s">
        <v>67</v>
      </c>
      <c r="B35" s="4">
        <f>B19/B30</f>
        <v>23506645.828282829</v>
      </c>
      <c r="C35" s="4">
        <f t="shared" ref="C35:H35" si="3">C19/C30</f>
        <v>19701423.606060605</v>
      </c>
      <c r="D35" s="4">
        <f>D19/D30</f>
        <v>17691302.393939395</v>
      </c>
      <c r="E35" s="4">
        <f t="shared" si="3"/>
        <v>2010121.2121212122</v>
      </c>
      <c r="F35" s="4">
        <f t="shared" si="3"/>
        <v>3805222.2222222225</v>
      </c>
      <c r="G35" s="4">
        <f t="shared" si="3"/>
        <v>3805222.2222222225</v>
      </c>
      <c r="H35" s="4">
        <f t="shared" si="3"/>
        <v>0</v>
      </c>
    </row>
    <row r="36" spans="1:8">
      <c r="A36" s="5" t="s">
        <v>105</v>
      </c>
      <c r="B36" s="4">
        <f t="shared" ref="B36:F36" si="4">B21/B31</f>
        <v>16900397.673267324</v>
      </c>
      <c r="C36" s="4">
        <f t="shared" si="4"/>
        <v>15107754.108910892</v>
      </c>
      <c r="D36" s="4">
        <f t="shared" si="4"/>
        <v>14312457.079207921</v>
      </c>
      <c r="E36" s="4">
        <f t="shared" si="4"/>
        <v>795297.02970297029</v>
      </c>
      <c r="F36" s="4">
        <f t="shared" si="4"/>
        <v>1792643.5643564356</v>
      </c>
      <c r="G36" s="4">
        <f>G21/G31</f>
        <v>1792643.5643564356</v>
      </c>
      <c r="H36" s="4">
        <f>H21/H31</f>
        <v>0</v>
      </c>
    </row>
    <row r="37" spans="1:8">
      <c r="A37" s="5" t="s">
        <v>68</v>
      </c>
      <c r="B37" s="4">
        <f t="shared" ref="B37:H37" si="5">B35/B11</f>
        <v>102798.74268928352</v>
      </c>
      <c r="C37" s="4">
        <f t="shared" si="5"/>
        <v>122622.96850245191</v>
      </c>
      <c r="D37" s="4">
        <f t="shared" si="5"/>
        <v>631832.22835497838</v>
      </c>
      <c r="E37" s="4">
        <f t="shared" si="5"/>
        <v>15151.667428049339</v>
      </c>
      <c r="F37" s="4">
        <f t="shared" si="5"/>
        <v>55959.150326797389</v>
      </c>
      <c r="G37" s="4">
        <f t="shared" si="5"/>
        <v>55959.150326797389</v>
      </c>
      <c r="H37" s="4" t="e">
        <f t="shared" si="5"/>
        <v>#DIV/0!</v>
      </c>
    </row>
    <row r="38" spans="1:8">
      <c r="A38" s="5" t="s">
        <v>106</v>
      </c>
      <c r="B38" s="4">
        <f t="shared" ref="B38:H38" si="6">B36/B14</f>
        <v>91849.98735471371</v>
      </c>
      <c r="C38" s="4">
        <f t="shared" si="6"/>
        <v>130239.25955957666</v>
      </c>
      <c r="D38" s="4">
        <f t="shared" si="6"/>
        <v>572498.28316831682</v>
      </c>
      <c r="E38" s="4">
        <f t="shared" si="6"/>
        <v>8739.5277989337392</v>
      </c>
      <c r="F38" s="4">
        <f t="shared" si="6"/>
        <v>26362.405358182878</v>
      </c>
      <c r="G38" s="4">
        <f t="shared" si="6"/>
        <v>26362.405358182878</v>
      </c>
      <c r="H38" s="4" t="e">
        <f t="shared" si="6"/>
        <v>#DIV/0!</v>
      </c>
    </row>
    <row r="39" spans="1:8">
      <c r="A39" s="5"/>
      <c r="B39" s="5"/>
      <c r="C39" s="5"/>
      <c r="D39" s="5"/>
      <c r="E39" s="5"/>
      <c r="F39" s="5"/>
      <c r="G39" s="5"/>
      <c r="H39" s="5"/>
    </row>
    <row r="40" spans="1:8">
      <c r="A40" s="29" t="s">
        <v>13</v>
      </c>
      <c r="B40" s="5"/>
      <c r="C40" s="5"/>
      <c r="D40" s="5"/>
      <c r="E40" s="5"/>
      <c r="F40" s="5"/>
      <c r="G40" s="5"/>
      <c r="H40" s="5"/>
    </row>
    <row r="41" spans="1:8">
      <c r="A41" s="5"/>
      <c r="B41" s="5"/>
      <c r="C41" s="5"/>
      <c r="D41" s="5"/>
      <c r="E41" s="5"/>
      <c r="F41" s="5"/>
      <c r="G41" s="5"/>
      <c r="H41" s="5"/>
    </row>
    <row r="42" spans="1:8">
      <c r="A42" s="5" t="s">
        <v>14</v>
      </c>
      <c r="B42" s="5"/>
      <c r="C42" s="5"/>
      <c r="D42" s="5"/>
      <c r="E42" s="5"/>
      <c r="F42" s="5"/>
      <c r="G42" s="5"/>
      <c r="H42" s="5"/>
    </row>
    <row r="43" spans="1:8">
      <c r="A43" s="5" t="s">
        <v>15</v>
      </c>
      <c r="B43" s="8" t="s">
        <v>51</v>
      </c>
      <c r="C43" s="8" t="s">
        <v>51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</row>
    <row r="44" spans="1:8">
      <c r="A44" s="5" t="s">
        <v>16</v>
      </c>
      <c r="B44" s="8" t="s">
        <v>51</v>
      </c>
      <c r="C44" s="8" t="s">
        <v>51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</row>
    <row r="45" spans="1:8">
      <c r="A45" s="5"/>
      <c r="B45" s="5"/>
      <c r="C45" s="5"/>
      <c r="D45" s="5"/>
      <c r="E45" s="5"/>
      <c r="F45" s="5"/>
      <c r="G45" s="5"/>
      <c r="H45" s="5"/>
    </row>
    <row r="46" spans="1:8">
      <c r="A46" s="5" t="s">
        <v>17</v>
      </c>
      <c r="B46" s="5"/>
      <c r="C46" s="5"/>
      <c r="D46" s="5"/>
      <c r="E46" s="5"/>
      <c r="F46" s="5"/>
      <c r="G46" s="5"/>
      <c r="H46" s="5"/>
    </row>
    <row r="47" spans="1:8">
      <c r="A47" s="5" t="s">
        <v>18</v>
      </c>
      <c r="B47" s="8">
        <f>B14/B13*100</f>
        <v>123.48993288590604</v>
      </c>
      <c r="C47" s="8">
        <f t="shared" ref="C47:H47" si="7">C14/C13*100</f>
        <v>130.3370786516854</v>
      </c>
      <c r="D47" s="8">
        <f t="shared" si="7"/>
        <v>96.15384615384616</v>
      </c>
      <c r="E47" s="8">
        <f t="shared" si="7"/>
        <v>144.44444444444443</v>
      </c>
      <c r="F47" s="8">
        <f t="shared" si="7"/>
        <v>113.33333333333333</v>
      </c>
      <c r="G47" s="8">
        <f t="shared" si="7"/>
        <v>113.33333333333333</v>
      </c>
      <c r="H47" s="8" t="e">
        <f t="shared" si="7"/>
        <v>#DIV/0!</v>
      </c>
    </row>
    <row r="48" spans="1:8">
      <c r="A48" s="5" t="s">
        <v>19</v>
      </c>
      <c r="B48" s="8">
        <f>B21/B20*100</f>
        <v>85.066170793741534</v>
      </c>
      <c r="C48" s="8">
        <f t="shared" ref="C48:F48" si="8">C21/C20*100</f>
        <v>77.988345880571174</v>
      </c>
      <c r="D48" s="8">
        <f t="shared" si="8"/>
        <v>82.295172966050316</v>
      </c>
      <c r="E48" s="8">
        <f t="shared" si="8"/>
        <v>40.162500000000001</v>
      </c>
      <c r="F48" s="8">
        <f t="shared" si="8"/>
        <v>361.75224775224774</v>
      </c>
      <c r="G48" s="8">
        <f>G21/G20*100</f>
        <v>361.75224775224774</v>
      </c>
      <c r="H48" s="8" t="e">
        <f>H21/H20*100</f>
        <v>#DIV/0!</v>
      </c>
    </row>
    <row r="49" spans="1:8">
      <c r="A49" s="5" t="s">
        <v>20</v>
      </c>
      <c r="B49" s="8">
        <f t="shared" ref="B49:H49" si="9">AVERAGE(B47:B48)</f>
        <v>104.27805183982379</v>
      </c>
      <c r="C49" s="8">
        <f t="shared" si="9"/>
        <v>104.1627122661283</v>
      </c>
      <c r="D49" s="8">
        <f t="shared" si="9"/>
        <v>89.224509559948245</v>
      </c>
      <c r="E49" s="8">
        <f t="shared" si="9"/>
        <v>92.303472222222211</v>
      </c>
      <c r="F49" s="8">
        <f t="shared" si="9"/>
        <v>237.54279054279053</v>
      </c>
      <c r="G49" s="8">
        <f t="shared" si="9"/>
        <v>237.54279054279053</v>
      </c>
      <c r="H49" s="8" t="e">
        <f t="shared" si="9"/>
        <v>#DIV/0!</v>
      </c>
    </row>
    <row r="50" spans="1:8">
      <c r="A50" s="5"/>
      <c r="B50" s="8"/>
      <c r="C50" s="8"/>
      <c r="D50" s="8"/>
      <c r="E50" s="8"/>
      <c r="F50" s="8"/>
      <c r="G50" s="8"/>
      <c r="H50" s="8"/>
    </row>
    <row r="51" spans="1:8">
      <c r="A51" s="5" t="s">
        <v>21</v>
      </c>
      <c r="B51" s="5"/>
      <c r="C51" s="5"/>
      <c r="D51" s="5"/>
      <c r="E51" s="5"/>
      <c r="F51" s="5"/>
      <c r="G51" s="5"/>
      <c r="H51" s="5"/>
    </row>
    <row r="52" spans="1:8">
      <c r="A52" s="5" t="s">
        <v>22</v>
      </c>
      <c r="B52" s="8">
        <f>(B14/B16)*100</f>
        <v>9.7768331562167905</v>
      </c>
      <c r="C52" s="8">
        <f t="shared" ref="C52:H52" si="10">(C14/C16)*100</f>
        <v>32.861189801699723</v>
      </c>
      <c r="D52" s="8">
        <f t="shared" si="10"/>
        <v>24.752475247524753</v>
      </c>
      <c r="E52" s="8">
        <f t="shared" si="10"/>
        <v>36.111111111111107</v>
      </c>
      <c r="F52" s="8">
        <f t="shared" si="10"/>
        <v>4.4473512099411385</v>
      </c>
      <c r="G52" s="8">
        <f t="shared" si="10"/>
        <v>4.4473512099411385</v>
      </c>
      <c r="H52" s="8" t="e">
        <f t="shared" si="10"/>
        <v>#DIV/0!</v>
      </c>
    </row>
    <row r="53" spans="1:8">
      <c r="A53" s="5" t="s">
        <v>23</v>
      </c>
      <c r="B53" s="8">
        <f>B21/B22*100</f>
        <v>19.026139655556612</v>
      </c>
      <c r="C53" s="8">
        <f t="shared" ref="C53:F53" si="11">C21/C22*100</f>
        <v>19.634212161564413</v>
      </c>
      <c r="D53" s="8">
        <f t="shared" si="11"/>
        <v>20.735095988945243</v>
      </c>
      <c r="E53" s="8">
        <f t="shared" si="11"/>
        <v>10.040624999999999</v>
      </c>
      <c r="F53" s="8">
        <f t="shared" si="11"/>
        <v>15.088083333333332</v>
      </c>
      <c r="G53" s="8">
        <f>G21/G22*100</f>
        <v>15.088083333333332</v>
      </c>
      <c r="H53" s="8" t="e">
        <f>H21/H22*100</f>
        <v>#DIV/0!</v>
      </c>
    </row>
    <row r="54" spans="1:8">
      <c r="A54" s="5" t="s">
        <v>24</v>
      </c>
      <c r="B54" s="8">
        <f t="shared" ref="B54:H54" si="12">(B52+B53)/2</f>
        <v>14.4014864058867</v>
      </c>
      <c r="C54" s="8">
        <f t="shared" si="12"/>
        <v>26.247700981632068</v>
      </c>
      <c r="D54" s="8">
        <f t="shared" si="12"/>
        <v>22.743785618234998</v>
      </c>
      <c r="E54" s="8">
        <f t="shared" si="12"/>
        <v>23.075868055555553</v>
      </c>
      <c r="F54" s="8">
        <f t="shared" si="12"/>
        <v>9.7677172716372347</v>
      </c>
      <c r="G54" s="8">
        <f t="shared" si="12"/>
        <v>9.7677172716372347</v>
      </c>
      <c r="H54" s="8" t="e">
        <f t="shared" si="12"/>
        <v>#DIV/0!</v>
      </c>
    </row>
    <row r="55" spans="1:8">
      <c r="A55" s="5"/>
      <c r="B55" s="5"/>
      <c r="C55" s="5"/>
      <c r="D55" s="5"/>
      <c r="E55" s="5"/>
      <c r="F55" s="5"/>
      <c r="G55" s="5"/>
      <c r="H55" s="5"/>
    </row>
    <row r="56" spans="1:8">
      <c r="A56" s="5" t="s">
        <v>35</v>
      </c>
      <c r="B56" s="8"/>
      <c r="C56" s="8"/>
      <c r="D56" s="8"/>
      <c r="E56" s="8"/>
      <c r="F56" s="8"/>
      <c r="G56" s="8"/>
      <c r="H56" s="8"/>
    </row>
    <row r="57" spans="1:8">
      <c r="A57" s="5" t="s">
        <v>25</v>
      </c>
      <c r="B57" s="8">
        <f t="shared" ref="B57:F57" si="13">B23/B21*100</f>
        <v>100</v>
      </c>
      <c r="C57" s="8">
        <f t="shared" si="13"/>
        <v>100</v>
      </c>
      <c r="D57" s="8"/>
      <c r="E57" s="8"/>
      <c r="F57" s="8">
        <f t="shared" si="13"/>
        <v>100</v>
      </c>
      <c r="G57" s="8"/>
      <c r="H57" s="8"/>
    </row>
    <row r="58" spans="1:8">
      <c r="A58" s="5"/>
      <c r="B58" s="5"/>
      <c r="C58" s="5"/>
      <c r="D58" s="5"/>
      <c r="E58" s="5"/>
      <c r="F58" s="5"/>
      <c r="G58" s="5"/>
      <c r="H58" s="5"/>
    </row>
    <row r="59" spans="1:8">
      <c r="A59" s="5" t="s">
        <v>26</v>
      </c>
      <c r="B59" s="5"/>
      <c r="C59" s="5"/>
      <c r="D59" s="5"/>
      <c r="E59" s="5"/>
      <c r="F59" s="5"/>
      <c r="G59" s="5"/>
      <c r="H59" s="5"/>
    </row>
    <row r="60" spans="1:8">
      <c r="A60" s="5" t="s">
        <v>27</v>
      </c>
      <c r="B60" s="8">
        <f>((B14/B11)-1)*100</f>
        <v>-19.533527696792994</v>
      </c>
      <c r="C60" s="8">
        <f t="shared" ref="C60:H60" si="14">((C14/C11)-1)*100</f>
        <v>-27.800829875518673</v>
      </c>
      <c r="D60" s="8">
        <f t="shared" si="14"/>
        <v>-10.71428571428571</v>
      </c>
      <c r="E60" s="8">
        <f t="shared" si="14"/>
        <v>-31.407035175879393</v>
      </c>
      <c r="F60" s="8">
        <f t="shared" si="14"/>
        <v>0</v>
      </c>
      <c r="G60" s="8">
        <f t="shared" si="14"/>
        <v>0</v>
      </c>
      <c r="H60" s="8" t="e">
        <f t="shared" si="14"/>
        <v>#DIV/0!</v>
      </c>
    </row>
    <row r="61" spans="1:8">
      <c r="A61" s="5" t="s">
        <v>28</v>
      </c>
      <c r="B61" s="8">
        <f>((B36/B35)-1)*100</f>
        <v>-28.103746503327031</v>
      </c>
      <c r="C61" s="8">
        <f>((C36/C35)-1)*100</f>
        <v>-23.316434329834912</v>
      </c>
      <c r="D61" s="8">
        <f t="shared" ref="D61:H61" si="15">((D36/D35)-1)*100</f>
        <v>-19.098906567155748</v>
      </c>
      <c r="E61" s="8">
        <f t="shared" si="15"/>
        <v>-60.435369523625873</v>
      </c>
      <c r="F61" s="8">
        <f t="shared" si="15"/>
        <v>-52.889911293812844</v>
      </c>
      <c r="G61" s="8">
        <f t="shared" si="15"/>
        <v>-52.889911293812844</v>
      </c>
      <c r="H61" s="8" t="e">
        <f t="shared" si="15"/>
        <v>#DIV/0!</v>
      </c>
    </row>
    <row r="62" spans="1:8">
      <c r="A62" s="5" t="s">
        <v>29</v>
      </c>
      <c r="B62" s="8">
        <f t="shared" ref="B62:H62" si="16">((B38/B37)-1)*100</f>
        <v>-10.650670473337598</v>
      </c>
      <c r="C62" s="8">
        <f t="shared" si="16"/>
        <v>6.2111455546539407</v>
      </c>
      <c r="D62" s="8">
        <f t="shared" si="16"/>
        <v>-9.3907753552144424</v>
      </c>
      <c r="E62" s="8">
        <f t="shared" si="16"/>
        <v>-42.319696228582771</v>
      </c>
      <c r="F62" s="8">
        <f t="shared" si="16"/>
        <v>-52.88991129381283</v>
      </c>
      <c r="G62" s="8">
        <f t="shared" si="16"/>
        <v>-52.88991129381283</v>
      </c>
      <c r="H62" s="8" t="e">
        <f t="shared" si="16"/>
        <v>#DIV/0!</v>
      </c>
    </row>
    <row r="63" spans="1:8">
      <c r="A63" s="5"/>
      <c r="B63" s="8"/>
      <c r="C63" s="8"/>
      <c r="D63" s="8"/>
      <c r="E63" s="8"/>
      <c r="F63" s="8"/>
      <c r="G63" s="8"/>
      <c r="H63" s="8"/>
    </row>
    <row r="64" spans="1:8">
      <c r="A64" s="5" t="s">
        <v>30</v>
      </c>
      <c r="B64" s="5"/>
      <c r="C64" s="5"/>
      <c r="D64" s="5"/>
      <c r="E64" s="5"/>
      <c r="F64" s="5"/>
      <c r="G64" s="5"/>
      <c r="H64" s="5"/>
    </row>
    <row r="65" spans="1:9">
      <c r="A65" s="5" t="s">
        <v>38</v>
      </c>
      <c r="B65" s="4">
        <f>B20/B13</f>
        <v>134671.32885906039</v>
      </c>
      <c r="C65" s="4">
        <f t="shared" ref="C65:H65" si="17">C20/C13</f>
        <v>219837.39325842698</v>
      </c>
      <c r="D65" s="4">
        <f t="shared" si="17"/>
        <v>675597.23076923075</v>
      </c>
      <c r="E65" s="4">
        <f t="shared" si="17"/>
        <v>31746.031746031746</v>
      </c>
      <c r="F65" s="4">
        <f t="shared" si="17"/>
        <v>8341.6666666666661</v>
      </c>
      <c r="G65" s="4">
        <f t="shared" si="17"/>
        <v>8341.6666666666661</v>
      </c>
      <c r="H65" s="4" t="e">
        <f t="shared" si="17"/>
        <v>#DIV/0!</v>
      </c>
    </row>
    <row r="66" spans="1:9">
      <c r="A66" s="5" t="s">
        <v>39</v>
      </c>
      <c r="B66" s="4">
        <f>B21/B14</f>
        <v>92768.487228260856</v>
      </c>
      <c r="C66" s="4">
        <f t="shared" ref="C66:H66" si="18">C21/C14</f>
        <v>131541.65215517243</v>
      </c>
      <c r="D66" s="4">
        <f t="shared" si="18"/>
        <v>578223.26600000006</v>
      </c>
      <c r="E66" s="4">
        <f t="shared" si="18"/>
        <v>8826.9230769230762</v>
      </c>
      <c r="F66" s="4">
        <f t="shared" si="18"/>
        <v>26626.029411764706</v>
      </c>
      <c r="G66" s="4">
        <f t="shared" si="18"/>
        <v>26626.029411764706</v>
      </c>
      <c r="H66" s="4" t="e">
        <f t="shared" si="18"/>
        <v>#DIV/0!</v>
      </c>
    </row>
    <row r="67" spans="1:9">
      <c r="A67" s="5" t="s">
        <v>31</v>
      </c>
      <c r="B67" s="8">
        <f>(B66/B65)*B49</f>
        <v>71.832046228745526</v>
      </c>
      <c r="C67" s="8">
        <f t="shared" ref="C67:H67" si="19">(C66/C65)*C49</f>
        <v>62.326681832255275</v>
      </c>
      <c r="D67" s="8">
        <f t="shared" si="19"/>
        <v>76.364563049288307</v>
      </c>
      <c r="E67" s="8">
        <f t="shared" si="19"/>
        <v>25.664802944711536</v>
      </c>
      <c r="F67" s="8">
        <f t="shared" si="19"/>
        <v>758.22033896643404</v>
      </c>
      <c r="G67" s="8">
        <f t="shared" si="19"/>
        <v>758.22033896643404</v>
      </c>
      <c r="H67" s="8" t="e">
        <f t="shared" si="19"/>
        <v>#DIV/0!</v>
      </c>
    </row>
    <row r="68" spans="1:9">
      <c r="A68" s="5" t="s">
        <v>40</v>
      </c>
      <c r="B68" s="12">
        <f>B20/(B13*3)</f>
        <v>44890.442953020138</v>
      </c>
      <c r="C68" s="12">
        <f t="shared" ref="C68:H68" si="20">C20/(C13*3)</f>
        <v>73279.131086142326</v>
      </c>
      <c r="D68" s="12">
        <f t="shared" si="20"/>
        <v>225199.07692307694</v>
      </c>
      <c r="E68" s="12">
        <f t="shared" si="20"/>
        <v>10582.010582010582</v>
      </c>
      <c r="F68" s="12">
        <f t="shared" si="20"/>
        <v>2780.5555555555557</v>
      </c>
      <c r="G68" s="12">
        <f t="shared" si="20"/>
        <v>2780.5555555555557</v>
      </c>
      <c r="H68" s="12" t="e">
        <f t="shared" si="20"/>
        <v>#DIV/0!</v>
      </c>
    </row>
    <row r="69" spans="1:9">
      <c r="A69" s="5" t="s">
        <v>41</v>
      </c>
      <c r="B69" s="12">
        <f>B21/(B14*3)</f>
        <v>30922.829076086953</v>
      </c>
      <c r="C69" s="12">
        <f t="shared" ref="C69:H69" si="21">C21/(C14*3)</f>
        <v>43847.217385057469</v>
      </c>
      <c r="D69" s="12">
        <f t="shared" si="21"/>
        <v>192741.08866666668</v>
      </c>
      <c r="E69" s="12">
        <f t="shared" si="21"/>
        <v>2942.3076923076924</v>
      </c>
      <c r="F69" s="12">
        <f t="shared" si="21"/>
        <v>8875.3431372549021</v>
      </c>
      <c r="G69" s="12">
        <f t="shared" si="21"/>
        <v>8875.3431372549021</v>
      </c>
      <c r="H69" s="12" t="e">
        <f t="shared" si="21"/>
        <v>#DIV/0!</v>
      </c>
    </row>
    <row r="70" spans="1:9">
      <c r="A70" s="5"/>
      <c r="B70" s="12"/>
      <c r="C70" s="12"/>
      <c r="D70" s="12"/>
      <c r="E70" s="12"/>
      <c r="F70" s="12"/>
      <c r="G70" s="12"/>
      <c r="H70" s="12"/>
    </row>
    <row r="71" spans="1:9">
      <c r="A71" s="5" t="s">
        <v>32</v>
      </c>
      <c r="B71" s="8"/>
      <c r="C71" s="8"/>
      <c r="D71" s="8"/>
      <c r="E71" s="5"/>
      <c r="F71" s="5"/>
      <c r="G71" s="5"/>
      <c r="H71" s="5"/>
    </row>
    <row r="72" spans="1:9">
      <c r="A72" s="5" t="s">
        <v>33</v>
      </c>
      <c r="B72" s="8">
        <f>(B27/B26)*100</f>
        <v>75.079771641901431</v>
      </c>
      <c r="C72" s="8">
        <f>(C27/C26)*100</f>
        <v>77.000365131981113</v>
      </c>
      <c r="D72" s="8"/>
      <c r="E72" s="8"/>
      <c r="F72" s="8">
        <f>(F27/F26)*100</f>
        <v>0</v>
      </c>
      <c r="G72" s="8"/>
      <c r="H72" s="8"/>
      <c r="I72" s="20"/>
    </row>
    <row r="73" spans="1:9">
      <c r="A73" s="5" t="s">
        <v>34</v>
      </c>
      <c r="B73" s="8">
        <f>(B21/B27)*100</f>
        <v>113.30105157947334</v>
      </c>
      <c r="C73" s="8">
        <f>(C21/C27)*100</f>
        <v>101.2830857969266</v>
      </c>
      <c r="D73" s="8"/>
      <c r="E73" s="8"/>
      <c r="F73" s="8" t="e">
        <f>(F21/F27)*100</f>
        <v>#DIV/0!</v>
      </c>
      <c r="G73" s="8"/>
      <c r="H73" s="8"/>
      <c r="I73" s="20"/>
    </row>
    <row r="74" spans="1:9" ht="15.75" thickBot="1">
      <c r="A74" s="30"/>
      <c r="B74" s="30"/>
      <c r="C74" s="30"/>
      <c r="D74" s="30"/>
      <c r="E74" s="30"/>
      <c r="F74" s="30"/>
      <c r="G74" s="30"/>
      <c r="H74" s="30"/>
    </row>
    <row r="75" spans="1:9" ht="15.75" thickTop="1">
      <c r="A75" s="10" t="s">
        <v>36</v>
      </c>
      <c r="B75" s="5"/>
      <c r="C75" s="5"/>
      <c r="D75" s="5"/>
      <c r="E75" s="5"/>
      <c r="F75" s="5"/>
      <c r="G75" s="5"/>
      <c r="H75" s="5"/>
    </row>
    <row r="76" spans="1:9">
      <c r="A76" s="10" t="s">
        <v>97</v>
      </c>
      <c r="B76" s="5"/>
      <c r="C76" s="5"/>
      <c r="D76" s="5"/>
      <c r="E76" s="5"/>
      <c r="F76" s="5"/>
      <c r="G76" s="5"/>
      <c r="H76" s="5"/>
    </row>
    <row r="77" spans="1:9">
      <c r="A77" s="10" t="s">
        <v>98</v>
      </c>
      <c r="B77" s="5"/>
      <c r="C77" s="5"/>
      <c r="D77" s="5"/>
      <c r="E77" s="5"/>
      <c r="F77" s="5"/>
      <c r="G77" s="5"/>
      <c r="H77" s="5"/>
    </row>
    <row r="78" spans="1:9">
      <c r="A78" s="10" t="s">
        <v>57</v>
      </c>
      <c r="B78" s="31"/>
      <c r="C78" s="31"/>
      <c r="D78" s="31"/>
      <c r="E78" s="5"/>
      <c r="F78" s="5"/>
      <c r="G78" s="5"/>
      <c r="H78" s="5"/>
    </row>
    <row r="79" spans="1:9">
      <c r="A79" s="10"/>
      <c r="B79" s="5"/>
      <c r="C79" s="5"/>
      <c r="D79" s="5"/>
      <c r="E79" s="5"/>
      <c r="F79" s="5"/>
      <c r="G79" s="5"/>
      <c r="H79" s="5"/>
    </row>
    <row r="80" spans="1:9">
      <c r="A80" s="10"/>
    </row>
    <row r="82" spans="1:1">
      <c r="A82" t="s">
        <v>37</v>
      </c>
    </row>
    <row r="84" spans="1:1">
      <c r="A84" t="s">
        <v>52</v>
      </c>
    </row>
    <row r="85" spans="1:1">
      <c r="A85" t="s">
        <v>53</v>
      </c>
    </row>
    <row r="88" spans="1:1">
      <c r="A88" s="24" t="s">
        <v>143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89"/>
  <sheetViews>
    <sheetView topLeftCell="A69" zoomScale="80" zoomScaleNormal="80" workbookViewId="0">
      <selection activeCell="G25" sqref="G25"/>
    </sheetView>
  </sheetViews>
  <sheetFormatPr baseColWidth="10" defaultColWidth="11.42578125" defaultRowHeight="15"/>
  <cols>
    <col min="1" max="1" width="50.85546875" customWidth="1"/>
    <col min="2" max="7" width="13.7109375" customWidth="1"/>
    <col min="8" max="8" width="15.42578125" customWidth="1"/>
  </cols>
  <sheetData>
    <row r="2" spans="1:9" ht="15.75">
      <c r="A2" s="33" t="s">
        <v>107</v>
      </c>
      <c r="B2" s="33"/>
      <c r="C2" s="33"/>
      <c r="D2" s="33"/>
      <c r="E2" s="33"/>
      <c r="F2" s="33"/>
      <c r="G2" s="33"/>
      <c r="H2" s="33"/>
    </row>
    <row r="4" spans="1:9" ht="20.100000000000001" customHeight="1">
      <c r="A4" s="34" t="s">
        <v>0</v>
      </c>
      <c r="B4" s="37" t="s">
        <v>1</v>
      </c>
      <c r="C4" s="40" t="s">
        <v>2</v>
      </c>
      <c r="D4" s="41"/>
      <c r="E4" s="42"/>
      <c r="F4" s="40" t="s">
        <v>3</v>
      </c>
      <c r="G4" s="41"/>
      <c r="H4" s="42"/>
    </row>
    <row r="5" spans="1:9" ht="20.100000000000001" customHeight="1">
      <c r="A5" s="35"/>
      <c r="B5" s="38"/>
      <c r="C5" s="43" t="s">
        <v>4</v>
      </c>
      <c r="D5" s="49" t="s">
        <v>5</v>
      </c>
      <c r="E5" s="45" t="s">
        <v>60</v>
      </c>
      <c r="F5" s="47" t="s">
        <v>4</v>
      </c>
      <c r="G5" s="49" t="s">
        <v>54</v>
      </c>
      <c r="H5" s="50" t="s">
        <v>6</v>
      </c>
    </row>
    <row r="6" spans="1:9" ht="15.75" thickBot="1">
      <c r="A6" s="36"/>
      <c r="B6" s="39"/>
      <c r="C6" s="44"/>
      <c r="D6" s="46"/>
      <c r="E6" s="46"/>
      <c r="F6" s="48"/>
      <c r="G6" s="46"/>
      <c r="H6" s="51"/>
    </row>
    <row r="7" spans="1:9" ht="15.75" thickTop="1"/>
    <row r="8" spans="1:9">
      <c r="A8" s="1" t="s">
        <v>7</v>
      </c>
    </row>
    <row r="10" spans="1:9">
      <c r="A10" t="s">
        <v>48</v>
      </c>
    </row>
    <row r="11" spans="1:9">
      <c r="A11" s="2" t="s">
        <v>69</v>
      </c>
      <c r="B11" s="4">
        <f t="shared" ref="B11:B12" si="0">C11+F11</f>
        <v>868</v>
      </c>
      <c r="C11" s="4">
        <f t="shared" ref="C11:C12" si="1">D11+E11</f>
        <v>144</v>
      </c>
      <c r="D11">
        <v>19</v>
      </c>
      <c r="E11" s="4">
        <v>125</v>
      </c>
      <c r="F11" s="4">
        <f t="shared" ref="F11:F12" si="2">SUM(G11:H11)</f>
        <v>724</v>
      </c>
      <c r="G11" s="4">
        <v>724</v>
      </c>
      <c r="H11" s="5">
        <v>0</v>
      </c>
    </row>
    <row r="12" spans="1:9">
      <c r="A12" s="13" t="s">
        <v>49</v>
      </c>
      <c r="B12" s="4">
        <f t="shared" si="0"/>
        <v>147</v>
      </c>
      <c r="C12" s="4">
        <f t="shared" si="1"/>
        <v>147</v>
      </c>
      <c r="D12">
        <v>22</v>
      </c>
      <c r="E12">
        <v>125</v>
      </c>
      <c r="F12" s="4">
        <f t="shared" si="2"/>
        <v>0</v>
      </c>
      <c r="G12" s="4">
        <v>0</v>
      </c>
      <c r="H12" s="5">
        <v>0</v>
      </c>
    </row>
    <row r="13" spans="1:9" ht="15.75" customHeight="1">
      <c r="A13" s="2" t="s">
        <v>108</v>
      </c>
      <c r="B13" s="4">
        <f t="shared" ref="B13" si="3">C13+F13</f>
        <v>1107</v>
      </c>
      <c r="C13" s="4">
        <f t="shared" ref="C13:C16" si="4">D13+E13</f>
        <v>88</v>
      </c>
      <c r="D13">
        <v>25</v>
      </c>
      <c r="E13" s="5">
        <v>63</v>
      </c>
      <c r="F13" s="4">
        <f>SUM(G13:H13)</f>
        <v>1019</v>
      </c>
      <c r="G13" s="5">
        <v>1019</v>
      </c>
      <c r="H13" s="5">
        <v>0</v>
      </c>
      <c r="I13" s="20"/>
    </row>
    <row r="14" spans="1:9">
      <c r="A14" s="21" t="s">
        <v>109</v>
      </c>
      <c r="B14" s="4">
        <f>C14+F14</f>
        <v>1210.3333333333333</v>
      </c>
      <c r="C14" s="4">
        <f t="shared" si="4"/>
        <v>85.333333333333343</v>
      </c>
      <c r="D14" s="5">
        <v>23</v>
      </c>
      <c r="E14" s="4">
        <v>62.333333333333336</v>
      </c>
      <c r="F14" s="4">
        <f>SUM(G14:H14)</f>
        <v>1125</v>
      </c>
      <c r="G14" s="4">
        <v>1125</v>
      </c>
      <c r="H14" s="4">
        <v>0</v>
      </c>
    </row>
    <row r="15" spans="1:9">
      <c r="A15" s="32" t="s">
        <v>49</v>
      </c>
      <c r="B15" s="4">
        <f>+C15+F15</f>
        <v>1233.3333333333333</v>
      </c>
      <c r="C15" s="4">
        <f t="shared" si="4"/>
        <v>108.33333333333334</v>
      </c>
      <c r="D15" s="5">
        <v>46</v>
      </c>
      <c r="E15" s="4">
        <v>62.333333333333336</v>
      </c>
      <c r="F15" s="4">
        <f>SUM(G15:H15)</f>
        <v>1125</v>
      </c>
      <c r="G15" s="4">
        <v>1125</v>
      </c>
      <c r="H15" s="4">
        <v>0</v>
      </c>
    </row>
    <row r="16" spans="1:9">
      <c r="A16" s="21" t="s">
        <v>92</v>
      </c>
      <c r="B16" s="4">
        <f>+C16+F16</f>
        <v>1882</v>
      </c>
      <c r="C16" s="4">
        <f t="shared" si="4"/>
        <v>353</v>
      </c>
      <c r="D16" s="5">
        <v>101</v>
      </c>
      <c r="E16" s="5">
        <v>252</v>
      </c>
      <c r="F16" s="4">
        <f>SUM(G16:H16)</f>
        <v>1529</v>
      </c>
      <c r="G16" s="5">
        <v>1529</v>
      </c>
      <c r="H16" s="5">
        <v>0</v>
      </c>
      <c r="I16" s="20"/>
    </row>
    <row r="17" spans="1:10">
      <c r="A17" s="5"/>
      <c r="B17" s="5"/>
      <c r="C17" s="5"/>
      <c r="D17" s="5"/>
      <c r="E17" s="5"/>
      <c r="F17" s="5"/>
      <c r="G17" s="5"/>
      <c r="H17" s="5"/>
    </row>
    <row r="18" spans="1:10">
      <c r="A18" s="27" t="s">
        <v>8</v>
      </c>
      <c r="B18" s="5"/>
      <c r="C18" s="5"/>
      <c r="D18" s="5"/>
      <c r="E18" s="5"/>
      <c r="F18" s="5"/>
      <c r="G18" s="5"/>
      <c r="H18" s="5"/>
    </row>
    <row r="19" spans="1:10">
      <c r="A19" s="21" t="s">
        <v>69</v>
      </c>
      <c r="B19" s="4">
        <f>C19+F19</f>
        <v>19178248.059999999</v>
      </c>
      <c r="C19" s="4">
        <f>D19+E19</f>
        <v>19178248.059999999</v>
      </c>
      <c r="D19" s="4">
        <v>16730378.059999999</v>
      </c>
      <c r="E19" s="4">
        <v>2447870</v>
      </c>
      <c r="F19" s="11">
        <f>SUM(G19:H19)</f>
        <v>0</v>
      </c>
      <c r="G19" s="4">
        <v>0</v>
      </c>
      <c r="H19" s="4">
        <v>0</v>
      </c>
    </row>
    <row r="20" spans="1:10">
      <c r="A20" s="21" t="s">
        <v>108</v>
      </c>
      <c r="B20" s="4">
        <f>C20+F20</f>
        <v>26390027</v>
      </c>
      <c r="C20" s="4">
        <f>D20+E20</f>
        <v>17390527</v>
      </c>
      <c r="D20" s="4">
        <v>15190527</v>
      </c>
      <c r="E20" s="4">
        <v>2200000</v>
      </c>
      <c r="F20" s="11">
        <f t="shared" ref="F20" si="5">SUM(G20:H20)</f>
        <v>8999500</v>
      </c>
      <c r="G20" s="4">
        <v>8999500</v>
      </c>
      <c r="H20" s="4">
        <v>0</v>
      </c>
    </row>
    <row r="21" spans="1:10">
      <c r="A21" s="21" t="s">
        <v>109</v>
      </c>
      <c r="B21" s="4">
        <f>C21+F21</f>
        <v>20490330.43</v>
      </c>
      <c r="C21" s="4">
        <f>D21+E21</f>
        <v>16481370.43</v>
      </c>
      <c r="D21" s="4">
        <v>15508975.43</v>
      </c>
      <c r="E21" s="4">
        <v>972395</v>
      </c>
      <c r="F21" s="11">
        <f>SUM(G21:H21)</f>
        <v>4008960</v>
      </c>
      <c r="G21" s="4">
        <v>4008960</v>
      </c>
      <c r="H21" s="4">
        <v>0</v>
      </c>
      <c r="J21" s="4"/>
    </row>
    <row r="22" spans="1:10">
      <c r="A22" s="21" t="s">
        <v>92</v>
      </c>
      <c r="B22" s="4">
        <f>C22+F22</f>
        <v>89715526</v>
      </c>
      <c r="C22" s="4">
        <f>D22+E22</f>
        <v>77715526</v>
      </c>
      <c r="D22" s="4">
        <v>68965526</v>
      </c>
      <c r="E22" s="4">
        <v>8750000</v>
      </c>
      <c r="F22" s="11">
        <f>SUM(G22:H22)</f>
        <v>12000000</v>
      </c>
      <c r="G22" s="4">
        <v>12000000</v>
      </c>
      <c r="H22" s="4">
        <v>0</v>
      </c>
      <c r="I22" s="20"/>
    </row>
    <row r="23" spans="1:10">
      <c r="A23" s="21" t="s">
        <v>110</v>
      </c>
      <c r="B23" s="4">
        <f>+C23+F23</f>
        <v>20490330.43</v>
      </c>
      <c r="C23" s="4">
        <f>+D23+E23</f>
        <v>16481370.43</v>
      </c>
      <c r="D23" s="4">
        <f>D21</f>
        <v>15508975.43</v>
      </c>
      <c r="E23" s="4">
        <f>+E21</f>
        <v>972395</v>
      </c>
      <c r="F23" s="4">
        <f>H23+G23</f>
        <v>4008960</v>
      </c>
      <c r="G23" s="4">
        <f>G21</f>
        <v>4008960</v>
      </c>
      <c r="H23" s="4">
        <f>H21</f>
        <v>0</v>
      </c>
    </row>
    <row r="24" spans="1:10">
      <c r="A24" s="5"/>
      <c r="B24" s="4"/>
      <c r="C24" s="4"/>
      <c r="D24" s="4"/>
      <c r="E24" s="5"/>
      <c r="F24" s="5"/>
      <c r="G24" s="5"/>
      <c r="H24" s="5"/>
    </row>
    <row r="25" spans="1:10">
      <c r="A25" s="27" t="s">
        <v>9</v>
      </c>
      <c r="B25" s="4"/>
      <c r="C25" s="4"/>
      <c r="D25" s="4"/>
      <c r="E25" s="4"/>
      <c r="F25" s="4"/>
      <c r="G25" s="4"/>
      <c r="H25" s="4"/>
    </row>
    <row r="26" spans="1:10">
      <c r="A26" s="21" t="s">
        <v>108</v>
      </c>
      <c r="B26" s="4">
        <f>B20</f>
        <v>26390027</v>
      </c>
      <c r="C26" s="4">
        <f>C20</f>
        <v>17390527</v>
      </c>
      <c r="D26" s="4"/>
      <c r="E26" s="4"/>
      <c r="F26" s="4">
        <f>F20</f>
        <v>8999500</v>
      </c>
      <c r="G26" s="4"/>
      <c r="H26" s="4"/>
      <c r="I26" s="20"/>
    </row>
    <row r="27" spans="1:10">
      <c r="A27" s="21" t="s">
        <v>109</v>
      </c>
      <c r="B27" s="4">
        <f>+C27+F27</f>
        <v>24256850</v>
      </c>
      <c r="C27" s="4">
        <v>14757850</v>
      </c>
      <c r="D27" s="4"/>
      <c r="E27" s="4"/>
      <c r="F27" s="4">
        <v>9499000</v>
      </c>
      <c r="G27" s="4"/>
      <c r="H27" s="4"/>
    </row>
    <row r="28" spans="1:10">
      <c r="A28" s="5"/>
      <c r="B28" s="5"/>
      <c r="C28" s="5"/>
      <c r="D28" s="5"/>
      <c r="E28" s="5"/>
      <c r="F28" s="5"/>
      <c r="G28" s="5"/>
      <c r="H28" s="5"/>
    </row>
    <row r="29" spans="1:10">
      <c r="A29" s="5" t="s">
        <v>10</v>
      </c>
      <c r="B29" s="5"/>
      <c r="C29" s="5"/>
      <c r="D29" s="5"/>
      <c r="E29" s="5"/>
      <c r="F29" s="5"/>
      <c r="G29" s="5"/>
      <c r="H29" s="5"/>
    </row>
    <row r="30" spans="1:10">
      <c r="A30" s="21" t="s">
        <v>70</v>
      </c>
      <c r="B30" s="28">
        <v>0.99</v>
      </c>
      <c r="C30" s="28">
        <v>0.99</v>
      </c>
      <c r="D30" s="28">
        <v>0.99</v>
      </c>
      <c r="E30" s="28">
        <v>0.99</v>
      </c>
      <c r="F30" s="28">
        <v>0.99</v>
      </c>
      <c r="G30" s="28">
        <v>0.99</v>
      </c>
      <c r="H30" s="28">
        <v>0.99</v>
      </c>
      <c r="I30" s="20"/>
      <c r="J30" s="20"/>
    </row>
    <row r="31" spans="1:10">
      <c r="A31" s="21" t="s">
        <v>111</v>
      </c>
      <c r="B31" s="28">
        <v>1.01</v>
      </c>
      <c r="C31" s="28">
        <v>1.01</v>
      </c>
      <c r="D31" s="28">
        <v>1.01</v>
      </c>
      <c r="E31" s="28">
        <v>1.01</v>
      </c>
      <c r="F31" s="28">
        <v>1.01</v>
      </c>
      <c r="G31" s="28">
        <v>1.01</v>
      </c>
      <c r="H31" s="28">
        <v>1.01</v>
      </c>
    </row>
    <row r="32" spans="1:10">
      <c r="A32" s="21" t="s">
        <v>11</v>
      </c>
      <c r="B32" s="4"/>
      <c r="C32" s="22"/>
      <c r="D32" s="22"/>
      <c r="E32" s="22"/>
      <c r="F32" s="22"/>
      <c r="G32" s="22"/>
      <c r="H32" s="22"/>
    </row>
    <row r="33" spans="1:9">
      <c r="A33" s="5"/>
      <c r="B33" s="5"/>
      <c r="C33" s="5"/>
      <c r="D33" s="5"/>
      <c r="E33" s="5"/>
      <c r="F33" s="5"/>
      <c r="G33" s="5"/>
      <c r="H33" s="5"/>
    </row>
    <row r="34" spans="1:9">
      <c r="A34" s="29" t="s">
        <v>12</v>
      </c>
      <c r="B34" s="5"/>
      <c r="C34" s="5"/>
      <c r="D34" s="5"/>
      <c r="E34" s="5"/>
      <c r="F34" s="5"/>
      <c r="G34" s="5"/>
      <c r="H34" s="5"/>
    </row>
    <row r="35" spans="1:9">
      <c r="A35" s="5" t="s">
        <v>71</v>
      </c>
      <c r="B35" s="4">
        <f>B19/B30</f>
        <v>19371967.737373736</v>
      </c>
      <c r="C35" s="4">
        <f t="shared" ref="C35:H35" si="6">C19/C30</f>
        <v>19371967.737373736</v>
      </c>
      <c r="D35" s="4">
        <f>D19/D30</f>
        <v>16899371.777777776</v>
      </c>
      <c r="E35" s="4">
        <f t="shared" si="6"/>
        <v>2472595.9595959596</v>
      </c>
      <c r="F35" s="4">
        <f t="shared" si="6"/>
        <v>0</v>
      </c>
      <c r="G35" s="4">
        <f t="shared" si="6"/>
        <v>0</v>
      </c>
      <c r="H35" s="4">
        <f t="shared" si="6"/>
        <v>0</v>
      </c>
    </row>
    <row r="36" spans="1:9">
      <c r="A36" s="5" t="s">
        <v>112</v>
      </c>
      <c r="B36" s="4">
        <f t="shared" ref="B36:F36" si="7">B21/B31</f>
        <v>20287455.87128713</v>
      </c>
      <c r="C36" s="4">
        <f t="shared" si="7"/>
        <v>16318188.544554455</v>
      </c>
      <c r="D36" s="4">
        <f t="shared" si="7"/>
        <v>15355421.217821782</v>
      </c>
      <c r="E36" s="4">
        <f>E21/E31</f>
        <v>962767.32673267322</v>
      </c>
      <c r="F36" s="4">
        <f t="shared" si="7"/>
        <v>3969267.3267326732</v>
      </c>
      <c r="G36" s="4">
        <f>G21/G31</f>
        <v>3969267.3267326732</v>
      </c>
      <c r="H36" s="4">
        <f>H21/H31</f>
        <v>0</v>
      </c>
    </row>
    <row r="37" spans="1:9">
      <c r="A37" s="5" t="s">
        <v>72</v>
      </c>
      <c r="B37" s="4">
        <f t="shared" ref="B37:H37" si="8">B35/B11</f>
        <v>22317.935181306148</v>
      </c>
      <c r="C37" s="4">
        <f t="shared" si="8"/>
        <v>134527.55373176205</v>
      </c>
      <c r="D37" s="4">
        <f t="shared" si="8"/>
        <v>889440.6198830409</v>
      </c>
      <c r="E37" s="4">
        <f t="shared" si="8"/>
        <v>19780.767676767678</v>
      </c>
      <c r="F37" s="4">
        <f t="shared" si="8"/>
        <v>0</v>
      </c>
      <c r="G37" s="4">
        <f t="shared" si="8"/>
        <v>0</v>
      </c>
      <c r="H37" s="4" t="e">
        <f t="shared" si="8"/>
        <v>#DIV/0!</v>
      </c>
    </row>
    <row r="38" spans="1:9">
      <c r="A38" s="5" t="s">
        <v>113</v>
      </c>
      <c r="B38" s="4">
        <f t="shared" ref="B38:H38" si="9">B36/B14</f>
        <v>16761.874859229247</v>
      </c>
      <c r="C38" s="4">
        <f t="shared" si="9"/>
        <v>191228.77200649751</v>
      </c>
      <c r="D38" s="4">
        <f t="shared" si="9"/>
        <v>667627.00947051228</v>
      </c>
      <c r="E38" s="4">
        <f t="shared" si="9"/>
        <v>15445.465134748767</v>
      </c>
      <c r="F38" s="4">
        <f>F36/F14</f>
        <v>3528.2376237623762</v>
      </c>
      <c r="G38" s="4">
        <f>G36/G14</f>
        <v>3528.2376237623762</v>
      </c>
      <c r="H38" s="4" t="e">
        <f t="shared" si="9"/>
        <v>#DIV/0!</v>
      </c>
    </row>
    <row r="39" spans="1:9">
      <c r="A39" s="5"/>
      <c r="B39" s="5"/>
      <c r="C39" s="5"/>
      <c r="D39" s="5"/>
      <c r="E39" s="5"/>
      <c r="F39" s="5"/>
      <c r="G39" s="5"/>
      <c r="H39" s="5"/>
    </row>
    <row r="40" spans="1:9">
      <c r="A40" s="29" t="s">
        <v>13</v>
      </c>
      <c r="B40" s="5"/>
      <c r="C40" s="5"/>
      <c r="D40" s="5"/>
      <c r="E40" s="5"/>
      <c r="F40" s="5"/>
      <c r="G40" s="5"/>
      <c r="H40" s="5"/>
    </row>
    <row r="41" spans="1:9">
      <c r="A41" s="5"/>
      <c r="B41" s="5"/>
      <c r="C41" s="5"/>
      <c r="D41" s="5"/>
      <c r="E41" s="5"/>
      <c r="F41" s="5"/>
      <c r="G41" s="5"/>
      <c r="H41" s="5"/>
    </row>
    <row r="42" spans="1:9">
      <c r="A42" s="5" t="s">
        <v>14</v>
      </c>
      <c r="B42" s="5"/>
      <c r="C42" s="5"/>
      <c r="D42" s="5"/>
      <c r="E42" s="5"/>
      <c r="F42" s="5"/>
      <c r="G42" s="5"/>
      <c r="H42" s="5"/>
    </row>
    <row r="43" spans="1:9">
      <c r="A43" s="5" t="s">
        <v>15</v>
      </c>
      <c r="B43" s="8" t="s">
        <v>51</v>
      </c>
      <c r="C43" s="8" t="s">
        <v>51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  <c r="I43" s="7"/>
    </row>
    <row r="44" spans="1:9">
      <c r="A44" s="5" t="s">
        <v>16</v>
      </c>
      <c r="B44" s="8" t="s">
        <v>51</v>
      </c>
      <c r="C44" s="8" t="s">
        <v>51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  <c r="I44" s="7"/>
    </row>
    <row r="45" spans="1:9">
      <c r="A45" s="5"/>
      <c r="B45" s="5"/>
      <c r="C45" s="5"/>
      <c r="D45" s="5"/>
      <c r="E45" s="5"/>
      <c r="F45" s="5"/>
      <c r="G45" s="5"/>
      <c r="H45" s="5"/>
    </row>
    <row r="46" spans="1:9">
      <c r="A46" s="5" t="s">
        <v>17</v>
      </c>
      <c r="B46" s="5"/>
      <c r="C46" s="5"/>
      <c r="D46" s="5"/>
      <c r="E46" s="5"/>
      <c r="F46" s="5"/>
      <c r="G46" s="5"/>
      <c r="H46" s="5"/>
    </row>
    <row r="47" spans="1:9">
      <c r="A47" s="5" t="s">
        <v>18</v>
      </c>
      <c r="B47" s="8">
        <f>B14/B13*100</f>
        <v>109.33453778982233</v>
      </c>
      <c r="C47" s="8">
        <f t="shared" ref="C47:H47" si="10">C14/C13*100</f>
        <v>96.969696969696983</v>
      </c>
      <c r="D47" s="8">
        <f t="shared" si="10"/>
        <v>92</v>
      </c>
      <c r="E47" s="8">
        <f t="shared" si="10"/>
        <v>98.941798941798936</v>
      </c>
      <c r="F47" s="8">
        <f>F14/F13*100</f>
        <v>110.40235525024534</v>
      </c>
      <c r="G47" s="8">
        <f>G14/G13*100</f>
        <v>110.40235525024534</v>
      </c>
      <c r="H47" s="8" t="e">
        <f t="shared" si="10"/>
        <v>#DIV/0!</v>
      </c>
    </row>
    <row r="48" spans="1:9">
      <c r="A48" s="5" t="s">
        <v>19</v>
      </c>
      <c r="B48" s="8">
        <f>B21/B20*100</f>
        <v>77.644219272682051</v>
      </c>
      <c r="C48" s="8">
        <f t="shared" ref="C48:F48" si="11">C21/C20*100</f>
        <v>94.772116049157106</v>
      </c>
      <c r="D48" s="8">
        <f t="shared" si="11"/>
        <v>102.09636196295232</v>
      </c>
      <c r="E48" s="8">
        <f>E21/E20*100</f>
        <v>44.19977272727273</v>
      </c>
      <c r="F48" s="8">
        <f t="shared" si="11"/>
        <v>44.546474804155793</v>
      </c>
      <c r="G48" s="8">
        <f>G21/G20*100</f>
        <v>44.546474804155793</v>
      </c>
      <c r="H48" s="8" t="e">
        <f>H21/H20*100</f>
        <v>#DIV/0!</v>
      </c>
    </row>
    <row r="49" spans="1:8">
      <c r="A49" s="5" t="s">
        <v>20</v>
      </c>
      <c r="B49" s="8">
        <f t="shared" ref="B49:H49" si="12">AVERAGE(B47:B48)</f>
        <v>93.489378531252186</v>
      </c>
      <c r="C49" s="8">
        <f t="shared" si="12"/>
        <v>95.870906509427044</v>
      </c>
      <c r="D49" s="8">
        <f t="shared" si="12"/>
        <v>97.04818098147615</v>
      </c>
      <c r="E49" s="8">
        <f t="shared" si="12"/>
        <v>71.570785834535826</v>
      </c>
      <c r="F49" s="8">
        <f t="shared" si="12"/>
        <v>77.474415027200564</v>
      </c>
      <c r="G49" s="8">
        <f t="shared" si="12"/>
        <v>77.474415027200564</v>
      </c>
      <c r="H49" s="8" t="e">
        <f t="shared" si="12"/>
        <v>#DIV/0!</v>
      </c>
    </row>
    <row r="50" spans="1:8">
      <c r="A50" s="5"/>
      <c r="B50" s="8"/>
      <c r="C50" s="8"/>
      <c r="D50" s="8"/>
      <c r="E50" s="8"/>
      <c r="F50" s="8"/>
      <c r="G50" s="8"/>
      <c r="H50" s="8"/>
    </row>
    <row r="51" spans="1:8">
      <c r="A51" s="5" t="s">
        <v>21</v>
      </c>
      <c r="B51" s="5"/>
      <c r="C51" s="5"/>
      <c r="D51" s="5"/>
      <c r="E51" s="5"/>
      <c r="F51" s="5"/>
      <c r="G51" s="5"/>
      <c r="H51" s="5"/>
    </row>
    <row r="52" spans="1:8">
      <c r="A52" s="5" t="s">
        <v>22</v>
      </c>
      <c r="B52" s="8">
        <f>(B14/B16)*100</f>
        <v>64.311016648955004</v>
      </c>
      <c r="C52" s="8">
        <f t="shared" ref="C52:H52" si="13">(C14/C16)*100</f>
        <v>24.173748819641176</v>
      </c>
      <c r="D52" s="8">
        <f t="shared" si="13"/>
        <v>22.772277227722775</v>
      </c>
      <c r="E52" s="8">
        <f t="shared" si="13"/>
        <v>24.735449735449734</v>
      </c>
      <c r="F52" s="8">
        <f>(F14/F16)*100</f>
        <v>73.577501635055583</v>
      </c>
      <c r="G52" s="8">
        <f>(G14/G16)*100</f>
        <v>73.577501635055583</v>
      </c>
      <c r="H52" s="8" t="e">
        <f t="shared" si="13"/>
        <v>#DIV/0!</v>
      </c>
    </row>
    <row r="53" spans="1:8">
      <c r="A53" s="5" t="s">
        <v>23</v>
      </c>
      <c r="B53" s="8">
        <f>B21/B22*100</f>
        <v>22.839224539574122</v>
      </c>
      <c r="C53" s="8">
        <f t="shared" ref="C53:F53" si="14">C21/C22*100</f>
        <v>21.207307314628483</v>
      </c>
      <c r="D53" s="8">
        <f t="shared" si="14"/>
        <v>22.488011517522537</v>
      </c>
      <c r="E53" s="8">
        <f>E21/E22*100</f>
        <v>11.113085714285715</v>
      </c>
      <c r="F53" s="8">
        <f t="shared" si="14"/>
        <v>33.408000000000001</v>
      </c>
      <c r="G53" s="8">
        <f>G21/G22*100</f>
        <v>33.408000000000001</v>
      </c>
      <c r="H53" s="8" t="e">
        <f>H21/H22*100</f>
        <v>#DIV/0!</v>
      </c>
    </row>
    <row r="54" spans="1:8">
      <c r="A54" s="5" t="s">
        <v>24</v>
      </c>
      <c r="B54" s="8">
        <f t="shared" ref="B54:H54" si="15">(B52+B53)/2</f>
        <v>43.575120594264561</v>
      </c>
      <c r="C54" s="8">
        <f t="shared" si="15"/>
        <v>22.690528067134828</v>
      </c>
      <c r="D54" s="8">
        <f t="shared" si="15"/>
        <v>22.630144372622656</v>
      </c>
      <c r="E54" s="8">
        <f t="shared" si="15"/>
        <v>17.924267724867725</v>
      </c>
      <c r="F54" s="8">
        <f t="shared" si="15"/>
        <v>53.492750817527792</v>
      </c>
      <c r="G54" s="8">
        <f t="shared" si="15"/>
        <v>53.492750817527792</v>
      </c>
      <c r="H54" s="8" t="e">
        <f t="shared" si="15"/>
        <v>#DIV/0!</v>
      </c>
    </row>
    <row r="55" spans="1:8">
      <c r="A55" s="5"/>
      <c r="B55" s="5"/>
      <c r="C55" s="5"/>
      <c r="D55" s="5"/>
      <c r="E55" s="5"/>
      <c r="F55" s="5"/>
      <c r="G55" s="5"/>
      <c r="H55" s="5"/>
    </row>
    <row r="56" spans="1:8">
      <c r="A56" s="5" t="s">
        <v>35</v>
      </c>
      <c r="B56" s="8"/>
      <c r="C56" s="8"/>
      <c r="D56" s="8"/>
      <c r="E56" s="8"/>
      <c r="F56" s="8"/>
      <c r="G56" s="8"/>
      <c r="H56" s="8"/>
    </row>
    <row r="57" spans="1:8">
      <c r="A57" s="5" t="s">
        <v>25</v>
      </c>
      <c r="B57" s="8">
        <f t="shared" ref="B57:F57" si="16">B23/B21*100</f>
        <v>100</v>
      </c>
      <c r="C57" s="8">
        <f t="shared" si="16"/>
        <v>100</v>
      </c>
      <c r="D57" s="8"/>
      <c r="E57" s="8"/>
      <c r="F57" s="8">
        <f t="shared" si="16"/>
        <v>100</v>
      </c>
      <c r="G57" s="8"/>
      <c r="H57" s="8"/>
    </row>
    <row r="58" spans="1:8">
      <c r="A58" s="5"/>
      <c r="B58" s="5"/>
      <c r="C58" s="5"/>
      <c r="D58" s="5"/>
      <c r="E58" s="5"/>
      <c r="F58" s="5"/>
      <c r="G58" s="5"/>
      <c r="H58" s="5"/>
    </row>
    <row r="59" spans="1:8">
      <c r="A59" s="5" t="s">
        <v>26</v>
      </c>
      <c r="B59" s="5"/>
      <c r="C59" s="5"/>
      <c r="D59" s="5"/>
      <c r="E59" s="5"/>
      <c r="F59" s="5"/>
      <c r="G59" s="5"/>
      <c r="H59" s="5"/>
    </row>
    <row r="60" spans="1:8">
      <c r="A60" s="5" t="s">
        <v>27</v>
      </c>
      <c r="B60" s="8">
        <f>((B14/B11)-1)*100</f>
        <v>39.439324116743471</v>
      </c>
      <c r="C60" s="8">
        <f t="shared" ref="C60:H60" si="17">((C14/C11)-1)*100</f>
        <v>-40.740740740740733</v>
      </c>
      <c r="D60" s="8">
        <f t="shared" si="17"/>
        <v>21.052631578947366</v>
      </c>
      <c r="E60" s="8">
        <f t="shared" si="17"/>
        <v>-50.133333333333333</v>
      </c>
      <c r="F60" s="8">
        <f>((F14/F11)-1)*100</f>
        <v>55.386740331491715</v>
      </c>
      <c r="G60" s="8">
        <f>((G14/G11)-1)*100</f>
        <v>55.386740331491715</v>
      </c>
      <c r="H60" s="8" t="e">
        <f t="shared" si="17"/>
        <v>#DIV/0!</v>
      </c>
    </row>
    <row r="61" spans="1:8">
      <c r="A61" s="5" t="s">
        <v>28</v>
      </c>
      <c r="B61" s="8">
        <f>((B36/B35)-1)*100</f>
        <v>4.7258396582354978</v>
      </c>
      <c r="C61" s="8">
        <f>((C36/C35)-1)*100</f>
        <v>-15.763908107939494</v>
      </c>
      <c r="D61" s="8">
        <f t="shared" ref="D61:H61" si="18">((D36/D35)-1)*100</f>
        <v>-9.1361417469153938</v>
      </c>
      <c r="E61" s="8">
        <f t="shared" si="18"/>
        <v>-61.062488879501508</v>
      </c>
      <c r="F61" s="8" t="e">
        <f t="shared" si="18"/>
        <v>#DIV/0!</v>
      </c>
      <c r="G61" s="8" t="e">
        <f t="shared" si="18"/>
        <v>#DIV/0!</v>
      </c>
      <c r="H61" s="8" t="e">
        <f t="shared" si="18"/>
        <v>#DIV/0!</v>
      </c>
    </row>
    <row r="62" spans="1:8">
      <c r="A62" s="5" t="s">
        <v>29</v>
      </c>
      <c r="B62" s="8">
        <f t="shared" ref="B62:H62" si="19">((B38/B37)-1)*100</f>
        <v>-24.895046414198497</v>
      </c>
      <c r="C62" s="8">
        <f t="shared" si="19"/>
        <v>42.14840506785211</v>
      </c>
      <c r="D62" s="8">
        <f t="shared" si="19"/>
        <v>-24.938551877886638</v>
      </c>
      <c r="E62" s="8">
        <f t="shared" si="19"/>
        <v>-21.91675577440143</v>
      </c>
      <c r="F62" s="8" t="e">
        <f t="shared" si="19"/>
        <v>#DIV/0!</v>
      </c>
      <c r="G62" s="8" t="e">
        <f t="shared" si="19"/>
        <v>#DIV/0!</v>
      </c>
      <c r="H62" s="8" t="e">
        <f t="shared" si="19"/>
        <v>#DIV/0!</v>
      </c>
    </row>
    <row r="63" spans="1:8">
      <c r="A63" s="5"/>
      <c r="B63" s="8"/>
      <c r="C63" s="8"/>
      <c r="D63" s="8"/>
      <c r="E63" s="8"/>
      <c r="F63" s="8"/>
      <c r="G63" s="8"/>
      <c r="H63" s="8"/>
    </row>
    <row r="64" spans="1:8">
      <c r="A64" s="5" t="s">
        <v>30</v>
      </c>
      <c r="B64" s="5"/>
      <c r="C64" s="5"/>
      <c r="D64" s="5"/>
      <c r="E64" s="5"/>
      <c r="F64" s="5"/>
      <c r="G64" s="5"/>
      <c r="H64" s="5"/>
    </row>
    <row r="65" spans="1:8">
      <c r="A65" s="5" t="s">
        <v>38</v>
      </c>
      <c r="B65" s="4">
        <f t="shared" ref="B65:H65" si="20">B20/B13</f>
        <v>23839.229448961156</v>
      </c>
      <c r="C65" s="4">
        <f t="shared" si="20"/>
        <v>197619.625</v>
      </c>
      <c r="D65" s="4">
        <f t="shared" si="20"/>
        <v>607621.07999999996</v>
      </c>
      <c r="E65" s="4">
        <f t="shared" si="20"/>
        <v>34920.634920634919</v>
      </c>
      <c r="F65" s="4">
        <f t="shared" si="20"/>
        <v>8831.6977428851824</v>
      </c>
      <c r="G65" s="4">
        <f t="shared" si="20"/>
        <v>8831.6977428851824</v>
      </c>
      <c r="H65" s="4" t="e">
        <f t="shared" si="20"/>
        <v>#DIV/0!</v>
      </c>
    </row>
    <row r="66" spans="1:8">
      <c r="A66" s="5" t="s">
        <v>39</v>
      </c>
      <c r="B66" s="4">
        <f t="shared" ref="B66:H66" si="21">B21/B14</f>
        <v>16929.493607821536</v>
      </c>
      <c r="C66" s="4">
        <f t="shared" si="21"/>
        <v>193141.05972656247</v>
      </c>
      <c r="D66" s="4">
        <f t="shared" si="21"/>
        <v>674303.27956521732</v>
      </c>
      <c r="E66" s="4">
        <f>E21/E14</f>
        <v>15599.919786096256</v>
      </c>
      <c r="F66" s="4">
        <f>F21/F14</f>
        <v>3563.52</v>
      </c>
      <c r="G66" s="4">
        <f>G21/G14</f>
        <v>3563.52</v>
      </c>
      <c r="H66" s="4" t="e">
        <f t="shared" si="21"/>
        <v>#DIV/0!</v>
      </c>
    </row>
    <row r="67" spans="1:8">
      <c r="A67" s="5" t="s">
        <v>31</v>
      </c>
      <c r="B67" s="8">
        <f>(B66/B65)*B49</f>
        <v>66.391736345027397</v>
      </c>
      <c r="C67" s="8">
        <f t="shared" ref="C67:H67" si="22">(C66/C65)*C49</f>
        <v>93.698226986196005</v>
      </c>
      <c r="D67" s="8">
        <f t="shared" si="22"/>
        <v>107.69854579707491</v>
      </c>
      <c r="E67" s="8">
        <f t="shared" si="22"/>
        <v>31.972457562244493</v>
      </c>
      <c r="F67" s="8">
        <f t="shared" si="22"/>
        <v>31.260312057230578</v>
      </c>
      <c r="G67" s="8">
        <f t="shared" si="22"/>
        <v>31.260312057230578</v>
      </c>
      <c r="H67" s="8" t="e">
        <f t="shared" si="22"/>
        <v>#DIV/0!</v>
      </c>
    </row>
    <row r="68" spans="1:8" s="5" customFormat="1">
      <c r="A68" s="5" t="s">
        <v>40</v>
      </c>
      <c r="B68" s="12">
        <f>B20/(B13*3)</f>
        <v>7946.4098163203853</v>
      </c>
      <c r="C68" s="12">
        <f t="shared" ref="C68:H68" si="23">C20/(C13*3)</f>
        <v>65873.208333333328</v>
      </c>
      <c r="D68" s="12">
        <f t="shared" si="23"/>
        <v>202540.36</v>
      </c>
      <c r="E68" s="12">
        <f t="shared" si="23"/>
        <v>11640.211640211641</v>
      </c>
      <c r="F68" s="12">
        <f t="shared" si="23"/>
        <v>2943.8992476283938</v>
      </c>
      <c r="G68" s="12">
        <f t="shared" si="23"/>
        <v>2943.8992476283938</v>
      </c>
      <c r="H68" s="12" t="e">
        <f t="shared" si="23"/>
        <v>#DIV/0!</v>
      </c>
    </row>
    <row r="69" spans="1:8" s="5" customFormat="1">
      <c r="A69" s="5" t="s">
        <v>41</v>
      </c>
      <c r="B69" s="12">
        <f>B21/(B14*3)</f>
        <v>5643.164535940512</v>
      </c>
      <c r="C69" s="12">
        <f t="shared" ref="C69:H69" si="24">C21/(C14*3)</f>
        <v>64380.353242187499</v>
      </c>
      <c r="D69" s="12">
        <f t="shared" si="24"/>
        <v>224767.75985507245</v>
      </c>
      <c r="E69" s="12">
        <f>E21/(E14*3)</f>
        <v>5199.9732620320856</v>
      </c>
      <c r="F69" s="12">
        <f>F21/(F14*3)</f>
        <v>1187.8399999999999</v>
      </c>
      <c r="G69" s="12">
        <f>G21/(G14*3)</f>
        <v>1187.8399999999999</v>
      </c>
      <c r="H69" s="12" t="e">
        <f t="shared" si="24"/>
        <v>#DIV/0!</v>
      </c>
    </row>
    <row r="70" spans="1:8">
      <c r="A70" s="5"/>
      <c r="B70" s="8"/>
      <c r="C70" s="8"/>
      <c r="D70" s="8"/>
      <c r="E70" s="5"/>
      <c r="F70" s="5"/>
      <c r="G70" s="5"/>
      <c r="H70" s="5"/>
    </row>
    <row r="71" spans="1:8">
      <c r="A71" s="5" t="s">
        <v>32</v>
      </c>
      <c r="B71" s="8"/>
      <c r="C71" s="8"/>
      <c r="D71" s="8"/>
      <c r="E71" s="5"/>
      <c r="F71" s="5"/>
      <c r="G71" s="5"/>
      <c r="H71" s="5"/>
    </row>
    <row r="72" spans="1:8">
      <c r="A72" s="5" t="s">
        <v>33</v>
      </c>
      <c r="B72" s="8">
        <f>(B27/B26)*100</f>
        <v>91.916730513386753</v>
      </c>
      <c r="C72" s="8">
        <f>(C27/C26)*100</f>
        <v>84.861430593793969</v>
      </c>
      <c r="D72" s="8"/>
      <c r="E72" s="8"/>
      <c r="F72" s="8">
        <f>(F27/F26)*100</f>
        <v>105.55030835046391</v>
      </c>
      <c r="G72" s="8"/>
      <c r="H72" s="8"/>
    </row>
    <row r="73" spans="1:8">
      <c r="A73" s="5" t="s">
        <v>34</v>
      </c>
      <c r="B73" s="8">
        <f>(B21/B27)*100</f>
        <v>84.472346697943053</v>
      </c>
      <c r="C73" s="8">
        <f>(C21/C27)*100</f>
        <v>111.67866884403894</v>
      </c>
      <c r="D73" s="8"/>
      <c r="E73" s="8"/>
      <c r="F73" s="8">
        <f>(F21/F27)*100</f>
        <v>42.204021475944835</v>
      </c>
      <c r="G73" s="8"/>
      <c r="H73" s="8"/>
    </row>
    <row r="74" spans="1:8" ht="15.75" thickBot="1">
      <c r="A74" s="30"/>
      <c r="B74" s="30"/>
      <c r="C74" s="30"/>
      <c r="D74" s="30"/>
      <c r="E74" s="30"/>
      <c r="F74" s="30"/>
      <c r="G74" s="30"/>
      <c r="H74" s="30"/>
    </row>
    <row r="75" spans="1:8" ht="15.75" thickTop="1">
      <c r="A75" s="10" t="s">
        <v>36</v>
      </c>
      <c r="B75" s="5"/>
      <c r="C75" s="5"/>
      <c r="D75" s="5"/>
      <c r="E75" s="5"/>
      <c r="F75" s="5"/>
      <c r="G75" s="5"/>
      <c r="H75" s="5"/>
    </row>
    <row r="76" spans="1:8">
      <c r="A76" s="10" t="s">
        <v>97</v>
      </c>
      <c r="B76" s="5"/>
      <c r="C76" s="5"/>
      <c r="D76" s="5"/>
      <c r="E76" s="5"/>
      <c r="F76" s="5"/>
      <c r="G76" s="5"/>
      <c r="H76" s="5"/>
    </row>
    <row r="77" spans="1:8">
      <c r="A77" s="10" t="s">
        <v>98</v>
      </c>
      <c r="B77" s="5"/>
      <c r="C77" s="5"/>
      <c r="D77" s="5"/>
      <c r="E77" s="5"/>
      <c r="F77" s="5"/>
      <c r="G77" s="5"/>
      <c r="H77" s="5"/>
    </row>
    <row r="78" spans="1:8">
      <c r="A78" s="10" t="s">
        <v>57</v>
      </c>
      <c r="B78" s="31"/>
      <c r="C78" s="31"/>
      <c r="D78" s="31"/>
      <c r="E78" s="5"/>
      <c r="F78" s="5"/>
      <c r="G78" s="5"/>
      <c r="H78" s="5"/>
    </row>
    <row r="79" spans="1:8">
      <c r="A79" s="10"/>
    </row>
    <row r="80" spans="1:8">
      <c r="A80" s="10"/>
    </row>
    <row r="82" spans="1:1">
      <c r="A82" t="s">
        <v>37</v>
      </c>
    </row>
    <row r="85" spans="1:1">
      <c r="A85" t="s">
        <v>52</v>
      </c>
    </row>
    <row r="86" spans="1:1">
      <c r="A86" t="s">
        <v>53</v>
      </c>
    </row>
    <row r="89" spans="1:1">
      <c r="A89" s="24" t="s">
        <v>144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J88"/>
  <sheetViews>
    <sheetView zoomScale="90" zoomScaleNormal="90" workbookViewId="0">
      <selection activeCell="A88" sqref="A88"/>
    </sheetView>
  </sheetViews>
  <sheetFormatPr baseColWidth="10" defaultColWidth="11.42578125" defaultRowHeight="15"/>
  <cols>
    <col min="1" max="1" width="50.85546875" customWidth="1"/>
    <col min="2" max="2" width="16.28515625" bestFit="1" customWidth="1"/>
    <col min="3" max="7" width="13.7109375" customWidth="1"/>
    <col min="8" max="8" width="15.42578125" customWidth="1"/>
  </cols>
  <sheetData>
    <row r="2" spans="1:9" ht="15.75">
      <c r="A2" s="33" t="s">
        <v>114</v>
      </c>
      <c r="B2" s="33"/>
      <c r="C2" s="33"/>
      <c r="D2" s="33"/>
      <c r="E2" s="33"/>
      <c r="F2" s="33"/>
      <c r="G2" s="33"/>
      <c r="H2" s="33"/>
    </row>
    <row r="4" spans="1:9" ht="20.100000000000001" customHeight="1">
      <c r="A4" s="34" t="s">
        <v>0</v>
      </c>
      <c r="B4" s="37" t="s">
        <v>1</v>
      </c>
      <c r="C4" s="40" t="s">
        <v>2</v>
      </c>
      <c r="D4" s="41"/>
      <c r="E4" s="42"/>
      <c r="F4" s="40" t="s">
        <v>3</v>
      </c>
      <c r="G4" s="41"/>
      <c r="H4" s="42"/>
    </row>
    <row r="5" spans="1:9" ht="20.100000000000001" customHeight="1">
      <c r="A5" s="35"/>
      <c r="B5" s="38"/>
      <c r="C5" s="43" t="s">
        <v>4</v>
      </c>
      <c r="D5" s="49" t="s">
        <v>5</v>
      </c>
      <c r="E5" s="45" t="s">
        <v>60</v>
      </c>
      <c r="F5" s="47" t="s">
        <v>4</v>
      </c>
      <c r="G5" s="49" t="s">
        <v>54</v>
      </c>
      <c r="H5" s="50" t="s">
        <v>6</v>
      </c>
    </row>
    <row r="6" spans="1:9" ht="15.75" thickBot="1">
      <c r="A6" s="36"/>
      <c r="B6" s="39"/>
      <c r="C6" s="44"/>
      <c r="D6" s="46"/>
      <c r="E6" s="46"/>
      <c r="F6" s="48"/>
      <c r="G6" s="46"/>
      <c r="H6" s="51"/>
    </row>
    <row r="7" spans="1:9" ht="15.75" thickTop="1"/>
    <row r="8" spans="1:9">
      <c r="A8" s="1" t="s">
        <v>7</v>
      </c>
    </row>
    <row r="10" spans="1:9">
      <c r="A10" s="5" t="s">
        <v>48</v>
      </c>
      <c r="B10" s="5"/>
      <c r="C10" s="5"/>
      <c r="D10" s="5"/>
      <c r="E10" s="5"/>
      <c r="F10" s="5"/>
      <c r="G10" s="5"/>
      <c r="H10" s="5"/>
    </row>
    <row r="11" spans="1:9">
      <c r="A11" s="21" t="s">
        <v>73</v>
      </c>
      <c r="B11" s="4">
        <f t="shared" ref="B11:B16" si="0">C11+F11</f>
        <v>764.33333333333326</v>
      </c>
      <c r="C11" s="4">
        <f t="shared" ref="C11:C16" si="1">D11+E11</f>
        <v>133.33333333333331</v>
      </c>
      <c r="D11" s="4">
        <v>25</v>
      </c>
      <c r="E11" s="4">
        <v>108.33333333333333</v>
      </c>
      <c r="F11" s="25">
        <f>SUM(G11:H11)</f>
        <v>631</v>
      </c>
      <c r="G11" s="25">
        <v>631</v>
      </c>
      <c r="H11" s="25">
        <v>0</v>
      </c>
    </row>
    <row r="12" spans="1:9">
      <c r="A12" s="32" t="s">
        <v>49</v>
      </c>
      <c r="B12" s="4">
        <f t="shared" si="0"/>
        <v>156.33333333333331</v>
      </c>
      <c r="C12" s="4">
        <f t="shared" si="1"/>
        <v>156.33333333333331</v>
      </c>
      <c r="D12" s="4">
        <v>48</v>
      </c>
      <c r="E12" s="4">
        <v>108.33333333333333</v>
      </c>
      <c r="F12" s="25">
        <f t="shared" ref="F12:F16" si="2">SUM(G12:H12)</f>
        <v>0</v>
      </c>
      <c r="G12" s="25">
        <v>0</v>
      </c>
      <c r="H12" s="25">
        <v>0</v>
      </c>
    </row>
    <row r="13" spans="1:9">
      <c r="A13" s="21" t="s">
        <v>115</v>
      </c>
      <c r="B13" s="4">
        <f t="shared" si="0"/>
        <v>538</v>
      </c>
      <c r="C13" s="4">
        <f t="shared" si="1"/>
        <v>88</v>
      </c>
      <c r="D13" s="4">
        <v>25</v>
      </c>
      <c r="E13" s="4">
        <v>63</v>
      </c>
      <c r="F13" s="4">
        <f t="shared" si="2"/>
        <v>450</v>
      </c>
      <c r="G13" s="4">
        <v>450</v>
      </c>
      <c r="H13" s="4">
        <v>0</v>
      </c>
      <c r="I13" s="23"/>
    </row>
    <row r="14" spans="1:9">
      <c r="A14" s="21" t="s">
        <v>116</v>
      </c>
      <c r="B14" s="4">
        <f t="shared" si="0"/>
        <v>938</v>
      </c>
      <c r="C14" s="4">
        <f t="shared" si="1"/>
        <v>122</v>
      </c>
      <c r="D14" s="4">
        <v>18</v>
      </c>
      <c r="E14" s="4">
        <v>104</v>
      </c>
      <c r="F14" s="4">
        <f t="shared" si="2"/>
        <v>816</v>
      </c>
      <c r="G14" s="4">
        <v>816</v>
      </c>
      <c r="H14" s="4">
        <v>0</v>
      </c>
    </row>
    <row r="15" spans="1:9">
      <c r="A15" s="32" t="s">
        <v>49</v>
      </c>
      <c r="B15" s="4">
        <f t="shared" si="0"/>
        <v>955</v>
      </c>
      <c r="C15" s="4">
        <f t="shared" si="1"/>
        <v>139</v>
      </c>
      <c r="D15" s="4">
        <v>35</v>
      </c>
      <c r="E15" s="4">
        <v>104</v>
      </c>
      <c r="F15" s="4">
        <f t="shared" si="2"/>
        <v>816</v>
      </c>
      <c r="G15" s="4">
        <v>816</v>
      </c>
      <c r="H15" s="4">
        <v>0</v>
      </c>
    </row>
    <row r="16" spans="1:9">
      <c r="A16" s="21" t="s">
        <v>92</v>
      </c>
      <c r="B16" s="4">
        <f t="shared" si="0"/>
        <v>1882</v>
      </c>
      <c r="C16" s="4">
        <f t="shared" si="1"/>
        <v>353</v>
      </c>
      <c r="D16" s="4">
        <v>101</v>
      </c>
      <c r="E16" s="4">
        <v>252</v>
      </c>
      <c r="F16" s="4">
        <f t="shared" si="2"/>
        <v>1529</v>
      </c>
      <c r="G16" s="4">
        <v>1529</v>
      </c>
      <c r="H16" s="4">
        <v>0</v>
      </c>
    </row>
    <row r="17" spans="1:10">
      <c r="A17" s="5"/>
      <c r="B17" s="5"/>
      <c r="C17" s="5"/>
      <c r="D17" s="5"/>
      <c r="E17" s="5"/>
      <c r="F17" s="5"/>
      <c r="G17" s="5"/>
      <c r="H17" s="5"/>
    </row>
    <row r="18" spans="1:10">
      <c r="A18" s="27" t="s">
        <v>8</v>
      </c>
      <c r="B18" s="5"/>
      <c r="C18" s="5"/>
      <c r="D18" s="5"/>
      <c r="E18" s="5"/>
      <c r="F18" s="5"/>
      <c r="G18" s="5"/>
      <c r="H18" s="5"/>
    </row>
    <row r="19" spans="1:10">
      <c r="A19" s="21" t="s">
        <v>73</v>
      </c>
      <c r="B19" s="4">
        <f>C19+F19</f>
        <v>30146990.93</v>
      </c>
      <c r="C19" s="4">
        <f>D19+E19</f>
        <v>25002530.93</v>
      </c>
      <c r="D19" s="4">
        <v>23130280.93</v>
      </c>
      <c r="E19" s="4">
        <v>1872250</v>
      </c>
      <c r="F19" s="11">
        <f t="shared" ref="F19:F22" si="3">SUM(G19:H19)</f>
        <v>5144460</v>
      </c>
      <c r="G19" s="4">
        <v>5144460</v>
      </c>
      <c r="H19" s="4">
        <v>0</v>
      </c>
    </row>
    <row r="20" spans="1:10">
      <c r="A20" s="21" t="s">
        <v>115</v>
      </c>
      <c r="B20" s="4">
        <f>C20+F20</f>
        <v>20700000</v>
      </c>
      <c r="C20" s="4">
        <f>D20+E20</f>
        <v>18200000</v>
      </c>
      <c r="D20" s="4">
        <v>15649999.999999998</v>
      </c>
      <c r="E20" s="4">
        <v>2550000</v>
      </c>
      <c r="F20" s="11">
        <f t="shared" si="3"/>
        <v>2500000</v>
      </c>
      <c r="G20" s="4">
        <v>2500000</v>
      </c>
      <c r="H20" s="4">
        <v>0</v>
      </c>
    </row>
    <row r="21" spans="1:10">
      <c r="A21" s="21" t="s">
        <v>116</v>
      </c>
      <c r="B21" s="4">
        <f>C21+F21</f>
        <v>26812482.73</v>
      </c>
      <c r="C21" s="4">
        <f>D21+E21</f>
        <v>22102338.73</v>
      </c>
      <c r="D21" s="4">
        <v>18762283.73</v>
      </c>
      <c r="E21" s="4">
        <v>3340055</v>
      </c>
      <c r="F21" s="4">
        <f>SUM(G21:H21)</f>
        <v>4710144</v>
      </c>
      <c r="G21" s="4">
        <v>4710144</v>
      </c>
      <c r="H21" s="4">
        <v>0</v>
      </c>
      <c r="J21" s="4"/>
    </row>
    <row r="22" spans="1:10">
      <c r="A22" s="21" t="s">
        <v>92</v>
      </c>
      <c r="B22" s="4">
        <f>C22+F22</f>
        <v>89715526</v>
      </c>
      <c r="C22" s="4">
        <f>D22+E22</f>
        <v>77715526</v>
      </c>
      <c r="D22" s="4">
        <v>68965526</v>
      </c>
      <c r="E22" s="4">
        <v>8750000</v>
      </c>
      <c r="F22" s="11">
        <f t="shared" si="3"/>
        <v>12000000</v>
      </c>
      <c r="G22" s="4">
        <v>12000000</v>
      </c>
      <c r="H22" s="4">
        <v>0</v>
      </c>
    </row>
    <row r="23" spans="1:10">
      <c r="A23" s="21" t="s">
        <v>117</v>
      </c>
      <c r="B23" s="4">
        <f>+C23+F23</f>
        <v>26812482.73</v>
      </c>
      <c r="C23" s="4">
        <f>+D23+E23</f>
        <v>22102338.73</v>
      </c>
      <c r="D23" s="4">
        <f>D21</f>
        <v>18762283.73</v>
      </c>
      <c r="E23" s="4">
        <f>E21</f>
        <v>3340055</v>
      </c>
      <c r="F23" s="4">
        <f>H23+G23</f>
        <v>4710144</v>
      </c>
      <c r="G23" s="4">
        <f>G21</f>
        <v>4710144</v>
      </c>
      <c r="H23" s="4"/>
    </row>
    <row r="24" spans="1:10">
      <c r="A24" s="5"/>
      <c r="B24" s="4"/>
      <c r="C24" s="4"/>
      <c r="D24" s="4"/>
      <c r="E24" s="5"/>
      <c r="F24" s="5"/>
      <c r="G24" s="5"/>
      <c r="H24" s="5"/>
    </row>
    <row r="25" spans="1:10">
      <c r="A25" s="27" t="s">
        <v>9</v>
      </c>
      <c r="B25" s="4"/>
      <c r="C25" s="4"/>
      <c r="D25" s="4"/>
      <c r="E25" s="4"/>
      <c r="F25" s="4"/>
      <c r="G25" s="4"/>
      <c r="H25" s="4"/>
    </row>
    <row r="26" spans="1:10">
      <c r="A26" s="21" t="s">
        <v>115</v>
      </c>
      <c r="B26" s="4">
        <f>B20</f>
        <v>20700000</v>
      </c>
      <c r="C26" s="4">
        <f>C20</f>
        <v>18200000</v>
      </c>
      <c r="D26" s="4"/>
      <c r="E26" s="4"/>
      <c r="F26" s="4">
        <f>F20</f>
        <v>2500000</v>
      </c>
      <c r="G26" s="4"/>
      <c r="H26" s="4"/>
    </row>
    <row r="27" spans="1:10">
      <c r="A27" s="21" t="s">
        <v>116</v>
      </c>
      <c r="B27" s="4">
        <f>+C27+F27</f>
        <v>14775500</v>
      </c>
      <c r="C27" s="4">
        <v>12274700</v>
      </c>
      <c r="D27" s="4"/>
      <c r="E27" s="4"/>
      <c r="F27" s="4">
        <v>2500800</v>
      </c>
      <c r="G27" s="4"/>
      <c r="H27" s="4"/>
    </row>
    <row r="28" spans="1:10">
      <c r="A28" s="5"/>
      <c r="B28" s="5"/>
      <c r="C28" s="5"/>
      <c r="D28" s="5"/>
      <c r="E28" s="5"/>
      <c r="F28" s="5"/>
      <c r="G28" s="5"/>
      <c r="H28" s="5"/>
    </row>
    <row r="29" spans="1:10">
      <c r="A29" s="5" t="s">
        <v>10</v>
      </c>
      <c r="B29" s="5"/>
      <c r="C29" s="5"/>
      <c r="D29" s="5"/>
      <c r="E29" s="5"/>
      <c r="F29" s="5"/>
      <c r="G29" s="5"/>
      <c r="H29" s="5"/>
    </row>
    <row r="30" spans="1:10">
      <c r="A30" s="21" t="s">
        <v>74</v>
      </c>
      <c r="B30" s="28">
        <v>0.99</v>
      </c>
      <c r="C30" s="28">
        <v>0.99</v>
      </c>
      <c r="D30" s="28">
        <v>0.99</v>
      </c>
      <c r="E30" s="28">
        <v>0.99</v>
      </c>
      <c r="F30" s="28">
        <v>0.99</v>
      </c>
      <c r="G30" s="28">
        <v>0.99</v>
      </c>
      <c r="H30" s="28">
        <v>0.99</v>
      </c>
    </row>
    <row r="31" spans="1:10">
      <c r="A31" s="21" t="s">
        <v>118</v>
      </c>
      <c r="B31" s="28">
        <v>1.02</v>
      </c>
      <c r="C31" s="28">
        <v>1.02</v>
      </c>
      <c r="D31" s="28">
        <v>1.02</v>
      </c>
      <c r="E31" s="28">
        <v>1.02</v>
      </c>
      <c r="F31" s="28">
        <v>1.02</v>
      </c>
      <c r="G31" s="28">
        <v>1.02</v>
      </c>
      <c r="H31" s="28">
        <v>1.02</v>
      </c>
    </row>
    <row r="32" spans="1:10">
      <c r="A32" s="21" t="s">
        <v>11</v>
      </c>
      <c r="B32" s="4"/>
      <c r="C32" s="22"/>
      <c r="D32" s="22"/>
      <c r="E32" s="22"/>
      <c r="F32" s="22"/>
      <c r="G32" s="22"/>
      <c r="H32" s="22"/>
    </row>
    <row r="33" spans="1:8">
      <c r="A33" s="5"/>
      <c r="B33" s="5"/>
      <c r="C33" s="5"/>
      <c r="D33" s="5"/>
      <c r="E33" s="5"/>
      <c r="F33" s="5"/>
      <c r="G33" s="5"/>
      <c r="H33" s="5"/>
    </row>
    <row r="34" spans="1:8">
      <c r="A34" s="29" t="s">
        <v>12</v>
      </c>
      <c r="B34" s="5"/>
      <c r="C34" s="5"/>
      <c r="D34" s="5"/>
      <c r="E34" s="5"/>
      <c r="F34" s="5"/>
      <c r="G34" s="5"/>
      <c r="H34" s="5"/>
    </row>
    <row r="35" spans="1:8">
      <c r="A35" s="5" t="s">
        <v>75</v>
      </c>
      <c r="B35" s="4">
        <f>B19/B30</f>
        <v>30451505.989898991</v>
      </c>
      <c r="C35" s="4">
        <f t="shared" ref="C35:H35" si="4">C19/C30</f>
        <v>25255081.747474749</v>
      </c>
      <c r="D35" s="4">
        <f>D19/D30</f>
        <v>23363920.13131313</v>
      </c>
      <c r="E35" s="4">
        <f t="shared" si="4"/>
        <v>1891161.6161616163</v>
      </c>
      <c r="F35" s="4">
        <f t="shared" si="4"/>
        <v>5196424.2424242422</v>
      </c>
      <c r="G35" s="4">
        <f t="shared" si="4"/>
        <v>5196424.2424242422</v>
      </c>
      <c r="H35" s="4">
        <f t="shared" si="4"/>
        <v>0</v>
      </c>
    </row>
    <row r="36" spans="1:8">
      <c r="A36" s="5" t="s">
        <v>119</v>
      </c>
      <c r="B36" s="4">
        <f t="shared" ref="B36:F36" si="5">B21/B31</f>
        <v>26286747.774509802</v>
      </c>
      <c r="C36" s="4">
        <f t="shared" si="5"/>
        <v>21668959.539215688</v>
      </c>
      <c r="D36" s="4">
        <f t="shared" si="5"/>
        <v>18394395.81372549</v>
      </c>
      <c r="E36" s="4">
        <f t="shared" si="5"/>
        <v>3274563.7254901961</v>
      </c>
      <c r="F36" s="4">
        <f t="shared" si="5"/>
        <v>4617788.2352941176</v>
      </c>
      <c r="G36" s="4">
        <f>G21/G31</f>
        <v>4617788.2352941176</v>
      </c>
      <c r="H36" s="4">
        <f>H21/H31</f>
        <v>0</v>
      </c>
    </row>
    <row r="37" spans="1:8">
      <c r="A37" s="5" t="s">
        <v>76</v>
      </c>
      <c r="B37" s="4">
        <f t="shared" ref="B37:H37" si="6">B35/B11</f>
        <v>39840.609668424324</v>
      </c>
      <c r="C37" s="4">
        <f t="shared" si="6"/>
        <v>189413.11310606063</v>
      </c>
      <c r="D37" s="4">
        <f t="shared" si="6"/>
        <v>934556.80525252526</v>
      </c>
      <c r="E37" s="4">
        <f t="shared" si="6"/>
        <v>17456.87645687646</v>
      </c>
      <c r="F37" s="4">
        <f t="shared" si="6"/>
        <v>8235.2206694520482</v>
      </c>
      <c r="G37" s="4">
        <f t="shared" si="6"/>
        <v>8235.2206694520482</v>
      </c>
      <c r="H37" s="4" t="e">
        <f t="shared" si="6"/>
        <v>#DIV/0!</v>
      </c>
    </row>
    <row r="38" spans="1:8">
      <c r="A38" s="5" t="s">
        <v>120</v>
      </c>
      <c r="B38" s="4">
        <f t="shared" ref="B38:H38" si="7">B36/B14</f>
        <v>28024.251358752455</v>
      </c>
      <c r="C38" s="4">
        <f t="shared" si="7"/>
        <v>177614.42245258761</v>
      </c>
      <c r="D38" s="4">
        <f t="shared" si="7"/>
        <v>1021910.878540305</v>
      </c>
      <c r="E38" s="4">
        <f t="shared" si="7"/>
        <v>31486.189668174964</v>
      </c>
      <c r="F38" s="4">
        <f t="shared" si="7"/>
        <v>5659.0542099192617</v>
      </c>
      <c r="G38" s="4">
        <f t="shared" si="7"/>
        <v>5659.0542099192617</v>
      </c>
      <c r="H38" s="4" t="e">
        <f t="shared" si="7"/>
        <v>#DIV/0!</v>
      </c>
    </row>
    <row r="39" spans="1:8">
      <c r="A39" s="5"/>
      <c r="B39" s="5"/>
      <c r="C39" s="5"/>
      <c r="D39" s="5"/>
      <c r="E39" s="5"/>
      <c r="F39" s="5"/>
      <c r="G39" s="5"/>
      <c r="H39" s="5"/>
    </row>
    <row r="40" spans="1:8">
      <c r="A40" s="29" t="s">
        <v>13</v>
      </c>
      <c r="B40" s="5"/>
      <c r="C40" s="5"/>
      <c r="D40" s="5"/>
      <c r="E40" s="5"/>
      <c r="F40" s="5"/>
      <c r="G40" s="5"/>
      <c r="H40" s="5"/>
    </row>
    <row r="41" spans="1:8">
      <c r="A41" s="5"/>
      <c r="B41" s="5"/>
      <c r="C41" s="5"/>
      <c r="D41" s="5"/>
      <c r="E41" s="5"/>
      <c r="F41" s="5"/>
      <c r="G41" s="5"/>
      <c r="H41" s="5"/>
    </row>
    <row r="42" spans="1:8">
      <c r="A42" s="5" t="s">
        <v>14</v>
      </c>
      <c r="B42" s="5"/>
      <c r="C42" s="5"/>
      <c r="D42" s="5"/>
      <c r="E42" s="5"/>
      <c r="F42" s="5"/>
      <c r="G42" s="5"/>
      <c r="H42" s="5"/>
    </row>
    <row r="43" spans="1:8">
      <c r="A43" s="5" t="s">
        <v>15</v>
      </c>
      <c r="B43" s="8" t="s">
        <v>51</v>
      </c>
      <c r="C43" s="8" t="s">
        <v>51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</row>
    <row r="44" spans="1:8">
      <c r="A44" s="5" t="s">
        <v>16</v>
      </c>
      <c r="B44" s="8" t="s">
        <v>51</v>
      </c>
      <c r="C44" s="8" t="s">
        <v>51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</row>
    <row r="45" spans="1:8">
      <c r="A45" s="5"/>
      <c r="B45" s="5"/>
      <c r="C45" s="5"/>
      <c r="D45" s="5"/>
      <c r="E45" s="5"/>
      <c r="F45" s="5"/>
      <c r="G45" s="5"/>
      <c r="H45" s="5"/>
    </row>
    <row r="46" spans="1:8">
      <c r="A46" s="5" t="s">
        <v>17</v>
      </c>
      <c r="B46" s="5"/>
      <c r="C46" s="5"/>
      <c r="D46" s="5"/>
      <c r="E46" s="5"/>
      <c r="F46" s="5"/>
      <c r="G46" s="5"/>
      <c r="H46" s="5"/>
    </row>
    <row r="47" spans="1:8">
      <c r="A47" s="5" t="s">
        <v>18</v>
      </c>
      <c r="B47" s="8">
        <f>B14/B13*100</f>
        <v>174.34944237918216</v>
      </c>
      <c r="C47" s="8">
        <f t="shared" ref="C47:H47" si="8">C14/C13*100</f>
        <v>138.63636363636365</v>
      </c>
      <c r="D47" s="8">
        <f t="shared" si="8"/>
        <v>72</v>
      </c>
      <c r="E47" s="8">
        <f t="shared" si="8"/>
        <v>165.07936507936506</v>
      </c>
      <c r="F47" s="8">
        <f t="shared" si="8"/>
        <v>181.33333333333331</v>
      </c>
      <c r="G47" s="8">
        <f t="shared" si="8"/>
        <v>181.33333333333331</v>
      </c>
      <c r="H47" s="8" t="e">
        <f t="shared" si="8"/>
        <v>#DIV/0!</v>
      </c>
    </row>
    <row r="48" spans="1:8">
      <c r="A48" s="5" t="s">
        <v>19</v>
      </c>
      <c r="B48" s="8">
        <f>B21/B20*100</f>
        <v>129.52890207729467</v>
      </c>
      <c r="C48" s="8">
        <f t="shared" ref="C48:F48" si="9">C21/C20*100</f>
        <v>121.4414215934066</v>
      </c>
      <c r="D48" s="8">
        <f t="shared" si="9"/>
        <v>119.88679699680513</v>
      </c>
      <c r="E48" s="8">
        <f t="shared" si="9"/>
        <v>130.98254901960783</v>
      </c>
      <c r="F48" s="8">
        <f t="shared" si="9"/>
        <v>188.40575999999999</v>
      </c>
      <c r="G48" s="8">
        <f>G21/G20*100</f>
        <v>188.40575999999999</v>
      </c>
      <c r="H48" s="8" t="e">
        <f>H21/H20*100</f>
        <v>#DIV/0!</v>
      </c>
    </row>
    <row r="49" spans="1:8">
      <c r="A49" s="5" t="s">
        <v>20</v>
      </c>
      <c r="B49" s="8">
        <f t="shared" ref="B49:H49" si="10">AVERAGE(B47:B48)</f>
        <v>151.93917222823842</v>
      </c>
      <c r="C49" s="8">
        <f t="shared" si="10"/>
        <v>130.03889261488513</v>
      </c>
      <c r="D49" s="8">
        <f t="shared" si="10"/>
        <v>95.943398498402559</v>
      </c>
      <c r="E49" s="8">
        <f t="shared" si="10"/>
        <v>148.03095704948646</v>
      </c>
      <c r="F49" s="8">
        <f t="shared" si="10"/>
        <v>184.86954666666665</v>
      </c>
      <c r="G49" s="8">
        <f t="shared" si="10"/>
        <v>184.86954666666665</v>
      </c>
      <c r="H49" s="8" t="e">
        <f t="shared" si="10"/>
        <v>#DIV/0!</v>
      </c>
    </row>
    <row r="50" spans="1:8">
      <c r="A50" s="5"/>
      <c r="B50" s="8"/>
      <c r="C50" s="8"/>
      <c r="D50" s="8"/>
      <c r="E50" s="8"/>
      <c r="F50" s="8"/>
      <c r="G50" s="8"/>
      <c r="H50" s="8"/>
    </row>
    <row r="51" spans="1:8">
      <c r="A51" s="5" t="s">
        <v>21</v>
      </c>
      <c r="B51" s="5"/>
      <c r="C51" s="5"/>
      <c r="D51" s="5"/>
      <c r="E51" s="5"/>
      <c r="F51" s="5"/>
      <c r="G51" s="5"/>
      <c r="H51" s="5"/>
    </row>
    <row r="52" spans="1:8">
      <c r="A52" s="5" t="s">
        <v>22</v>
      </c>
      <c r="B52" s="8">
        <f>(B14/B16)*100</f>
        <v>49.840595111583426</v>
      </c>
      <c r="C52" s="8">
        <f t="shared" ref="C52:H52" si="11">(C14/C16)*100</f>
        <v>34.560906515580733</v>
      </c>
      <c r="D52" s="8">
        <f t="shared" si="11"/>
        <v>17.82178217821782</v>
      </c>
      <c r="E52" s="8">
        <f t="shared" si="11"/>
        <v>41.269841269841265</v>
      </c>
      <c r="F52" s="8">
        <f t="shared" si="11"/>
        <v>53.368214519293659</v>
      </c>
      <c r="G52" s="8">
        <f t="shared" si="11"/>
        <v>53.368214519293659</v>
      </c>
      <c r="H52" s="8" t="e">
        <f t="shared" si="11"/>
        <v>#DIV/0!</v>
      </c>
    </row>
    <row r="53" spans="1:8">
      <c r="A53" s="5" t="s">
        <v>23</v>
      </c>
      <c r="B53" s="8">
        <f>B21/B22*100</f>
        <v>29.88611216524551</v>
      </c>
      <c r="C53" s="8">
        <f t="shared" ref="C53:F53" si="12">C21/C22*100</f>
        <v>28.440055504481819</v>
      </c>
      <c r="D53" s="8">
        <f t="shared" si="12"/>
        <v>27.205307953425891</v>
      </c>
      <c r="E53" s="8">
        <f t="shared" si="12"/>
        <v>38.172057142857142</v>
      </c>
      <c r="F53" s="8">
        <f t="shared" si="12"/>
        <v>39.251200000000004</v>
      </c>
      <c r="G53" s="8">
        <f>G21/G22*100</f>
        <v>39.251200000000004</v>
      </c>
      <c r="H53" s="8" t="e">
        <f>H21/H22*100</f>
        <v>#DIV/0!</v>
      </c>
    </row>
    <row r="54" spans="1:8">
      <c r="A54" s="5" t="s">
        <v>24</v>
      </c>
      <c r="B54" s="8">
        <f t="shared" ref="B54:H54" si="13">(B52+B53)/2</f>
        <v>39.863353638414466</v>
      </c>
      <c r="C54" s="8">
        <f t="shared" si="13"/>
        <v>31.500481010031276</v>
      </c>
      <c r="D54" s="8">
        <f t="shared" si="13"/>
        <v>22.513545065821855</v>
      </c>
      <c r="E54" s="8">
        <f t="shared" si="13"/>
        <v>39.720949206349204</v>
      </c>
      <c r="F54" s="8">
        <f t="shared" si="13"/>
        <v>46.309707259646828</v>
      </c>
      <c r="G54" s="8">
        <f t="shared" si="13"/>
        <v>46.309707259646828</v>
      </c>
      <c r="H54" s="8" t="e">
        <f t="shared" si="13"/>
        <v>#DIV/0!</v>
      </c>
    </row>
    <row r="55" spans="1:8">
      <c r="A55" s="5"/>
      <c r="B55" s="5"/>
      <c r="C55" s="5"/>
      <c r="D55" s="5"/>
      <c r="E55" s="5"/>
      <c r="F55" s="5"/>
      <c r="G55" s="5"/>
      <c r="H55" s="5"/>
    </row>
    <row r="56" spans="1:8">
      <c r="A56" s="5" t="s">
        <v>35</v>
      </c>
      <c r="B56" s="8"/>
      <c r="C56" s="8"/>
      <c r="D56" s="8"/>
      <c r="E56" s="8"/>
      <c r="F56" s="8"/>
      <c r="G56" s="8"/>
      <c r="H56" s="8"/>
    </row>
    <row r="57" spans="1:8">
      <c r="A57" s="5" t="s">
        <v>25</v>
      </c>
      <c r="B57" s="8">
        <f t="shared" ref="B57:F57" si="14">B23/B21*100</f>
        <v>100</v>
      </c>
      <c r="C57" s="8">
        <f t="shared" si="14"/>
        <v>100</v>
      </c>
      <c r="D57" s="8"/>
      <c r="E57" s="8"/>
      <c r="F57" s="8">
        <f t="shared" si="14"/>
        <v>100</v>
      </c>
      <c r="G57" s="8"/>
      <c r="H57" s="8"/>
    </row>
    <row r="58" spans="1:8">
      <c r="A58" s="5"/>
      <c r="B58" s="5"/>
      <c r="C58" s="5"/>
      <c r="D58" s="5"/>
      <c r="E58" s="5"/>
      <c r="F58" s="5"/>
      <c r="G58" s="5"/>
      <c r="H58" s="5"/>
    </row>
    <row r="59" spans="1:8">
      <c r="A59" s="5" t="s">
        <v>26</v>
      </c>
      <c r="B59" s="5"/>
      <c r="C59" s="5"/>
      <c r="D59" s="5"/>
      <c r="E59" s="5"/>
      <c r="F59" s="5"/>
      <c r="G59" s="5"/>
      <c r="H59" s="5"/>
    </row>
    <row r="60" spans="1:8">
      <c r="A60" s="5" t="s">
        <v>27</v>
      </c>
      <c r="B60" s="8">
        <f>((B14/B11)-1)*100</f>
        <v>22.721325774095092</v>
      </c>
      <c r="C60" s="8">
        <f t="shared" ref="C60:H60" si="15">((C14/C11)-1)*100</f>
        <v>-8.4999999999999858</v>
      </c>
      <c r="D60" s="8">
        <f t="shared" si="15"/>
        <v>-28.000000000000004</v>
      </c>
      <c r="E60" s="8">
        <f t="shared" si="15"/>
        <v>-3.9999999999999925</v>
      </c>
      <c r="F60" s="8">
        <f t="shared" si="15"/>
        <v>29.31854199683044</v>
      </c>
      <c r="G60" s="8">
        <f t="shared" si="15"/>
        <v>29.31854199683044</v>
      </c>
      <c r="H60" s="8" t="e">
        <f t="shared" si="15"/>
        <v>#DIV/0!</v>
      </c>
    </row>
    <row r="61" spans="1:8">
      <c r="A61" s="5" t="s">
        <v>28</v>
      </c>
      <c r="B61" s="8">
        <f>((B36/B35)-1)*100</f>
        <v>-13.67669046243779</v>
      </c>
      <c r="C61" s="8">
        <f>((C36/C35)-1)*100</f>
        <v>-14.199606416311195</v>
      </c>
      <c r="D61" s="8">
        <f t="shared" ref="D61:H61" si="16">((D36/D35)-1)*100</f>
        <v>-21.270079206131655</v>
      </c>
      <c r="E61" s="8">
        <f t="shared" si="16"/>
        <v>73.150919387650902</v>
      </c>
      <c r="F61" s="8">
        <f t="shared" si="16"/>
        <v>-11.135272643947536</v>
      </c>
      <c r="G61" s="8">
        <f t="shared" si="16"/>
        <v>-11.135272643947536</v>
      </c>
      <c r="H61" s="8" t="e">
        <f t="shared" si="16"/>
        <v>#DIV/0!</v>
      </c>
    </row>
    <row r="62" spans="1:8">
      <c r="A62" s="5" t="s">
        <v>29</v>
      </c>
      <c r="B62" s="8">
        <f>((B38/B37)-1)*100</f>
        <v>-29.659080039221696</v>
      </c>
      <c r="C62" s="8">
        <f t="shared" ref="C62:H62" si="17">((C38/C37)-1)*100</f>
        <v>-6.2290780506133352</v>
      </c>
      <c r="D62" s="8">
        <f t="shared" si="17"/>
        <v>9.3471122137060334</v>
      </c>
      <c r="E62" s="8">
        <f t="shared" si="17"/>
        <v>80.365541028802994</v>
      </c>
      <c r="F62" s="8">
        <f t="shared" si="17"/>
        <v>-31.282300292072186</v>
      </c>
      <c r="G62" s="8">
        <f t="shared" si="17"/>
        <v>-31.282300292072186</v>
      </c>
      <c r="H62" s="8" t="e">
        <f t="shared" si="17"/>
        <v>#DIV/0!</v>
      </c>
    </row>
    <row r="63" spans="1:8">
      <c r="A63" s="5"/>
      <c r="B63" s="8"/>
      <c r="C63" s="8"/>
      <c r="D63" s="8"/>
      <c r="E63" s="8"/>
      <c r="F63" s="8"/>
      <c r="G63" s="8"/>
      <c r="H63" s="8"/>
    </row>
    <row r="64" spans="1:8">
      <c r="A64" s="5" t="s">
        <v>30</v>
      </c>
      <c r="B64" s="5"/>
      <c r="C64" s="5"/>
      <c r="D64" s="5"/>
      <c r="E64" s="5"/>
      <c r="F64" s="5"/>
      <c r="G64" s="5"/>
      <c r="H64" s="5"/>
    </row>
    <row r="65" spans="1:8">
      <c r="A65" s="5" t="s">
        <v>38</v>
      </c>
      <c r="B65" s="4">
        <f t="shared" ref="B65:H65" si="18">B20/B13</f>
        <v>38475.836431226766</v>
      </c>
      <c r="C65" s="4">
        <f t="shared" si="18"/>
        <v>206818.18181818182</v>
      </c>
      <c r="D65" s="4">
        <f t="shared" si="18"/>
        <v>625999.99999999988</v>
      </c>
      <c r="E65" s="4">
        <f t="shared" si="18"/>
        <v>40476.190476190473</v>
      </c>
      <c r="F65" s="4">
        <f t="shared" si="18"/>
        <v>5555.5555555555557</v>
      </c>
      <c r="G65" s="4">
        <f t="shared" si="18"/>
        <v>5555.5555555555557</v>
      </c>
      <c r="H65" s="4" t="e">
        <f t="shared" si="18"/>
        <v>#DIV/0!</v>
      </c>
    </row>
    <row r="66" spans="1:8">
      <c r="A66" s="5" t="s">
        <v>39</v>
      </c>
      <c r="B66" s="4">
        <f t="shared" ref="B66:H66" si="19">B21/B14</f>
        <v>28584.736385927506</v>
      </c>
      <c r="C66" s="4">
        <f t="shared" si="19"/>
        <v>181166.71090163934</v>
      </c>
      <c r="D66" s="4">
        <f t="shared" si="19"/>
        <v>1042349.0961111111</v>
      </c>
      <c r="E66" s="4">
        <f t="shared" si="19"/>
        <v>32115.913461538461</v>
      </c>
      <c r="F66" s="4">
        <f t="shared" si="19"/>
        <v>5772.2352941176468</v>
      </c>
      <c r="G66" s="4">
        <f t="shared" si="19"/>
        <v>5772.2352941176468</v>
      </c>
      <c r="H66" s="4" t="e">
        <f t="shared" si="19"/>
        <v>#DIV/0!</v>
      </c>
    </row>
    <row r="67" spans="1:8">
      <c r="A67" s="5" t="s">
        <v>31</v>
      </c>
      <c r="B67" s="8">
        <f>(B66/B65)*B49</f>
        <v>112.8797080890843</v>
      </c>
      <c r="C67" s="8">
        <f t="shared" ref="C67:H67" si="20">(C66/C65)*C49</f>
        <v>113.91028708027797</v>
      </c>
      <c r="D67" s="8">
        <f t="shared" si="20"/>
        <v>159.75481581891066</v>
      </c>
      <c r="E67" s="8">
        <f t="shared" si="20"/>
        <v>117.45545591862412</v>
      </c>
      <c r="F67" s="8">
        <f t="shared" si="20"/>
        <v>192.07989397383528</v>
      </c>
      <c r="G67" s="8">
        <f t="shared" si="20"/>
        <v>192.07989397383528</v>
      </c>
      <c r="H67" s="8" t="e">
        <f t="shared" si="20"/>
        <v>#DIV/0!</v>
      </c>
    </row>
    <row r="68" spans="1:8" s="5" customFormat="1">
      <c r="A68" s="5" t="s">
        <v>40</v>
      </c>
      <c r="B68" s="12">
        <f>B20/(B13*3)</f>
        <v>12825.278810408921</v>
      </c>
      <c r="C68" s="12">
        <f t="shared" ref="C68:H68" si="21">C20/(C13*3)</f>
        <v>68939.393939393936</v>
      </c>
      <c r="D68" s="12">
        <f t="shared" si="21"/>
        <v>208666.66666666663</v>
      </c>
      <c r="E68" s="12">
        <f t="shared" si="21"/>
        <v>13492.063492063493</v>
      </c>
      <c r="F68" s="12">
        <f t="shared" si="21"/>
        <v>1851.851851851852</v>
      </c>
      <c r="G68" s="12">
        <f t="shared" si="21"/>
        <v>1851.851851851852</v>
      </c>
      <c r="H68" s="12" t="e">
        <f t="shared" si="21"/>
        <v>#DIV/0!</v>
      </c>
    </row>
    <row r="69" spans="1:8" s="5" customFormat="1">
      <c r="A69" s="5" t="s">
        <v>41</v>
      </c>
      <c r="B69" s="12">
        <f>B21/(B14*3)</f>
        <v>9528.2454619758355</v>
      </c>
      <c r="C69" s="12">
        <f t="shared" ref="C69:H69" si="22">C21/(C14*3)</f>
        <v>60388.903633879781</v>
      </c>
      <c r="D69" s="12">
        <f t="shared" si="22"/>
        <v>347449.6987037037</v>
      </c>
      <c r="E69" s="12">
        <f t="shared" si="22"/>
        <v>10705.304487179486</v>
      </c>
      <c r="F69" s="12">
        <f t="shared" si="22"/>
        <v>1924.0784313725489</v>
      </c>
      <c r="G69" s="12">
        <f t="shared" si="22"/>
        <v>1924.0784313725489</v>
      </c>
      <c r="H69" s="12" t="e">
        <f t="shared" si="22"/>
        <v>#DIV/0!</v>
      </c>
    </row>
    <row r="70" spans="1:8">
      <c r="A70" s="5"/>
      <c r="B70" s="8"/>
      <c r="C70" s="8"/>
      <c r="D70" s="8"/>
      <c r="E70" s="5"/>
      <c r="F70" s="5"/>
      <c r="G70" s="5"/>
      <c r="H70" s="5"/>
    </row>
    <row r="71" spans="1:8">
      <c r="A71" s="5" t="s">
        <v>32</v>
      </c>
      <c r="B71" s="8"/>
      <c r="C71" s="8"/>
      <c r="D71" s="8"/>
      <c r="E71" s="5"/>
      <c r="F71" s="5"/>
      <c r="G71" s="5"/>
      <c r="H71" s="5"/>
    </row>
    <row r="72" spans="1:8">
      <c r="A72" s="5" t="s">
        <v>33</v>
      </c>
      <c r="B72" s="8">
        <f>(B27/B26)*100</f>
        <v>71.379227053140099</v>
      </c>
      <c r="C72" s="8">
        <f>(C27/C26)*100</f>
        <v>67.443406593406593</v>
      </c>
      <c r="D72" s="8"/>
      <c r="E72" s="8"/>
      <c r="F72" s="8">
        <f>(F27/F26)*100</f>
        <v>100.03200000000001</v>
      </c>
      <c r="G72" s="8"/>
      <c r="H72" s="8"/>
    </row>
    <row r="73" spans="1:8">
      <c r="A73" s="5" t="s">
        <v>34</v>
      </c>
      <c r="B73" s="8">
        <f>(B21/B27)*100</f>
        <v>181.4658233562316</v>
      </c>
      <c r="C73" s="8">
        <f>(C21/C27)*100</f>
        <v>180.06418674183485</v>
      </c>
      <c r="D73" s="8"/>
      <c r="E73" s="8"/>
      <c r="F73" s="8">
        <f>(F21/F27)*100</f>
        <v>188.34548944337811</v>
      </c>
      <c r="G73" s="8"/>
      <c r="H73" s="8"/>
    </row>
    <row r="74" spans="1:8" ht="15.75" thickBot="1">
      <c r="A74" s="30"/>
      <c r="B74" s="30"/>
      <c r="C74" s="30"/>
      <c r="D74" s="30"/>
      <c r="E74" s="30"/>
      <c r="F74" s="30"/>
      <c r="G74" s="30"/>
      <c r="H74" s="30"/>
    </row>
    <row r="75" spans="1:8" ht="15.75" thickTop="1">
      <c r="A75" s="10" t="s">
        <v>36</v>
      </c>
      <c r="B75" s="5"/>
      <c r="C75" s="5"/>
      <c r="D75" s="5"/>
      <c r="E75" s="5"/>
      <c r="F75" s="5"/>
      <c r="G75" s="5"/>
      <c r="H75" s="5"/>
    </row>
    <row r="76" spans="1:8">
      <c r="A76" s="10" t="s">
        <v>97</v>
      </c>
      <c r="B76" s="5"/>
      <c r="C76" s="5"/>
      <c r="D76" s="5"/>
      <c r="E76" s="5"/>
      <c r="F76" s="5"/>
      <c r="G76" s="5"/>
      <c r="H76" s="5"/>
    </row>
    <row r="77" spans="1:8">
      <c r="A77" s="10" t="s">
        <v>98</v>
      </c>
    </row>
    <row r="78" spans="1:8">
      <c r="A78" s="10" t="s">
        <v>57</v>
      </c>
      <c r="B78" s="9"/>
      <c r="C78" s="9"/>
      <c r="D78" s="9"/>
    </row>
    <row r="79" spans="1:8">
      <c r="A79" s="10"/>
    </row>
    <row r="80" spans="1:8">
      <c r="A80" s="10"/>
    </row>
    <row r="82" spans="1:1">
      <c r="A82" t="s">
        <v>37</v>
      </c>
    </row>
    <row r="84" spans="1:1">
      <c r="A84" t="s">
        <v>52</v>
      </c>
    </row>
    <row r="85" spans="1:1">
      <c r="A85" t="s">
        <v>53</v>
      </c>
    </row>
    <row r="88" spans="1:1">
      <c r="A88" s="24" t="s">
        <v>145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87"/>
  <sheetViews>
    <sheetView topLeftCell="A67" zoomScale="80" zoomScaleNormal="80" workbookViewId="0">
      <selection activeCell="B83" sqref="B83"/>
    </sheetView>
  </sheetViews>
  <sheetFormatPr baseColWidth="10" defaultColWidth="11.42578125" defaultRowHeight="15"/>
  <cols>
    <col min="1" max="1" width="50.85546875" customWidth="1"/>
    <col min="2" max="2" width="15.5703125" bestFit="1" customWidth="1"/>
    <col min="3" max="7" width="13.7109375" customWidth="1"/>
    <col min="8" max="8" width="18.28515625" customWidth="1"/>
  </cols>
  <sheetData>
    <row r="2" spans="1:8" ht="15.75">
      <c r="A2" s="33" t="s">
        <v>121</v>
      </c>
      <c r="B2" s="33"/>
      <c r="C2" s="33"/>
      <c r="D2" s="33"/>
      <c r="E2" s="33"/>
      <c r="F2" s="33"/>
      <c r="G2" s="33"/>
      <c r="H2" s="33"/>
    </row>
    <row r="4" spans="1:8">
      <c r="A4" s="34" t="s">
        <v>0</v>
      </c>
      <c r="B4" s="37" t="s">
        <v>1</v>
      </c>
      <c r="C4" s="40" t="s">
        <v>2</v>
      </c>
      <c r="D4" s="41"/>
      <c r="E4" s="42"/>
      <c r="F4" s="40" t="s">
        <v>3</v>
      </c>
      <c r="G4" s="41"/>
      <c r="H4" s="42"/>
    </row>
    <row r="5" spans="1:8" ht="15" customHeight="1">
      <c r="A5" s="35"/>
      <c r="B5" s="38"/>
      <c r="C5" s="43" t="s">
        <v>4</v>
      </c>
      <c r="D5" s="49" t="s">
        <v>5</v>
      </c>
      <c r="E5" s="45" t="s">
        <v>60</v>
      </c>
      <c r="F5" s="47" t="s">
        <v>4</v>
      </c>
      <c r="G5" s="49" t="s">
        <v>54</v>
      </c>
      <c r="H5" s="50" t="s">
        <v>6</v>
      </c>
    </row>
    <row r="6" spans="1:8" ht="15.75" thickBot="1">
      <c r="A6" s="36"/>
      <c r="B6" s="39"/>
      <c r="C6" s="44"/>
      <c r="D6" s="46"/>
      <c r="E6" s="46"/>
      <c r="F6" s="48"/>
      <c r="G6" s="46"/>
      <c r="H6" s="51"/>
    </row>
    <row r="7" spans="1:8" ht="15.75" thickTop="1"/>
    <row r="8" spans="1:8">
      <c r="A8" s="1" t="s">
        <v>7</v>
      </c>
    </row>
    <row r="10" spans="1:8">
      <c r="A10" s="5" t="s">
        <v>50</v>
      </c>
      <c r="B10" s="5"/>
      <c r="C10" s="5"/>
      <c r="D10" s="5"/>
      <c r="E10" s="5"/>
      <c r="F10" s="5"/>
      <c r="G10" s="5"/>
      <c r="H10" s="5"/>
    </row>
    <row r="11" spans="1:8">
      <c r="A11" s="21" t="s">
        <v>77</v>
      </c>
      <c r="B11" s="4">
        <f>C11+F11</f>
        <v>431</v>
      </c>
      <c r="C11" s="4">
        <f>D11+E11</f>
        <v>297</v>
      </c>
      <c r="D11" s="4">
        <f>+'I Trimestre'!D11+'II Trimestre'!D11</f>
        <v>54</v>
      </c>
      <c r="E11" s="4">
        <f>+'I Trimestre'!E11+'II Trimestre'!E11</f>
        <v>243</v>
      </c>
      <c r="F11" s="11">
        <f>SUM(G11:H11)</f>
        <v>134</v>
      </c>
      <c r="G11" s="11">
        <f>+'I Trimestre'!G11+'II Trimestre'!G11</f>
        <v>134</v>
      </c>
      <c r="H11" s="5">
        <f>+'I Trimestre'!H11+'II Trimestre'!H11</f>
        <v>0</v>
      </c>
    </row>
    <row r="12" spans="1:8">
      <c r="A12" s="32" t="s">
        <v>49</v>
      </c>
      <c r="B12" s="4">
        <f>C12+F12</f>
        <v>335.33333333333331</v>
      </c>
      <c r="C12" s="4">
        <f>D12+E12</f>
        <v>335.33333333333331</v>
      </c>
      <c r="D12" s="4">
        <f>+'I Trimestre'!D12+'II Trimestre'!D12</f>
        <v>92</v>
      </c>
      <c r="E12" s="4">
        <f>+'I Trimestre'!E12+'II Trimestre'!E12</f>
        <v>243.33333333333331</v>
      </c>
      <c r="F12" s="25">
        <f t="shared" ref="F12:F15" si="0">SUM(G12:H12)</f>
        <v>0</v>
      </c>
      <c r="G12" s="25">
        <f>+'I Trimestre'!G12+'II Trimestre'!G12</f>
        <v>0</v>
      </c>
      <c r="H12" s="4">
        <f>+'I Trimestre'!H12+'II Trimestre'!H12</f>
        <v>0</v>
      </c>
    </row>
    <row r="13" spans="1:8">
      <c r="A13" s="21" t="s">
        <v>122</v>
      </c>
      <c r="B13" s="4">
        <f>C13+F13</f>
        <v>237</v>
      </c>
      <c r="C13" s="4">
        <f>D13+E13</f>
        <v>177</v>
      </c>
      <c r="D13" s="4">
        <f>+'I Trimestre'!D13+'II Trimestre'!D13</f>
        <v>51</v>
      </c>
      <c r="E13" s="4">
        <f>+'I Trimestre'!E13+'II Trimestre'!E13</f>
        <v>126</v>
      </c>
      <c r="F13" s="25">
        <f t="shared" si="0"/>
        <v>60</v>
      </c>
      <c r="G13" s="4">
        <f>+'I Trimestre'!G13+'II Trimestre'!G13</f>
        <v>60</v>
      </c>
      <c r="H13" s="25">
        <f>+'I Trimestre'!H13+'II Trimestre'!H13</f>
        <v>0</v>
      </c>
    </row>
    <row r="14" spans="1:8">
      <c r="A14" s="21" t="s">
        <v>123</v>
      </c>
      <c r="B14" s="4">
        <f>C14+F14</f>
        <v>296.66666666666669</v>
      </c>
      <c r="C14" s="4">
        <f>D14+E14</f>
        <v>228.66666666666669</v>
      </c>
      <c r="D14" s="4">
        <f>(+'I Trimestre'!D14+'II Trimestre'!D14)</f>
        <v>49</v>
      </c>
      <c r="E14" s="4">
        <f>+'I Trimestre'!E14+'II Trimestre'!E14</f>
        <v>179.66666666666669</v>
      </c>
      <c r="F14" s="25">
        <f t="shared" si="0"/>
        <v>68</v>
      </c>
      <c r="G14" s="4">
        <f>+'I Trimestre'!G14+'II Trimestre'!G14</f>
        <v>68</v>
      </c>
      <c r="H14" s="25">
        <f>+'I Trimestre'!H14+'II Trimestre'!H14</f>
        <v>0</v>
      </c>
    </row>
    <row r="15" spans="1:8">
      <c r="A15" s="32" t="s">
        <v>49</v>
      </c>
      <c r="B15" s="4">
        <f>C15+F15</f>
        <v>336.66666666666669</v>
      </c>
      <c r="C15" s="4">
        <f>D15+E15</f>
        <v>268.66666666666669</v>
      </c>
      <c r="D15" s="4">
        <f>(+'I Trimestre'!D15+'II Trimestre'!D15)</f>
        <v>89</v>
      </c>
      <c r="E15" s="4">
        <f>+'I Trimestre'!E15+'II Trimestre'!E15</f>
        <v>179.66666666666669</v>
      </c>
      <c r="F15" s="25">
        <f t="shared" si="0"/>
        <v>68</v>
      </c>
      <c r="G15" s="4">
        <f>+'I Trimestre'!G15+'II Trimestre'!G15</f>
        <v>68</v>
      </c>
      <c r="H15" s="25">
        <f>+'I Trimestre'!H15+'II Trimestre'!H15</f>
        <v>0</v>
      </c>
    </row>
    <row r="16" spans="1:8">
      <c r="A16" s="21" t="s">
        <v>92</v>
      </c>
      <c r="B16" s="4">
        <f>+'II Trimestre'!B16</f>
        <v>1882</v>
      </c>
      <c r="C16" s="4">
        <f>+'II Trimestre'!C16</f>
        <v>353</v>
      </c>
      <c r="D16" s="4">
        <f>+'II Trimestre'!D16</f>
        <v>101</v>
      </c>
      <c r="E16" s="4">
        <f>+'II Trimestre'!E16</f>
        <v>252</v>
      </c>
      <c r="F16" s="25">
        <f>+'II Trimestre'!F16</f>
        <v>1529</v>
      </c>
      <c r="G16" s="4">
        <f>+'II Trimestre'!G16</f>
        <v>1529</v>
      </c>
      <c r="H16" s="25">
        <f>+'II Trimestre'!H16</f>
        <v>0</v>
      </c>
    </row>
    <row r="17" spans="1:14">
      <c r="A17" s="5"/>
      <c r="B17" s="5"/>
      <c r="C17" s="5"/>
      <c r="D17" s="5"/>
      <c r="E17" s="5"/>
      <c r="F17" s="5"/>
      <c r="G17" s="5"/>
      <c r="H17" s="5"/>
    </row>
    <row r="18" spans="1:14">
      <c r="A18" s="27" t="s">
        <v>8</v>
      </c>
      <c r="B18" s="5"/>
      <c r="C18" s="5"/>
      <c r="D18" s="5"/>
      <c r="E18" s="5"/>
      <c r="F18" s="5"/>
      <c r="G18" s="5"/>
      <c r="H18" s="5"/>
    </row>
    <row r="19" spans="1:14">
      <c r="A19" s="21" t="s">
        <v>77</v>
      </c>
      <c r="B19" s="4">
        <f>C19+F19</f>
        <v>32566919.470000003</v>
      </c>
      <c r="C19" s="4">
        <f>D19+E19</f>
        <v>28799749.470000003</v>
      </c>
      <c r="D19" s="4">
        <f>+'I Trimestre'!D19+'II Trimestre'!D19</f>
        <v>25292744.470000003</v>
      </c>
      <c r="E19" s="4">
        <f>+'I Trimestre'!E19+'II Trimestre'!E19</f>
        <v>3507005</v>
      </c>
      <c r="F19" s="11">
        <f>SUM(G19:H19)</f>
        <v>3767170</v>
      </c>
      <c r="G19" s="4">
        <f>+'I Trimestre'!G19+'II Trimestre'!G19</f>
        <v>3767170</v>
      </c>
      <c r="H19" s="4">
        <f>+'I Trimestre'!H19+'II Trimestre'!H19</f>
        <v>0</v>
      </c>
      <c r="I19" s="20"/>
    </row>
    <row r="20" spans="1:14">
      <c r="A20" s="21" t="s">
        <v>122</v>
      </c>
      <c r="B20" s="4">
        <f t="shared" ref="B20:B21" si="1">C20+F20</f>
        <v>49341028</v>
      </c>
      <c r="C20" s="4">
        <f t="shared" ref="C20:C21" si="2">D20+E20</f>
        <v>48840528</v>
      </c>
      <c r="D20" s="4">
        <f>'I Trimestre'!D20+'II Trimestre'!D20</f>
        <v>44840528</v>
      </c>
      <c r="E20" s="4">
        <f>'I Trimestre'!E20+'II Trimestre'!E20</f>
        <v>4000000</v>
      </c>
      <c r="F20" s="11">
        <f t="shared" ref="F20" si="3">SUM(G20:H20)</f>
        <v>500500</v>
      </c>
      <c r="G20" s="4">
        <f>'I Trimestre'!G20+'II Trimestre'!G20</f>
        <v>500500</v>
      </c>
      <c r="H20" s="4">
        <f>+'I Trimestre'!H20+'II Trimestre'!H20</f>
        <v>0</v>
      </c>
    </row>
    <row r="21" spans="1:14">
      <c r="A21" s="21" t="s">
        <v>123</v>
      </c>
      <c r="B21" s="4">
        <f t="shared" si="1"/>
        <v>25809119.120000001</v>
      </c>
      <c r="C21" s="4">
        <f t="shared" si="2"/>
        <v>23998549.120000001</v>
      </c>
      <c r="D21" s="4">
        <f>+'I Trimestre'!D21+'II Trimestre'!D21</f>
        <v>22423769.120000001</v>
      </c>
      <c r="E21" s="4">
        <f>+'I Trimestre'!E21+'II Trimestre'!E21</f>
        <v>1574780</v>
      </c>
      <c r="F21" s="4">
        <f>SUM(G21:H21)</f>
        <v>1810570</v>
      </c>
      <c r="G21" s="4">
        <f>+'I Trimestre'!G21+'II Trimestre'!G21</f>
        <v>1810570</v>
      </c>
      <c r="H21" s="4">
        <f>+'I Trimestre'!H21+'II Trimestre'!H21</f>
        <v>0</v>
      </c>
      <c r="I21" s="20"/>
      <c r="J21" s="4"/>
    </row>
    <row r="22" spans="1:14">
      <c r="A22" s="21" t="s">
        <v>92</v>
      </c>
      <c r="B22" s="4">
        <f>+'II Trimestre'!B22</f>
        <v>89715528.000000015</v>
      </c>
      <c r="C22" s="4">
        <f>+'II Trimestre'!C22</f>
        <v>77715528.000000015</v>
      </c>
      <c r="D22" s="4">
        <f>+'II Trimestre'!D22</f>
        <v>69715528.000000015</v>
      </c>
      <c r="E22" s="4">
        <f>+'II Trimestre'!E22</f>
        <v>8000000.0000000009</v>
      </c>
      <c r="F22" s="4">
        <f>+'II Trimestre'!F22</f>
        <v>12000000</v>
      </c>
      <c r="G22" s="4">
        <f>+'II Trimestre'!G22</f>
        <v>12000000</v>
      </c>
      <c r="H22" s="4">
        <f>+'II Trimestre'!H22</f>
        <v>0</v>
      </c>
    </row>
    <row r="23" spans="1:14">
      <c r="A23" s="21" t="s">
        <v>124</v>
      </c>
      <c r="B23" s="4">
        <f>+C23+F23</f>
        <v>25809119.120000001</v>
      </c>
      <c r="C23" s="4">
        <f>+D23+E23</f>
        <v>23998549.120000001</v>
      </c>
      <c r="D23" s="4">
        <f>D21</f>
        <v>22423769.120000001</v>
      </c>
      <c r="E23" s="4">
        <f>+E21</f>
        <v>1574780</v>
      </c>
      <c r="F23" s="4">
        <f>H23+G23</f>
        <v>1810570</v>
      </c>
      <c r="G23" s="4">
        <f>G21</f>
        <v>1810570</v>
      </c>
      <c r="H23" s="4">
        <f>H21</f>
        <v>0</v>
      </c>
    </row>
    <row r="24" spans="1:14">
      <c r="A24" s="5"/>
      <c r="B24" s="4"/>
      <c r="C24" s="4"/>
      <c r="D24" s="4"/>
      <c r="E24" s="5"/>
      <c r="F24" s="5"/>
      <c r="G24" s="5"/>
      <c r="H24" s="5"/>
    </row>
    <row r="25" spans="1:14">
      <c r="A25" s="27" t="s">
        <v>9</v>
      </c>
      <c r="B25" s="4"/>
      <c r="C25" s="4"/>
      <c r="D25" s="4"/>
      <c r="E25" s="4"/>
      <c r="F25" s="4"/>
      <c r="G25" s="4"/>
      <c r="H25" s="4"/>
    </row>
    <row r="26" spans="1:14">
      <c r="A26" s="21" t="s">
        <v>122</v>
      </c>
      <c r="B26" s="4">
        <f>+B20</f>
        <v>49341028</v>
      </c>
      <c r="C26" s="4">
        <f>+C20</f>
        <v>48840528</v>
      </c>
      <c r="D26" s="4"/>
      <c r="E26" s="4"/>
      <c r="F26" s="4">
        <f>F20</f>
        <v>500500</v>
      </c>
      <c r="G26" s="4"/>
      <c r="H26" s="4"/>
    </row>
    <row r="27" spans="1:14">
      <c r="A27" s="21" t="s">
        <v>123</v>
      </c>
      <c r="B27" s="4">
        <f>'I Trimestre'!B27+'II Trimestre'!B27</f>
        <v>44340528</v>
      </c>
      <c r="C27" s="4">
        <f>+'I Trimestre'!C27+'II Trimestre'!C27</f>
        <v>44340528</v>
      </c>
      <c r="D27" s="4"/>
      <c r="E27" s="4"/>
      <c r="F27" s="4">
        <f>+'I Trimestre'!F27+'II Trimestre'!F27</f>
        <v>0</v>
      </c>
      <c r="G27" s="4"/>
      <c r="H27" s="4"/>
    </row>
    <row r="28" spans="1:14">
      <c r="A28" s="5"/>
      <c r="B28" s="5"/>
      <c r="C28" s="5"/>
      <c r="D28" s="5"/>
      <c r="E28" s="5"/>
      <c r="F28" s="5"/>
      <c r="G28" s="5"/>
      <c r="H28" s="5"/>
    </row>
    <row r="29" spans="1:14">
      <c r="A29" s="5" t="s">
        <v>10</v>
      </c>
      <c r="B29" s="5"/>
      <c r="C29" s="5"/>
      <c r="D29" s="5"/>
      <c r="E29" s="5"/>
      <c r="F29" s="5"/>
      <c r="G29" s="5"/>
      <c r="H29" s="5"/>
    </row>
    <row r="30" spans="1:14">
      <c r="A30" s="21" t="s">
        <v>78</v>
      </c>
      <c r="B30" s="28">
        <v>0.99</v>
      </c>
      <c r="C30" s="28">
        <v>0.99</v>
      </c>
      <c r="D30" s="28">
        <v>0.99</v>
      </c>
      <c r="E30" s="28">
        <v>0.99</v>
      </c>
      <c r="F30" s="28">
        <v>0.99</v>
      </c>
      <c r="G30" s="28">
        <v>0.99</v>
      </c>
      <c r="H30" s="28">
        <v>0.99</v>
      </c>
      <c r="I30" s="20"/>
      <c r="J30" s="20"/>
      <c r="N30" t="s">
        <v>59</v>
      </c>
    </row>
    <row r="31" spans="1:14">
      <c r="A31" s="21" t="s">
        <v>125</v>
      </c>
      <c r="B31" s="28"/>
      <c r="C31" s="28"/>
      <c r="D31" s="28"/>
      <c r="E31" s="28"/>
      <c r="F31" s="28"/>
      <c r="G31" s="28"/>
      <c r="H31" s="28"/>
      <c r="I31" s="20"/>
      <c r="J31" s="20"/>
    </row>
    <row r="32" spans="1:14">
      <c r="A32" s="21" t="s">
        <v>11</v>
      </c>
      <c r="B32" s="4"/>
      <c r="C32" s="22"/>
      <c r="D32" s="22"/>
      <c r="E32" s="22"/>
      <c r="F32" s="22"/>
      <c r="G32" s="22"/>
      <c r="H32" s="22"/>
    </row>
    <row r="33" spans="1:9">
      <c r="A33" s="5"/>
      <c r="B33" s="5"/>
      <c r="C33" s="5"/>
      <c r="D33" s="5"/>
      <c r="E33" s="5"/>
      <c r="F33" s="5"/>
      <c r="G33" s="5"/>
      <c r="H33" s="5"/>
    </row>
    <row r="34" spans="1:9">
      <c r="A34" s="29" t="s">
        <v>12</v>
      </c>
      <c r="B34" s="5"/>
      <c r="C34" s="5"/>
      <c r="D34" s="5"/>
      <c r="E34" s="5"/>
      <c r="F34" s="5"/>
      <c r="G34" s="5"/>
      <c r="H34" s="5"/>
    </row>
    <row r="35" spans="1:9">
      <c r="A35" s="5" t="s">
        <v>79</v>
      </c>
      <c r="B35" s="4">
        <f>B19/B30</f>
        <v>32895878.252525255</v>
      </c>
      <c r="C35" s="4">
        <f t="shared" ref="C35:H35" si="4">C19/C30</f>
        <v>29090656.030303035</v>
      </c>
      <c r="D35" s="4">
        <f>D19/D30</f>
        <v>25548226.737373739</v>
      </c>
      <c r="E35" s="4">
        <f t="shared" si="4"/>
        <v>3542429.2929292931</v>
      </c>
      <c r="F35" s="4">
        <f t="shared" si="4"/>
        <v>3805222.2222222225</v>
      </c>
      <c r="G35" s="4">
        <f t="shared" si="4"/>
        <v>3805222.2222222225</v>
      </c>
      <c r="H35" s="4">
        <f t="shared" si="4"/>
        <v>0</v>
      </c>
    </row>
    <row r="36" spans="1:9">
      <c r="A36" s="5" t="s">
        <v>126</v>
      </c>
      <c r="B36" s="4" t="e">
        <f t="shared" ref="B36:H36" si="5">B21/B31</f>
        <v>#DIV/0!</v>
      </c>
      <c r="C36" s="4" t="e">
        <f t="shared" si="5"/>
        <v>#DIV/0!</v>
      </c>
      <c r="D36" s="4" t="e">
        <f t="shared" si="5"/>
        <v>#DIV/0!</v>
      </c>
      <c r="E36" s="4" t="e">
        <f t="shared" si="5"/>
        <v>#DIV/0!</v>
      </c>
      <c r="F36" s="4" t="e">
        <f t="shared" si="5"/>
        <v>#DIV/0!</v>
      </c>
      <c r="G36" s="4" t="e">
        <f t="shared" si="5"/>
        <v>#DIV/0!</v>
      </c>
      <c r="H36" s="5" t="e">
        <f t="shared" si="5"/>
        <v>#DIV/0!</v>
      </c>
      <c r="I36" s="20"/>
    </row>
    <row r="37" spans="1:9">
      <c r="A37" s="5" t="s">
        <v>80</v>
      </c>
      <c r="B37" s="4">
        <f t="shared" ref="B37:H37" si="6">B35/B11</f>
        <v>76324.543509339346</v>
      </c>
      <c r="C37" s="4">
        <f t="shared" si="6"/>
        <v>97948.336802367121</v>
      </c>
      <c r="D37" s="4">
        <f t="shared" si="6"/>
        <v>473115.30995136552</v>
      </c>
      <c r="E37" s="4">
        <f t="shared" si="6"/>
        <v>14577.898324811906</v>
      </c>
      <c r="F37" s="4">
        <f t="shared" si="6"/>
        <v>28397.180762852407</v>
      </c>
      <c r="G37" s="4">
        <f t="shared" si="6"/>
        <v>28397.180762852407</v>
      </c>
      <c r="H37" s="4" t="e">
        <f t="shared" si="6"/>
        <v>#DIV/0!</v>
      </c>
    </row>
    <row r="38" spans="1:9">
      <c r="A38" s="5" t="s">
        <v>127</v>
      </c>
      <c r="B38" s="4" t="e">
        <f t="shared" ref="B38:H38" si="7">B36/B14</f>
        <v>#DIV/0!</v>
      </c>
      <c r="C38" s="4" t="e">
        <f t="shared" si="7"/>
        <v>#DIV/0!</v>
      </c>
      <c r="D38" s="4" t="e">
        <f t="shared" si="7"/>
        <v>#DIV/0!</v>
      </c>
      <c r="E38" s="4" t="e">
        <f t="shared" si="7"/>
        <v>#DIV/0!</v>
      </c>
      <c r="F38" s="4" t="e">
        <f t="shared" si="7"/>
        <v>#DIV/0!</v>
      </c>
      <c r="G38" s="4" t="e">
        <f t="shared" si="7"/>
        <v>#DIV/0!</v>
      </c>
      <c r="H38" s="4" t="e">
        <f t="shared" si="7"/>
        <v>#DIV/0!</v>
      </c>
    </row>
    <row r="39" spans="1:9">
      <c r="A39" s="5"/>
      <c r="B39" s="5"/>
      <c r="C39" s="5"/>
      <c r="D39" s="5"/>
      <c r="E39" s="5"/>
      <c r="F39" s="5"/>
      <c r="G39" s="5"/>
      <c r="H39" s="5"/>
    </row>
    <row r="40" spans="1:9">
      <c r="A40" s="29" t="s">
        <v>13</v>
      </c>
      <c r="B40" s="5"/>
      <c r="C40" s="5"/>
      <c r="D40" s="5"/>
      <c r="E40" s="5"/>
      <c r="F40" s="5"/>
      <c r="G40" s="5"/>
      <c r="H40" s="5"/>
    </row>
    <row r="41" spans="1:9">
      <c r="A41" s="5"/>
      <c r="B41" s="5"/>
      <c r="C41" s="5"/>
      <c r="D41" s="5"/>
      <c r="E41" s="5"/>
      <c r="F41" s="5"/>
      <c r="G41" s="5"/>
      <c r="H41" s="5"/>
    </row>
    <row r="42" spans="1:9">
      <c r="A42" s="5" t="s">
        <v>14</v>
      </c>
      <c r="B42" s="5"/>
      <c r="C42" s="5"/>
      <c r="D42" s="5"/>
      <c r="E42" s="5"/>
      <c r="F42" s="5"/>
      <c r="G42" s="5"/>
      <c r="H42" s="5"/>
    </row>
    <row r="43" spans="1:9">
      <c r="A43" s="5" t="s">
        <v>15</v>
      </c>
      <c r="B43" s="8" t="s">
        <v>51</v>
      </c>
      <c r="C43" s="8" t="s">
        <v>51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</row>
    <row r="44" spans="1:9">
      <c r="A44" s="5" t="s">
        <v>16</v>
      </c>
      <c r="B44" s="8" t="s">
        <v>51</v>
      </c>
      <c r="C44" s="8" t="s">
        <v>51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</row>
    <row r="45" spans="1:9">
      <c r="A45" s="5"/>
      <c r="B45" s="5"/>
      <c r="C45" s="5"/>
      <c r="D45" s="5"/>
      <c r="E45" s="5"/>
      <c r="F45" s="5"/>
      <c r="G45" s="5"/>
      <c r="H45" s="5"/>
    </row>
    <row r="46" spans="1:9">
      <c r="A46" s="5" t="s">
        <v>17</v>
      </c>
      <c r="B46" s="5"/>
      <c r="C46" s="5"/>
      <c r="D46" s="5"/>
      <c r="E46" s="5"/>
      <c r="F46" s="5"/>
      <c r="G46" s="5"/>
      <c r="H46" s="5"/>
    </row>
    <row r="47" spans="1:9">
      <c r="A47" s="5" t="s">
        <v>18</v>
      </c>
      <c r="B47" s="8">
        <f>B14/B13*100</f>
        <v>125.17580872011254</v>
      </c>
      <c r="C47" s="8">
        <f t="shared" ref="C47:H47" si="8">C14/C13*100</f>
        <v>129.19020715630887</v>
      </c>
      <c r="D47" s="8">
        <f t="shared" si="8"/>
        <v>96.078431372549019</v>
      </c>
      <c r="E47" s="8">
        <f t="shared" si="8"/>
        <v>142.59259259259261</v>
      </c>
      <c r="F47" s="8">
        <f t="shared" si="8"/>
        <v>113.33333333333333</v>
      </c>
      <c r="G47" s="8">
        <f t="shared" si="8"/>
        <v>113.33333333333333</v>
      </c>
      <c r="H47" s="8" t="e">
        <f t="shared" si="8"/>
        <v>#DIV/0!</v>
      </c>
    </row>
    <row r="48" spans="1:9">
      <c r="A48" s="5" t="s">
        <v>19</v>
      </c>
      <c r="B48" s="8">
        <f>B21/B20*100</f>
        <v>52.307623424465334</v>
      </c>
      <c r="C48" s="8">
        <f t="shared" ref="C48:F48" si="9">C21/C20*100</f>
        <v>49.136547254362199</v>
      </c>
      <c r="D48" s="8">
        <f t="shared" si="9"/>
        <v>50.007816857107478</v>
      </c>
      <c r="E48" s="8">
        <f t="shared" si="9"/>
        <v>39.369500000000002</v>
      </c>
      <c r="F48" s="8">
        <f t="shared" si="9"/>
        <v>361.75224775224774</v>
      </c>
      <c r="G48" s="8">
        <f>G21/G20*100</f>
        <v>361.75224775224774</v>
      </c>
      <c r="H48" s="8" t="e">
        <f>H21/H20*100</f>
        <v>#DIV/0!</v>
      </c>
    </row>
    <row r="49" spans="1:8">
      <c r="A49" s="5" t="s">
        <v>20</v>
      </c>
      <c r="B49" s="8">
        <f t="shared" ref="B49:H49" si="10">AVERAGE(B47:B48)</f>
        <v>88.741716072288938</v>
      </c>
      <c r="C49" s="8">
        <f t="shared" si="10"/>
        <v>89.163377205335536</v>
      </c>
      <c r="D49" s="8">
        <f t="shared" si="10"/>
        <v>73.043124114828245</v>
      </c>
      <c r="E49" s="8">
        <f t="shared" si="10"/>
        <v>90.981046296296313</v>
      </c>
      <c r="F49" s="8">
        <f t="shared" si="10"/>
        <v>237.54279054279053</v>
      </c>
      <c r="G49" s="8">
        <f t="shared" si="10"/>
        <v>237.54279054279053</v>
      </c>
      <c r="H49" s="8" t="e">
        <f t="shared" si="10"/>
        <v>#DIV/0!</v>
      </c>
    </row>
    <row r="50" spans="1:8">
      <c r="A50" s="5"/>
      <c r="B50" s="8"/>
      <c r="C50" s="8"/>
      <c r="D50" s="8"/>
      <c r="E50" s="8"/>
      <c r="F50" s="8"/>
      <c r="G50" s="8"/>
      <c r="H50" s="8"/>
    </row>
    <row r="51" spans="1:8">
      <c r="A51" s="5" t="s">
        <v>21</v>
      </c>
      <c r="B51" s="5"/>
      <c r="C51" s="5"/>
      <c r="D51" s="5"/>
      <c r="E51" s="5"/>
      <c r="F51" s="5"/>
      <c r="G51" s="5"/>
      <c r="H51" s="5"/>
    </row>
    <row r="52" spans="1:8">
      <c r="A52" s="5" t="s">
        <v>22</v>
      </c>
      <c r="B52" s="8">
        <f>(B14/B16)*100</f>
        <v>15.763372298972724</v>
      </c>
      <c r="C52" s="8">
        <f t="shared" ref="C52:H52" si="11">(C14/C16)*100</f>
        <v>64.778092540132207</v>
      </c>
      <c r="D52" s="8">
        <f t="shared" si="11"/>
        <v>48.514851485148512</v>
      </c>
      <c r="E52" s="8">
        <f t="shared" si="11"/>
        <v>71.296296296296305</v>
      </c>
      <c r="F52" s="8">
        <f t="shared" si="11"/>
        <v>4.4473512099411385</v>
      </c>
      <c r="G52" s="8">
        <f t="shared" si="11"/>
        <v>4.4473512099411385</v>
      </c>
      <c r="H52" s="8" t="e">
        <f t="shared" si="11"/>
        <v>#DIV/0!</v>
      </c>
    </row>
    <row r="53" spans="1:8">
      <c r="A53" s="5" t="s">
        <v>23</v>
      </c>
      <c r="B53" s="8">
        <f>B21/B22*100</f>
        <v>28.767728057064989</v>
      </c>
      <c r="C53" s="8">
        <f t="shared" ref="C53:F53" si="12">C21/C22*100</f>
        <v>30.879992374239539</v>
      </c>
      <c r="D53" s="8">
        <f t="shared" si="12"/>
        <v>32.164669426300549</v>
      </c>
      <c r="E53" s="8">
        <f t="shared" si="12"/>
        <v>19.684749999999998</v>
      </c>
      <c r="F53" s="8">
        <f t="shared" si="12"/>
        <v>15.088083333333332</v>
      </c>
      <c r="G53" s="8">
        <f>G21/G22*100</f>
        <v>15.088083333333332</v>
      </c>
      <c r="H53" s="8" t="e">
        <f>H21/H22*100</f>
        <v>#DIV/0!</v>
      </c>
    </row>
    <row r="54" spans="1:8">
      <c r="A54" s="5" t="s">
        <v>24</v>
      </c>
      <c r="B54" s="8">
        <f t="shared" ref="B54:H54" si="13">(B52+B53)/2</f>
        <v>22.265550178018856</v>
      </c>
      <c r="C54" s="8">
        <f t="shared" si="13"/>
        <v>47.829042457185871</v>
      </c>
      <c r="D54" s="8">
        <f t="shared" si="13"/>
        <v>40.33976045572453</v>
      </c>
      <c r="E54" s="8">
        <f t="shared" si="13"/>
        <v>45.490523148148149</v>
      </c>
      <c r="F54" s="8">
        <f t="shared" si="13"/>
        <v>9.7677172716372347</v>
      </c>
      <c r="G54" s="8">
        <f t="shared" si="13"/>
        <v>9.7677172716372347</v>
      </c>
      <c r="H54" s="8" t="e">
        <f t="shared" si="13"/>
        <v>#DIV/0!</v>
      </c>
    </row>
    <row r="55" spans="1:8">
      <c r="A55" s="5"/>
      <c r="B55" s="5"/>
      <c r="C55" s="5"/>
      <c r="D55" s="5"/>
      <c r="E55" s="5"/>
      <c r="F55" s="5"/>
      <c r="G55" s="5"/>
      <c r="H55" s="5"/>
    </row>
    <row r="56" spans="1:8">
      <c r="A56" s="5" t="s">
        <v>35</v>
      </c>
      <c r="B56" s="8"/>
      <c r="C56" s="8"/>
      <c r="D56" s="8"/>
      <c r="E56" s="8"/>
      <c r="F56" s="8"/>
      <c r="G56" s="8"/>
      <c r="H56" s="8"/>
    </row>
    <row r="57" spans="1:8">
      <c r="A57" s="5" t="s">
        <v>25</v>
      </c>
      <c r="B57" s="8">
        <f t="shared" ref="B57:F57" si="14">B23/B21*100</f>
        <v>100</v>
      </c>
      <c r="C57" s="8">
        <f t="shared" si="14"/>
        <v>100</v>
      </c>
      <c r="D57" s="8"/>
      <c r="E57" s="8"/>
      <c r="F57" s="8">
        <f t="shared" si="14"/>
        <v>100</v>
      </c>
      <c r="G57" s="8"/>
      <c r="H57" s="8"/>
    </row>
    <row r="58" spans="1:8">
      <c r="A58" s="5"/>
      <c r="B58" s="5"/>
      <c r="C58" s="5"/>
      <c r="D58" s="5"/>
      <c r="E58" s="5"/>
      <c r="F58" s="5"/>
      <c r="G58" s="5"/>
      <c r="H58" s="5"/>
    </row>
    <row r="59" spans="1:8">
      <c r="A59" s="5" t="s">
        <v>26</v>
      </c>
      <c r="B59" s="5"/>
      <c r="C59" s="5"/>
      <c r="D59" s="5"/>
      <c r="E59" s="5"/>
      <c r="F59" s="5"/>
      <c r="G59" s="5"/>
      <c r="H59" s="5"/>
    </row>
    <row r="60" spans="1:8">
      <c r="A60" s="5" t="s">
        <v>27</v>
      </c>
      <c r="B60" s="8">
        <f>((B14/B11)-1)*100</f>
        <v>-31.167826759474082</v>
      </c>
      <c r="C60" s="8">
        <f t="shared" ref="C60:H60" si="15">((C14/C11)-1)*100</f>
        <v>-23.007856341189669</v>
      </c>
      <c r="D60" s="8">
        <f t="shared" si="15"/>
        <v>-9.259259259259256</v>
      </c>
      <c r="E60" s="8">
        <f t="shared" si="15"/>
        <v>-26.063100137174199</v>
      </c>
      <c r="F60" s="8">
        <f t="shared" si="15"/>
        <v>-49.253731343283583</v>
      </c>
      <c r="G60" s="8">
        <f t="shared" si="15"/>
        <v>-49.253731343283583</v>
      </c>
      <c r="H60" s="8" t="e">
        <f t="shared" si="15"/>
        <v>#DIV/0!</v>
      </c>
    </row>
    <row r="61" spans="1:8">
      <c r="A61" s="5" t="s">
        <v>28</v>
      </c>
      <c r="B61" s="8" t="e">
        <f>((B36/B35)-1)*100</f>
        <v>#DIV/0!</v>
      </c>
      <c r="C61" s="8" t="e">
        <f>((C36/C35)-1)*100</f>
        <v>#DIV/0!</v>
      </c>
      <c r="D61" s="8" t="e">
        <f t="shared" ref="D61:H61" si="16">((D36/D35)-1)*100</f>
        <v>#DIV/0!</v>
      </c>
      <c r="E61" s="8" t="e">
        <f t="shared" si="16"/>
        <v>#DIV/0!</v>
      </c>
      <c r="F61" s="8" t="e">
        <f t="shared" si="16"/>
        <v>#DIV/0!</v>
      </c>
      <c r="G61" s="8" t="e">
        <f t="shared" si="16"/>
        <v>#DIV/0!</v>
      </c>
      <c r="H61" s="8" t="e">
        <f t="shared" si="16"/>
        <v>#DIV/0!</v>
      </c>
    </row>
    <row r="62" spans="1:8">
      <c r="A62" s="5" t="s">
        <v>29</v>
      </c>
      <c r="B62" s="8" t="e">
        <f t="shared" ref="B62:H62" si="17">((B38/B37)-1)*100</f>
        <v>#DIV/0!</v>
      </c>
      <c r="C62" s="8" t="e">
        <f t="shared" si="17"/>
        <v>#DIV/0!</v>
      </c>
      <c r="D62" s="8" t="e">
        <f t="shared" si="17"/>
        <v>#DIV/0!</v>
      </c>
      <c r="E62" s="8" t="e">
        <f t="shared" si="17"/>
        <v>#DIV/0!</v>
      </c>
      <c r="F62" s="8" t="e">
        <f t="shared" si="17"/>
        <v>#DIV/0!</v>
      </c>
      <c r="G62" s="8" t="e">
        <f t="shared" si="17"/>
        <v>#DIV/0!</v>
      </c>
      <c r="H62" s="8" t="e">
        <f t="shared" si="17"/>
        <v>#DIV/0!</v>
      </c>
    </row>
    <row r="63" spans="1:8">
      <c r="A63" s="5"/>
      <c r="B63" s="8"/>
      <c r="C63" s="8"/>
      <c r="D63" s="8"/>
      <c r="E63" s="8"/>
      <c r="F63" s="8"/>
      <c r="G63" s="8"/>
      <c r="H63" s="8"/>
    </row>
    <row r="64" spans="1:8">
      <c r="A64" s="5" t="s">
        <v>30</v>
      </c>
      <c r="B64" s="5"/>
      <c r="C64" s="5"/>
      <c r="D64" s="5"/>
      <c r="E64" s="5"/>
      <c r="F64" s="5"/>
      <c r="G64" s="5"/>
      <c r="H64" s="5"/>
    </row>
    <row r="65" spans="1:8">
      <c r="A65" s="5" t="s">
        <v>42</v>
      </c>
      <c r="B65" s="4">
        <f t="shared" ref="B65:H65" si="18">B20/B13</f>
        <v>208189.99156118144</v>
      </c>
      <c r="C65" s="4">
        <f t="shared" si="18"/>
        <v>275935.18644067796</v>
      </c>
      <c r="D65" s="4">
        <f t="shared" si="18"/>
        <v>879226.03921568627</v>
      </c>
      <c r="E65" s="4">
        <f t="shared" si="18"/>
        <v>31746.031746031746</v>
      </c>
      <c r="F65" s="4">
        <f t="shared" si="18"/>
        <v>8341.6666666666661</v>
      </c>
      <c r="G65" s="4">
        <f t="shared" si="18"/>
        <v>8341.6666666666661</v>
      </c>
      <c r="H65" s="4" t="e">
        <f t="shared" si="18"/>
        <v>#DIV/0!</v>
      </c>
    </row>
    <row r="66" spans="1:8">
      <c r="A66" s="5" t="s">
        <v>43</v>
      </c>
      <c r="B66" s="4">
        <f t="shared" ref="B66:H66" si="19">B21/B14</f>
        <v>86997.030741573035</v>
      </c>
      <c r="C66" s="4">
        <f t="shared" si="19"/>
        <v>104949.92326530612</v>
      </c>
      <c r="D66" s="4">
        <f t="shared" si="19"/>
        <v>457627.94122448983</v>
      </c>
      <c r="E66" s="4">
        <f t="shared" si="19"/>
        <v>8765.0092764378478</v>
      </c>
      <c r="F66" s="4">
        <f t="shared" si="19"/>
        <v>26626.029411764706</v>
      </c>
      <c r="G66" s="4">
        <f t="shared" si="19"/>
        <v>26626.029411764706</v>
      </c>
      <c r="H66" s="4" t="e">
        <f t="shared" si="19"/>
        <v>#DIV/0!</v>
      </c>
    </row>
    <row r="67" spans="1:8">
      <c r="A67" s="5" t="s">
        <v>31</v>
      </c>
      <c r="B67" s="8">
        <f>(B66/B65)*B49</f>
        <v>37.082790307583487</v>
      </c>
      <c r="C67" s="8">
        <f t="shared" ref="C67:H67" si="20">(C66/C65)*C49</f>
        <v>33.912636211718784</v>
      </c>
      <c r="D67" s="8">
        <f t="shared" si="20"/>
        <v>38.018180784422533</v>
      </c>
      <c r="E67" s="8">
        <f t="shared" si="20"/>
        <v>25.119666015162345</v>
      </c>
      <c r="F67" s="8">
        <f t="shared" si="20"/>
        <v>758.22033896643404</v>
      </c>
      <c r="G67" s="8">
        <f t="shared" si="20"/>
        <v>758.22033896643404</v>
      </c>
      <c r="H67" s="8" t="e">
        <f t="shared" si="20"/>
        <v>#DIV/0!</v>
      </c>
    </row>
    <row r="68" spans="1:8" s="5" customFormat="1">
      <c r="A68" s="5" t="s">
        <v>40</v>
      </c>
      <c r="B68" s="12">
        <f>B20/(B13*6)</f>
        <v>34698.331926863575</v>
      </c>
      <c r="C68" s="12">
        <f t="shared" ref="C68:H68" si="21">C20/(C13*6)</f>
        <v>45989.197740112992</v>
      </c>
      <c r="D68" s="12">
        <f t="shared" si="21"/>
        <v>146537.67320261439</v>
      </c>
      <c r="E68" s="12">
        <f t="shared" si="21"/>
        <v>5291.0052910052909</v>
      </c>
      <c r="F68" s="12">
        <f t="shared" si="21"/>
        <v>1390.2777777777778</v>
      </c>
      <c r="G68" s="12">
        <f t="shared" si="21"/>
        <v>1390.2777777777778</v>
      </c>
      <c r="H68" s="12" t="e">
        <f t="shared" si="21"/>
        <v>#DIV/0!</v>
      </c>
    </row>
    <row r="69" spans="1:8" s="5" customFormat="1">
      <c r="A69" s="5" t="s">
        <v>41</v>
      </c>
      <c r="B69" s="12">
        <f>B21/(B14*6)</f>
        <v>14499.505123595507</v>
      </c>
      <c r="C69" s="12">
        <f t="shared" ref="C69:H69" si="22">C21/(C14*6)</f>
        <v>17491.65387755102</v>
      </c>
      <c r="D69" s="12">
        <f t="shared" si="22"/>
        <v>76271.323537414966</v>
      </c>
      <c r="E69" s="12">
        <f t="shared" si="22"/>
        <v>1460.8348794063079</v>
      </c>
      <c r="F69" s="12">
        <f t="shared" si="22"/>
        <v>4437.6715686274511</v>
      </c>
      <c r="G69" s="12">
        <f t="shared" si="22"/>
        <v>4437.6715686274511</v>
      </c>
      <c r="H69" s="12" t="e">
        <f t="shared" si="22"/>
        <v>#DIV/0!</v>
      </c>
    </row>
    <row r="70" spans="1:8">
      <c r="A70" s="5"/>
      <c r="B70" s="8"/>
      <c r="C70" s="8"/>
      <c r="D70" s="8"/>
      <c r="E70" s="5"/>
      <c r="F70" s="5"/>
      <c r="G70" s="5"/>
      <c r="H70" s="5"/>
    </row>
    <row r="71" spans="1:8">
      <c r="A71" s="5" t="s">
        <v>32</v>
      </c>
      <c r="B71" s="8"/>
      <c r="C71" s="8"/>
      <c r="D71" s="8"/>
      <c r="E71" s="5"/>
      <c r="F71" s="5"/>
      <c r="G71" s="5"/>
      <c r="H71" s="5"/>
    </row>
    <row r="72" spans="1:8">
      <c r="A72" s="5" t="s">
        <v>33</v>
      </c>
      <c r="B72" s="8">
        <f>(B27/B26)*100</f>
        <v>89.86543207004118</v>
      </c>
      <c r="C72" s="8">
        <f>(C27/C26)*100</f>
        <v>90.786340393371674</v>
      </c>
      <c r="D72" s="8"/>
      <c r="E72" s="8"/>
      <c r="F72" s="8">
        <f>(F27/F26)*100</f>
        <v>0</v>
      </c>
      <c r="G72" s="8"/>
      <c r="H72" s="8"/>
    </row>
    <row r="73" spans="1:8">
      <c r="A73" s="5" t="s">
        <v>34</v>
      </c>
      <c r="B73" s="8">
        <f>(B21/B27)*100</f>
        <v>58.206612063798616</v>
      </c>
      <c r="C73" s="8">
        <f>(C21/C27)*100</f>
        <v>54.123282248691318</v>
      </c>
      <c r="D73" s="8"/>
      <c r="E73" s="8"/>
      <c r="F73" s="8" t="e">
        <f>(F21/F27)*100</f>
        <v>#DIV/0!</v>
      </c>
      <c r="G73" s="8"/>
      <c r="H73" s="8"/>
    </row>
    <row r="74" spans="1:8" ht="15.75" thickBot="1">
      <c r="A74" s="30"/>
      <c r="B74" s="30"/>
      <c r="C74" s="30"/>
      <c r="D74" s="30"/>
      <c r="E74" s="30"/>
      <c r="F74" s="30"/>
      <c r="G74" s="30"/>
      <c r="H74" s="30"/>
    </row>
    <row r="75" spans="1:8" ht="15.75" thickTop="1">
      <c r="A75" s="10" t="s">
        <v>36</v>
      </c>
      <c r="B75" s="5"/>
      <c r="C75" s="5"/>
      <c r="D75" s="5"/>
      <c r="E75" s="5"/>
      <c r="F75" s="5"/>
      <c r="G75" s="5"/>
      <c r="H75" s="5"/>
    </row>
    <row r="76" spans="1:8">
      <c r="A76" s="10" t="s">
        <v>97</v>
      </c>
      <c r="B76" s="5"/>
      <c r="C76" s="5"/>
      <c r="D76" s="5"/>
      <c r="E76" s="5"/>
      <c r="F76" s="5"/>
      <c r="G76" s="5"/>
      <c r="H76" s="5"/>
    </row>
    <row r="77" spans="1:8">
      <c r="A77" s="10" t="s">
        <v>98</v>
      </c>
      <c r="B77" s="5"/>
      <c r="C77" s="5"/>
      <c r="D77" s="5"/>
      <c r="E77" s="5"/>
      <c r="F77" s="5"/>
      <c r="G77" s="5"/>
      <c r="H77" s="5"/>
    </row>
    <row r="78" spans="1:8">
      <c r="A78" s="10" t="s">
        <v>57</v>
      </c>
      <c r="B78" s="31"/>
      <c r="C78" s="31"/>
      <c r="D78" s="31"/>
      <c r="E78" s="5"/>
      <c r="F78" s="5"/>
      <c r="G78" s="5"/>
      <c r="H78" s="5"/>
    </row>
    <row r="79" spans="1:8">
      <c r="A79" s="10"/>
      <c r="B79" s="5"/>
      <c r="C79" s="5"/>
      <c r="D79" s="5"/>
      <c r="E79" s="5"/>
      <c r="F79" s="5"/>
      <c r="G79" s="5"/>
      <c r="H79" s="5"/>
    </row>
    <row r="80" spans="1:8">
      <c r="A80" s="10"/>
      <c r="B80" s="5"/>
      <c r="C80" s="5"/>
      <c r="D80" s="5"/>
      <c r="E80" s="5"/>
      <c r="F80" s="5"/>
      <c r="G80" s="5"/>
      <c r="H80" s="5"/>
    </row>
    <row r="81" spans="1:8">
      <c r="A81" s="5"/>
      <c r="B81" s="5"/>
      <c r="C81" s="5"/>
      <c r="D81" s="5"/>
      <c r="E81" s="5"/>
      <c r="F81" s="5"/>
      <c r="G81" s="5"/>
      <c r="H81" s="5"/>
    </row>
    <row r="82" spans="1:8">
      <c r="A82" t="s">
        <v>37</v>
      </c>
    </row>
    <row r="84" spans="1:8">
      <c r="A84" t="s">
        <v>52</v>
      </c>
    </row>
    <row r="85" spans="1:8">
      <c r="A85" t="s">
        <v>53</v>
      </c>
    </row>
    <row r="87" spans="1:8">
      <c r="A87" s="24" t="s">
        <v>143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J88"/>
  <sheetViews>
    <sheetView zoomScale="80" zoomScaleNormal="80" workbookViewId="0">
      <selection activeCell="J28" sqref="J28"/>
    </sheetView>
  </sheetViews>
  <sheetFormatPr baseColWidth="10" defaultColWidth="11.42578125" defaultRowHeight="15"/>
  <cols>
    <col min="1" max="1" width="50.85546875" customWidth="1"/>
    <col min="2" max="7" width="13.7109375" customWidth="1"/>
    <col min="8" max="8" width="15.140625" customWidth="1"/>
  </cols>
  <sheetData>
    <row r="2" spans="1:8" ht="15.75">
      <c r="A2" s="33" t="s">
        <v>128</v>
      </c>
      <c r="B2" s="33"/>
      <c r="C2" s="33"/>
      <c r="D2" s="33"/>
      <c r="E2" s="33"/>
      <c r="F2" s="33"/>
      <c r="G2" s="33"/>
      <c r="H2" s="33"/>
    </row>
    <row r="4" spans="1:8">
      <c r="A4" s="34" t="s">
        <v>0</v>
      </c>
      <c r="B4" s="37" t="s">
        <v>1</v>
      </c>
      <c r="C4" s="40" t="s">
        <v>2</v>
      </c>
      <c r="D4" s="41"/>
      <c r="E4" s="42"/>
      <c r="F4" s="40" t="s">
        <v>3</v>
      </c>
      <c r="G4" s="41"/>
      <c r="H4" s="42"/>
    </row>
    <row r="5" spans="1:8" ht="15" customHeight="1">
      <c r="A5" s="35"/>
      <c r="B5" s="38"/>
      <c r="C5" s="43" t="s">
        <v>4</v>
      </c>
      <c r="D5" s="49" t="s">
        <v>5</v>
      </c>
      <c r="E5" s="45" t="s">
        <v>60</v>
      </c>
      <c r="F5" s="47" t="s">
        <v>4</v>
      </c>
      <c r="G5" s="49" t="s">
        <v>54</v>
      </c>
      <c r="H5" s="50" t="s">
        <v>6</v>
      </c>
    </row>
    <row r="6" spans="1:8" ht="15.75" thickBot="1">
      <c r="A6" s="36"/>
      <c r="B6" s="39"/>
      <c r="C6" s="44"/>
      <c r="D6" s="46"/>
      <c r="E6" s="46"/>
      <c r="F6" s="48"/>
      <c r="G6" s="46"/>
      <c r="H6" s="51"/>
    </row>
    <row r="7" spans="1:8" ht="15.75" thickTop="1"/>
    <row r="8" spans="1:8">
      <c r="A8" s="1" t="s">
        <v>7</v>
      </c>
    </row>
    <row r="10" spans="1:8">
      <c r="A10" t="s">
        <v>48</v>
      </c>
    </row>
    <row r="11" spans="1:8">
      <c r="A11" s="2" t="s">
        <v>81</v>
      </c>
      <c r="B11" s="4">
        <f>C11+F11</f>
        <v>1299</v>
      </c>
      <c r="C11" s="4">
        <f>D11+E11</f>
        <v>441</v>
      </c>
      <c r="D11" s="4">
        <f>+'I Trimestre'!D11+'II Trimestre'!D11+'III Trimestre'!D11</f>
        <v>73</v>
      </c>
      <c r="E11" s="4">
        <f>+'I Trimestre'!E11+'II Trimestre'!E11+'III Trimestre'!E11</f>
        <v>368</v>
      </c>
      <c r="F11" s="25">
        <f>SUM(G11:H11)</f>
        <v>858</v>
      </c>
      <c r="G11" s="25">
        <f>+'I Trimestre'!G11+'II Trimestre'!G11+'III Trimestre'!G11</f>
        <v>858</v>
      </c>
      <c r="H11" s="4">
        <f>+'I Trimestre'!H11+'II Trimestre'!H11+'III Trimestre'!H11</f>
        <v>0</v>
      </c>
    </row>
    <row r="12" spans="1:8">
      <c r="A12" s="13" t="s">
        <v>49</v>
      </c>
      <c r="B12" s="4">
        <f>C12+F12</f>
        <v>482.33333333333331</v>
      </c>
      <c r="C12" s="4">
        <f>D12+E12</f>
        <v>482.33333333333331</v>
      </c>
      <c r="D12" s="4">
        <f>+'I Trimestre'!D12+'II Trimestre'!D12+'III Trimestre'!D12</f>
        <v>114</v>
      </c>
      <c r="E12" s="4">
        <f>+'I Trimestre'!E12+'II Trimestre'!E12+'III Trimestre'!E12</f>
        <v>368.33333333333331</v>
      </c>
      <c r="F12" s="25">
        <f t="shared" ref="F12:F15" si="0">SUM(G12:H12)</f>
        <v>0</v>
      </c>
      <c r="G12" s="25">
        <f>+'I Trimestre'!G12+'II Trimestre'!G12+'III Trimestre'!G12</f>
        <v>0</v>
      </c>
      <c r="H12" s="4">
        <f>+'I Trimestre'!H12+'II Trimestre'!H12+'III Trimestre'!H12</f>
        <v>0</v>
      </c>
    </row>
    <row r="13" spans="1:8">
      <c r="A13" s="2" t="s">
        <v>129</v>
      </c>
      <c r="B13" s="4">
        <f>C13+F13</f>
        <v>1344</v>
      </c>
      <c r="C13" s="4">
        <f>D13+E13</f>
        <v>265</v>
      </c>
      <c r="D13" s="4">
        <f>+'I Trimestre'!D13+'II Trimestre'!D13+'III Trimestre'!D13</f>
        <v>76</v>
      </c>
      <c r="E13" s="4">
        <f>+'I Trimestre'!E13+'II Trimestre'!E13+'III Trimestre'!E13</f>
        <v>189</v>
      </c>
      <c r="F13" s="25">
        <f t="shared" si="0"/>
        <v>1079</v>
      </c>
      <c r="G13" s="4">
        <f>+'I Trimestre'!G13+'II Trimestre'!G13+'III Trimestre'!G13</f>
        <v>1079</v>
      </c>
      <c r="H13" s="25">
        <f>+'I Trimestre'!H13+'II Trimestre'!H13+'III Trimestre'!H13</f>
        <v>0</v>
      </c>
    </row>
    <row r="14" spans="1:8">
      <c r="A14" s="2" t="s">
        <v>130</v>
      </c>
      <c r="B14" s="4">
        <f>C14+F14</f>
        <v>1507</v>
      </c>
      <c r="C14" s="4">
        <f>D14+E14</f>
        <v>314</v>
      </c>
      <c r="D14" s="4">
        <f>(+'I Trimestre'!D14+'II Trimestre'!D14+'III Trimestre'!D14)</f>
        <v>72</v>
      </c>
      <c r="E14" s="4">
        <f>+'I Trimestre'!E14+'II Trimestre'!E14+'III Trimestre'!E14</f>
        <v>242.00000000000003</v>
      </c>
      <c r="F14" s="25">
        <f t="shared" si="0"/>
        <v>1193</v>
      </c>
      <c r="G14" s="4">
        <f>+'I Trimestre'!G14+'II Trimestre'!G14+'III Trimestre'!G14</f>
        <v>1193</v>
      </c>
      <c r="H14" s="25">
        <f>+'I Trimestre'!H14+'II Trimestre'!H14+'III Trimestre'!H14</f>
        <v>0</v>
      </c>
    </row>
    <row r="15" spans="1:8">
      <c r="A15" s="13" t="s">
        <v>49</v>
      </c>
      <c r="B15" s="4">
        <f>C15+F15</f>
        <v>1570</v>
      </c>
      <c r="C15" s="4">
        <f>D15+E15</f>
        <v>377</v>
      </c>
      <c r="D15" s="4">
        <f>(+'I Trimestre'!D15+'II Trimestre'!D15+'III Trimestre'!D15)</f>
        <v>135</v>
      </c>
      <c r="E15" s="4">
        <f>+'I Trimestre'!E15+'II Trimestre'!E15+'III Trimestre'!E15</f>
        <v>242.00000000000003</v>
      </c>
      <c r="F15" s="25">
        <f t="shared" si="0"/>
        <v>1193</v>
      </c>
      <c r="G15" s="4">
        <f>+'I Trimestre'!G15+'II Trimestre'!G15+'III Trimestre'!G15</f>
        <v>1193</v>
      </c>
      <c r="H15" s="25">
        <f>+'I Trimestre'!H15+'II Trimestre'!H15+'III Trimestre'!H15</f>
        <v>0</v>
      </c>
    </row>
    <row r="16" spans="1:8">
      <c r="A16" s="2" t="s">
        <v>92</v>
      </c>
      <c r="B16" s="4">
        <f>+'III Trimestre'!B16</f>
        <v>1882</v>
      </c>
      <c r="C16" s="4">
        <f>+'III Trimestre'!C16</f>
        <v>353</v>
      </c>
      <c r="D16" s="4">
        <f>+'III Trimestre'!D16</f>
        <v>101</v>
      </c>
      <c r="E16" s="4">
        <f>+'III Trimestre'!E16</f>
        <v>252</v>
      </c>
      <c r="F16" s="25">
        <f>+'III Trimestre'!F16</f>
        <v>1529</v>
      </c>
      <c r="G16" s="4">
        <f>+'III Trimestre'!G16</f>
        <v>1529</v>
      </c>
      <c r="H16" s="25">
        <f>+'III Trimestre'!H16</f>
        <v>0</v>
      </c>
    </row>
    <row r="17" spans="1:10">
      <c r="F17" s="5"/>
    </row>
    <row r="18" spans="1:10">
      <c r="A18" s="6" t="s">
        <v>8</v>
      </c>
      <c r="F18" s="5"/>
    </row>
    <row r="19" spans="1:10">
      <c r="A19" s="2" t="s">
        <v>81</v>
      </c>
      <c r="B19" s="4">
        <f>C19+F19</f>
        <v>51745167.530000001</v>
      </c>
      <c r="C19" s="4">
        <f>D19+E19</f>
        <v>47977997.530000001</v>
      </c>
      <c r="D19" s="4">
        <f>+'I Trimestre'!D19+'II Trimestre'!D19+'III Trimestre'!D19</f>
        <v>42023122.530000001</v>
      </c>
      <c r="E19" s="4">
        <f>+'I Trimestre'!E19+'II Trimestre'!E19+'III Trimestre'!E19</f>
        <v>5954875</v>
      </c>
      <c r="F19" s="11">
        <f>SUM(G19:H19)</f>
        <v>3767170</v>
      </c>
      <c r="G19" s="4">
        <f>+'I Trimestre'!G19+'II Trimestre'!G19+'III Trimestre'!G19</f>
        <v>3767170</v>
      </c>
      <c r="H19" s="4">
        <f>+'I Trimestre'!H19+'II Trimestre'!H19+'III Trimestre'!H19</f>
        <v>0</v>
      </c>
    </row>
    <row r="20" spans="1:10">
      <c r="A20" s="2" t="s">
        <v>129</v>
      </c>
      <c r="B20" s="4">
        <f t="shared" ref="B20:B21" si="1">C20+F20</f>
        <v>75731055</v>
      </c>
      <c r="C20" s="4">
        <f t="shared" ref="C20:C21" si="2">D20+E20</f>
        <v>66231055</v>
      </c>
      <c r="D20" s="4">
        <f>'I Trimestre'!D20+'II Trimestre'!D20+'III Trimestre'!D20</f>
        <v>60031055</v>
      </c>
      <c r="E20" s="4">
        <f>'I Trimestre'!E20+'II Trimestre'!E20+'III Trimestre'!E20</f>
        <v>6200000</v>
      </c>
      <c r="F20" s="11">
        <f>SUM(G20:H20)</f>
        <v>9500000</v>
      </c>
      <c r="G20" s="4">
        <f>'I Trimestre'!G20+'II Trimestre'!G20+'III Trimestre'!G20</f>
        <v>9500000</v>
      </c>
      <c r="H20" s="4">
        <f>+'I Trimestre'!H20+'II Trimestre'!H20+'III Trimestre'!H20</f>
        <v>0</v>
      </c>
      <c r="I20" s="20"/>
    </row>
    <row r="21" spans="1:10">
      <c r="A21" s="2" t="s">
        <v>130</v>
      </c>
      <c r="B21" s="4">
        <f t="shared" si="1"/>
        <v>46299449.549999997</v>
      </c>
      <c r="C21" s="4">
        <f t="shared" si="2"/>
        <v>40479919.549999997</v>
      </c>
      <c r="D21" s="4">
        <f>+'I Trimestre'!D21+'II Trimestre'!D21+'III Trimestre'!D21</f>
        <v>37932744.549999997</v>
      </c>
      <c r="E21" s="4">
        <f>+'I Trimestre'!E21+'II Trimestre'!E21+'III Trimestre'!E21</f>
        <v>2547175</v>
      </c>
      <c r="F21" s="4">
        <f>SUM(G21:H21)</f>
        <v>5819530</v>
      </c>
      <c r="G21" s="4">
        <f>+'I Trimestre'!G21+'II Trimestre'!G21+'III Trimestre'!G21</f>
        <v>5819530</v>
      </c>
      <c r="H21" s="4">
        <f>+'I Trimestre'!H21+'II Trimestre'!H21+'III Trimestre'!H21</f>
        <v>0</v>
      </c>
      <c r="I21" s="20"/>
      <c r="J21" s="4"/>
    </row>
    <row r="22" spans="1:10">
      <c r="A22" s="2" t="s">
        <v>92</v>
      </c>
      <c r="B22" s="4">
        <f>+'III Trimestre'!B22</f>
        <v>89715526</v>
      </c>
      <c r="C22" s="4">
        <f>+'III Trimestre'!C22</f>
        <v>77715526</v>
      </c>
      <c r="D22" s="4">
        <f>+'III Trimestre'!D22</f>
        <v>68965526</v>
      </c>
      <c r="E22" s="4">
        <f>+'III Trimestre'!E22</f>
        <v>8750000</v>
      </c>
      <c r="F22" s="4">
        <f>+'III Trimestre'!F22</f>
        <v>12000000</v>
      </c>
      <c r="G22" s="4">
        <f>+'III Trimestre'!G22</f>
        <v>12000000</v>
      </c>
      <c r="H22" s="4">
        <f>+'III Trimestre'!H22</f>
        <v>0</v>
      </c>
    </row>
    <row r="23" spans="1:10">
      <c r="A23" s="21" t="s">
        <v>131</v>
      </c>
      <c r="B23" s="4">
        <f>+C23+F23</f>
        <v>46299449.549999997</v>
      </c>
      <c r="C23" s="4">
        <f>+D23+E23</f>
        <v>40479919.549999997</v>
      </c>
      <c r="D23" s="4">
        <f>D21</f>
        <v>37932744.549999997</v>
      </c>
      <c r="E23" s="4">
        <f>+E21</f>
        <v>2547175</v>
      </c>
      <c r="F23" s="4">
        <f>H23+G23</f>
        <v>5819530</v>
      </c>
      <c r="G23" s="4">
        <f>G21</f>
        <v>5819530</v>
      </c>
      <c r="H23" s="4">
        <f>H21</f>
        <v>0</v>
      </c>
      <c r="I23" s="5"/>
    </row>
    <row r="24" spans="1:10">
      <c r="A24" s="5"/>
      <c r="B24" s="4"/>
      <c r="C24" s="4"/>
      <c r="D24" s="4"/>
      <c r="E24" s="5"/>
      <c r="F24" s="5"/>
      <c r="G24" s="5"/>
      <c r="H24" s="5"/>
      <c r="I24" s="5"/>
    </row>
    <row r="25" spans="1:10">
      <c r="A25" s="27" t="s">
        <v>9</v>
      </c>
      <c r="B25" s="4"/>
      <c r="C25" s="4"/>
      <c r="D25" s="4"/>
      <c r="E25" s="4"/>
      <c r="F25" s="4"/>
      <c r="G25" s="4"/>
      <c r="H25" s="4"/>
      <c r="I25" s="5"/>
    </row>
    <row r="26" spans="1:10">
      <c r="A26" s="21" t="s">
        <v>129</v>
      </c>
      <c r="B26" s="4">
        <f>+B20</f>
        <v>75731055</v>
      </c>
      <c r="C26" s="4">
        <f>+C20</f>
        <v>66231055</v>
      </c>
      <c r="D26" s="4"/>
      <c r="E26" s="4"/>
      <c r="F26" s="4">
        <f>F20</f>
        <v>9500000</v>
      </c>
      <c r="G26" s="4"/>
      <c r="H26" s="4"/>
      <c r="I26" s="5"/>
    </row>
    <row r="27" spans="1:10">
      <c r="A27" s="21" t="s">
        <v>130</v>
      </c>
      <c r="B27" s="4">
        <f>'I Trimestre'!B27+'II Trimestre'!B27+'III Trimestre'!B27</f>
        <v>68597378</v>
      </c>
      <c r="C27" s="4">
        <f>+'I Trimestre'!C27+'II Trimestre'!C27+'III Trimestre'!C27</f>
        <v>59098378</v>
      </c>
      <c r="D27" s="4"/>
      <c r="E27" s="4"/>
      <c r="F27" s="4">
        <f>+'I Trimestre'!F27+'II Trimestre'!F27+'III Trimestre'!F27</f>
        <v>9499000</v>
      </c>
      <c r="G27" s="4"/>
      <c r="H27" s="4"/>
      <c r="I27" s="5"/>
    </row>
    <row r="28" spans="1:10">
      <c r="A28" s="5"/>
      <c r="B28" s="5"/>
      <c r="C28" s="5"/>
      <c r="D28" s="5"/>
      <c r="E28" s="5"/>
      <c r="F28" s="5"/>
      <c r="G28" s="5"/>
      <c r="H28" s="5"/>
      <c r="I28" s="5"/>
    </row>
    <row r="29" spans="1:10">
      <c r="A29" s="5" t="s">
        <v>10</v>
      </c>
      <c r="B29" s="5"/>
      <c r="C29" s="5"/>
      <c r="D29" s="5"/>
      <c r="E29" s="5"/>
      <c r="F29" s="5"/>
      <c r="G29" s="5"/>
      <c r="H29" s="5"/>
      <c r="I29" s="5"/>
    </row>
    <row r="30" spans="1:10">
      <c r="A30" s="21" t="s">
        <v>82</v>
      </c>
      <c r="B30" s="28">
        <v>0.99</v>
      </c>
      <c r="C30" s="28">
        <v>0.99</v>
      </c>
      <c r="D30" s="28">
        <v>0.99</v>
      </c>
      <c r="E30" s="28">
        <v>0.99</v>
      </c>
      <c r="F30" s="28">
        <v>0.99</v>
      </c>
      <c r="G30" s="28">
        <v>0.99</v>
      </c>
      <c r="H30" s="28">
        <v>0.99</v>
      </c>
      <c r="I30" s="23"/>
      <c r="J30" s="20"/>
    </row>
    <row r="31" spans="1:10">
      <c r="A31" s="21" t="s">
        <v>132</v>
      </c>
      <c r="B31" s="28">
        <v>1.01</v>
      </c>
      <c r="C31" s="28">
        <v>1.01</v>
      </c>
      <c r="D31" s="28">
        <v>1.01</v>
      </c>
      <c r="E31" s="28">
        <v>1.01</v>
      </c>
      <c r="F31" s="28">
        <v>1.01</v>
      </c>
      <c r="G31" s="28">
        <v>1.01</v>
      </c>
      <c r="H31" s="28">
        <v>1.01</v>
      </c>
      <c r="I31" s="23"/>
      <c r="J31" s="20"/>
    </row>
    <row r="32" spans="1:10">
      <c r="A32" s="21" t="s">
        <v>11</v>
      </c>
      <c r="B32" s="4"/>
      <c r="C32" s="22"/>
      <c r="D32" s="22"/>
      <c r="E32" s="22"/>
      <c r="F32" s="22"/>
      <c r="G32" s="22"/>
      <c r="H32" s="22"/>
      <c r="I32" s="5"/>
    </row>
    <row r="33" spans="1:9">
      <c r="A33" s="5"/>
      <c r="B33" s="5"/>
      <c r="C33" s="5"/>
      <c r="D33" s="5"/>
      <c r="E33" s="5"/>
      <c r="F33" s="5"/>
      <c r="G33" s="5"/>
      <c r="H33" s="5"/>
      <c r="I33" s="5"/>
    </row>
    <row r="34" spans="1:9">
      <c r="A34" s="29" t="s">
        <v>12</v>
      </c>
      <c r="B34" s="5"/>
      <c r="C34" s="5"/>
      <c r="D34" s="5"/>
      <c r="E34" s="5"/>
      <c r="F34" s="5"/>
      <c r="G34" s="5"/>
      <c r="H34" s="5"/>
      <c r="I34" s="5"/>
    </row>
    <row r="35" spans="1:9">
      <c r="A35" s="5" t="s">
        <v>83</v>
      </c>
      <c r="B35" s="4">
        <f>B19/B30</f>
        <v>52267845.989898995</v>
      </c>
      <c r="C35" s="4">
        <f t="shared" ref="C35:H35" si="3">C19/C30</f>
        <v>48462623.767676771</v>
      </c>
      <c r="D35" s="4">
        <f>D19/D30</f>
        <v>42447598.515151516</v>
      </c>
      <c r="E35" s="4">
        <f t="shared" si="3"/>
        <v>6015025.2525252523</v>
      </c>
      <c r="F35" s="4">
        <f t="shared" si="3"/>
        <v>3805222.2222222225</v>
      </c>
      <c r="G35" s="4">
        <f t="shared" si="3"/>
        <v>3805222.2222222225</v>
      </c>
      <c r="H35" s="4">
        <f t="shared" si="3"/>
        <v>0</v>
      </c>
      <c r="I35" s="5"/>
    </row>
    <row r="36" spans="1:9">
      <c r="A36" s="5" t="s">
        <v>133</v>
      </c>
      <c r="B36" s="4">
        <f t="shared" ref="B36:F36" si="4">B21/B31</f>
        <v>45841039.158415839</v>
      </c>
      <c r="C36" s="4">
        <f t="shared" si="4"/>
        <v>40079128.267326728</v>
      </c>
      <c r="D36" s="4">
        <f t="shared" si="4"/>
        <v>37557172.821782172</v>
      </c>
      <c r="E36" s="4">
        <f t="shared" si="4"/>
        <v>2521955.4455445544</v>
      </c>
      <c r="F36" s="4">
        <f t="shared" si="4"/>
        <v>5761910.8910891088</v>
      </c>
      <c r="G36" s="4">
        <f>G21/G31</f>
        <v>5761910.8910891088</v>
      </c>
      <c r="H36" s="4">
        <f>H21/H31</f>
        <v>0</v>
      </c>
      <c r="I36" s="5"/>
    </row>
    <row r="37" spans="1:9">
      <c r="A37" s="5" t="s">
        <v>84</v>
      </c>
      <c r="B37" s="4">
        <f t="shared" ref="B37:H37" si="5">B35/B11</f>
        <v>40236.986905234022</v>
      </c>
      <c r="C37" s="4">
        <f t="shared" si="5"/>
        <v>109892.57090176138</v>
      </c>
      <c r="D37" s="4">
        <f t="shared" si="5"/>
        <v>581473.95226234954</v>
      </c>
      <c r="E37" s="4">
        <f t="shared" si="5"/>
        <v>16345.177316644707</v>
      </c>
      <c r="F37" s="4">
        <f t="shared" si="5"/>
        <v>4434.9909349909349</v>
      </c>
      <c r="G37" s="4">
        <f t="shared" si="5"/>
        <v>4434.9909349909349</v>
      </c>
      <c r="H37" s="4" t="e">
        <f t="shared" si="5"/>
        <v>#DIV/0!</v>
      </c>
      <c r="I37" s="5"/>
    </row>
    <row r="38" spans="1:9">
      <c r="A38" s="5" t="s">
        <v>134</v>
      </c>
      <c r="B38" s="4">
        <f t="shared" ref="B38:H38" si="6">B36/B14</f>
        <v>30418.738658537386</v>
      </c>
      <c r="C38" s="4">
        <f t="shared" si="6"/>
        <v>127640.53588320613</v>
      </c>
      <c r="D38" s="4">
        <f t="shared" si="6"/>
        <v>521627.40030253015</v>
      </c>
      <c r="E38" s="4">
        <f t="shared" si="6"/>
        <v>10421.303493985761</v>
      </c>
      <c r="F38" s="4">
        <f t="shared" si="6"/>
        <v>4829.7660445005104</v>
      </c>
      <c r="G38" s="4">
        <f t="shared" si="6"/>
        <v>4829.7660445005104</v>
      </c>
      <c r="H38" s="4" t="e">
        <f t="shared" si="6"/>
        <v>#DIV/0!</v>
      </c>
      <c r="I38" s="5"/>
    </row>
    <row r="39" spans="1:9">
      <c r="A39" s="5"/>
      <c r="B39" s="5"/>
      <c r="C39" s="5"/>
      <c r="D39" s="5"/>
      <c r="E39" s="5"/>
      <c r="F39" s="5"/>
      <c r="G39" s="5"/>
      <c r="H39" s="5"/>
      <c r="I39" s="5"/>
    </row>
    <row r="40" spans="1:9">
      <c r="A40" s="29" t="s">
        <v>13</v>
      </c>
      <c r="B40" s="5"/>
      <c r="C40" s="5"/>
      <c r="D40" s="5"/>
      <c r="E40" s="5"/>
      <c r="F40" s="5"/>
      <c r="G40" s="5"/>
      <c r="H40" s="5"/>
      <c r="I40" s="5"/>
    </row>
    <row r="41" spans="1:9">
      <c r="A41" s="5"/>
      <c r="B41" s="5"/>
      <c r="C41" s="5"/>
      <c r="D41" s="5"/>
      <c r="E41" s="5"/>
      <c r="F41" s="5"/>
      <c r="G41" s="5"/>
      <c r="H41" s="5"/>
      <c r="I41" s="5"/>
    </row>
    <row r="42" spans="1:9">
      <c r="A42" s="5" t="s">
        <v>14</v>
      </c>
      <c r="B42" s="5"/>
      <c r="C42" s="5"/>
      <c r="D42" s="5"/>
      <c r="E42" s="5"/>
      <c r="F42" s="5"/>
      <c r="G42" s="5"/>
      <c r="H42" s="5"/>
      <c r="I42" s="5"/>
    </row>
    <row r="43" spans="1:9">
      <c r="A43" s="5" t="s">
        <v>15</v>
      </c>
      <c r="B43" s="8" t="s">
        <v>51</v>
      </c>
      <c r="C43" s="8" t="s">
        <v>51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  <c r="I43" s="5"/>
    </row>
    <row r="44" spans="1:9">
      <c r="A44" s="5" t="s">
        <v>16</v>
      </c>
      <c r="B44" s="8" t="s">
        <v>51</v>
      </c>
      <c r="C44" s="8" t="s">
        <v>51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  <c r="I44" s="5"/>
    </row>
    <row r="45" spans="1:9">
      <c r="A45" s="5"/>
      <c r="B45" s="5"/>
      <c r="C45" s="5"/>
      <c r="D45" s="5"/>
      <c r="E45" s="5"/>
      <c r="F45" s="5"/>
      <c r="G45" s="5"/>
      <c r="H45" s="5"/>
      <c r="I45" s="5"/>
    </row>
    <row r="46" spans="1:9">
      <c r="A46" s="5" t="s">
        <v>17</v>
      </c>
      <c r="B46" s="5"/>
      <c r="C46" s="5"/>
      <c r="D46" s="5"/>
      <c r="E46" s="5"/>
      <c r="F46" s="5"/>
      <c r="G46" s="5"/>
      <c r="H46" s="5"/>
      <c r="I46" s="5"/>
    </row>
    <row r="47" spans="1:9">
      <c r="A47" s="5" t="s">
        <v>18</v>
      </c>
      <c r="B47" s="8">
        <f>B14/B13*100</f>
        <v>112.12797619047619</v>
      </c>
      <c r="C47" s="8">
        <f t="shared" ref="C47:H47" si="7">C14/C13*100</f>
        <v>118.49056603773585</v>
      </c>
      <c r="D47" s="8">
        <f t="shared" si="7"/>
        <v>94.73684210526315</v>
      </c>
      <c r="E47" s="8">
        <f t="shared" si="7"/>
        <v>128.04232804232805</v>
      </c>
      <c r="F47" s="8">
        <f t="shared" si="7"/>
        <v>110.56533827618165</v>
      </c>
      <c r="G47" s="8">
        <f t="shared" si="7"/>
        <v>110.56533827618165</v>
      </c>
      <c r="H47" s="8" t="e">
        <f t="shared" si="7"/>
        <v>#DIV/0!</v>
      </c>
      <c r="I47" s="5"/>
    </row>
    <row r="48" spans="1:9">
      <c r="A48" s="5" t="s">
        <v>19</v>
      </c>
      <c r="B48" s="8">
        <f>B21/B20*100</f>
        <v>61.136675766632322</v>
      </c>
      <c r="C48" s="8">
        <f t="shared" ref="C48:F48" si="8">C21/C20*100</f>
        <v>61.119243155646544</v>
      </c>
      <c r="D48" s="8">
        <f t="shared" si="8"/>
        <v>63.188535583790753</v>
      </c>
      <c r="E48" s="8">
        <f t="shared" si="8"/>
        <v>41.083467741935486</v>
      </c>
      <c r="F48" s="8">
        <f t="shared" si="8"/>
        <v>61.258210526315793</v>
      </c>
      <c r="G48" s="8">
        <f>G21/G20*100</f>
        <v>61.258210526315793</v>
      </c>
      <c r="H48" s="8" t="e">
        <f>H21/H20*100</f>
        <v>#DIV/0!</v>
      </c>
      <c r="I48" s="5"/>
    </row>
    <row r="49" spans="1:9">
      <c r="A49" s="5" t="s">
        <v>20</v>
      </c>
      <c r="B49" s="8">
        <f t="shared" ref="B49:H49" si="9">AVERAGE(B47:B48)</f>
        <v>86.632325978554263</v>
      </c>
      <c r="C49" s="8">
        <f t="shared" si="9"/>
        <v>89.804904596691188</v>
      </c>
      <c r="D49" s="8">
        <f t="shared" si="9"/>
        <v>78.962688844526951</v>
      </c>
      <c r="E49" s="8">
        <f t="shared" si="9"/>
        <v>84.562897892131772</v>
      </c>
      <c r="F49" s="8">
        <f t="shared" si="9"/>
        <v>85.911774401248721</v>
      </c>
      <c r="G49" s="8">
        <f t="shared" si="9"/>
        <v>85.911774401248721</v>
      </c>
      <c r="H49" s="8" t="e">
        <f t="shared" si="9"/>
        <v>#DIV/0!</v>
      </c>
      <c r="I49" s="5"/>
    </row>
    <row r="50" spans="1:9">
      <c r="A50" s="5"/>
      <c r="B50" s="8"/>
      <c r="C50" s="8"/>
      <c r="D50" s="8"/>
      <c r="E50" s="8"/>
      <c r="F50" s="8"/>
      <c r="G50" s="8"/>
      <c r="H50" s="8"/>
      <c r="I50" s="5"/>
    </row>
    <row r="51" spans="1:9">
      <c r="A51" s="5" t="s">
        <v>21</v>
      </c>
      <c r="B51" s="5"/>
      <c r="C51" s="5"/>
      <c r="D51" s="5"/>
      <c r="E51" s="5"/>
      <c r="F51" s="5"/>
      <c r="G51" s="5"/>
      <c r="H51" s="5"/>
      <c r="I51" s="5"/>
    </row>
    <row r="52" spans="1:9">
      <c r="A52" s="5" t="s">
        <v>22</v>
      </c>
      <c r="B52" s="8">
        <f>(B14/B16)*100</f>
        <v>80.07438894792773</v>
      </c>
      <c r="C52" s="8">
        <f t="shared" ref="C52:H52" si="10">(C14/C16)*100</f>
        <v>88.951841359773383</v>
      </c>
      <c r="D52" s="8">
        <f t="shared" si="10"/>
        <v>71.287128712871279</v>
      </c>
      <c r="E52" s="8">
        <f t="shared" si="10"/>
        <v>96.031746031746053</v>
      </c>
      <c r="F52" s="8">
        <f t="shared" si="10"/>
        <v>78.02485284499673</v>
      </c>
      <c r="G52" s="8">
        <f t="shared" si="10"/>
        <v>78.02485284499673</v>
      </c>
      <c r="H52" s="8" t="e">
        <f t="shared" si="10"/>
        <v>#DIV/0!</v>
      </c>
      <c r="I52" s="5"/>
    </row>
    <row r="53" spans="1:9">
      <c r="A53" s="5" t="s">
        <v>23</v>
      </c>
      <c r="B53" s="8">
        <f>B21/B22*100</f>
        <v>51.606953237949028</v>
      </c>
      <c r="C53" s="8">
        <f t="shared" ref="C53:F53" si="11">C21/C22*100</f>
        <v>52.08730048356103</v>
      </c>
      <c r="D53" s="8">
        <f t="shared" si="11"/>
        <v>55.002472612185969</v>
      </c>
      <c r="E53" s="8">
        <f t="shared" si="11"/>
        <v>29.110571428571429</v>
      </c>
      <c r="F53" s="8">
        <f t="shared" si="11"/>
        <v>48.496083333333331</v>
      </c>
      <c r="G53" s="8">
        <f>G21/G22*100</f>
        <v>48.496083333333331</v>
      </c>
      <c r="H53" s="8" t="e">
        <f>H21/H22*100</f>
        <v>#DIV/0!</v>
      </c>
      <c r="I53" s="5"/>
    </row>
    <row r="54" spans="1:9">
      <c r="A54" s="5" t="s">
        <v>24</v>
      </c>
      <c r="B54" s="8">
        <f t="shared" ref="B54:H54" si="12">(B52+B53)/2</f>
        <v>65.840671092938379</v>
      </c>
      <c r="C54" s="8">
        <f t="shared" si="12"/>
        <v>70.51957092166721</v>
      </c>
      <c r="D54" s="8">
        <f t="shared" si="12"/>
        <v>63.144800662528624</v>
      </c>
      <c r="E54" s="8">
        <f t="shared" si="12"/>
        <v>62.571158730158743</v>
      </c>
      <c r="F54" s="8">
        <f t="shared" si="12"/>
        <v>63.26046808916503</v>
      </c>
      <c r="G54" s="8">
        <f t="shared" si="12"/>
        <v>63.26046808916503</v>
      </c>
      <c r="H54" s="8" t="e">
        <f t="shared" si="12"/>
        <v>#DIV/0!</v>
      </c>
      <c r="I54" s="5"/>
    </row>
    <row r="55" spans="1:9">
      <c r="A55" s="5"/>
      <c r="B55" s="5"/>
      <c r="C55" s="5"/>
      <c r="D55" s="5"/>
      <c r="E55" s="5"/>
      <c r="F55" s="5"/>
      <c r="G55" s="5"/>
      <c r="H55" s="5"/>
      <c r="I55" s="5"/>
    </row>
    <row r="56" spans="1:9">
      <c r="A56" s="5" t="s">
        <v>35</v>
      </c>
      <c r="B56" s="8"/>
      <c r="C56" s="8"/>
      <c r="D56" s="8"/>
      <c r="E56" s="8"/>
      <c r="F56" s="8"/>
      <c r="G56" s="8"/>
      <c r="H56" s="8"/>
      <c r="I56" s="5"/>
    </row>
    <row r="57" spans="1:9">
      <c r="A57" s="5" t="s">
        <v>25</v>
      </c>
      <c r="B57" s="8">
        <f t="shared" ref="B57:F57" si="13">B23/B21*100</f>
        <v>100</v>
      </c>
      <c r="C57" s="8">
        <f t="shared" si="13"/>
        <v>100</v>
      </c>
      <c r="D57" s="8"/>
      <c r="E57" s="8"/>
      <c r="F57" s="8">
        <f t="shared" si="13"/>
        <v>100</v>
      </c>
      <c r="G57" s="8"/>
      <c r="H57" s="8"/>
      <c r="I57" s="5"/>
    </row>
    <row r="58" spans="1:9">
      <c r="A58" s="5"/>
      <c r="B58" s="5"/>
      <c r="C58" s="5"/>
      <c r="D58" s="5"/>
      <c r="E58" s="5"/>
      <c r="F58" s="5"/>
      <c r="G58" s="5"/>
      <c r="H58" s="5"/>
      <c r="I58" s="5"/>
    </row>
    <row r="59" spans="1:9">
      <c r="A59" s="5" t="s">
        <v>26</v>
      </c>
      <c r="B59" s="5"/>
      <c r="C59" s="5"/>
      <c r="D59" s="5"/>
      <c r="E59" s="5"/>
      <c r="F59" s="5"/>
      <c r="G59" s="5"/>
      <c r="H59" s="5"/>
      <c r="I59" s="5"/>
    </row>
    <row r="60" spans="1:9">
      <c r="A60" s="5" t="s">
        <v>27</v>
      </c>
      <c r="B60" s="8">
        <f>((B14/B11)-1)*100</f>
        <v>16.012317167051581</v>
      </c>
      <c r="C60" s="8">
        <f t="shared" ref="C60:H60" si="14">((C14/C11)-1)*100</f>
        <v>-28.798185941043087</v>
      </c>
      <c r="D60" s="8">
        <f t="shared" si="14"/>
        <v>-1.3698630136986356</v>
      </c>
      <c r="E60" s="8">
        <f t="shared" si="14"/>
        <v>-34.239130434782602</v>
      </c>
      <c r="F60" s="8">
        <f t="shared" si="14"/>
        <v>39.044289044289052</v>
      </c>
      <c r="G60" s="8">
        <f t="shared" si="14"/>
        <v>39.044289044289052</v>
      </c>
      <c r="H60" s="8" t="e">
        <f t="shared" si="14"/>
        <v>#DIV/0!</v>
      </c>
      <c r="I60" s="5"/>
    </row>
    <row r="61" spans="1:9">
      <c r="A61" s="5" t="s">
        <v>28</v>
      </c>
      <c r="B61" s="8">
        <f>((B36/B35)-1)*100</f>
        <v>-12.295909100071134</v>
      </c>
      <c r="C61" s="8">
        <f>((C36/C35)-1)*100</f>
        <v>-17.298889017110131</v>
      </c>
      <c r="D61" s="8">
        <f t="shared" ref="D61:H61" si="15">((D36/D35)-1)*100</f>
        <v>-11.521089212205315</v>
      </c>
      <c r="E61" s="8">
        <f t="shared" si="15"/>
        <v>-58.072404692136971</v>
      </c>
      <c r="F61" s="8">
        <f t="shared" si="15"/>
        <v>51.421140595678374</v>
      </c>
      <c r="G61" s="8">
        <f t="shared" si="15"/>
        <v>51.421140595678374</v>
      </c>
      <c r="H61" s="8" t="e">
        <f t="shared" si="15"/>
        <v>#DIV/0!</v>
      </c>
      <c r="I61" s="5"/>
    </row>
    <row r="62" spans="1:9">
      <c r="A62" s="5" t="s">
        <v>29</v>
      </c>
      <c r="B62" s="8">
        <f t="shared" ref="B62:H62" si="16">((B38/B37)-1)*100</f>
        <v>-24.401052369603448</v>
      </c>
      <c r="C62" s="8">
        <f t="shared" si="16"/>
        <v>16.150286444122376</v>
      </c>
      <c r="D62" s="8">
        <f t="shared" si="16"/>
        <v>-10.29221545126372</v>
      </c>
      <c r="E62" s="8">
        <f t="shared" si="16"/>
        <v>-36.242334407877706</v>
      </c>
      <c r="F62" s="8">
        <f t="shared" si="16"/>
        <v>8.9013735382163173</v>
      </c>
      <c r="G62" s="8">
        <f t="shared" si="16"/>
        <v>8.9013735382163173</v>
      </c>
      <c r="H62" s="8" t="e">
        <f t="shared" si="16"/>
        <v>#DIV/0!</v>
      </c>
      <c r="I62" s="5"/>
    </row>
    <row r="63" spans="1:9">
      <c r="A63" s="5"/>
      <c r="B63" s="8"/>
      <c r="C63" s="8"/>
      <c r="D63" s="8"/>
      <c r="E63" s="8"/>
      <c r="F63" s="8"/>
      <c r="G63" s="8"/>
      <c r="H63" s="8"/>
      <c r="I63" s="5"/>
    </row>
    <row r="64" spans="1:9">
      <c r="A64" s="5" t="s">
        <v>30</v>
      </c>
      <c r="B64" s="5"/>
      <c r="C64" s="5"/>
      <c r="D64" s="5"/>
      <c r="E64" s="5"/>
      <c r="F64" s="5"/>
      <c r="G64" s="5"/>
      <c r="H64" s="5"/>
      <c r="I64" s="5"/>
    </row>
    <row r="65" spans="1:9">
      <c r="A65" s="5" t="s">
        <v>44</v>
      </c>
      <c r="B65" s="4">
        <f t="shared" ref="B65:H65" si="17">B20/B13</f>
        <v>56347.511160714283</v>
      </c>
      <c r="C65" s="4">
        <f t="shared" si="17"/>
        <v>249928.50943396226</v>
      </c>
      <c r="D65" s="4">
        <f t="shared" si="17"/>
        <v>789882.30263157899</v>
      </c>
      <c r="E65" s="4">
        <f t="shared" si="17"/>
        <v>32804.232804232801</v>
      </c>
      <c r="F65" s="4">
        <f t="shared" si="17"/>
        <v>8804.4485634847078</v>
      </c>
      <c r="G65" s="4">
        <f t="shared" si="17"/>
        <v>8804.4485634847078</v>
      </c>
      <c r="H65" s="4" t="e">
        <f t="shared" si="17"/>
        <v>#DIV/0!</v>
      </c>
      <c r="I65" s="5"/>
    </row>
    <row r="66" spans="1:9">
      <c r="A66" s="5" t="s">
        <v>45</v>
      </c>
      <c r="B66" s="4">
        <f t="shared" ref="B66:H66" si="18">B21/B14</f>
        <v>30722.92604512276</v>
      </c>
      <c r="C66" s="4">
        <f t="shared" si="18"/>
        <v>128916.94124203821</v>
      </c>
      <c r="D66" s="4">
        <f t="shared" si="18"/>
        <v>526843.67430555553</v>
      </c>
      <c r="E66" s="4">
        <f t="shared" si="18"/>
        <v>10525.516528925618</v>
      </c>
      <c r="F66" s="4">
        <f t="shared" si="18"/>
        <v>4878.0637049455154</v>
      </c>
      <c r="G66" s="4">
        <f t="shared" si="18"/>
        <v>4878.0637049455154</v>
      </c>
      <c r="H66" s="4" t="e">
        <f t="shared" si="18"/>
        <v>#DIV/0!</v>
      </c>
      <c r="I66" s="5"/>
    </row>
    <row r="67" spans="1:9">
      <c r="A67" s="5" t="s">
        <v>31</v>
      </c>
      <c r="B67" s="8">
        <f>(B66/B65)*B49</f>
        <v>47.235423345756701</v>
      </c>
      <c r="C67" s="8">
        <f t="shared" ref="C67:H67" si="19">(C66/C65)*C49</f>
        <v>46.322740992449816</v>
      </c>
      <c r="D67" s="8">
        <f t="shared" si="19"/>
        <v>52.667331557244211</v>
      </c>
      <c r="E67" s="8">
        <f t="shared" si="19"/>
        <v>27.132723536294222</v>
      </c>
      <c r="F67" s="8">
        <f t="shared" si="19"/>
        <v>47.599018327200035</v>
      </c>
      <c r="G67" s="8">
        <f t="shared" si="19"/>
        <v>47.599018327200035</v>
      </c>
      <c r="H67" s="8" t="e">
        <f t="shared" si="19"/>
        <v>#DIV/0!</v>
      </c>
      <c r="I67" s="5"/>
    </row>
    <row r="68" spans="1:9" s="5" customFormat="1">
      <c r="A68" s="5" t="s">
        <v>40</v>
      </c>
      <c r="B68" s="12">
        <f>B20/(B13*9)</f>
        <v>6260.8345734126988</v>
      </c>
      <c r="C68" s="12">
        <f t="shared" ref="C68:H68" si="20">C20/(C13*9)</f>
        <v>27769.834381551362</v>
      </c>
      <c r="D68" s="12">
        <f t="shared" si="20"/>
        <v>87764.700292397654</v>
      </c>
      <c r="E68" s="12">
        <f t="shared" si="20"/>
        <v>3644.9147560258671</v>
      </c>
      <c r="F68" s="12">
        <f t="shared" si="20"/>
        <v>978.27206260941205</v>
      </c>
      <c r="G68" s="12">
        <f t="shared" si="20"/>
        <v>978.27206260941205</v>
      </c>
      <c r="H68" s="12" t="e">
        <f t="shared" si="20"/>
        <v>#DIV/0!</v>
      </c>
    </row>
    <row r="69" spans="1:9" s="5" customFormat="1">
      <c r="A69" s="5" t="s">
        <v>41</v>
      </c>
      <c r="B69" s="12">
        <f>B21/(B14*9)</f>
        <v>3413.6584494580843</v>
      </c>
      <c r="C69" s="12">
        <f t="shared" ref="C69:H69" si="21">C21/(C14*9)</f>
        <v>14324.10458244869</v>
      </c>
      <c r="D69" s="12">
        <f t="shared" si="21"/>
        <v>58538.186033950609</v>
      </c>
      <c r="E69" s="12">
        <f t="shared" si="21"/>
        <v>1169.5018365472908</v>
      </c>
      <c r="F69" s="12">
        <f t="shared" si="21"/>
        <v>542.00707832727949</v>
      </c>
      <c r="G69" s="12">
        <f t="shared" si="21"/>
        <v>542.00707832727949</v>
      </c>
      <c r="H69" s="12" t="e">
        <f t="shared" si="21"/>
        <v>#DIV/0!</v>
      </c>
    </row>
    <row r="70" spans="1:9">
      <c r="A70" s="5"/>
      <c r="B70" s="8"/>
      <c r="C70" s="8"/>
      <c r="D70" s="8"/>
      <c r="E70" s="5"/>
      <c r="F70" s="5"/>
      <c r="G70" s="5"/>
      <c r="H70" s="5"/>
      <c r="I70" s="5"/>
    </row>
    <row r="71" spans="1:9">
      <c r="A71" s="5" t="s">
        <v>32</v>
      </c>
      <c r="B71" s="8"/>
      <c r="C71" s="8"/>
      <c r="D71" s="8"/>
      <c r="E71" s="5"/>
      <c r="F71" s="5"/>
      <c r="G71" s="5"/>
      <c r="H71" s="5"/>
      <c r="I71" s="5"/>
    </row>
    <row r="72" spans="1:9">
      <c r="A72" s="5" t="s">
        <v>33</v>
      </c>
      <c r="B72" s="8">
        <f>(B27/B26)*100</f>
        <v>90.580248750000905</v>
      </c>
      <c r="C72" s="8">
        <f>(C27/C26)*100</f>
        <v>89.230615456752133</v>
      </c>
      <c r="D72" s="8"/>
      <c r="E72" s="8"/>
      <c r="F72" s="8">
        <f>(F27/F26)*100</f>
        <v>99.989473684210523</v>
      </c>
      <c r="G72" s="8"/>
      <c r="H72" s="8"/>
      <c r="I72" s="5"/>
    </row>
    <row r="73" spans="1:9">
      <c r="A73" s="5" t="s">
        <v>34</v>
      </c>
      <c r="B73" s="8">
        <f>(B21/B27)*100</f>
        <v>67.494488710632638</v>
      </c>
      <c r="C73" s="8">
        <f>(C21/C27)*100</f>
        <v>68.495821577370535</v>
      </c>
      <c r="D73" s="8"/>
      <c r="E73" s="8"/>
      <c r="F73" s="8">
        <f>(F21/F27)*100</f>
        <v>61.264659437835569</v>
      </c>
      <c r="G73" s="8"/>
      <c r="H73" s="8"/>
      <c r="I73" s="5"/>
    </row>
    <row r="74" spans="1:9" ht="15.75" thickBot="1">
      <c r="A74" s="30"/>
      <c r="B74" s="30"/>
      <c r="C74" s="30"/>
      <c r="D74" s="30"/>
      <c r="E74" s="30"/>
      <c r="F74" s="30"/>
      <c r="G74" s="30"/>
      <c r="H74" s="30"/>
      <c r="I74" s="5"/>
    </row>
    <row r="75" spans="1:9" ht="15.75" thickTop="1">
      <c r="A75" s="10" t="s">
        <v>36</v>
      </c>
      <c r="B75" s="5"/>
      <c r="C75" s="5"/>
      <c r="D75" s="5"/>
      <c r="E75" s="5"/>
      <c r="F75" s="5"/>
      <c r="G75" s="5"/>
      <c r="H75" s="5"/>
      <c r="I75" s="5"/>
    </row>
    <row r="76" spans="1:9">
      <c r="A76" s="10" t="s">
        <v>97</v>
      </c>
      <c r="B76" s="5"/>
      <c r="C76" s="5"/>
      <c r="D76" s="5"/>
      <c r="E76" s="5"/>
      <c r="F76" s="5"/>
      <c r="G76" s="5"/>
      <c r="H76" s="5"/>
      <c r="I76" s="5"/>
    </row>
    <row r="77" spans="1:9">
      <c r="A77" s="10" t="s">
        <v>98</v>
      </c>
      <c r="B77" s="5"/>
      <c r="C77" s="5"/>
      <c r="D77" s="5"/>
      <c r="E77" s="5"/>
      <c r="F77" s="5"/>
      <c r="G77" s="5"/>
      <c r="H77" s="5"/>
      <c r="I77" s="5"/>
    </row>
    <row r="78" spans="1:9">
      <c r="A78" s="10" t="s">
        <v>57</v>
      </c>
      <c r="B78" s="31"/>
      <c r="C78" s="31"/>
      <c r="D78" s="31"/>
      <c r="E78" s="5"/>
      <c r="F78" s="5"/>
      <c r="G78" s="5"/>
      <c r="H78" s="5"/>
      <c r="I78" s="5"/>
    </row>
    <row r="79" spans="1:9">
      <c r="A79" s="10"/>
      <c r="B79" s="5"/>
      <c r="C79" s="5"/>
      <c r="D79" s="5"/>
      <c r="E79" s="5"/>
      <c r="F79" s="5"/>
      <c r="G79" s="5"/>
      <c r="H79" s="5"/>
      <c r="I79" s="5"/>
    </row>
    <row r="80" spans="1:9">
      <c r="A80" s="10"/>
    </row>
    <row r="82" spans="1:1">
      <c r="A82" t="s">
        <v>37</v>
      </c>
    </row>
    <row r="84" spans="1:1">
      <c r="A84" t="s">
        <v>52</v>
      </c>
    </row>
    <row r="85" spans="1:1">
      <c r="A85" t="s">
        <v>53</v>
      </c>
    </row>
    <row r="88" spans="1:1">
      <c r="A88" s="24" t="s">
        <v>99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88"/>
  <sheetViews>
    <sheetView zoomScale="80" zoomScaleNormal="80" workbookViewId="0">
      <pane ySplit="7" topLeftCell="A23" activePane="bottomLeft" state="frozen"/>
      <selection activeCell="K37" sqref="K37"/>
      <selection pane="bottomLeft" activeCell="I29" sqref="I29"/>
    </sheetView>
  </sheetViews>
  <sheetFormatPr baseColWidth="10" defaultColWidth="11.42578125" defaultRowHeight="15"/>
  <cols>
    <col min="1" max="1" width="50.85546875" customWidth="1"/>
    <col min="2" max="7" width="13.7109375" customWidth="1"/>
    <col min="8" max="8" width="15.28515625" customWidth="1"/>
  </cols>
  <sheetData>
    <row r="2" spans="1:9" ht="15.75">
      <c r="A2" s="33" t="s">
        <v>135</v>
      </c>
      <c r="B2" s="33"/>
      <c r="C2" s="33"/>
      <c r="D2" s="33"/>
      <c r="E2" s="33"/>
      <c r="F2" s="33"/>
      <c r="G2" s="33"/>
      <c r="H2" s="33"/>
    </row>
    <row r="4" spans="1:9">
      <c r="A4" s="34" t="s">
        <v>0</v>
      </c>
      <c r="B4" s="37" t="s">
        <v>1</v>
      </c>
      <c r="C4" s="40" t="s">
        <v>2</v>
      </c>
      <c r="D4" s="41"/>
      <c r="E4" s="42"/>
      <c r="F4" s="40" t="s">
        <v>3</v>
      </c>
      <c r="G4" s="41"/>
      <c r="H4" s="42"/>
    </row>
    <row r="5" spans="1:9" ht="15" customHeight="1">
      <c r="A5" s="35"/>
      <c r="B5" s="38"/>
      <c r="C5" s="43" t="s">
        <v>4</v>
      </c>
      <c r="D5" s="49" t="s">
        <v>5</v>
      </c>
      <c r="E5" s="45" t="s">
        <v>60</v>
      </c>
      <c r="F5" s="47" t="s">
        <v>4</v>
      </c>
      <c r="G5" s="49" t="s">
        <v>54</v>
      </c>
      <c r="H5" s="50" t="s">
        <v>6</v>
      </c>
    </row>
    <row r="6" spans="1:9" ht="15.75" thickBot="1">
      <c r="A6" s="36"/>
      <c r="B6" s="39"/>
      <c r="C6" s="44"/>
      <c r="D6" s="46"/>
      <c r="E6" s="46"/>
      <c r="F6" s="48"/>
      <c r="G6" s="46"/>
      <c r="H6" s="51"/>
    </row>
    <row r="7" spans="1:9" ht="15.75" thickTop="1"/>
    <row r="8" spans="1:9">
      <c r="A8" s="1" t="s">
        <v>7</v>
      </c>
    </row>
    <row r="10" spans="1:9">
      <c r="A10" t="s">
        <v>48</v>
      </c>
    </row>
    <row r="11" spans="1:9">
      <c r="A11" s="2" t="s">
        <v>85</v>
      </c>
      <c r="B11" s="4">
        <f>C11+F11</f>
        <v>2063.333333333333</v>
      </c>
      <c r="C11" s="4">
        <f>D11+E11</f>
        <v>574.33333333333326</v>
      </c>
      <c r="D11" s="4">
        <f>+'I Trimestre'!D11+'II Trimestre'!D11+'III Trimestre'!D11+'IV Trimestre'!D11</f>
        <v>98</v>
      </c>
      <c r="E11" s="4">
        <f>+'I Trimestre'!E11+'II Trimestre'!E11+'III Trimestre'!E11+'IV Trimestre'!E11</f>
        <v>476.33333333333331</v>
      </c>
      <c r="F11" s="4">
        <f>G11+H11</f>
        <v>1489</v>
      </c>
      <c r="G11" s="4">
        <f>+'I Trimestre'!G11+'II Trimestre'!G11+'III Trimestre'!G11+'IV Trimestre'!G11</f>
        <v>1489</v>
      </c>
      <c r="H11" s="4">
        <f>+'I Trimestre'!H11+'II Trimestre'!H11+'III Trimestre'!H11+'IV Trimestre'!H11</f>
        <v>0</v>
      </c>
    </row>
    <row r="12" spans="1:9">
      <c r="A12" s="13" t="s">
        <v>49</v>
      </c>
      <c r="B12" s="4">
        <f>C12+F12</f>
        <v>638.66666666666663</v>
      </c>
      <c r="C12" s="4">
        <f>D12+E12</f>
        <v>638.66666666666663</v>
      </c>
      <c r="D12" s="4">
        <f>+'I Trimestre'!D12+'II Trimestre'!D12+'III Trimestre'!D12+'IV Trimestre'!D12</f>
        <v>162</v>
      </c>
      <c r="E12" s="4">
        <f>+'I Trimestre'!E12+'II Trimestre'!E12+'III Trimestre'!E12+'IV Trimestre'!E12</f>
        <v>476.66666666666663</v>
      </c>
      <c r="F12" s="4">
        <f t="shared" ref="F12:F15" si="0">G12+H12</f>
        <v>0</v>
      </c>
      <c r="G12" s="4">
        <f>+'I Trimestre'!G12+'II Trimestre'!G12+'III Trimestre'!G12+'IV Trimestre'!G12</f>
        <v>0</v>
      </c>
      <c r="H12" s="4">
        <f>+'I Trimestre'!H12+'II Trimestre'!H12+'III Trimestre'!H12+'IV Trimestre'!H12</f>
        <v>0</v>
      </c>
    </row>
    <row r="13" spans="1:9">
      <c r="A13" s="2" t="s">
        <v>136</v>
      </c>
      <c r="B13" s="4">
        <f>C13+F13</f>
        <v>1882</v>
      </c>
      <c r="C13" s="4">
        <f>D13+E13</f>
        <v>353</v>
      </c>
      <c r="D13" s="4">
        <f>+'I Trimestre'!D13+'II Trimestre'!D13+'III Trimestre'!D13+'IV Trimestre'!D13</f>
        <v>101</v>
      </c>
      <c r="E13" s="4">
        <f>+'I Trimestre'!E13+'II Trimestre'!E13+'III Trimestre'!E13+'IV Trimestre'!E13</f>
        <v>252</v>
      </c>
      <c r="F13" s="4">
        <f t="shared" si="0"/>
        <v>1529</v>
      </c>
      <c r="G13" s="4">
        <f>+'I Trimestre'!G13+'II Trimestre'!G13+'III Trimestre'!G13+'IV Trimestre'!G13</f>
        <v>1529</v>
      </c>
      <c r="H13" s="4">
        <f>+'I Trimestre'!H13+'II Trimestre'!H13+'III Trimestre'!H13+'IV Trimestre'!H13</f>
        <v>0</v>
      </c>
    </row>
    <row r="14" spans="1:9">
      <c r="A14" s="2" t="s">
        <v>137</v>
      </c>
      <c r="B14" s="4">
        <f>C14+F14</f>
        <v>2445</v>
      </c>
      <c r="C14" s="4">
        <f>D14+E14</f>
        <v>436</v>
      </c>
      <c r="D14" s="4">
        <f>(+'I Trimestre'!D14+'II Trimestre'!D14+'III Trimestre'!D14+'IV Trimestre'!D14)</f>
        <v>90</v>
      </c>
      <c r="E14" s="4">
        <f>+'I Trimestre'!E14+'II Trimestre'!E14+'III Trimestre'!E14+'IV Trimestre'!E14</f>
        <v>346</v>
      </c>
      <c r="F14" s="4">
        <f t="shared" si="0"/>
        <v>2009</v>
      </c>
      <c r="G14" s="4">
        <f>+'I Trimestre'!G14+'II Trimestre'!G14+'III Trimestre'!G14+'IV Trimestre'!G14</f>
        <v>2009</v>
      </c>
      <c r="H14" s="4">
        <f>+'I Trimestre'!H14+'II Trimestre'!H14+'III Trimestre'!H14+'IV Trimestre'!H14</f>
        <v>0</v>
      </c>
      <c r="I14" s="20"/>
    </row>
    <row r="15" spans="1:9">
      <c r="A15" s="13" t="s">
        <v>49</v>
      </c>
      <c r="B15" s="4">
        <f>C15+F15</f>
        <v>2525</v>
      </c>
      <c r="C15" s="4">
        <f>D15+E15</f>
        <v>516</v>
      </c>
      <c r="D15" s="4">
        <f>+'I Trimestre'!D15+'II Trimestre'!D15+'III Trimestre'!D15+'IV Trimestre'!D15</f>
        <v>170</v>
      </c>
      <c r="E15" s="4">
        <f>+'I Trimestre'!E15+'II Trimestre'!E15+'III Trimestre'!E15+'IV Trimestre'!E15</f>
        <v>346</v>
      </c>
      <c r="F15" s="4">
        <f t="shared" si="0"/>
        <v>2009</v>
      </c>
      <c r="G15" s="4">
        <f>+'I Trimestre'!G15+'II Trimestre'!G15+'III Trimestre'!G15+'IV Trimestre'!G15</f>
        <v>2009</v>
      </c>
      <c r="H15" s="4">
        <f>+'I Trimestre'!H15+'II Trimestre'!H15+'III Trimestre'!H15+'IV Trimestre'!H15</f>
        <v>0</v>
      </c>
    </row>
    <row r="16" spans="1:9">
      <c r="A16" s="2" t="s">
        <v>92</v>
      </c>
      <c r="B16" s="4">
        <f>+'IV Trimestre'!B16</f>
        <v>1882</v>
      </c>
      <c r="C16" s="4">
        <f>+'IV Trimestre'!C16</f>
        <v>353</v>
      </c>
      <c r="D16" s="4">
        <f>+'IV Trimestre'!D16</f>
        <v>101</v>
      </c>
      <c r="E16" s="4">
        <f>+'IV Trimestre'!E16</f>
        <v>252</v>
      </c>
      <c r="F16" s="4">
        <f>+'IV Trimestre'!F16</f>
        <v>1529</v>
      </c>
      <c r="G16" s="4">
        <f>+'IV Trimestre'!G16</f>
        <v>1529</v>
      </c>
      <c r="H16" s="4">
        <f>+'IV Trimestre'!H16</f>
        <v>0</v>
      </c>
    </row>
    <row r="17" spans="1:10">
      <c r="F17" s="5"/>
    </row>
    <row r="18" spans="1:10">
      <c r="A18" s="6" t="s">
        <v>8</v>
      </c>
      <c r="F18" s="5"/>
    </row>
    <row r="19" spans="1:10">
      <c r="A19" s="2" t="s">
        <v>85</v>
      </c>
      <c r="B19" s="4">
        <f>C19+F19</f>
        <v>81892158.460000008</v>
      </c>
      <c r="C19" s="4">
        <f>D19+E19</f>
        <v>72980528.460000008</v>
      </c>
      <c r="D19" s="4">
        <f>+'I Trimestre'!D19+'II Trimestre'!D19+'III Trimestre'!D19+'IV Trimestre'!D19</f>
        <v>65153403.460000001</v>
      </c>
      <c r="E19" s="4">
        <f>+'I Trimestre'!E19+'II Trimestre'!E19+'III Trimestre'!E19+'IV Trimestre'!E19</f>
        <v>7827125</v>
      </c>
      <c r="F19" s="4">
        <f>G19+H19</f>
        <v>8911630</v>
      </c>
      <c r="G19" s="4">
        <f>+'I Trimestre'!G19+'II Trimestre'!G19+'III Trimestre'!G19+'IV Trimestre'!G19</f>
        <v>8911630</v>
      </c>
      <c r="H19" s="4">
        <f>+'I Trimestre'!H19+'II Trimestre'!H19+'III Trimestre'!H19+'IV Trimestre'!H19</f>
        <v>0</v>
      </c>
      <c r="I19" s="20"/>
    </row>
    <row r="20" spans="1:10">
      <c r="A20" s="2" t="s">
        <v>136</v>
      </c>
      <c r="B20" s="4">
        <f t="shared" ref="B20:B21" si="1">C20+F20</f>
        <v>89715526</v>
      </c>
      <c r="C20" s="4">
        <f t="shared" ref="C20:C21" si="2">D20+E20</f>
        <v>77715526</v>
      </c>
      <c r="D20" s="4">
        <f>'IV Trimestre'!D22</f>
        <v>68965526</v>
      </c>
      <c r="E20" s="4">
        <f>'I Trimestre'!E20+'II Trimestre'!E20+'III Trimestre'!E20+'IV Trimestre'!E20</f>
        <v>8750000</v>
      </c>
      <c r="F20" s="4">
        <f t="shared" ref="F20:F21" si="3">G20+H20</f>
        <v>12000000</v>
      </c>
      <c r="G20" s="4">
        <f>'I Trimestre'!G20+'II Trimestre'!G20+'III Trimestre'!G20+'IV Trimestre'!G20</f>
        <v>12000000</v>
      </c>
      <c r="H20" s="4">
        <f>+'I Trimestre'!H20+'II Trimestre'!H20+'III Trimestre'!H20+'IV Trimestre'!H20</f>
        <v>0</v>
      </c>
    </row>
    <row r="21" spans="1:10">
      <c r="A21" s="2" t="s">
        <v>137</v>
      </c>
      <c r="B21" s="4">
        <f t="shared" si="1"/>
        <v>73111932.280000001</v>
      </c>
      <c r="C21" s="4">
        <f t="shared" si="2"/>
        <v>62582258.280000001</v>
      </c>
      <c r="D21" s="4">
        <f>+'I Trimestre'!D21+'II Trimestre'!D21+'III Trimestre'!D21+'IV Trimestre'!D21</f>
        <v>56695028.280000001</v>
      </c>
      <c r="E21" s="4">
        <f>+'I Trimestre'!E21+'II Trimestre'!E21+'III Trimestre'!E21+'IV Trimestre'!E21</f>
        <v>5887230</v>
      </c>
      <c r="F21" s="4">
        <f t="shared" si="3"/>
        <v>10529674</v>
      </c>
      <c r="G21" s="4">
        <f>+'I Trimestre'!G21+'II Trimestre'!G21+'III Trimestre'!G21+'IV Trimestre'!G21</f>
        <v>10529674</v>
      </c>
      <c r="H21" s="4">
        <f>+'I Trimestre'!H21+'II Trimestre'!H21+'III Trimestre'!H21+'IV Trimestre'!H21</f>
        <v>0</v>
      </c>
      <c r="I21" s="20"/>
      <c r="J21" s="4"/>
    </row>
    <row r="22" spans="1:10">
      <c r="A22" s="2" t="s">
        <v>92</v>
      </c>
      <c r="B22" s="4">
        <f>+'IV Trimestre'!B22</f>
        <v>89715526</v>
      </c>
      <c r="C22" s="4">
        <f>+'IV Trimestre'!C22</f>
        <v>77715526</v>
      </c>
      <c r="D22" s="4">
        <f>+'IV Trimestre'!D22</f>
        <v>68965526</v>
      </c>
      <c r="E22" s="4">
        <f>+'IV Trimestre'!E22</f>
        <v>8750000</v>
      </c>
      <c r="F22" s="4">
        <f>+'IV Trimestre'!F22</f>
        <v>12000000</v>
      </c>
      <c r="G22" s="4">
        <f>+'IV Trimestre'!G22</f>
        <v>12000000</v>
      </c>
      <c r="H22" s="4">
        <f>+'IV Trimestre'!H22</f>
        <v>0</v>
      </c>
    </row>
    <row r="23" spans="1:10">
      <c r="A23" s="21" t="s">
        <v>138</v>
      </c>
      <c r="B23" s="4">
        <f>+C23+F23</f>
        <v>73111932.280000001</v>
      </c>
      <c r="C23" s="4">
        <f>C21</f>
        <v>62582258.280000001</v>
      </c>
      <c r="D23" s="4">
        <f>D21</f>
        <v>56695028.280000001</v>
      </c>
      <c r="E23" s="4">
        <f>+E21</f>
        <v>5887230</v>
      </c>
      <c r="F23" s="4">
        <f>H23+G23</f>
        <v>10529674</v>
      </c>
      <c r="G23" s="4">
        <f>G21</f>
        <v>10529674</v>
      </c>
      <c r="H23" s="4">
        <f>H21</f>
        <v>0</v>
      </c>
    </row>
    <row r="24" spans="1:10">
      <c r="A24" s="5"/>
      <c r="B24" s="4"/>
      <c r="C24" s="4"/>
      <c r="D24" s="4"/>
      <c r="E24" s="5"/>
      <c r="F24" s="5"/>
      <c r="G24" s="5"/>
      <c r="H24" s="5"/>
    </row>
    <row r="25" spans="1:10">
      <c r="A25" s="27" t="s">
        <v>9</v>
      </c>
      <c r="B25" s="4"/>
      <c r="C25" s="4"/>
      <c r="D25" s="4"/>
      <c r="E25" s="4"/>
      <c r="F25" s="4"/>
      <c r="G25" s="4"/>
      <c r="H25" s="4"/>
    </row>
    <row r="26" spans="1:10">
      <c r="A26" s="21" t="s">
        <v>136</v>
      </c>
      <c r="B26" s="4">
        <f>+B20</f>
        <v>89715526</v>
      </c>
      <c r="C26" s="4">
        <f>+C20</f>
        <v>77715526</v>
      </c>
      <c r="D26" s="4"/>
      <c r="E26" s="4"/>
      <c r="F26" s="4">
        <f>F20</f>
        <v>12000000</v>
      </c>
      <c r="G26" s="4"/>
      <c r="H26" s="4"/>
    </row>
    <row r="27" spans="1:10">
      <c r="A27" s="21" t="s">
        <v>137</v>
      </c>
      <c r="B27" s="4">
        <f>+'I Trimestre'!B27+'II Trimestre'!B27+'III Trimestre'!B27+'IV Trimestre'!B27</f>
        <v>83372878</v>
      </c>
      <c r="C27" s="4">
        <f>+'I Trimestre'!C27+'II Trimestre'!C27+'III Trimestre'!C27+'IV Trimestre'!C27</f>
        <v>71373078</v>
      </c>
      <c r="D27" s="4"/>
      <c r="E27" s="4"/>
      <c r="F27" s="4">
        <f>+'I Trimestre'!F27+'II Trimestre'!F27+'III Trimestre'!F27+'IV Trimestre'!F27</f>
        <v>11999800</v>
      </c>
      <c r="G27" s="4"/>
      <c r="H27" s="4"/>
    </row>
    <row r="28" spans="1:10">
      <c r="A28" s="5"/>
      <c r="B28" s="5"/>
      <c r="C28" s="4"/>
      <c r="D28" s="5"/>
      <c r="E28" s="5"/>
      <c r="F28" s="5"/>
      <c r="G28" s="5"/>
      <c r="H28" s="5"/>
    </row>
    <row r="29" spans="1:10">
      <c r="A29" s="5" t="s">
        <v>10</v>
      </c>
      <c r="B29" s="5"/>
      <c r="C29" s="5"/>
      <c r="D29" s="5"/>
      <c r="E29" s="5"/>
      <c r="F29" s="5"/>
      <c r="G29" s="5"/>
      <c r="H29" s="5"/>
    </row>
    <row r="30" spans="1:10">
      <c r="A30" s="21" t="s">
        <v>86</v>
      </c>
      <c r="B30" s="28">
        <v>0.99</v>
      </c>
      <c r="C30" s="28">
        <v>0.99</v>
      </c>
      <c r="D30" s="28">
        <v>0.99</v>
      </c>
      <c r="E30" s="28">
        <v>0.99</v>
      </c>
      <c r="F30" s="28">
        <v>0.99</v>
      </c>
      <c r="G30" s="28">
        <v>0.99</v>
      </c>
      <c r="H30" s="28">
        <v>0.99</v>
      </c>
    </row>
    <row r="31" spans="1:10">
      <c r="A31" s="21" t="s">
        <v>139</v>
      </c>
      <c r="B31" s="28">
        <v>1.01</v>
      </c>
      <c r="C31" s="28">
        <v>1.01</v>
      </c>
      <c r="D31" s="28">
        <v>1.01</v>
      </c>
      <c r="E31" s="28">
        <v>1.01</v>
      </c>
      <c r="F31" s="28">
        <v>1.01</v>
      </c>
      <c r="G31" s="28">
        <v>1.01</v>
      </c>
      <c r="H31" s="28">
        <v>1.01</v>
      </c>
    </row>
    <row r="32" spans="1:10">
      <c r="A32" s="21" t="s">
        <v>11</v>
      </c>
      <c r="B32" s="4"/>
      <c r="C32" s="22"/>
      <c r="D32" s="22"/>
      <c r="E32" s="22"/>
      <c r="F32" s="22"/>
      <c r="G32" s="22"/>
      <c r="H32" s="22"/>
    </row>
    <row r="33" spans="1:8">
      <c r="A33" s="5"/>
      <c r="B33" s="5"/>
      <c r="C33" s="5"/>
      <c r="D33" s="5"/>
      <c r="E33" s="5"/>
      <c r="F33" s="5"/>
      <c r="G33" s="5"/>
      <c r="H33" s="5"/>
    </row>
    <row r="34" spans="1:8">
      <c r="A34" s="29" t="s">
        <v>12</v>
      </c>
      <c r="B34" s="5"/>
      <c r="C34" s="5"/>
      <c r="D34" s="5"/>
      <c r="E34" s="5"/>
      <c r="F34" s="5"/>
      <c r="G34" s="5"/>
      <c r="H34" s="5"/>
    </row>
    <row r="35" spans="1:8">
      <c r="A35" s="5" t="s">
        <v>87</v>
      </c>
      <c r="B35" s="4">
        <f>B19/B30</f>
        <v>82719351.979797989</v>
      </c>
      <c r="C35" s="4">
        <f t="shared" ref="C35:H35" si="4">C19/C30</f>
        <v>73717705.515151531</v>
      </c>
      <c r="D35" s="4">
        <f>D19/D30</f>
        <v>65811518.646464646</v>
      </c>
      <c r="E35" s="4">
        <f t="shared" si="4"/>
        <v>7906186.8686868688</v>
      </c>
      <c r="F35" s="4">
        <f t="shared" si="4"/>
        <v>9001646.4646464642</v>
      </c>
      <c r="G35" s="4">
        <f t="shared" si="4"/>
        <v>9001646.4646464642</v>
      </c>
      <c r="H35" s="4">
        <f t="shared" si="4"/>
        <v>0</v>
      </c>
    </row>
    <row r="36" spans="1:8">
      <c r="A36" s="5" t="s">
        <v>140</v>
      </c>
      <c r="B36" s="4">
        <f t="shared" ref="B36:F36" si="5">B21/B31</f>
        <v>72388051.762376234</v>
      </c>
      <c r="C36" s="4">
        <f t="shared" si="5"/>
        <v>61962631.960396044</v>
      </c>
      <c r="D36" s="4">
        <f t="shared" si="5"/>
        <v>56133691.366336636</v>
      </c>
      <c r="E36" s="4">
        <f t="shared" si="5"/>
        <v>5828940.5940594058</v>
      </c>
      <c r="F36" s="4">
        <f t="shared" si="5"/>
        <v>10425419.801980197</v>
      </c>
      <c r="G36" s="4">
        <f>G21/G31</f>
        <v>10425419.801980197</v>
      </c>
      <c r="H36" s="4">
        <f>H21/H31</f>
        <v>0</v>
      </c>
    </row>
    <row r="37" spans="1:8">
      <c r="A37" s="5" t="s">
        <v>88</v>
      </c>
      <c r="B37" s="4">
        <f t="shared" ref="B37:H37" si="6">B35/B11</f>
        <v>40090.154432858479</v>
      </c>
      <c r="C37" s="4">
        <f t="shared" si="6"/>
        <v>128353.52092017099</v>
      </c>
      <c r="D37" s="4">
        <f t="shared" si="6"/>
        <v>671546.10863739438</v>
      </c>
      <c r="E37" s="4">
        <f t="shared" si="6"/>
        <v>16598.013020336326</v>
      </c>
      <c r="F37" s="4">
        <f t="shared" si="6"/>
        <v>6045.4308023146168</v>
      </c>
      <c r="G37" s="4">
        <f t="shared" si="6"/>
        <v>6045.4308023146168</v>
      </c>
      <c r="H37" s="4" t="e">
        <f t="shared" si="6"/>
        <v>#DIV/0!</v>
      </c>
    </row>
    <row r="38" spans="1:8">
      <c r="A38" s="5" t="s">
        <v>141</v>
      </c>
      <c r="B38" s="4">
        <f t="shared" ref="B38:H38" si="7">B36/B14</f>
        <v>29606.565137986188</v>
      </c>
      <c r="C38" s="4">
        <f t="shared" si="7"/>
        <v>142116.1283495322</v>
      </c>
      <c r="D38" s="4">
        <f t="shared" si="7"/>
        <v>623707.6818481849</v>
      </c>
      <c r="E38" s="4">
        <f t="shared" si="7"/>
        <v>16846.649115778629</v>
      </c>
      <c r="F38" s="4">
        <f t="shared" si="7"/>
        <v>5189.3577909309097</v>
      </c>
      <c r="G38" s="4">
        <f t="shared" si="7"/>
        <v>5189.3577909309097</v>
      </c>
      <c r="H38" s="4" t="e">
        <f t="shared" si="7"/>
        <v>#DIV/0!</v>
      </c>
    </row>
    <row r="39" spans="1:8">
      <c r="A39" s="5"/>
      <c r="B39" s="5"/>
      <c r="C39" s="5"/>
      <c r="D39" s="5"/>
      <c r="E39" s="5"/>
      <c r="F39" s="5"/>
      <c r="G39" s="5"/>
      <c r="H39" s="5"/>
    </row>
    <row r="40" spans="1:8">
      <c r="A40" s="29" t="s">
        <v>13</v>
      </c>
      <c r="B40" s="5"/>
      <c r="C40" s="5"/>
      <c r="D40" s="5"/>
      <c r="E40" s="5"/>
      <c r="F40" s="5"/>
      <c r="G40" s="5"/>
      <c r="H40" s="5"/>
    </row>
    <row r="41" spans="1:8">
      <c r="A41" s="5"/>
      <c r="B41" s="5"/>
      <c r="C41" s="5"/>
      <c r="D41" s="5"/>
      <c r="E41" s="5"/>
      <c r="F41" s="5"/>
      <c r="G41" s="5"/>
      <c r="H41" s="5"/>
    </row>
    <row r="42" spans="1:8">
      <c r="A42" s="5" t="s">
        <v>14</v>
      </c>
      <c r="B42" s="5"/>
      <c r="C42" s="5"/>
      <c r="D42" s="5"/>
      <c r="E42" s="5"/>
      <c r="F42" s="5"/>
      <c r="G42" s="5"/>
      <c r="H42" s="5"/>
    </row>
    <row r="43" spans="1:8">
      <c r="A43" s="5" t="s">
        <v>15</v>
      </c>
      <c r="B43" s="8" t="s">
        <v>58</v>
      </c>
      <c r="C43" s="8" t="s">
        <v>51</v>
      </c>
      <c r="D43" s="8" t="s">
        <v>51</v>
      </c>
      <c r="E43" s="8" t="s">
        <v>51</v>
      </c>
      <c r="F43" s="8" t="s">
        <v>51</v>
      </c>
      <c r="G43" s="8" t="s">
        <v>51</v>
      </c>
      <c r="H43" s="8" t="s">
        <v>51</v>
      </c>
    </row>
    <row r="44" spans="1:8">
      <c r="A44" s="5" t="s">
        <v>16</v>
      </c>
      <c r="B44" s="8" t="s">
        <v>51</v>
      </c>
      <c r="C44" s="8" t="s">
        <v>51</v>
      </c>
      <c r="D44" s="8" t="s">
        <v>51</v>
      </c>
      <c r="E44" s="8" t="s">
        <v>51</v>
      </c>
      <c r="F44" s="8" t="s">
        <v>51</v>
      </c>
      <c r="G44" s="8" t="s">
        <v>51</v>
      </c>
      <c r="H44" s="8" t="s">
        <v>51</v>
      </c>
    </row>
    <row r="45" spans="1:8">
      <c r="A45" s="5"/>
      <c r="B45" s="5"/>
      <c r="C45" s="5"/>
      <c r="D45" s="5"/>
      <c r="E45" s="5"/>
      <c r="F45" s="5"/>
      <c r="G45" s="5"/>
      <c r="H45" s="5"/>
    </row>
    <row r="46" spans="1:8">
      <c r="A46" s="5" t="s">
        <v>17</v>
      </c>
      <c r="B46" s="5"/>
      <c r="C46" s="5"/>
      <c r="D46" s="5"/>
      <c r="E46" s="5"/>
      <c r="F46" s="5"/>
      <c r="G46" s="5"/>
      <c r="H46" s="5"/>
    </row>
    <row r="47" spans="1:8">
      <c r="A47" s="5" t="s">
        <v>18</v>
      </c>
      <c r="B47" s="8">
        <f>B14/B13*100</f>
        <v>129.91498405951117</v>
      </c>
      <c r="C47" s="8">
        <f t="shared" ref="C47:H47" si="8">C14/C13*100</f>
        <v>123.51274787535411</v>
      </c>
      <c r="D47" s="8">
        <f t="shared" si="8"/>
        <v>89.10891089108911</v>
      </c>
      <c r="E47" s="8">
        <f t="shared" si="8"/>
        <v>137.30158730158729</v>
      </c>
      <c r="F47" s="8">
        <f t="shared" si="8"/>
        <v>131.3930673642904</v>
      </c>
      <c r="G47" s="8">
        <f t="shared" si="8"/>
        <v>131.3930673642904</v>
      </c>
      <c r="H47" s="8" t="e">
        <f t="shared" si="8"/>
        <v>#DIV/0!</v>
      </c>
    </row>
    <row r="48" spans="1:8">
      <c r="A48" s="5" t="s">
        <v>19</v>
      </c>
      <c r="B48" s="8">
        <f>B21/B20*100</f>
        <v>81.493065403194549</v>
      </c>
      <c r="C48" s="8">
        <f t="shared" ref="C48:F48" si="9">C21/C20*100</f>
        <v>80.527355988042856</v>
      </c>
      <c r="D48" s="8">
        <f t="shared" si="9"/>
        <v>82.20778056561187</v>
      </c>
      <c r="E48" s="8">
        <f t="shared" si="9"/>
        <v>67.282628571428575</v>
      </c>
      <c r="F48" s="8">
        <f t="shared" si="9"/>
        <v>87.747283333333343</v>
      </c>
      <c r="G48" s="8">
        <f>G21/G20*100</f>
        <v>87.747283333333343</v>
      </c>
      <c r="H48" s="8" t="e">
        <f>H21/H20*100</f>
        <v>#DIV/0!</v>
      </c>
    </row>
    <row r="49" spans="1:8">
      <c r="A49" s="5" t="s">
        <v>20</v>
      </c>
      <c r="B49" s="8">
        <f t="shared" ref="B49:H49" si="10">AVERAGE(B47:B48)</f>
        <v>105.70402473135286</v>
      </c>
      <c r="C49" s="8">
        <f t="shared" si="10"/>
        <v>102.02005193169848</v>
      </c>
      <c r="D49" s="8">
        <f t="shared" si="10"/>
        <v>85.658345728350497</v>
      </c>
      <c r="E49" s="8">
        <f t="shared" si="10"/>
        <v>102.29210793650793</v>
      </c>
      <c r="F49" s="8">
        <f t="shared" si="10"/>
        <v>109.57017534881187</v>
      </c>
      <c r="G49" s="8">
        <f t="shared" si="10"/>
        <v>109.57017534881187</v>
      </c>
      <c r="H49" s="8" t="e">
        <f t="shared" si="10"/>
        <v>#DIV/0!</v>
      </c>
    </row>
    <row r="50" spans="1:8">
      <c r="A50" s="5"/>
      <c r="B50" s="8"/>
      <c r="C50" s="8"/>
      <c r="D50" s="8"/>
      <c r="E50" s="8"/>
      <c r="F50" s="8"/>
      <c r="G50" s="8"/>
      <c r="H50" s="8"/>
    </row>
    <row r="51" spans="1:8">
      <c r="A51" s="5" t="s">
        <v>21</v>
      </c>
      <c r="B51" s="5"/>
      <c r="C51" s="5"/>
      <c r="D51" s="5"/>
      <c r="E51" s="5"/>
      <c r="F51" s="5"/>
      <c r="G51" s="5"/>
      <c r="H51" s="5"/>
    </row>
    <row r="52" spans="1:8">
      <c r="A52" s="5" t="s">
        <v>22</v>
      </c>
      <c r="B52" s="8">
        <f>(B14/B16)*100</f>
        <v>129.91498405951117</v>
      </c>
      <c r="C52" s="8">
        <f t="shared" ref="C52:H52" si="11">(C14/C16)*100</f>
        <v>123.51274787535411</v>
      </c>
      <c r="D52" s="8">
        <f t="shared" si="11"/>
        <v>89.10891089108911</v>
      </c>
      <c r="E52" s="8">
        <f t="shared" si="11"/>
        <v>137.30158730158729</v>
      </c>
      <c r="F52" s="8">
        <f t="shared" si="11"/>
        <v>131.3930673642904</v>
      </c>
      <c r="G52" s="8">
        <f t="shared" si="11"/>
        <v>131.3930673642904</v>
      </c>
      <c r="H52" s="8" t="e">
        <f t="shared" si="11"/>
        <v>#DIV/0!</v>
      </c>
    </row>
    <row r="53" spans="1:8">
      <c r="A53" s="5" t="s">
        <v>23</v>
      </c>
      <c r="B53" s="8">
        <f>B21/B22*100</f>
        <v>81.493065403194549</v>
      </c>
      <c r="C53" s="8">
        <f t="shared" ref="C53:F53" si="12">C21/C22*100</f>
        <v>80.527355988042856</v>
      </c>
      <c r="D53" s="8">
        <f t="shared" si="12"/>
        <v>82.20778056561187</v>
      </c>
      <c r="E53" s="8">
        <f t="shared" si="12"/>
        <v>67.282628571428575</v>
      </c>
      <c r="F53" s="8">
        <f t="shared" si="12"/>
        <v>87.747283333333343</v>
      </c>
      <c r="G53" s="8">
        <f>G21/G22*100</f>
        <v>87.747283333333343</v>
      </c>
      <c r="H53" s="8" t="e">
        <f>H21/H22*100</f>
        <v>#DIV/0!</v>
      </c>
    </row>
    <row r="54" spans="1:8">
      <c r="A54" s="5" t="s">
        <v>24</v>
      </c>
      <c r="B54" s="8">
        <f t="shared" ref="B54:H54" si="13">(B52+B53)/2</f>
        <v>105.70402473135286</v>
      </c>
      <c r="C54" s="8">
        <f t="shared" si="13"/>
        <v>102.02005193169848</v>
      </c>
      <c r="D54" s="8">
        <f t="shared" si="13"/>
        <v>85.658345728350497</v>
      </c>
      <c r="E54" s="8">
        <f t="shared" si="13"/>
        <v>102.29210793650793</v>
      </c>
      <c r="F54" s="8">
        <f t="shared" si="13"/>
        <v>109.57017534881187</v>
      </c>
      <c r="G54" s="8">
        <f t="shared" si="13"/>
        <v>109.57017534881187</v>
      </c>
      <c r="H54" s="8" t="e">
        <f t="shared" si="13"/>
        <v>#DIV/0!</v>
      </c>
    </row>
    <row r="55" spans="1:8">
      <c r="A55" s="5"/>
      <c r="B55" s="5"/>
      <c r="C55" s="5"/>
      <c r="D55" s="5"/>
      <c r="E55" s="5"/>
      <c r="F55" s="5"/>
      <c r="G55" s="5"/>
      <c r="H55" s="5"/>
    </row>
    <row r="56" spans="1:8">
      <c r="A56" s="5" t="s">
        <v>35</v>
      </c>
      <c r="B56" s="8"/>
      <c r="C56" s="8"/>
      <c r="D56" s="8"/>
      <c r="E56" s="8"/>
      <c r="F56" s="8"/>
      <c r="G56" s="8"/>
      <c r="H56" s="8"/>
    </row>
    <row r="57" spans="1:8">
      <c r="A57" s="5" t="s">
        <v>25</v>
      </c>
      <c r="B57" s="8">
        <f t="shared" ref="B57:F57" si="14">B23/B21*100</f>
        <v>100</v>
      </c>
      <c r="C57" s="8">
        <f t="shared" si="14"/>
        <v>100</v>
      </c>
      <c r="D57" s="8"/>
      <c r="E57" s="8"/>
      <c r="F57" s="8">
        <f t="shared" si="14"/>
        <v>100</v>
      </c>
      <c r="G57" s="8"/>
      <c r="H57" s="8"/>
    </row>
    <row r="58" spans="1:8">
      <c r="A58" s="5"/>
      <c r="B58" s="5"/>
      <c r="C58" s="5"/>
      <c r="D58" s="5"/>
      <c r="E58" s="5"/>
      <c r="F58" s="5"/>
      <c r="G58" s="5"/>
      <c r="H58" s="5"/>
    </row>
    <row r="59" spans="1:8">
      <c r="A59" s="5" t="s">
        <v>26</v>
      </c>
      <c r="B59" s="5"/>
      <c r="C59" s="5"/>
      <c r="D59" s="5"/>
      <c r="E59" s="5"/>
      <c r="F59" s="5"/>
      <c r="G59" s="5"/>
      <c r="H59" s="5"/>
    </row>
    <row r="60" spans="1:8">
      <c r="A60" s="5" t="s">
        <v>27</v>
      </c>
      <c r="B60" s="8">
        <f>((B14/B11)-1)*100</f>
        <v>18.497576736672073</v>
      </c>
      <c r="C60" s="8">
        <f t="shared" ref="C60:H60" si="15">((C14/C11)-1)*100</f>
        <v>-24.08589669181659</v>
      </c>
      <c r="D60" s="8">
        <f t="shared" si="15"/>
        <v>-8.1632653061224474</v>
      </c>
      <c r="E60" s="8">
        <f t="shared" si="15"/>
        <v>-27.361791462561225</v>
      </c>
      <c r="F60" s="8">
        <f t="shared" si="15"/>
        <v>34.922766957689724</v>
      </c>
      <c r="G60" s="8">
        <f t="shared" si="15"/>
        <v>34.922766957689724</v>
      </c>
      <c r="H60" s="8" t="e">
        <f t="shared" si="15"/>
        <v>#DIV/0!</v>
      </c>
    </row>
    <row r="61" spans="1:8">
      <c r="A61" s="5" t="s">
        <v>28</v>
      </c>
      <c r="B61" s="8">
        <f>((B36/B35)-1)*100</f>
        <v>-12.48958069684214</v>
      </c>
      <c r="C61" s="8">
        <f>((C36/C35)-1)*100</f>
        <v>-15.946065429748646</v>
      </c>
      <c r="D61" s="8">
        <f t="shared" ref="D61:H61" si="16">((D36/D35)-1)*100</f>
        <v>-14.705369940050605</v>
      </c>
      <c r="E61" s="8">
        <f t="shared" si="16"/>
        <v>-26.273680462253868</v>
      </c>
      <c r="F61" s="8">
        <f t="shared" si="16"/>
        <v>15.816810212726473</v>
      </c>
      <c r="G61" s="8">
        <f t="shared" si="16"/>
        <v>15.816810212726473</v>
      </c>
      <c r="H61" s="8" t="e">
        <f t="shared" si="16"/>
        <v>#DIV/0!</v>
      </c>
    </row>
    <row r="62" spans="1:8">
      <c r="A62" s="5" t="s">
        <v>29</v>
      </c>
      <c r="B62" s="8">
        <f t="shared" ref="B62:H62" si="17">((B38/B37)-1)*100</f>
        <v>-26.150034698493918</v>
      </c>
      <c r="C62" s="8">
        <f t="shared" si="17"/>
        <v>10.72242298512467</v>
      </c>
      <c r="D62" s="8">
        <f t="shared" si="17"/>
        <v>-7.1236250458328705</v>
      </c>
      <c r="E62" s="8">
        <f t="shared" si="17"/>
        <v>1.4979871092863251</v>
      </c>
      <c r="F62" s="8">
        <f t="shared" si="17"/>
        <v>-14.160661818442154</v>
      </c>
      <c r="G62" s="8">
        <f t="shared" si="17"/>
        <v>-14.160661818442154</v>
      </c>
      <c r="H62" s="8" t="e">
        <f t="shared" si="17"/>
        <v>#DIV/0!</v>
      </c>
    </row>
    <row r="63" spans="1:8">
      <c r="A63" s="5"/>
      <c r="B63" s="8"/>
      <c r="C63" s="8"/>
      <c r="D63" s="8"/>
      <c r="E63" s="8"/>
      <c r="F63" s="8"/>
      <c r="G63" s="8"/>
      <c r="H63" s="8"/>
    </row>
    <row r="64" spans="1:8">
      <c r="A64" s="5" t="s">
        <v>30</v>
      </c>
      <c r="B64" s="5"/>
      <c r="C64" s="5"/>
      <c r="D64" s="5"/>
      <c r="E64" s="5"/>
      <c r="F64" s="5"/>
      <c r="G64" s="5"/>
      <c r="H64" s="5"/>
    </row>
    <row r="65" spans="1:8">
      <c r="A65" s="5" t="s">
        <v>46</v>
      </c>
      <c r="B65" s="4">
        <f t="shared" ref="B65:H65" si="18">B20/B13</f>
        <v>47670.311370882038</v>
      </c>
      <c r="C65" s="4">
        <f t="shared" si="18"/>
        <v>220157.29745042493</v>
      </c>
      <c r="D65" s="4">
        <f t="shared" si="18"/>
        <v>682826.99009900994</v>
      </c>
      <c r="E65" s="4">
        <f t="shared" si="18"/>
        <v>34722.222222222219</v>
      </c>
      <c r="F65" s="4">
        <f t="shared" si="18"/>
        <v>7848.2668410725964</v>
      </c>
      <c r="G65" s="4">
        <f t="shared" si="18"/>
        <v>7848.2668410725964</v>
      </c>
      <c r="H65" s="4" t="e">
        <f t="shared" si="18"/>
        <v>#DIV/0!</v>
      </c>
    </row>
    <row r="66" spans="1:8">
      <c r="A66" s="5" t="s">
        <v>47</v>
      </c>
      <c r="B66" s="4">
        <f t="shared" ref="B66:H66" si="19">B21/B14</f>
        <v>29902.630789366052</v>
      </c>
      <c r="C66" s="4">
        <f t="shared" si="19"/>
        <v>143537.28963302754</v>
      </c>
      <c r="D66" s="4">
        <f t="shared" si="19"/>
        <v>629944.75866666669</v>
      </c>
      <c r="E66" s="4">
        <f t="shared" si="19"/>
        <v>17015.115606936415</v>
      </c>
      <c r="F66" s="4">
        <f t="shared" si="19"/>
        <v>5241.2513688402187</v>
      </c>
      <c r="G66" s="4">
        <f t="shared" si="19"/>
        <v>5241.2513688402187</v>
      </c>
      <c r="H66" s="4" t="e">
        <f t="shared" si="19"/>
        <v>#DIV/0!</v>
      </c>
    </row>
    <row r="67" spans="1:8">
      <c r="A67" s="5" t="s">
        <v>31</v>
      </c>
      <c r="B67" s="8">
        <f>(B66/B65)*B49</f>
        <v>66.306015916278625</v>
      </c>
      <c r="C67" s="8">
        <f t="shared" ref="C67:H67" si="20">(C66/C65)*C49</f>
        <v>66.514632547186778</v>
      </c>
      <c r="D67" s="8">
        <f t="shared" si="20"/>
        <v>79.024447934911663</v>
      </c>
      <c r="E67" s="8">
        <f t="shared" si="20"/>
        <v>50.126746815846737</v>
      </c>
      <c r="F67" s="8">
        <f t="shared" si="20"/>
        <v>73.173458950911183</v>
      </c>
      <c r="G67" s="8">
        <f t="shared" si="20"/>
        <v>73.173458950911183</v>
      </c>
      <c r="H67" s="8" t="e">
        <f t="shared" si="20"/>
        <v>#DIV/0!</v>
      </c>
    </row>
    <row r="68" spans="1:8" s="5" customFormat="1">
      <c r="A68" s="5" t="s">
        <v>40</v>
      </c>
      <c r="B68" s="12">
        <f>B20/(B13*12)</f>
        <v>3972.5259475735033</v>
      </c>
      <c r="C68" s="12">
        <f t="shared" ref="C68:H68" si="21">C20/(C13*12)</f>
        <v>18346.441454202079</v>
      </c>
      <c r="D68" s="12">
        <f t="shared" si="21"/>
        <v>56902.249174917495</v>
      </c>
      <c r="E68" s="12">
        <f t="shared" si="21"/>
        <v>2893.5185185185187</v>
      </c>
      <c r="F68" s="12">
        <f t="shared" si="21"/>
        <v>654.02223675604967</v>
      </c>
      <c r="G68" s="12">
        <f t="shared" si="21"/>
        <v>654.02223675604967</v>
      </c>
      <c r="H68" s="12" t="e">
        <f t="shared" si="21"/>
        <v>#DIV/0!</v>
      </c>
    </row>
    <row r="69" spans="1:8" s="5" customFormat="1">
      <c r="A69" s="5" t="s">
        <v>41</v>
      </c>
      <c r="B69" s="12">
        <f>B21/(B14*12)</f>
        <v>2491.8858991138377</v>
      </c>
      <c r="C69" s="12">
        <f t="shared" ref="C69:H69" si="22">C21/(C14*12)</f>
        <v>11961.440802752293</v>
      </c>
      <c r="D69" s="12">
        <f t="shared" si="22"/>
        <v>52495.396555555555</v>
      </c>
      <c r="E69" s="12">
        <f t="shared" si="22"/>
        <v>1417.9263005780347</v>
      </c>
      <c r="F69" s="12">
        <f t="shared" si="22"/>
        <v>436.77094740335156</v>
      </c>
      <c r="G69" s="12">
        <f t="shared" si="22"/>
        <v>436.77094740335156</v>
      </c>
      <c r="H69" s="12" t="e">
        <f t="shared" si="22"/>
        <v>#DIV/0!</v>
      </c>
    </row>
    <row r="70" spans="1:8">
      <c r="A70" s="5"/>
      <c r="B70" s="8"/>
      <c r="C70" s="8"/>
      <c r="D70" s="8"/>
      <c r="E70" s="5"/>
      <c r="F70" s="5"/>
      <c r="G70" s="5"/>
      <c r="H70" s="5"/>
    </row>
    <row r="71" spans="1:8">
      <c r="A71" s="5" t="s">
        <v>32</v>
      </c>
      <c r="B71" s="8"/>
      <c r="C71" s="8"/>
      <c r="D71" s="8"/>
      <c r="E71" s="5"/>
      <c r="F71" s="5"/>
      <c r="G71" s="5"/>
      <c r="H71" s="5"/>
    </row>
    <row r="72" spans="1:8">
      <c r="A72" s="5" t="s">
        <v>33</v>
      </c>
      <c r="B72" s="8">
        <f>(B27/B26)*100</f>
        <v>92.930267164682292</v>
      </c>
      <c r="C72" s="8">
        <f>(C27/C26)*100</f>
        <v>91.838892012388868</v>
      </c>
      <c r="D72" s="8"/>
      <c r="E72" s="8"/>
      <c r="F72" s="8">
        <f>(F27/F26)*100</f>
        <v>99.998333333333335</v>
      </c>
      <c r="G72" s="8"/>
      <c r="H72" s="8"/>
    </row>
    <row r="73" spans="1:8">
      <c r="A73" s="5" t="s">
        <v>34</v>
      </c>
      <c r="B73" s="8">
        <f>(B21/B27)*100</f>
        <v>87.692705390354888</v>
      </c>
      <c r="C73" s="8">
        <f>(C21/C27)*100</f>
        <v>87.683283436367986</v>
      </c>
      <c r="D73" s="8"/>
      <c r="E73" s="8"/>
      <c r="F73" s="8">
        <f>(F21/F27)*100</f>
        <v>87.748745812430201</v>
      </c>
      <c r="G73" s="8"/>
      <c r="H73" s="8"/>
    </row>
    <row r="74" spans="1:8" ht="15.75" thickBot="1">
      <c r="A74" s="30"/>
      <c r="B74" s="30"/>
      <c r="C74" s="30"/>
      <c r="D74" s="30"/>
      <c r="E74" s="30"/>
      <c r="F74" s="30"/>
      <c r="G74" s="30"/>
      <c r="H74" s="30"/>
    </row>
    <row r="75" spans="1:8" ht="15.75" thickTop="1">
      <c r="A75" s="10" t="s">
        <v>36</v>
      </c>
      <c r="B75" s="5"/>
      <c r="C75" s="5"/>
      <c r="D75" s="5"/>
      <c r="E75" s="5"/>
      <c r="F75" s="5"/>
      <c r="G75" s="5"/>
      <c r="H75" s="5"/>
    </row>
    <row r="76" spans="1:8">
      <c r="A76" s="10" t="s">
        <v>97</v>
      </c>
    </row>
    <row r="77" spans="1:8">
      <c r="A77" s="10" t="s">
        <v>98</v>
      </c>
    </row>
    <row r="78" spans="1:8">
      <c r="A78" s="10" t="s">
        <v>57</v>
      </c>
      <c r="B78" s="9"/>
      <c r="C78" s="9"/>
      <c r="D78" s="9"/>
    </row>
    <row r="79" spans="1:8">
      <c r="A79" s="10"/>
    </row>
    <row r="80" spans="1:8">
      <c r="A80" s="10"/>
    </row>
    <row r="82" spans="1:1">
      <c r="A82" t="s">
        <v>37</v>
      </c>
    </row>
    <row r="84" spans="1:1">
      <c r="A84" t="s">
        <v>52</v>
      </c>
    </row>
    <row r="85" spans="1:1">
      <c r="A85" t="s">
        <v>53</v>
      </c>
    </row>
    <row r="88" spans="1:1">
      <c r="A88" s="24" t="s">
        <v>145</v>
      </c>
    </row>
  </sheetData>
  <mergeCells count="11">
    <mergeCell ref="A2:H2"/>
    <mergeCell ref="A4:A6"/>
    <mergeCell ref="B4:B6"/>
    <mergeCell ref="C4:E4"/>
    <mergeCell ref="F4:H4"/>
    <mergeCell ref="C5:C6"/>
    <mergeCell ref="E5:E6"/>
    <mergeCell ref="F5:F6"/>
    <mergeCell ref="G5:G6"/>
    <mergeCell ref="H5:H6"/>
    <mergeCell ref="D5:D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Hoja1</vt:lpstr>
    </vt:vector>
  </TitlesOfParts>
  <Company>FAM ASTORGA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</cp:lastModifiedBy>
  <dcterms:created xsi:type="dcterms:W3CDTF">2012-04-23T15:28:09Z</dcterms:created>
  <dcterms:modified xsi:type="dcterms:W3CDTF">2018-02-27T17:35:19Z</dcterms:modified>
</cp:coreProperties>
</file>