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odo\2017\Indicadores 2017\FONABE\Indicadores\"/>
    </mc:Choice>
  </mc:AlternateContent>
  <bookViews>
    <workbookView xWindow="0" yWindow="0" windowWidth="15600" windowHeight="9240" activeTab="6"/>
  </bookViews>
  <sheets>
    <sheet name="I Trimestre" sheetId="2" r:id="rId1"/>
    <sheet name="II Trimestre" sheetId="1" r:id="rId2"/>
    <sheet name="III Trimestre" sheetId="3" r:id="rId3"/>
    <sheet name="IV Trimestre" sheetId="4" r:id="rId4"/>
    <sheet name="I Semestre" sheetId="5" r:id="rId5"/>
    <sheet name="III T Acumulado" sheetId="6" r:id="rId6"/>
    <sheet name="Anual" sheetId="7" r:id="rId7"/>
  </sheets>
  <calcPr calcId="162913"/>
</workbook>
</file>

<file path=xl/calcChain.xml><?xml version="1.0" encoding="utf-8"?>
<calcChain xmlns="http://schemas.openxmlformats.org/spreadsheetml/2006/main">
  <c r="H62" i="7" l="1"/>
  <c r="H61" i="7"/>
  <c r="G62" i="7"/>
  <c r="G61" i="7"/>
  <c r="G17" i="7"/>
  <c r="H17" i="7"/>
  <c r="G19" i="7"/>
  <c r="H19" i="7"/>
  <c r="E63" i="7" l="1"/>
  <c r="F63" i="7"/>
  <c r="C63" i="7"/>
  <c r="B12" i="7"/>
  <c r="B12" i="4"/>
  <c r="E64" i="4" l="1"/>
  <c r="F64" i="4"/>
  <c r="G64" i="4"/>
  <c r="G40" i="4"/>
  <c r="E41" i="4"/>
  <c r="F41" i="4"/>
  <c r="G41" i="4"/>
  <c r="E40" i="4"/>
  <c r="F40" i="4"/>
  <c r="E45" i="4"/>
  <c r="F45" i="4"/>
  <c r="G45" i="4"/>
  <c r="H61" i="4"/>
  <c r="G61" i="4"/>
  <c r="B17" i="4"/>
  <c r="B19" i="4"/>
  <c r="D17" i="4"/>
  <c r="C17" i="4"/>
  <c r="D19" i="4" l="1"/>
  <c r="C19" i="4"/>
  <c r="F16" i="1" l="1"/>
  <c r="B13" i="4"/>
  <c r="B11" i="4"/>
  <c r="G18" i="7"/>
  <c r="H18" i="7"/>
  <c r="G16" i="7"/>
  <c r="G32" i="7" s="1"/>
  <c r="H16" i="7"/>
  <c r="H32" i="7" s="1"/>
  <c r="G13" i="7"/>
  <c r="H13" i="7"/>
  <c r="G12" i="7"/>
  <c r="H12" i="7"/>
  <c r="G11" i="7"/>
  <c r="G40" i="7" s="1"/>
  <c r="H11" i="7"/>
  <c r="G10" i="7"/>
  <c r="H10" i="7"/>
  <c r="G65" i="4"/>
  <c r="H65" i="4"/>
  <c r="H64" i="4"/>
  <c r="G62" i="4"/>
  <c r="H62" i="4"/>
  <c r="G56" i="4"/>
  <c r="H56" i="4"/>
  <c r="G50" i="4"/>
  <c r="H50" i="4"/>
  <c r="G49" i="4"/>
  <c r="H49" i="4"/>
  <c r="G46" i="4"/>
  <c r="H45" i="4"/>
  <c r="H46" i="4" s="1"/>
  <c r="G44" i="4"/>
  <c r="H44" i="4"/>
  <c r="H41" i="4"/>
  <c r="H40" i="4"/>
  <c r="G33" i="4"/>
  <c r="H33" i="4"/>
  <c r="G32" i="4"/>
  <c r="G34" i="4" s="1"/>
  <c r="H32" i="4"/>
  <c r="H34" i="4" s="1"/>
  <c r="B18" i="4"/>
  <c r="G51" i="4" l="1"/>
  <c r="H50" i="7"/>
  <c r="H44" i="7"/>
  <c r="H34" i="7"/>
  <c r="G50" i="7"/>
  <c r="H51" i="4"/>
  <c r="G34" i="7"/>
  <c r="H64" i="7"/>
  <c r="H63" i="4"/>
  <c r="G44" i="7"/>
  <c r="G63" i="4"/>
  <c r="G45" i="7"/>
  <c r="G64" i="7"/>
  <c r="H57" i="4"/>
  <c r="G57" i="4"/>
  <c r="H40" i="7"/>
  <c r="H65" i="7"/>
  <c r="G65" i="7"/>
  <c r="H45" i="7"/>
  <c r="H20" i="7"/>
  <c r="H53" i="7" s="1"/>
  <c r="H33" i="7"/>
  <c r="H41" i="7"/>
  <c r="H49" i="7"/>
  <c r="H56" i="7"/>
  <c r="G20" i="7"/>
  <c r="G53" i="7" s="1"/>
  <c r="G33" i="7"/>
  <c r="G41" i="7"/>
  <c r="G49" i="7"/>
  <c r="G56" i="7"/>
  <c r="H35" i="4"/>
  <c r="G35" i="4"/>
  <c r="H51" i="7" l="1"/>
  <c r="H46" i="7"/>
  <c r="H63" i="7" s="1"/>
  <c r="G51" i="7"/>
  <c r="G46" i="7"/>
  <c r="G63" i="7" s="1"/>
  <c r="H57" i="7"/>
  <c r="H35" i="7"/>
  <c r="H58" i="7" s="1"/>
  <c r="G57" i="7"/>
  <c r="G35" i="7"/>
  <c r="G58" i="7" s="1"/>
  <c r="H20" i="4" l="1"/>
  <c r="H53" i="4" s="1"/>
  <c r="G20" i="4" l="1"/>
  <c r="G53" i="4" s="1"/>
  <c r="B16" i="1" l="1"/>
  <c r="G20" i="1"/>
  <c r="B18" i="1"/>
  <c r="D10" i="7"/>
  <c r="E10" i="7"/>
  <c r="F10" i="7"/>
  <c r="C10" i="7"/>
  <c r="D16" i="7"/>
  <c r="E16" i="7"/>
  <c r="F16" i="7"/>
  <c r="F32" i="7" s="1"/>
  <c r="C16" i="7"/>
  <c r="B16" i="4"/>
  <c r="B32" i="4" s="1"/>
  <c r="B10" i="4"/>
  <c r="F41" i="3"/>
  <c r="F40" i="3"/>
  <c r="B16" i="3"/>
  <c r="B10" i="3"/>
  <c r="F41" i="1"/>
  <c r="F40" i="1"/>
  <c r="B10" i="1"/>
  <c r="F41" i="2"/>
  <c r="F40" i="2"/>
  <c r="B16" i="2"/>
  <c r="B10" i="2"/>
  <c r="B13" i="3"/>
  <c r="C32" i="7"/>
  <c r="E32" i="7"/>
  <c r="E34" i="7" s="1"/>
  <c r="F19" i="7"/>
  <c r="E19" i="7"/>
  <c r="D19" i="7"/>
  <c r="C19" i="7"/>
  <c r="E11" i="7"/>
  <c r="F11" i="7"/>
  <c r="D11" i="7"/>
  <c r="D40" i="7" s="1"/>
  <c r="E17" i="5"/>
  <c r="E45" i="5" s="1"/>
  <c r="C17" i="5"/>
  <c r="C62" i="2"/>
  <c r="D62" i="2"/>
  <c r="E62" i="2"/>
  <c r="F62" i="2"/>
  <c r="C61" i="2"/>
  <c r="E61" i="2"/>
  <c r="B29" i="7"/>
  <c r="D18" i="7"/>
  <c r="E18" i="7"/>
  <c r="E33" i="7" s="1"/>
  <c r="F18" i="7"/>
  <c r="F33" i="7" s="1"/>
  <c r="E17" i="7"/>
  <c r="D13" i="7"/>
  <c r="E13" i="7"/>
  <c r="F13" i="7"/>
  <c r="F49" i="7" s="1"/>
  <c r="D12" i="7"/>
  <c r="D41" i="7" s="1"/>
  <c r="E12" i="7"/>
  <c r="E56" i="7" s="1"/>
  <c r="F12" i="7"/>
  <c r="F41" i="7" s="1"/>
  <c r="D33" i="7"/>
  <c r="D19" i="6"/>
  <c r="D50" i="6" s="1"/>
  <c r="E19" i="6"/>
  <c r="F19" i="6"/>
  <c r="C19" i="6"/>
  <c r="C65" i="4"/>
  <c r="D65" i="4"/>
  <c r="E65" i="4"/>
  <c r="F65" i="4"/>
  <c r="C64" i="4"/>
  <c r="D64" i="4"/>
  <c r="C62" i="4"/>
  <c r="D62" i="4"/>
  <c r="E62" i="4"/>
  <c r="F62" i="4"/>
  <c r="C61" i="4"/>
  <c r="D61" i="4"/>
  <c r="E61" i="4"/>
  <c r="F61" i="4"/>
  <c r="B29" i="4"/>
  <c r="B29" i="6"/>
  <c r="F18" i="6"/>
  <c r="F33" i="6" s="1"/>
  <c r="F35" i="6" s="1"/>
  <c r="F16" i="6"/>
  <c r="F32" i="6" s="1"/>
  <c r="F34" i="6" s="1"/>
  <c r="F16" i="5"/>
  <c r="F32" i="5" s="1"/>
  <c r="F34" i="5" s="1"/>
  <c r="F10" i="5"/>
  <c r="F12" i="6"/>
  <c r="F11" i="6"/>
  <c r="F40" i="6" s="1"/>
  <c r="F10" i="6"/>
  <c r="F65" i="6"/>
  <c r="F41" i="6"/>
  <c r="B29" i="5"/>
  <c r="D19" i="5"/>
  <c r="E19" i="5"/>
  <c r="F19" i="5"/>
  <c r="C19" i="5"/>
  <c r="B29" i="3"/>
  <c r="B29" i="2"/>
  <c r="B40" i="2" s="1"/>
  <c r="B29" i="1"/>
  <c r="B19" i="3"/>
  <c r="B17" i="3"/>
  <c r="F18" i="5"/>
  <c r="F33" i="5" s="1"/>
  <c r="F12" i="5"/>
  <c r="F41" i="5"/>
  <c r="F11" i="5"/>
  <c r="F40" i="5"/>
  <c r="B13" i="1"/>
  <c r="B12" i="1"/>
  <c r="B13" i="2"/>
  <c r="C56" i="2"/>
  <c r="F20" i="2"/>
  <c r="F53" i="2"/>
  <c r="F32" i="2"/>
  <c r="F34" i="2"/>
  <c r="F33" i="2"/>
  <c r="F35" i="2" s="1"/>
  <c r="F58" i="2" s="1"/>
  <c r="F44" i="2"/>
  <c r="F46" i="2" s="1"/>
  <c r="F45" i="2"/>
  <c r="F49" i="2"/>
  <c r="F50" i="2"/>
  <c r="F56" i="2"/>
  <c r="F64" i="2"/>
  <c r="F65" i="2"/>
  <c r="D17" i="6"/>
  <c r="D61" i="2"/>
  <c r="D17" i="5"/>
  <c r="F61" i="2"/>
  <c r="F17" i="5"/>
  <c r="F51" i="2"/>
  <c r="D17" i="7"/>
  <c r="D45" i="2"/>
  <c r="D64" i="2"/>
  <c r="F17" i="7"/>
  <c r="F17" i="6"/>
  <c r="F57" i="2"/>
  <c r="F61" i="6"/>
  <c r="F45" i="6"/>
  <c r="F64" i="6"/>
  <c r="C20" i="1"/>
  <c r="C53" i="1" s="1"/>
  <c r="D20" i="1"/>
  <c r="E20" i="1"/>
  <c r="B40" i="4"/>
  <c r="E64" i="3"/>
  <c r="F64" i="3"/>
  <c r="F65" i="3"/>
  <c r="E65" i="3"/>
  <c r="D65" i="3"/>
  <c r="C65" i="3"/>
  <c r="F65" i="1"/>
  <c r="E65" i="1"/>
  <c r="D65" i="2"/>
  <c r="D64" i="3"/>
  <c r="C64" i="3"/>
  <c r="C65" i="2"/>
  <c r="F64" i="1"/>
  <c r="E64" i="1"/>
  <c r="D65" i="1"/>
  <c r="C65" i="1"/>
  <c r="E65" i="2"/>
  <c r="C12" i="7"/>
  <c r="C56" i="7" s="1"/>
  <c r="D64" i="1"/>
  <c r="C64" i="1"/>
  <c r="C64" i="2"/>
  <c r="E64" i="2"/>
  <c r="C18" i="7"/>
  <c r="C33" i="7" s="1"/>
  <c r="D16" i="6"/>
  <c r="D32" i="6" s="1"/>
  <c r="E16" i="6"/>
  <c r="E32" i="6" s="1"/>
  <c r="D18" i="6"/>
  <c r="E18" i="6"/>
  <c r="E62" i="6" s="1"/>
  <c r="C18" i="6"/>
  <c r="C16" i="6"/>
  <c r="C32" i="6" s="1"/>
  <c r="E13" i="6"/>
  <c r="F13" i="6"/>
  <c r="F49" i="6" s="1"/>
  <c r="D12" i="6"/>
  <c r="D41" i="6" s="1"/>
  <c r="E12" i="6"/>
  <c r="E41" i="6" s="1"/>
  <c r="E11" i="6"/>
  <c r="E40" i="6" s="1"/>
  <c r="D10" i="6"/>
  <c r="D56" i="6" s="1"/>
  <c r="E10" i="6"/>
  <c r="C10" i="6"/>
  <c r="D10" i="5"/>
  <c r="E10" i="5"/>
  <c r="C10" i="5"/>
  <c r="D41" i="4"/>
  <c r="E40" i="3"/>
  <c r="D41" i="3"/>
  <c r="E41" i="3"/>
  <c r="E40" i="1"/>
  <c r="D41" i="1"/>
  <c r="E41" i="1"/>
  <c r="E40" i="2"/>
  <c r="D41" i="2"/>
  <c r="E41" i="2"/>
  <c r="D18" i="5"/>
  <c r="D33" i="5"/>
  <c r="E18" i="5"/>
  <c r="E33" i="5" s="1"/>
  <c r="C18" i="5"/>
  <c r="C33" i="5" s="1"/>
  <c r="D16" i="5"/>
  <c r="D32" i="5" s="1"/>
  <c r="E16" i="5"/>
  <c r="E32" i="5" s="1"/>
  <c r="E34" i="5" s="1"/>
  <c r="C16" i="5"/>
  <c r="C32" i="5" s="1"/>
  <c r="C34" i="5" s="1"/>
  <c r="D12" i="5"/>
  <c r="D41" i="5" s="1"/>
  <c r="E12" i="5"/>
  <c r="E41" i="5" s="1"/>
  <c r="E11" i="5"/>
  <c r="E40" i="5" s="1"/>
  <c r="E13" i="5"/>
  <c r="E49" i="5" s="1"/>
  <c r="F13" i="5"/>
  <c r="C13" i="5"/>
  <c r="D53" i="1"/>
  <c r="E53" i="1"/>
  <c r="F20" i="1"/>
  <c r="D20" i="3"/>
  <c r="D53" i="3" s="1"/>
  <c r="E20" i="3"/>
  <c r="E53" i="3" s="1"/>
  <c r="F20" i="3"/>
  <c r="F53" i="3"/>
  <c r="C20" i="3"/>
  <c r="B18" i="3"/>
  <c r="D20" i="4"/>
  <c r="D53" i="4" s="1"/>
  <c r="E20" i="4"/>
  <c r="E53" i="4"/>
  <c r="F20" i="4"/>
  <c r="F53" i="4" s="1"/>
  <c r="C20" i="4"/>
  <c r="B65" i="4"/>
  <c r="C13" i="7"/>
  <c r="D13" i="6"/>
  <c r="B13" i="6" s="1"/>
  <c r="C13" i="6"/>
  <c r="D13" i="5"/>
  <c r="D20" i="2"/>
  <c r="D53" i="2" s="1"/>
  <c r="E20" i="2"/>
  <c r="E53" i="2"/>
  <c r="C20" i="2"/>
  <c r="B20" i="2" s="1"/>
  <c r="B53" i="2" s="1"/>
  <c r="B17" i="1"/>
  <c r="B19" i="1"/>
  <c r="B50" i="1" s="1"/>
  <c r="E17" i="6"/>
  <c r="E61" i="6" s="1"/>
  <c r="B18" i="2"/>
  <c r="B50" i="2" s="1"/>
  <c r="B19" i="2"/>
  <c r="B12" i="3"/>
  <c r="B12" i="2"/>
  <c r="B49" i="2" s="1"/>
  <c r="D40" i="4"/>
  <c r="D40" i="3"/>
  <c r="D40" i="1"/>
  <c r="B11" i="3"/>
  <c r="C11" i="6"/>
  <c r="C40" i="6" s="1"/>
  <c r="F53" i="1"/>
  <c r="D33" i="6"/>
  <c r="D35" i="6" s="1"/>
  <c r="D62" i="6"/>
  <c r="D65" i="6"/>
  <c r="E44" i="6"/>
  <c r="E46" i="6" s="1"/>
  <c r="C33" i="6"/>
  <c r="C50" i="6"/>
  <c r="E33" i="6"/>
  <c r="E35" i="6" s="1"/>
  <c r="E64" i="7"/>
  <c r="E40" i="7"/>
  <c r="F64" i="5"/>
  <c r="B40" i="3"/>
  <c r="B41" i="3"/>
  <c r="D20" i="5"/>
  <c r="D53" i="5" s="1"/>
  <c r="C20" i="6"/>
  <c r="D20" i="6"/>
  <c r="D53" i="6" s="1"/>
  <c r="D20" i="7"/>
  <c r="D53" i="7" s="1"/>
  <c r="B65" i="3"/>
  <c r="F20" i="5"/>
  <c r="F53" i="5" s="1"/>
  <c r="F65" i="5"/>
  <c r="E20" i="5"/>
  <c r="E53" i="5" s="1"/>
  <c r="E65" i="5"/>
  <c r="E20" i="6"/>
  <c r="E20" i="7"/>
  <c r="E53" i="7" s="1"/>
  <c r="C17" i="6"/>
  <c r="C64" i="6" s="1"/>
  <c r="B11" i="1"/>
  <c r="B40" i="1"/>
  <c r="B10" i="5"/>
  <c r="D11" i="6"/>
  <c r="D44" i="6" s="1"/>
  <c r="B11" i="2"/>
  <c r="C12" i="5"/>
  <c r="C44" i="5" s="1"/>
  <c r="C11" i="5"/>
  <c r="C64" i="5" s="1"/>
  <c r="D11" i="5"/>
  <c r="D40" i="5"/>
  <c r="D40" i="2"/>
  <c r="C12" i="6"/>
  <c r="C65" i="6" s="1"/>
  <c r="C11" i="7"/>
  <c r="B18" i="6"/>
  <c r="B33" i="6" s="1"/>
  <c r="B17" i="2"/>
  <c r="B61" i="2" s="1"/>
  <c r="B11" i="5"/>
  <c r="B40" i="5" s="1"/>
  <c r="C62" i="6"/>
  <c r="B64" i="2"/>
  <c r="D64" i="5"/>
  <c r="C17" i="7"/>
  <c r="C40" i="4"/>
  <c r="C40" i="3"/>
  <c r="C40" i="1"/>
  <c r="C40" i="2"/>
  <c r="C62" i="1"/>
  <c r="C41" i="2"/>
  <c r="D62" i="1"/>
  <c r="C41" i="3"/>
  <c r="E62" i="3"/>
  <c r="F62" i="3"/>
  <c r="C62" i="3"/>
  <c r="C41" i="1"/>
  <c r="E62" i="1"/>
  <c r="F62" i="1"/>
  <c r="D62" i="3"/>
  <c r="C41" i="4"/>
  <c r="B24" i="7"/>
  <c r="B24" i="6"/>
  <c r="B24" i="5"/>
  <c r="F49" i="5"/>
  <c r="F56" i="3"/>
  <c r="F49" i="3"/>
  <c r="F51" i="3" s="1"/>
  <c r="F50" i="3"/>
  <c r="F44" i="3"/>
  <c r="F32" i="3"/>
  <c r="F34" i="3" s="1"/>
  <c r="F33" i="3"/>
  <c r="F35" i="3" s="1"/>
  <c r="F56" i="1"/>
  <c r="F49" i="1"/>
  <c r="F50" i="1"/>
  <c r="F51" i="1" s="1"/>
  <c r="F44" i="1"/>
  <c r="F32" i="1"/>
  <c r="F34" i="1" s="1"/>
  <c r="F33" i="1"/>
  <c r="F35" i="1"/>
  <c r="F56" i="4"/>
  <c r="F49" i="4"/>
  <c r="F50" i="4"/>
  <c r="F44" i="4"/>
  <c r="F46" i="4" s="1"/>
  <c r="F32" i="4"/>
  <c r="F34" i="4" s="1"/>
  <c r="F58" i="4" s="1"/>
  <c r="F33" i="4"/>
  <c r="F57" i="4"/>
  <c r="F35" i="4"/>
  <c r="E61" i="3"/>
  <c r="E63" i="3" s="1"/>
  <c r="D61" i="3"/>
  <c r="C61" i="3"/>
  <c r="E61" i="1"/>
  <c r="D61" i="1"/>
  <c r="C61" i="1"/>
  <c r="F61" i="1"/>
  <c r="F45" i="1"/>
  <c r="F46" i="1"/>
  <c r="F61" i="3"/>
  <c r="F45" i="3"/>
  <c r="F46" i="3"/>
  <c r="C53" i="6"/>
  <c r="E56" i="4"/>
  <c r="D56" i="4"/>
  <c r="C56" i="4"/>
  <c r="C53" i="4"/>
  <c r="E50" i="4"/>
  <c r="E51" i="4" s="1"/>
  <c r="D50" i="4"/>
  <c r="C50" i="4"/>
  <c r="E49" i="4"/>
  <c r="D49" i="4"/>
  <c r="C49" i="4"/>
  <c r="D45" i="4"/>
  <c r="C45" i="4"/>
  <c r="E44" i="4"/>
  <c r="D44" i="4"/>
  <c r="C44" i="4"/>
  <c r="E33" i="4"/>
  <c r="E57" i="4" s="1"/>
  <c r="D33" i="4"/>
  <c r="C33" i="4"/>
  <c r="E32" i="4"/>
  <c r="E34" i="4" s="1"/>
  <c r="D32" i="4"/>
  <c r="D34" i="4"/>
  <c r="C32" i="4"/>
  <c r="C34" i="4" s="1"/>
  <c r="E56" i="3"/>
  <c r="D56" i="3"/>
  <c r="C56" i="3"/>
  <c r="C53" i="3"/>
  <c r="E50" i="3"/>
  <c r="E51" i="3" s="1"/>
  <c r="D50" i="3"/>
  <c r="C50" i="3"/>
  <c r="E49" i="3"/>
  <c r="D49" i="3"/>
  <c r="D51" i="3" s="1"/>
  <c r="C49" i="3"/>
  <c r="E45" i="3"/>
  <c r="D45" i="3"/>
  <c r="C45" i="3"/>
  <c r="C46" i="3" s="1"/>
  <c r="C63" i="3" s="1"/>
  <c r="E44" i="3"/>
  <c r="D44" i="3"/>
  <c r="C44" i="3"/>
  <c r="E33" i="3"/>
  <c r="E35" i="3" s="1"/>
  <c r="E58" i="3" s="1"/>
  <c r="D33" i="3"/>
  <c r="D35" i="3" s="1"/>
  <c r="C33" i="3"/>
  <c r="C57" i="3" s="1"/>
  <c r="E32" i="3"/>
  <c r="E34" i="3" s="1"/>
  <c r="D32" i="3"/>
  <c r="D34" i="3" s="1"/>
  <c r="C32" i="3"/>
  <c r="C34" i="3"/>
  <c r="E56" i="1"/>
  <c r="D56" i="1"/>
  <c r="C56" i="1"/>
  <c r="E50" i="1"/>
  <c r="D50" i="1"/>
  <c r="C50" i="1"/>
  <c r="E49" i="1"/>
  <c r="D49" i="1"/>
  <c r="D51" i="1" s="1"/>
  <c r="C49" i="1"/>
  <c r="E45" i="1"/>
  <c r="D45" i="1"/>
  <c r="C45" i="1"/>
  <c r="E44" i="1"/>
  <c r="E46" i="1" s="1"/>
  <c r="D44" i="1"/>
  <c r="C44" i="1"/>
  <c r="E33" i="1"/>
  <c r="D33" i="1"/>
  <c r="D57" i="1" s="1"/>
  <c r="C33" i="1"/>
  <c r="C57" i="1" s="1"/>
  <c r="E32" i="1"/>
  <c r="E34" i="1" s="1"/>
  <c r="D32" i="1"/>
  <c r="D34" i="1"/>
  <c r="C32" i="1"/>
  <c r="C34" i="1" s="1"/>
  <c r="E56" i="2"/>
  <c r="D56" i="2"/>
  <c r="C53" i="2"/>
  <c r="E50" i="2"/>
  <c r="D50" i="2"/>
  <c r="C50" i="2"/>
  <c r="E49" i="2"/>
  <c r="D49" i="2"/>
  <c r="D51" i="2" s="1"/>
  <c r="E45" i="2"/>
  <c r="C45" i="2"/>
  <c r="E44" i="2"/>
  <c r="E46" i="2" s="1"/>
  <c r="E63" i="2" s="1"/>
  <c r="D44" i="2"/>
  <c r="D46" i="2" s="1"/>
  <c r="D63" i="2" s="1"/>
  <c r="E33" i="2"/>
  <c r="E35" i="2" s="1"/>
  <c r="D33" i="2"/>
  <c r="C33" i="2"/>
  <c r="C35" i="2" s="1"/>
  <c r="E32" i="2"/>
  <c r="E34" i="2" s="1"/>
  <c r="D32" i="2"/>
  <c r="D34" i="2" s="1"/>
  <c r="E46" i="4"/>
  <c r="D46" i="1"/>
  <c r="E51" i="1"/>
  <c r="E46" i="3"/>
  <c r="D57" i="4"/>
  <c r="E57" i="1"/>
  <c r="D35" i="4"/>
  <c r="C35" i="3"/>
  <c r="C58" i="3" s="1"/>
  <c r="E35" i="1"/>
  <c r="E58" i="1" s="1"/>
  <c r="D35" i="1"/>
  <c r="F61" i="5"/>
  <c r="F62" i="5"/>
  <c r="E62" i="5"/>
  <c r="D61" i="5"/>
  <c r="C61" i="5"/>
  <c r="B23" i="4"/>
  <c r="B68" i="4" s="1"/>
  <c r="B23" i="3"/>
  <c r="B68" i="3" s="1"/>
  <c r="B32" i="3"/>
  <c r="B34" i="3" s="1"/>
  <c r="B32" i="1"/>
  <c r="B23" i="2"/>
  <c r="B68" i="2" s="1"/>
  <c r="F44" i="5"/>
  <c r="F46" i="5" s="1"/>
  <c r="C44" i="2"/>
  <c r="C46" i="2" s="1"/>
  <c r="C63" i="2" s="1"/>
  <c r="C49" i="2"/>
  <c r="C51" i="2" s="1"/>
  <c r="B32" i="2"/>
  <c r="C32" i="2"/>
  <c r="F50" i="5"/>
  <c r="F51" i="5" s="1"/>
  <c r="F45" i="5"/>
  <c r="E44" i="5"/>
  <c r="E46" i="5" s="1"/>
  <c r="B50" i="4"/>
  <c r="B69" i="4"/>
  <c r="B33" i="4"/>
  <c r="B45" i="4"/>
  <c r="B33" i="3"/>
  <c r="B57" i="3" s="1"/>
  <c r="B69" i="3"/>
  <c r="B50" i="3"/>
  <c r="B69" i="1"/>
  <c r="B33" i="1"/>
  <c r="E50" i="5"/>
  <c r="B69" i="2"/>
  <c r="D45" i="5"/>
  <c r="B44" i="2"/>
  <c r="C34" i="2"/>
  <c r="C57" i="2"/>
  <c r="B61" i="4"/>
  <c r="B62" i="3"/>
  <c r="B56" i="2"/>
  <c r="F56" i="5"/>
  <c r="F56" i="6"/>
  <c r="E56" i="5"/>
  <c r="B49" i="4"/>
  <c r="B49" i="3"/>
  <c r="B51" i="3" s="1"/>
  <c r="B56" i="3"/>
  <c r="B44" i="3"/>
  <c r="B44" i="1"/>
  <c r="C62" i="7" l="1"/>
  <c r="E65" i="7"/>
  <c r="E44" i="7"/>
  <c r="E46" i="7" s="1"/>
  <c r="F20" i="7"/>
  <c r="F53" i="7" s="1"/>
  <c r="C50" i="7"/>
  <c r="E61" i="7"/>
  <c r="E45" i="7"/>
  <c r="C57" i="7"/>
  <c r="C35" i="7"/>
  <c r="C20" i="7"/>
  <c r="C53" i="7" s="1"/>
  <c r="E35" i="7"/>
  <c r="E58" i="7" s="1"/>
  <c r="F62" i="7"/>
  <c r="E49" i="7"/>
  <c r="C44" i="7"/>
  <c r="D64" i="7"/>
  <c r="C65" i="7"/>
  <c r="B18" i="7"/>
  <c r="B33" i="7" s="1"/>
  <c r="E41" i="7"/>
  <c r="D50" i="7"/>
  <c r="D46" i="4"/>
  <c r="D63" i="4" s="1"/>
  <c r="F34" i="7"/>
  <c r="F57" i="1"/>
  <c r="B16" i="7"/>
  <c r="B32" i="7" s="1"/>
  <c r="B57" i="1"/>
  <c r="D34" i="5"/>
  <c r="D57" i="5"/>
  <c r="E56" i="6"/>
  <c r="B33" i="2"/>
  <c r="B35" i="2" s="1"/>
  <c r="C35" i="1"/>
  <c r="E63" i="4"/>
  <c r="C51" i="1"/>
  <c r="C46" i="4"/>
  <c r="C63" i="4" s="1"/>
  <c r="F57" i="3"/>
  <c r="B17" i="5"/>
  <c r="B61" i="5" s="1"/>
  <c r="C41" i="6"/>
  <c r="C40" i="7"/>
  <c r="B11" i="7"/>
  <c r="B20" i="3"/>
  <c r="B53" i="3" s="1"/>
  <c r="F20" i="6"/>
  <c r="F53" i="6" s="1"/>
  <c r="E65" i="6"/>
  <c r="E49" i="6"/>
  <c r="F62" i="6"/>
  <c r="B10" i="7"/>
  <c r="F63" i="1"/>
  <c r="E51" i="5"/>
  <c r="F63" i="5"/>
  <c r="E58" i="2"/>
  <c r="C46" i="1"/>
  <c r="C63" i="1" s="1"/>
  <c r="F58" i="3"/>
  <c r="C45" i="6"/>
  <c r="B10" i="6"/>
  <c r="B16" i="6"/>
  <c r="B32" i="6" s="1"/>
  <c r="B57" i="6" s="1"/>
  <c r="E64" i="5"/>
  <c r="D44" i="7"/>
  <c r="B61" i="1"/>
  <c r="C49" i="7"/>
  <c r="B13" i="7"/>
  <c r="F50" i="6"/>
  <c r="D35" i="7"/>
  <c r="F63" i="2"/>
  <c r="D32" i="7"/>
  <c r="C49" i="6"/>
  <c r="C51" i="6" s="1"/>
  <c r="C56" i="5"/>
  <c r="B45" i="2"/>
  <c r="B46" i="2" s="1"/>
  <c r="B57" i="4"/>
  <c r="E61" i="5"/>
  <c r="C58" i="2"/>
  <c r="C58" i="1"/>
  <c r="B69" i="6"/>
  <c r="C35" i="6"/>
  <c r="F51" i="6"/>
  <c r="F64" i="7"/>
  <c r="F56" i="7"/>
  <c r="B35" i="3"/>
  <c r="B58" i="3" s="1"/>
  <c r="B34" i="1"/>
  <c r="B58" i="1" s="1"/>
  <c r="E51" i="2"/>
  <c r="B51" i="2"/>
  <c r="B20" i="4"/>
  <c r="B53" i="4" s="1"/>
  <c r="B45" i="3"/>
  <c r="B19" i="5"/>
  <c r="F63" i="4"/>
  <c r="B19" i="7"/>
  <c r="C41" i="5"/>
  <c r="C56" i="6"/>
  <c r="D57" i="2"/>
  <c r="D46" i="3"/>
  <c r="D63" i="3" s="1"/>
  <c r="C57" i="4"/>
  <c r="F58" i="1"/>
  <c r="B17" i="6"/>
  <c r="B45" i="6" s="1"/>
  <c r="C61" i="6"/>
  <c r="D49" i="6"/>
  <c r="D51" i="6" s="1"/>
  <c r="C49" i="5"/>
  <c r="D45" i="6"/>
  <c r="D46" i="6" s="1"/>
  <c r="B35" i="1"/>
  <c r="E62" i="7"/>
  <c r="B46" i="3"/>
  <c r="B57" i="2"/>
  <c r="E63" i="1"/>
  <c r="D58" i="1"/>
  <c r="C51" i="3"/>
  <c r="F63" i="3"/>
  <c r="D63" i="1"/>
  <c r="C45" i="7"/>
  <c r="B17" i="7"/>
  <c r="B23" i="7" s="1"/>
  <c r="B68" i="7" s="1"/>
  <c r="E64" i="6"/>
  <c r="B19" i="6"/>
  <c r="B50" i="6" s="1"/>
  <c r="E50" i="7"/>
  <c r="E35" i="4"/>
  <c r="E58" i="4" s="1"/>
  <c r="D56" i="7"/>
  <c r="D58" i="4"/>
  <c r="D65" i="7"/>
  <c r="D62" i="7"/>
  <c r="D49" i="7"/>
  <c r="B35" i="4"/>
  <c r="B62" i="4"/>
  <c r="B41" i="4"/>
  <c r="B56" i="4"/>
  <c r="D45" i="7"/>
  <c r="D61" i="7"/>
  <c r="F51" i="4"/>
  <c r="F61" i="7"/>
  <c r="F45" i="7"/>
  <c r="D51" i="4"/>
  <c r="C51" i="4"/>
  <c r="C64" i="7"/>
  <c r="B51" i="4"/>
  <c r="B44" i="4"/>
  <c r="B46" i="4" s="1"/>
  <c r="B64" i="4"/>
  <c r="C61" i="7"/>
  <c r="C34" i="7"/>
  <c r="B34" i="4"/>
  <c r="C35" i="5"/>
  <c r="C58" i="5" s="1"/>
  <c r="C57" i="5"/>
  <c r="D34" i="6"/>
  <c r="D58" i="6" s="1"/>
  <c r="D57" i="6"/>
  <c r="E57" i="5"/>
  <c r="E35" i="5"/>
  <c r="E58" i="5" s="1"/>
  <c r="E63" i="6"/>
  <c r="F58" i="6"/>
  <c r="C57" i="6"/>
  <c r="C34" i="6"/>
  <c r="F35" i="7"/>
  <c r="F57" i="7"/>
  <c r="D58" i="3"/>
  <c r="F35" i="5"/>
  <c r="F58" i="5" s="1"/>
  <c r="F57" i="5"/>
  <c r="E34" i="6"/>
  <c r="E58" i="6" s="1"/>
  <c r="E57" i="6"/>
  <c r="E63" i="5"/>
  <c r="B61" i="3"/>
  <c r="B63" i="3" s="1"/>
  <c r="C50" i="5"/>
  <c r="C51" i="5" s="1"/>
  <c r="D44" i="5"/>
  <c r="D46" i="5" s="1"/>
  <c r="B23" i="6"/>
  <c r="B68" i="6" s="1"/>
  <c r="E53" i="6"/>
  <c r="B64" i="5"/>
  <c r="B64" i="1"/>
  <c r="C20" i="5"/>
  <c r="B62" i="2"/>
  <c r="E57" i="7"/>
  <c r="B45" i="1"/>
  <c r="B46" i="1" s="1"/>
  <c r="E57" i="3"/>
  <c r="F57" i="6"/>
  <c r="B16" i="5"/>
  <c r="B32" i="5" s="1"/>
  <c r="B34" i="5" s="1"/>
  <c r="B65" i="1"/>
  <c r="B20" i="1"/>
  <c r="B53" i="1" s="1"/>
  <c r="F44" i="7"/>
  <c r="F46" i="7" s="1"/>
  <c r="B23" i="5"/>
  <c r="B68" i="5" s="1"/>
  <c r="D35" i="2"/>
  <c r="D58" i="2" s="1"/>
  <c r="D57" i="3"/>
  <c r="D64" i="6"/>
  <c r="B13" i="5"/>
  <c r="E50" i="6"/>
  <c r="E51" i="6" s="1"/>
  <c r="F44" i="6"/>
  <c r="F46" i="6" s="1"/>
  <c r="F63" i="6" s="1"/>
  <c r="F40" i="7"/>
  <c r="B49" i="1"/>
  <c r="B51" i="1" s="1"/>
  <c r="C62" i="5"/>
  <c r="C40" i="5"/>
  <c r="C65" i="5"/>
  <c r="D61" i="6"/>
  <c r="C44" i="6"/>
  <c r="C46" i="6" s="1"/>
  <c r="C63" i="6" s="1"/>
  <c r="B11" i="6"/>
  <c r="B40" i="6" s="1"/>
  <c r="B12" i="6"/>
  <c r="B35" i="6" s="1"/>
  <c r="B18" i="5"/>
  <c r="B41" i="1"/>
  <c r="E45" i="6"/>
  <c r="C41" i="7"/>
  <c r="D35" i="5"/>
  <c r="D58" i="5" s="1"/>
  <c r="B56" i="1"/>
  <c r="B62" i="1"/>
  <c r="C45" i="5"/>
  <c r="C46" i="5" s="1"/>
  <c r="B23" i="1"/>
  <c r="B68" i="1" s="1"/>
  <c r="E57" i="2"/>
  <c r="D40" i="6"/>
  <c r="B64" i="3"/>
  <c r="B41" i="2"/>
  <c r="B65" i="2"/>
  <c r="F50" i="7"/>
  <c r="F51" i="7" s="1"/>
  <c r="D49" i="5"/>
  <c r="D62" i="5"/>
  <c r="D63" i="5" s="1"/>
  <c r="C35" i="4"/>
  <c r="C58" i="4" s="1"/>
  <c r="B12" i="5"/>
  <c r="D65" i="5"/>
  <c r="F65" i="7"/>
  <c r="B34" i="2"/>
  <c r="B58" i="2" s="1"/>
  <c r="D56" i="5"/>
  <c r="D50" i="5"/>
  <c r="C46" i="7" l="1"/>
  <c r="B20" i="7"/>
  <c r="B53" i="7"/>
  <c r="C51" i="7"/>
  <c r="E51" i="7"/>
  <c r="B69" i="7"/>
  <c r="C58" i="7"/>
  <c r="B50" i="7"/>
  <c r="B34" i="7"/>
  <c r="B65" i="7"/>
  <c r="D51" i="7"/>
  <c r="B45" i="7"/>
  <c r="D46" i="7"/>
  <c r="D63" i="7" s="1"/>
  <c r="F58" i="7"/>
  <c r="B63" i="1"/>
  <c r="D34" i="7"/>
  <c r="D58" i="7" s="1"/>
  <c r="D57" i="7"/>
  <c r="B20" i="6"/>
  <c r="B53" i="6" s="1"/>
  <c r="B34" i="6"/>
  <c r="B58" i="6" s="1"/>
  <c r="B63" i="2"/>
  <c r="C58" i="6"/>
  <c r="D63" i="6"/>
  <c r="B64" i="6"/>
  <c r="D51" i="5"/>
  <c r="B58" i="4"/>
  <c r="B63" i="4"/>
  <c r="B40" i="7"/>
  <c r="B64" i="7"/>
  <c r="B61" i="7"/>
  <c r="B20" i="5"/>
  <c r="B53" i="5" s="1"/>
  <c r="C53" i="5"/>
  <c r="B56" i="7"/>
  <c r="B41" i="7"/>
  <c r="B49" i="7"/>
  <c r="B44" i="7"/>
  <c r="B41" i="6"/>
  <c r="B56" i="6"/>
  <c r="B62" i="6"/>
  <c r="B65" i="6"/>
  <c r="B49" i="6"/>
  <c r="B51" i="6" s="1"/>
  <c r="B44" i="6"/>
  <c r="B46" i="6" s="1"/>
  <c r="C63" i="5"/>
  <c r="B57" i="7"/>
  <c r="B35" i="7"/>
  <c r="B58" i="7" s="1"/>
  <c r="B65" i="5"/>
  <c r="B50" i="5"/>
  <c r="B69" i="5"/>
  <c r="B33" i="5"/>
  <c r="B45" i="5"/>
  <c r="B62" i="5"/>
  <c r="B62" i="7"/>
  <c r="B44" i="5"/>
  <c r="B46" i="5" s="1"/>
  <c r="B56" i="5"/>
  <c r="B41" i="5"/>
  <c r="B49" i="5"/>
  <c r="B51" i="5" s="1"/>
  <c r="B61" i="6"/>
  <c r="B51" i="7" l="1"/>
  <c r="B46" i="7"/>
  <c r="B63" i="7" s="1"/>
  <c r="B63" i="5"/>
  <c r="B57" i="5"/>
  <c r="B35" i="5"/>
  <c r="B58" i="5" s="1"/>
  <c r="B63" i="6"/>
</calcChain>
</file>

<file path=xl/sharedStrings.xml><?xml version="1.0" encoding="utf-8"?>
<sst xmlns="http://schemas.openxmlformats.org/spreadsheetml/2006/main" count="456" uniqueCount="134">
  <si>
    <t>Indicador</t>
  </si>
  <si>
    <t>Total programa</t>
  </si>
  <si>
    <t>TED</t>
  </si>
  <si>
    <t>Insumos</t>
  </si>
  <si>
    <t xml:space="preserve">Beneficiarios </t>
  </si>
  <si>
    <t>Gasto FODESAF</t>
  </si>
  <si>
    <t>Ingresos FODESAF</t>
  </si>
  <si>
    <t>Otros insumos</t>
  </si>
  <si>
    <t>Población objetivo</t>
  </si>
  <si>
    <t>Cálculos intermedios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</si>
  <si>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</si>
  <si>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</si>
  <si>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</si>
  <si>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</si>
  <si>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</si>
  <si>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</si>
  <si>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</si>
  <si>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</si>
  <si>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</si>
  <si>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</si>
  <si>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</si>
  <si>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</si>
  <si>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</si>
  <si>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</si>
  <si>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</si>
  <si>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</si>
  <si>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</si>
  <si>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</si>
  <si>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</si>
  <si>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</si>
  <si>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</si>
  <si>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</si>
  <si>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>Fuentes:</t>
  </si>
  <si>
    <t xml:space="preserve">Gasto mensual programado por beneficiario (GPB) </t>
  </si>
  <si>
    <t xml:space="preserve">Gasto mensual efectivo por beneficiario (GEB) </t>
  </si>
  <si>
    <t>Notas:</t>
  </si>
  <si>
    <t>Beneficios</t>
  </si>
  <si>
    <t>Niñ@s trabajadores</t>
  </si>
  <si>
    <t>Beneficiarios</t>
  </si>
  <si>
    <t xml:space="preserve">Gasto programado acumulado por beneficiario (GPB) </t>
  </si>
  <si>
    <t xml:space="preserve">Gasto efectivo acumulado por beneficiario (GEB) </t>
  </si>
  <si>
    <t xml:space="preserve">Gasto programado trimestral por beneficiario (GPB) </t>
  </si>
  <si>
    <t xml:space="preserve">Gasto efectivo trimestral por beneficiario (GEB) </t>
  </si>
  <si>
    <t xml:space="preserve">Gasto programado semestral por beneficiario (GPB) </t>
  </si>
  <si>
    <t xml:space="preserve">Gasto efectivo semestral por beneficiario (GEB) </t>
  </si>
  <si>
    <t xml:space="preserve">Gasto programado anual por beneficiario (GPB) </t>
  </si>
  <si>
    <t xml:space="preserve">Gasto efectivo anual por beneficiario (GEB) </t>
  </si>
  <si>
    <t xml:space="preserve">  Primaria</t>
  </si>
  <si>
    <t xml:space="preserve"> </t>
  </si>
  <si>
    <t>Primaria</t>
  </si>
  <si>
    <t xml:space="preserve">Notas: </t>
  </si>
  <si>
    <t>Post-secundaria</t>
  </si>
  <si>
    <t xml:space="preserve">Post-secundaria </t>
  </si>
  <si>
    <t>Nota:</t>
  </si>
  <si>
    <t>Efectivos 1T 2016</t>
  </si>
  <si>
    <t>IPC (1T 2016)</t>
  </si>
  <si>
    <t>Gasto efectivo real 1T 2016</t>
  </si>
  <si>
    <t>Gasto efectivo real por beneficiario 1T 2016</t>
  </si>
  <si>
    <t>Efectivos 2T 2016</t>
  </si>
  <si>
    <t>IPC (2T 2016)</t>
  </si>
  <si>
    <t>Gasto efectivo real 2T 2016</t>
  </si>
  <si>
    <t>Gasto efectivo real por beneficiario 2T 2016</t>
  </si>
  <si>
    <t>Para el caso de las becas de primaria y post-secundaria  se  suma ley más convenio.</t>
  </si>
  <si>
    <t>Efectivos 3T 2016</t>
  </si>
  <si>
    <t>IPC (3T 2016)</t>
  </si>
  <si>
    <t>Gasto efectivo real 3T 2016</t>
  </si>
  <si>
    <t>Gasto efectivo real por beneficiario 3T 2016</t>
  </si>
  <si>
    <t>Efectivos 4T 2016</t>
  </si>
  <si>
    <t>IPC (4T 2016)</t>
  </si>
  <si>
    <t>Gasto efectivo real 4T 2016</t>
  </si>
  <si>
    <t>Gasto efectivo real por beneficiario 4T 2016</t>
  </si>
  <si>
    <t>Efectivos 1S 2016</t>
  </si>
  <si>
    <t>IPC (1S 2016)</t>
  </si>
  <si>
    <t>Gasto efectivo real 1S 2016</t>
  </si>
  <si>
    <t>Gasto efectivo real por beneficiario 1S 2016</t>
  </si>
  <si>
    <t>Efectivos  2016</t>
  </si>
  <si>
    <t>IPC ( 2016)</t>
  </si>
  <si>
    <t>Gasto efectivo real  2016</t>
  </si>
  <si>
    <t>Gasto efectivo real por beneficiario  2016</t>
  </si>
  <si>
    <t>Primaria 2015</t>
  </si>
  <si>
    <t>Secundaria 2015</t>
  </si>
  <si>
    <t>Indicadores aplicados a FONABE. Primer trimestre 2017</t>
  </si>
  <si>
    <t>Programados 1T 2017</t>
  </si>
  <si>
    <t>Efectivos 1T 2017</t>
  </si>
  <si>
    <t>Programados año 2017</t>
  </si>
  <si>
    <t>En transferencias 1T 2017</t>
  </si>
  <si>
    <t>IPC (1T 2017)</t>
  </si>
  <si>
    <t>Informes Trimestrales  2017, FONABE</t>
  </si>
  <si>
    <t>Programacion y modificaciones de metas 2017, DESAF</t>
  </si>
  <si>
    <t>Indicadores aplicados a FONABE. Segundo trimestre 2017</t>
  </si>
  <si>
    <t>Programados 2T 2017</t>
  </si>
  <si>
    <t>Efectivos 2T 2017</t>
  </si>
  <si>
    <t>En transferencias 2T 2017</t>
  </si>
  <si>
    <t>IPC (2T 2017)</t>
  </si>
  <si>
    <t>Gasto efectivo real 2T 2017</t>
  </si>
  <si>
    <t>Gasto efectivo real por beneficiario 2T 2017</t>
  </si>
  <si>
    <t>Informes Trimestrales 2017, FONABE</t>
  </si>
  <si>
    <t>Indicadores aplicados a FONABE. Tercer trimestre 2017</t>
  </si>
  <si>
    <t>Programados 3T 2017</t>
  </si>
  <si>
    <t>Efectivos 3T 2017</t>
  </si>
  <si>
    <t>En transferencias 3T 2017</t>
  </si>
  <si>
    <t>IPC (3T 2017)</t>
  </si>
  <si>
    <t>Gasto efectivo real 3T 2017</t>
  </si>
  <si>
    <t>Gasto efectivo real por beneficiario 3T 2017</t>
  </si>
  <si>
    <t>Informes Trimestrales 2016 y 2017, FONABE</t>
  </si>
  <si>
    <t>Indicadores aplicados a FONABE. Cuarto trimestre 2017</t>
  </si>
  <si>
    <t>Programados 4T 2017</t>
  </si>
  <si>
    <t>Efectivos 4T 2017</t>
  </si>
  <si>
    <t>En transferencias 4T 2017</t>
  </si>
  <si>
    <t>IPC (4T 2017)</t>
  </si>
  <si>
    <t>Gasto efectivo real 4T 2017</t>
  </si>
  <si>
    <t>Gasto efectivo real por beneficiario 4T 2017</t>
  </si>
  <si>
    <t>Indicadores aplicados a FONABE. Primer Semestre 2017</t>
  </si>
  <si>
    <t>Programados 1S 2017</t>
  </si>
  <si>
    <t>Efectivos 1S 2017</t>
  </si>
  <si>
    <t>En transferencias 1S 2017</t>
  </si>
  <si>
    <t>IPC (1S 2017)</t>
  </si>
  <si>
    <t>Gasto efectivo real 1S 2017</t>
  </si>
  <si>
    <t>Gasto efectivo real por beneficiario 1S 2017</t>
  </si>
  <si>
    <t>Indicadores aplicados a FONABE. Tercer trimestre ACUMULADO 2017</t>
  </si>
  <si>
    <t>Indicadores aplicados a FONABE. Año 2017</t>
  </si>
  <si>
    <t>Programados  2017</t>
  </si>
  <si>
    <t>Efectivos  2017</t>
  </si>
  <si>
    <t>En transferencias  2017</t>
  </si>
  <si>
    <t>IPC ( 2017)</t>
  </si>
  <si>
    <t>Gasto efectivo real  2017</t>
  </si>
  <si>
    <t>Gasto efectivo real por beneficiario  2017</t>
  </si>
  <si>
    <t>Fecha de actualización:  05/05/2017</t>
  </si>
  <si>
    <t>Gasto efectivo real 1T 2017</t>
  </si>
  <si>
    <t>Gasto efectivo real por beneficiario 1T 2017</t>
  </si>
  <si>
    <t>Fecha de actualización: 22/01/2018</t>
  </si>
  <si>
    <t>Gestion de riesgo desastre emergencia primaria</t>
  </si>
  <si>
    <t>Gestion de riesgo desastre emergencia secundaria</t>
  </si>
  <si>
    <t>Fecha de actualización: 20/02/2018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</si>
</sst>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#,##0.0____"/>
    <numFmt numFmtId="166" formatCode="#,##0.0"/>
    <numFmt numFmtId="167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4">
    <xf numFmtId="0" fontId="0" fillId="0" borderId="0" xfId="0"/>
    <xf numFmtId="165" fontId="0" fillId="0" borderId="0" xfId="0" applyNumberFormat="1" applyFill="1"/>
    <xf numFmtId="3" fontId="0" fillId="0" borderId="0" xfId="0" applyNumberFormat="1" applyFill="1"/>
    <xf numFmtId="0" fontId="0" fillId="0" borderId="0" xfId="0" applyFill="1" applyAlignment="1">
      <alignment horizontal="left" indent="1"/>
    </xf>
    <xf numFmtId="4" fontId="0" fillId="0" borderId="0" xfId="0" applyNumberFormat="1" applyFill="1"/>
    <xf numFmtId="0" fontId="0" fillId="0" borderId="0" xfId="0" applyFill="1" applyAlignment="1">
      <alignment horizontal="left"/>
    </xf>
    <xf numFmtId="0" fontId="0" fillId="0" borderId="0" xfId="0" applyFill="1"/>
    <xf numFmtId="0" fontId="0" fillId="0" borderId="2" xfId="0" applyFill="1" applyBorder="1" applyAlignment="1">
      <alignment horizontal="center" vertical="center"/>
    </xf>
    <xf numFmtId="0" fontId="2" fillId="0" borderId="0" xfId="0" applyFont="1" applyFill="1"/>
    <xf numFmtId="164" fontId="0" fillId="0" borderId="0" xfId="1" applyFont="1" applyFill="1"/>
    <xf numFmtId="0" fontId="0" fillId="0" borderId="2" xfId="0" applyFill="1" applyBorder="1"/>
    <xf numFmtId="0" fontId="2" fillId="0" borderId="0" xfId="0" applyFont="1" applyFill="1" applyAlignment="1">
      <alignment wrapText="1"/>
    </xf>
    <xf numFmtId="166" fontId="0" fillId="0" borderId="0" xfId="0" applyNumberFormat="1" applyFill="1"/>
    <xf numFmtId="167" fontId="0" fillId="0" borderId="0" xfId="1" applyNumberFormat="1" applyFont="1" applyFill="1"/>
    <xf numFmtId="3" fontId="0" fillId="0" borderId="0" xfId="1" applyNumberFormat="1" applyFont="1" applyFill="1"/>
    <xf numFmtId="3" fontId="0" fillId="0" borderId="0" xfId="0" applyNumberFormat="1" applyFill="1" applyAlignment="1">
      <alignment horizontal="center"/>
    </xf>
    <xf numFmtId="4" fontId="0" fillId="0" borderId="0" xfId="0" applyNumberFormat="1" applyFill="1" applyAlignment="1">
      <alignment horizontal="center"/>
    </xf>
    <xf numFmtId="3" fontId="0" fillId="0" borderId="0" xfId="0" applyNumberFormat="1" applyFill="1" applyAlignment="1"/>
    <xf numFmtId="4" fontId="0" fillId="0" borderId="0" xfId="0" applyNumberFormat="1" applyFill="1" applyAlignment="1"/>
    <xf numFmtId="0" fontId="0" fillId="0" borderId="4" xfId="0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wrapText="1"/>
    </xf>
    <xf numFmtId="0" fontId="0" fillId="0" borderId="0" xfId="0" applyFill="1" applyAlignment="1">
      <alignment horizontal="left" wrapText="1"/>
    </xf>
    <xf numFmtId="0" fontId="0" fillId="0" borderId="2" xfId="0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3" fontId="0" fillId="0" borderId="0" xfId="0" applyNumberFormat="1" applyFill="1" applyAlignment="1">
      <alignment horizontal="right"/>
    </xf>
    <xf numFmtId="0" fontId="0" fillId="0" borderId="4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5" fillId="0" borderId="0" xfId="0" applyFont="1" applyFill="1"/>
    <xf numFmtId="4" fontId="6" fillId="0" borderId="0" xfId="0" applyNumberFormat="1" applyFont="1" applyFill="1"/>
    <xf numFmtId="3" fontId="6" fillId="0" borderId="0" xfId="0" applyNumberFormat="1" applyFont="1" applyFill="1" applyAlignment="1">
      <alignment horizontal="center"/>
    </xf>
    <xf numFmtId="167" fontId="6" fillId="0" borderId="0" xfId="1" applyNumberFormat="1" applyFont="1" applyFill="1" applyAlignment="1">
      <alignment horizontal="center"/>
    </xf>
    <xf numFmtId="3" fontId="6" fillId="0" borderId="0" xfId="0" applyNumberFormat="1" applyFont="1" applyFill="1"/>
    <xf numFmtId="3" fontId="6" fillId="0" borderId="0" xfId="0" applyNumberFormat="1" applyFont="1" applyFill="1" applyAlignment="1"/>
    <xf numFmtId="4" fontId="6" fillId="0" borderId="0" xfId="0" applyNumberFormat="1" applyFont="1" applyFill="1" applyAlignment="1"/>
    <xf numFmtId="0" fontId="6" fillId="0" borderId="0" xfId="0" applyFont="1" applyFill="1" applyAlignment="1">
      <alignment horizontal="left" indent="1"/>
    </xf>
    <xf numFmtId="0" fontId="6" fillId="0" borderId="0" xfId="0" applyFont="1" applyFill="1"/>
    <xf numFmtId="0" fontId="6" fillId="0" borderId="0" xfId="0" applyFont="1" applyFill="1" applyAlignment="1">
      <alignment horizontal="left"/>
    </xf>
    <xf numFmtId="4" fontId="6" fillId="0" borderId="0" xfId="0" applyNumberFormat="1" applyFont="1" applyFill="1" applyAlignment="1">
      <alignment horizontal="center"/>
    </xf>
    <xf numFmtId="0" fontId="6" fillId="0" borderId="0" xfId="0" applyNumberFormat="1" applyFont="1" applyFill="1"/>
    <xf numFmtId="3" fontId="6" fillId="0" borderId="0" xfId="0" applyNumberFormat="1" applyFont="1" applyFill="1" applyAlignment="1">
      <alignment horizontal="right"/>
    </xf>
    <xf numFmtId="2" fontId="0" fillId="0" borderId="0" xfId="0" applyNumberFormat="1" applyFill="1"/>
    <xf numFmtId="0" fontId="0" fillId="0" borderId="3" xfId="0" applyFill="1" applyBorder="1"/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164" fontId="0" fillId="0" borderId="3" xfId="1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FONABE: Indicadores</a:t>
            </a:r>
            <a:r>
              <a:rPr lang="es-CR" baseline="0"/>
              <a:t> de cobertura potencial 2017</a:t>
            </a:r>
            <a:endParaRPr lang="es-CR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Anual!$A$40</c:f>
              <c:strCache>
                <c:ptCount val="1"/>
                <c:pt idx="0">
                  <c:v>Cobertura Programada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(Anual!$B$4,Anual!$C$5,Anual!$D$5,Anual!$E$5,Anual!$F$5,Anual!$G$5)</c:f>
              <c:strCache>
                <c:ptCount val="4"/>
                <c:pt idx="0">
                  <c:v>Total programa</c:v>
                </c:pt>
                <c:pt idx="1">
                  <c:v>Primaria</c:v>
                </c:pt>
                <c:pt idx="2">
                  <c:v>Post-secundaria </c:v>
                </c:pt>
                <c:pt idx="3">
                  <c:v>Gestion de riesgo desastre emergencia primaria</c:v>
                </c:pt>
              </c:strCache>
            </c:strRef>
          </c:cat>
          <c:val>
            <c:numRef>
              <c:f>Anual!$B$40:$G$40</c:f>
              <c:numCache>
                <c:formatCode>#,##0.00</c:formatCode>
                <c:ptCount val="4"/>
                <c:pt idx="0">
                  <c:v>34.413356984404551</c:v>
                </c:pt>
                <c:pt idx="1">
                  <c:v>36.219671006475565</c:v>
                </c:pt>
                <c:pt idx="2">
                  <c:v>7.7203970027975757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E2-4C2A-B672-64BF6D44C345}"/>
            </c:ext>
          </c:extLst>
        </c:ser>
        <c:ser>
          <c:idx val="1"/>
          <c:order val="1"/>
          <c:tx>
            <c:strRef>
              <c:f>Anual!$A$41</c:f>
              <c:strCache>
                <c:ptCount val="1"/>
                <c:pt idx="0">
                  <c:v>Cobertura Efectiva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(Anual!$B$4,Anual!$C$5,Anual!$D$5,Anual!$E$5,Anual!$F$5,Anual!$G$5)</c:f>
              <c:strCache>
                <c:ptCount val="4"/>
                <c:pt idx="0">
                  <c:v>Total programa</c:v>
                </c:pt>
                <c:pt idx="1">
                  <c:v>Primaria</c:v>
                </c:pt>
                <c:pt idx="2">
                  <c:v>Post-secundaria </c:v>
                </c:pt>
                <c:pt idx="3">
                  <c:v>Gestion de riesgo desastre emergencia primaria</c:v>
                </c:pt>
              </c:strCache>
            </c:strRef>
          </c:cat>
          <c:val>
            <c:numRef>
              <c:f>Anual!$B$41:$G$41</c:f>
              <c:numCache>
                <c:formatCode>#,##0.00</c:formatCode>
                <c:ptCount val="4"/>
                <c:pt idx="0">
                  <c:v>33.336059077356609</c:v>
                </c:pt>
                <c:pt idx="1">
                  <c:v>35.964264871140578</c:v>
                </c:pt>
                <c:pt idx="2">
                  <c:v>7.030843630944851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E2-4C2A-B672-64BF6D44C3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"/>
        <c:axId val="53617024"/>
        <c:axId val="53618560"/>
      </c:barChart>
      <c:catAx>
        <c:axId val="53617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3618560"/>
        <c:crosses val="autoZero"/>
        <c:auto val="1"/>
        <c:lblAlgn val="ctr"/>
        <c:lblOffset val="100"/>
        <c:noMultiLvlLbl val="0"/>
      </c:catAx>
      <c:valAx>
        <c:axId val="53618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3617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FONABE: Indicadores de resultado 2017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Anual!$A$44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(Anual!$B$4,Anual!$C$5,Anual!$D$5,Anual!$E$5,Anual!$F$5,Anual!$G$5,Anual!$H$5)</c:f>
              <c:strCache>
                <c:ptCount val="5"/>
                <c:pt idx="0">
                  <c:v>Total programa</c:v>
                </c:pt>
                <c:pt idx="1">
                  <c:v>Primaria</c:v>
                </c:pt>
                <c:pt idx="2">
                  <c:v>Post-secundaria </c:v>
                </c:pt>
                <c:pt idx="3">
                  <c:v>Gestion de riesgo desastre emergencia primaria</c:v>
                </c:pt>
                <c:pt idx="4">
                  <c:v>Gestion de riesgo desastre emergencia secundaria</c:v>
                </c:pt>
              </c:strCache>
            </c:strRef>
          </c:cat>
          <c:val>
            <c:numRef>
              <c:f>Anual!$B$44:$H$44</c:f>
              <c:numCache>
                <c:formatCode>#,##0.00</c:formatCode>
                <c:ptCount val="5"/>
                <c:pt idx="0">
                  <c:v>96.869535548257758</c:v>
                </c:pt>
                <c:pt idx="1">
                  <c:v>99.294841371448882</c:v>
                </c:pt>
                <c:pt idx="2">
                  <c:v>91.068420813037747</c:v>
                </c:pt>
                <c:pt idx="3">
                  <c:v>6.6841415465268668</c:v>
                </c:pt>
                <c:pt idx="4">
                  <c:v>82.982456140350877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94-4B1A-BD9B-2BF4652C54AE}"/>
            </c:ext>
          </c:extLst>
        </c:ser>
        <c:ser>
          <c:idx val="1"/>
          <c:order val="1"/>
          <c:tx>
            <c:strRef>
              <c:f>Anual!$A$45</c:f>
              <c:strCache>
                <c:ptCount val="1"/>
                <c:pt idx="0">
                  <c:v>Índice efectividad en gasto (IEG)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(Anual!$B$4,Anual!$C$5,Anual!$D$5,Anual!$E$5,Anual!$F$5,Anual!$G$5,Anual!$H$5)</c:f>
              <c:strCache>
                <c:ptCount val="5"/>
                <c:pt idx="0">
                  <c:v>Total programa</c:v>
                </c:pt>
                <c:pt idx="1">
                  <c:v>Primaria</c:v>
                </c:pt>
                <c:pt idx="2">
                  <c:v>Post-secundaria </c:v>
                </c:pt>
                <c:pt idx="3">
                  <c:v>Gestion de riesgo desastre emergencia primaria</c:v>
                </c:pt>
                <c:pt idx="4">
                  <c:v>Gestion de riesgo desastre emergencia secundaria</c:v>
                </c:pt>
              </c:strCache>
            </c:strRef>
          </c:cat>
          <c:val>
            <c:numRef>
              <c:f>Anual!$B$45:$H$45</c:f>
              <c:numCache>
                <c:formatCode>#,##0.00</c:formatCode>
                <c:ptCount val="5"/>
                <c:pt idx="0">
                  <c:v>98.447069994088992</c:v>
                </c:pt>
                <c:pt idx="1">
                  <c:v>99.815185738494108</c:v>
                </c:pt>
                <c:pt idx="2">
                  <c:v>99.03958151638048</c:v>
                </c:pt>
                <c:pt idx="3">
                  <c:v>6.6841415465268668</c:v>
                </c:pt>
                <c:pt idx="4">
                  <c:v>82.982456140350877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94-4B1A-BD9B-2BF4652C54AE}"/>
            </c:ext>
          </c:extLst>
        </c:ser>
        <c:ser>
          <c:idx val="2"/>
          <c:order val="2"/>
          <c:tx>
            <c:strRef>
              <c:f>Anual!$A$46</c:f>
              <c:strCache>
                <c:ptCount val="1"/>
                <c:pt idx="0">
                  <c:v>Índice efectividad total (IET)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(Anual!$B$4,Anual!$C$5,Anual!$D$5,Anual!$E$5,Anual!$F$5,Anual!$G$5,Anual!$H$5)</c:f>
              <c:strCache>
                <c:ptCount val="5"/>
                <c:pt idx="0">
                  <c:v>Total programa</c:v>
                </c:pt>
                <c:pt idx="1">
                  <c:v>Primaria</c:v>
                </c:pt>
                <c:pt idx="2">
                  <c:v>Post-secundaria </c:v>
                </c:pt>
                <c:pt idx="3">
                  <c:v>Gestion de riesgo desastre emergencia primaria</c:v>
                </c:pt>
                <c:pt idx="4">
                  <c:v>Gestion de riesgo desastre emergencia secundaria</c:v>
                </c:pt>
              </c:strCache>
            </c:strRef>
          </c:cat>
          <c:val>
            <c:numRef>
              <c:f>Anual!$B$46:$H$46</c:f>
              <c:numCache>
                <c:formatCode>#,##0.00</c:formatCode>
                <c:ptCount val="5"/>
                <c:pt idx="0">
                  <c:v>97.658302771173368</c:v>
                </c:pt>
                <c:pt idx="1">
                  <c:v>99.555013554971495</c:v>
                </c:pt>
                <c:pt idx="2">
                  <c:v>95.054001164709121</c:v>
                </c:pt>
                <c:pt idx="3">
                  <c:v>6.6841415465268668</c:v>
                </c:pt>
                <c:pt idx="4">
                  <c:v>82.982456140350877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94-4B1A-BD9B-2BF4652C5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"/>
        <c:axId val="53671424"/>
        <c:axId val="53672960"/>
      </c:barChart>
      <c:catAx>
        <c:axId val="53671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3672960"/>
        <c:crosses val="autoZero"/>
        <c:auto val="1"/>
        <c:lblAlgn val="ctr"/>
        <c:lblOffset val="100"/>
        <c:noMultiLvlLbl val="0"/>
      </c:catAx>
      <c:valAx>
        <c:axId val="53672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3671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525962379702553"/>
          <c:y val="0.8229155730533686"/>
          <c:w val="0.85392519685039425"/>
          <c:h val="0.149306649168853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FONABE: Indicadores de avance 2017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Anual!$A$49</c:f>
              <c:strCache>
                <c:ptCount val="1"/>
                <c:pt idx="0">
                  <c:v>Índice avance beneficiarios (IAB)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(Anual!$B$4,Anual!$C$5,Anual!$D$5,Anual!$E$5,Anual!$F$5,Anual!$G$5,Anual!$H$5)</c:f>
              <c:strCache>
                <c:ptCount val="5"/>
                <c:pt idx="0">
                  <c:v>Total programa</c:v>
                </c:pt>
                <c:pt idx="1">
                  <c:v>Primaria</c:v>
                </c:pt>
                <c:pt idx="2">
                  <c:v>Post-secundaria </c:v>
                </c:pt>
                <c:pt idx="3">
                  <c:v>Gestion de riesgo desastre emergencia primaria</c:v>
                </c:pt>
                <c:pt idx="4">
                  <c:v>Gestion de riesgo desastre emergencia secundaria</c:v>
                </c:pt>
              </c:strCache>
            </c:strRef>
          </c:cat>
          <c:val>
            <c:numRef>
              <c:f>Anual!$B$49:$H$49</c:f>
              <c:numCache>
                <c:formatCode>#,##0.00</c:formatCode>
                <c:ptCount val="5"/>
                <c:pt idx="0">
                  <c:v>96.869535548257758</c:v>
                </c:pt>
                <c:pt idx="1">
                  <c:v>99.294841371448882</c:v>
                </c:pt>
                <c:pt idx="2">
                  <c:v>91.068420813037747</c:v>
                </c:pt>
                <c:pt idx="3">
                  <c:v>6.6841415465268668</c:v>
                </c:pt>
                <c:pt idx="4">
                  <c:v>82.982456140350877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25-4020-A9A4-EC0CEBE59A52}"/>
            </c:ext>
          </c:extLst>
        </c:ser>
        <c:ser>
          <c:idx val="1"/>
          <c:order val="1"/>
          <c:tx>
            <c:strRef>
              <c:f>Anual!$A$50</c:f>
              <c:strCache>
                <c:ptCount val="1"/>
                <c:pt idx="0">
                  <c:v>Índice avance gasto (IAG)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(Anual!$B$4,Anual!$C$5,Anual!$D$5,Anual!$E$5,Anual!$F$5,Anual!$G$5,Anual!$H$5)</c:f>
              <c:strCache>
                <c:ptCount val="5"/>
                <c:pt idx="0">
                  <c:v>Total programa</c:v>
                </c:pt>
                <c:pt idx="1">
                  <c:v>Primaria</c:v>
                </c:pt>
                <c:pt idx="2">
                  <c:v>Post-secundaria </c:v>
                </c:pt>
                <c:pt idx="3">
                  <c:v>Gestion de riesgo desastre emergencia primaria</c:v>
                </c:pt>
                <c:pt idx="4">
                  <c:v>Gestion de riesgo desastre emergencia secundaria</c:v>
                </c:pt>
              </c:strCache>
            </c:strRef>
          </c:cat>
          <c:val>
            <c:numRef>
              <c:f>Anual!$B$50:$H$50</c:f>
              <c:numCache>
                <c:formatCode>#,##0.00</c:formatCode>
                <c:ptCount val="5"/>
                <c:pt idx="0">
                  <c:v>98.447069994088992</c:v>
                </c:pt>
                <c:pt idx="1">
                  <c:v>99.815421870975968</c:v>
                </c:pt>
                <c:pt idx="2">
                  <c:v>99.037089778714446</c:v>
                </c:pt>
                <c:pt idx="3">
                  <c:v>6.6841415465268668</c:v>
                </c:pt>
                <c:pt idx="4">
                  <c:v>82.982456140350877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25-4020-A9A4-EC0CEBE59A52}"/>
            </c:ext>
          </c:extLst>
        </c:ser>
        <c:ser>
          <c:idx val="2"/>
          <c:order val="2"/>
          <c:tx>
            <c:strRef>
              <c:f>Anual!$A$51</c:f>
              <c:strCache>
                <c:ptCount val="1"/>
                <c:pt idx="0">
                  <c:v>Índice avance total (IAT)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(Anual!$B$4,Anual!$C$5,Anual!$D$5,Anual!$E$5,Anual!$F$5,Anual!$G$5,Anual!$H$5)</c:f>
              <c:strCache>
                <c:ptCount val="5"/>
                <c:pt idx="0">
                  <c:v>Total programa</c:v>
                </c:pt>
                <c:pt idx="1">
                  <c:v>Primaria</c:v>
                </c:pt>
                <c:pt idx="2">
                  <c:v>Post-secundaria </c:v>
                </c:pt>
                <c:pt idx="3">
                  <c:v>Gestion de riesgo desastre emergencia primaria</c:v>
                </c:pt>
                <c:pt idx="4">
                  <c:v>Gestion de riesgo desastre emergencia secundaria</c:v>
                </c:pt>
              </c:strCache>
            </c:strRef>
          </c:cat>
          <c:val>
            <c:numRef>
              <c:f>Anual!$B$51:$H$51</c:f>
              <c:numCache>
                <c:formatCode>#,##0.00</c:formatCode>
                <c:ptCount val="5"/>
                <c:pt idx="0">
                  <c:v>97.658302771173368</c:v>
                </c:pt>
                <c:pt idx="1">
                  <c:v>99.555131621212425</c:v>
                </c:pt>
                <c:pt idx="2">
                  <c:v>95.052755295876096</c:v>
                </c:pt>
                <c:pt idx="3">
                  <c:v>6.6841415465268668</c:v>
                </c:pt>
                <c:pt idx="4">
                  <c:v>82.982456140350877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25-4020-A9A4-EC0CEBE59A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"/>
        <c:axId val="53987968"/>
        <c:axId val="55120256"/>
      </c:barChart>
      <c:catAx>
        <c:axId val="53987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5120256"/>
        <c:crosses val="autoZero"/>
        <c:auto val="1"/>
        <c:lblAlgn val="ctr"/>
        <c:lblOffset val="100"/>
        <c:noMultiLvlLbl val="0"/>
      </c:catAx>
      <c:valAx>
        <c:axId val="55120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3987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FONABE: Indicadores de expansión 2017</a:t>
            </a:r>
          </a:p>
        </c:rich>
      </c:tx>
      <c:layout>
        <c:manualLayout>
          <c:xMode val="edge"/>
          <c:yMode val="edge"/>
          <c:x val="0.16183333333333341"/>
          <c:y val="2.777777777777792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Anual!$A$56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(Anual!$B$4,Anual!$C$5,Anual!$D$5,Anual!$E$5,Anual!$F$5,Anual!$G$5,Anual!$H$5)</c:f>
              <c:strCache>
                <c:ptCount val="5"/>
                <c:pt idx="0">
                  <c:v>Total programa</c:v>
                </c:pt>
                <c:pt idx="1">
                  <c:v>Primaria</c:v>
                </c:pt>
                <c:pt idx="2">
                  <c:v>Post-secundaria </c:v>
                </c:pt>
                <c:pt idx="3">
                  <c:v>Gestion de riesgo desastre emergencia primaria</c:v>
                </c:pt>
                <c:pt idx="4">
                  <c:v>Gestion de riesgo desastre emergencia secundaria</c:v>
                </c:pt>
              </c:strCache>
            </c:strRef>
          </c:cat>
          <c:val>
            <c:numRef>
              <c:f>Anual!$B$56:$H$56</c:f>
              <c:numCache>
                <c:formatCode>#,##0.00</c:formatCode>
                <c:ptCount val="5"/>
                <c:pt idx="0">
                  <c:v>1.2754636215777548</c:v>
                </c:pt>
                <c:pt idx="1">
                  <c:v>0.42463696194410261</c:v>
                </c:pt>
                <c:pt idx="2">
                  <c:v>5.145590244928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6F-461F-8E54-E3AAD5F57A3C}"/>
            </c:ext>
          </c:extLst>
        </c:ser>
        <c:ser>
          <c:idx val="1"/>
          <c:order val="1"/>
          <c:tx>
            <c:strRef>
              <c:f>Anual!$A$57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(Anual!$B$4,Anual!$C$5,Anual!$D$5,Anual!$E$5,Anual!$F$5,Anual!$G$5,Anual!$H$5)</c:f>
              <c:strCache>
                <c:ptCount val="5"/>
                <c:pt idx="0">
                  <c:v>Total programa</c:v>
                </c:pt>
                <c:pt idx="1">
                  <c:v>Primaria</c:v>
                </c:pt>
                <c:pt idx="2">
                  <c:v>Post-secundaria </c:v>
                </c:pt>
                <c:pt idx="3">
                  <c:v>Gestion de riesgo desastre emergencia primaria</c:v>
                </c:pt>
                <c:pt idx="4">
                  <c:v>Gestion de riesgo desastre emergencia secundaria</c:v>
                </c:pt>
              </c:strCache>
            </c:strRef>
          </c:cat>
          <c:val>
            <c:numRef>
              <c:f>Anual!$B$57:$H$57</c:f>
              <c:numCache>
                <c:formatCode>#,##0.00</c:formatCode>
                <c:ptCount val="5"/>
                <c:pt idx="0">
                  <c:v>-0.5291345830626959</c:v>
                </c:pt>
                <c:pt idx="1">
                  <c:v>-1.4134732792906668</c:v>
                </c:pt>
                <c:pt idx="2">
                  <c:v>5.0814099665668522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6F-461F-8E54-E3AAD5F57A3C}"/>
            </c:ext>
          </c:extLst>
        </c:ser>
        <c:ser>
          <c:idx val="2"/>
          <c:order val="2"/>
          <c:tx>
            <c:strRef>
              <c:f>Anual!$A$58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(Anual!$B$4,Anual!$C$5,Anual!$D$5,Anual!$E$5,Anual!$F$5,Anual!$G$5,Anual!$H$5)</c:f>
              <c:strCache>
                <c:ptCount val="5"/>
                <c:pt idx="0">
                  <c:v>Total programa</c:v>
                </c:pt>
                <c:pt idx="1">
                  <c:v>Primaria</c:v>
                </c:pt>
                <c:pt idx="2">
                  <c:v>Post-secundaria </c:v>
                </c:pt>
                <c:pt idx="3">
                  <c:v>Gestion de riesgo desastre emergencia primaria</c:v>
                </c:pt>
                <c:pt idx="4">
                  <c:v>Gestion de riesgo desastre emergencia secundaria</c:v>
                </c:pt>
              </c:strCache>
            </c:strRef>
          </c:cat>
          <c:val>
            <c:numRef>
              <c:f>Anual!$B$58:$H$58</c:f>
              <c:numCache>
                <c:formatCode>#,##0.00</c:formatCode>
                <c:ptCount val="5"/>
                <c:pt idx="0">
                  <c:v>-1.7818710871405519</c:v>
                </c:pt>
                <c:pt idx="1">
                  <c:v>-1.8303379497715433</c:v>
                </c:pt>
                <c:pt idx="2">
                  <c:v>-6.1039438945220681E-2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6F-461F-8E54-E3AAD5F57A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"/>
        <c:axId val="55173120"/>
        <c:axId val="55174656"/>
      </c:barChart>
      <c:catAx>
        <c:axId val="55173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5174656"/>
        <c:crosses val="autoZero"/>
        <c:auto val="1"/>
        <c:lblAlgn val="ctr"/>
        <c:lblOffset val="100"/>
        <c:noMultiLvlLbl val="0"/>
      </c:catAx>
      <c:valAx>
        <c:axId val="55174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5173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FONABE: Índice transferencia efectiva del gasto (ITG) 2017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Anual!$A$53</c:f>
              <c:strCache>
                <c:ptCount val="1"/>
                <c:pt idx="0">
                  <c:v>Índice transferencia efectiva del gasto (ITG)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(Anual!$B$4,Anual!$C$5,Anual!$D$5,Anual!$E$5,Anual!$F$5,Anual!$G$5,Anual!$H$5)</c:f>
              <c:strCache>
                <c:ptCount val="5"/>
                <c:pt idx="0">
                  <c:v>Total programa</c:v>
                </c:pt>
                <c:pt idx="1">
                  <c:v>Primaria</c:v>
                </c:pt>
                <c:pt idx="2">
                  <c:v>Post-secundaria </c:v>
                </c:pt>
                <c:pt idx="3">
                  <c:v>Gestion de riesgo desastre emergencia primaria</c:v>
                </c:pt>
                <c:pt idx="4">
                  <c:v>Gestion de riesgo desastre emergencia secundaria</c:v>
                </c:pt>
              </c:strCache>
            </c:strRef>
          </c:cat>
          <c:val>
            <c:numRef>
              <c:f>Anual!$B$53:$H$53</c:f>
              <c:numCache>
                <c:formatCode>#,##0.00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19-4F55-A35F-4210B8615A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5220096"/>
        <c:axId val="55221632"/>
      </c:barChart>
      <c:catAx>
        <c:axId val="55220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5221632"/>
        <c:crosses val="autoZero"/>
        <c:auto val="1"/>
        <c:lblAlgn val="ctr"/>
        <c:lblOffset val="100"/>
        <c:noMultiLvlLbl val="0"/>
      </c:catAx>
      <c:valAx>
        <c:axId val="5522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5220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FONABE: Indicadores de gasto medio 2017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Anual!$A$64</c:f>
              <c:strCache>
                <c:ptCount val="1"/>
                <c:pt idx="0">
                  <c:v>Gasto programado anual por beneficiario (GPB)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(Anual!$B$4,Anual!$C$5,Anual!$D$5,Anual!$E$5,Anual!$F$5,Anual!$G$5,Anual!$H$5)</c:f>
              <c:strCache>
                <c:ptCount val="5"/>
                <c:pt idx="0">
                  <c:v>Total programa</c:v>
                </c:pt>
                <c:pt idx="1">
                  <c:v>Primaria</c:v>
                </c:pt>
                <c:pt idx="2">
                  <c:v>Post-secundaria </c:v>
                </c:pt>
                <c:pt idx="3">
                  <c:v>Gestion de riesgo desastre emergencia primaria</c:v>
                </c:pt>
                <c:pt idx="4">
                  <c:v>Gestion de riesgo desastre emergencia secundaria</c:v>
                </c:pt>
              </c:strCache>
            </c:strRef>
          </c:cat>
          <c:val>
            <c:numRef>
              <c:f>Anual!$B$64:$H$64</c:f>
              <c:numCache>
                <c:formatCode>#,##0.00</c:formatCode>
                <c:ptCount val="5"/>
                <c:pt idx="0">
                  <c:v>226950.59374028965</c:v>
                </c:pt>
                <c:pt idx="1">
                  <c:v>215202.49066055857</c:v>
                </c:pt>
                <c:pt idx="2">
                  <c:v>859807.51126690034</c:v>
                </c:pt>
                <c:pt idx="3">
                  <c:v>108900</c:v>
                </c:pt>
                <c:pt idx="4">
                  <c:v>108900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8D-4BB0-826E-7CF308578042}"/>
            </c:ext>
          </c:extLst>
        </c:ser>
        <c:ser>
          <c:idx val="1"/>
          <c:order val="1"/>
          <c:tx>
            <c:strRef>
              <c:f>Anual!$A$65</c:f>
              <c:strCache>
                <c:ptCount val="1"/>
                <c:pt idx="0">
                  <c:v>Gasto efectivo anual por beneficiario (GEB)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(Anual!$B$4,Anual!$C$5,Anual!$D$5,Anual!$E$5,Anual!$F$5,Anual!$G$5,Anual!$H$5)</c:f>
              <c:strCache>
                <c:ptCount val="5"/>
                <c:pt idx="0">
                  <c:v>Total programa</c:v>
                </c:pt>
                <c:pt idx="1">
                  <c:v>Primaria</c:v>
                </c:pt>
                <c:pt idx="2">
                  <c:v>Post-secundaria </c:v>
                </c:pt>
                <c:pt idx="3">
                  <c:v>Gestion de riesgo desastre emergencia primaria</c:v>
                </c:pt>
                <c:pt idx="4">
                  <c:v>Gestion de riesgo desastre emergencia secundaria</c:v>
                </c:pt>
              </c:strCache>
            </c:strRef>
          </c:cat>
          <c:val>
            <c:numRef>
              <c:f>Anual!$B$65:$H$65</c:f>
              <c:numCache>
                <c:formatCode>#,##0.00</c:formatCode>
                <c:ptCount val="5"/>
                <c:pt idx="0">
                  <c:v>230646.51709845217</c:v>
                </c:pt>
                <c:pt idx="1">
                  <c:v>216330.23709977613</c:v>
                </c:pt>
                <c:pt idx="2">
                  <c:v>935065.91352161951</c:v>
                </c:pt>
                <c:pt idx="3">
                  <c:v>108900</c:v>
                </c:pt>
                <c:pt idx="4">
                  <c:v>108900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8D-4BB0-826E-7CF3085780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"/>
        <c:axId val="55407744"/>
        <c:axId val="55409280"/>
      </c:barChart>
      <c:catAx>
        <c:axId val="55407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5409280"/>
        <c:crosses val="autoZero"/>
        <c:auto val="1"/>
        <c:lblAlgn val="ctr"/>
        <c:lblOffset val="100"/>
        <c:noMultiLvlLbl val="0"/>
      </c:catAx>
      <c:valAx>
        <c:axId val="55409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5407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FONABE: Índice de eficiencia (IE) 2017 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Anual!$A$63</c:f>
              <c:strCache>
                <c:ptCount val="1"/>
                <c:pt idx="0">
                  <c:v>Índice de eficiencia (IE)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(Anual!$B$4,Anual!$C$5,Anual!$D$5,Anual!$E$5,Anual!$F$5,Anual!$G$5,Anual!$H$5)</c:f>
              <c:strCache>
                <c:ptCount val="5"/>
                <c:pt idx="0">
                  <c:v>Total programa</c:v>
                </c:pt>
                <c:pt idx="1">
                  <c:v>Primaria</c:v>
                </c:pt>
                <c:pt idx="2">
                  <c:v>Post-secundaria </c:v>
                </c:pt>
                <c:pt idx="3">
                  <c:v>Gestion de riesgo desastre emergencia primaria</c:v>
                </c:pt>
                <c:pt idx="4">
                  <c:v>Gestion de riesgo desastre emergencia secundaria</c:v>
                </c:pt>
              </c:strCache>
            </c:strRef>
          </c:cat>
          <c:val>
            <c:numRef>
              <c:f>Anual!$B$63:$H$63</c:f>
              <c:numCache>
                <c:formatCode>#,##0.00</c:formatCode>
                <c:ptCount val="5"/>
                <c:pt idx="0">
                  <c:v>99.248682405709701</c:v>
                </c:pt>
                <c:pt idx="1">
                  <c:v>100.07672132748965</c:v>
                </c:pt>
                <c:pt idx="2">
                  <c:v>103.3740171704237</c:v>
                </c:pt>
                <c:pt idx="3">
                  <c:v>6.6841415465268668</c:v>
                </c:pt>
                <c:pt idx="4">
                  <c:v>82.982456140350877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E6-4D57-A10E-B0BACFCDB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5438720"/>
        <c:axId val="55256192"/>
      </c:barChart>
      <c:catAx>
        <c:axId val="55438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5256192"/>
        <c:crosses val="autoZero"/>
        <c:auto val="1"/>
        <c:lblAlgn val="ctr"/>
        <c:lblOffset val="100"/>
        <c:noMultiLvlLbl val="0"/>
      </c:catAx>
      <c:valAx>
        <c:axId val="55256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5438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FONABE: Indicadores de giro de recursos 2017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D5BE-48A5-80FE-F62B0488925B}"/>
              </c:ext>
            </c:extLst>
          </c:dPt>
          <c:cat>
            <c:strRef>
              <c:f>Anual!$A$68:$A$69</c:f>
              <c:strCache>
                <c:ptCount val="2"/>
                <c:pt idx="0">
                  <c:v>Índice de giro efectivo (IGE)</c:v>
                </c:pt>
                <c:pt idx="1">
                  <c:v>Índice de uso de recursos (IUR) </c:v>
                </c:pt>
              </c:strCache>
            </c:strRef>
          </c:cat>
          <c:val>
            <c:numRef>
              <c:f>Anual!$B$68:$B$69</c:f>
              <c:numCache>
                <c:formatCode>#,##0.00</c:formatCode>
                <c:ptCount val="2"/>
                <c:pt idx="0">
                  <c:v>98.968731432058064</c:v>
                </c:pt>
                <c:pt idx="1">
                  <c:v>99.472902774016873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BE-48A5-80FE-F62B048892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5306112"/>
        <c:axId val="55307648"/>
      </c:barChart>
      <c:catAx>
        <c:axId val="55306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5307648"/>
        <c:crosses val="autoZero"/>
        <c:auto val="1"/>
        <c:lblAlgn val="ctr"/>
        <c:lblOffset val="100"/>
        <c:noMultiLvlLbl val="0"/>
      </c:catAx>
      <c:valAx>
        <c:axId val="55307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5306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31750</xdr:colOff>
      <xdr:row>27</xdr:row>
      <xdr:rowOff>155044</xdr:rowOff>
    </xdr:from>
    <xdr:to>
      <xdr:col>15</xdr:col>
      <xdr:colOff>377031</xdr:colOff>
      <xdr:row>42</xdr:row>
      <xdr:rowOff>40744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83344</xdr:colOff>
      <xdr:row>43</xdr:row>
      <xdr:rowOff>132555</xdr:rowOff>
    </xdr:from>
    <xdr:to>
      <xdr:col>15</xdr:col>
      <xdr:colOff>428625</xdr:colOff>
      <xdr:row>58</xdr:row>
      <xdr:rowOff>18255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87312</xdr:colOff>
      <xdr:row>59</xdr:row>
      <xdr:rowOff>29369</xdr:rowOff>
    </xdr:from>
    <xdr:to>
      <xdr:col>15</xdr:col>
      <xdr:colOff>432593</xdr:colOff>
      <xdr:row>73</xdr:row>
      <xdr:rowOff>84402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857249</xdr:colOff>
      <xdr:row>80</xdr:row>
      <xdr:rowOff>62441</xdr:rowOff>
    </xdr:from>
    <xdr:to>
      <xdr:col>2</xdr:col>
      <xdr:colOff>1344083</xdr:colOff>
      <xdr:row>94</xdr:row>
      <xdr:rowOff>138641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381000</xdr:colOff>
      <xdr:row>95</xdr:row>
      <xdr:rowOff>30691</xdr:rowOff>
    </xdr:from>
    <xdr:to>
      <xdr:col>10</xdr:col>
      <xdr:colOff>74083</xdr:colOff>
      <xdr:row>109</xdr:row>
      <xdr:rowOff>106891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42333</xdr:colOff>
      <xdr:row>79</xdr:row>
      <xdr:rowOff>169333</xdr:rowOff>
    </xdr:from>
    <xdr:to>
      <xdr:col>16</xdr:col>
      <xdr:colOff>751417</xdr:colOff>
      <xdr:row>95</xdr:row>
      <xdr:rowOff>96308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328083</xdr:colOff>
      <xdr:row>104</xdr:row>
      <xdr:rowOff>83609</xdr:rowOff>
    </xdr:from>
    <xdr:to>
      <xdr:col>2</xdr:col>
      <xdr:colOff>264583</xdr:colOff>
      <xdr:row>118</xdr:row>
      <xdr:rowOff>159809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603249</xdr:colOff>
      <xdr:row>100</xdr:row>
      <xdr:rowOff>178858</xdr:rowOff>
    </xdr:from>
    <xdr:to>
      <xdr:col>17</xdr:col>
      <xdr:colOff>370416</xdr:colOff>
      <xdr:row>115</xdr:row>
      <xdr:rowOff>64558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Ni&#241;@s%20trabajadores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88"/>
  <sheetViews>
    <sheetView zoomScale="70" zoomScaleNormal="70" workbookViewId="0">
      <selection activeCell="N32" sqref="N32"/>
    </sheetView>
  </sheetViews>
  <sheetFormatPr baseColWidth="10" defaultColWidth="11.42578125" defaultRowHeight="15" x14ac:dyDescent="0.25"/>
  <cols>
    <col min="1" max="1" width="55.7109375" style="6" bestFit="1" customWidth="1"/>
    <col min="2" max="2" width="16.5703125" style="6" customWidth="1"/>
    <col min="3" max="3" width="22.5703125" style="6" bestFit="1" customWidth="1"/>
    <col min="4" max="4" width="16.42578125" style="6" bestFit="1" customWidth="1"/>
    <col min="5" max="5" width="15.28515625" style="6" hidden="1" customWidth="1"/>
    <col min="6" max="6" width="21.42578125" style="6" hidden="1" customWidth="1"/>
    <col min="7" max="16384" width="11.42578125" style="6"/>
  </cols>
  <sheetData>
    <row r="2" spans="1:7" ht="15.75" x14ac:dyDescent="0.25">
      <c r="A2" s="52" t="s">
        <v>81</v>
      </c>
      <c r="B2" s="52"/>
      <c r="C2" s="52"/>
      <c r="D2" s="52"/>
      <c r="E2" s="52"/>
    </row>
    <row r="4" spans="1:7" x14ac:dyDescent="0.25">
      <c r="A4" s="48" t="s">
        <v>0</v>
      </c>
      <c r="B4" s="50" t="s">
        <v>1</v>
      </c>
      <c r="C4" s="53" t="s">
        <v>36</v>
      </c>
      <c r="D4" s="53"/>
      <c r="E4" s="53"/>
      <c r="F4" s="53"/>
    </row>
    <row r="5" spans="1:7" ht="31.5" customHeight="1" thickBot="1" x14ac:dyDescent="0.3">
      <c r="A5" s="49"/>
      <c r="B5" s="51"/>
      <c r="C5" s="26" t="s">
        <v>47</v>
      </c>
      <c r="D5" s="24" t="s">
        <v>51</v>
      </c>
      <c r="E5" s="7" t="s">
        <v>2</v>
      </c>
      <c r="F5" s="23" t="s">
        <v>37</v>
      </c>
      <c r="G5" s="29"/>
    </row>
    <row r="6" spans="1:7" ht="15.75" thickTop="1" x14ac:dyDescent="0.25"/>
    <row r="7" spans="1:7" x14ac:dyDescent="0.25">
      <c r="A7" s="8" t="s">
        <v>3</v>
      </c>
    </row>
    <row r="9" spans="1:7" x14ac:dyDescent="0.25">
      <c r="A9" s="6" t="s">
        <v>38</v>
      </c>
    </row>
    <row r="10" spans="1:7" x14ac:dyDescent="0.25">
      <c r="A10" s="3" t="s">
        <v>54</v>
      </c>
      <c r="B10" s="15">
        <f>SUM(C10:F10)</f>
        <v>66120.333333333328</v>
      </c>
      <c r="C10" s="31">
        <v>65744.333333333328</v>
      </c>
      <c r="D10" s="31">
        <v>376</v>
      </c>
      <c r="E10" s="31">
        <v>0</v>
      </c>
      <c r="F10" s="31">
        <v>0</v>
      </c>
      <c r="G10" s="29"/>
    </row>
    <row r="11" spans="1:7" x14ac:dyDescent="0.25">
      <c r="A11" s="36" t="s">
        <v>82</v>
      </c>
      <c r="B11" s="15">
        <f>SUM(C11:F11)</f>
        <v>79328</v>
      </c>
      <c r="C11" s="15">
        <v>77529</v>
      </c>
      <c r="D11" s="15">
        <v>1799</v>
      </c>
      <c r="E11" s="15">
        <v>0</v>
      </c>
      <c r="F11" s="15">
        <v>0</v>
      </c>
    </row>
    <row r="12" spans="1:7" x14ac:dyDescent="0.25">
      <c r="A12" s="36" t="s">
        <v>83</v>
      </c>
      <c r="B12" s="31">
        <f>SUM(C12:F12)</f>
        <v>78240.666666666657</v>
      </c>
      <c r="C12" s="31">
        <v>77446.666666666657</v>
      </c>
      <c r="D12" s="31">
        <v>794</v>
      </c>
      <c r="E12" s="31"/>
      <c r="F12" s="31"/>
      <c r="G12" s="29"/>
    </row>
    <row r="13" spans="1:7" x14ac:dyDescent="0.25">
      <c r="A13" s="36" t="s">
        <v>84</v>
      </c>
      <c r="B13" s="15">
        <f>SUM(C13:F13)</f>
        <v>79329</v>
      </c>
      <c r="C13" s="15">
        <v>77530</v>
      </c>
      <c r="D13" s="15">
        <v>1799</v>
      </c>
      <c r="E13" s="15"/>
      <c r="F13" s="15"/>
      <c r="G13" s="6" t="s">
        <v>48</v>
      </c>
    </row>
    <row r="14" spans="1:7" x14ac:dyDescent="0.25">
      <c r="C14" s="9"/>
      <c r="D14" s="6" t="s">
        <v>48</v>
      </c>
    </row>
    <row r="15" spans="1:7" x14ac:dyDescent="0.25">
      <c r="A15" s="5" t="s">
        <v>5</v>
      </c>
    </row>
    <row r="16" spans="1:7" x14ac:dyDescent="0.25">
      <c r="A16" s="3" t="s">
        <v>54</v>
      </c>
      <c r="B16" s="2">
        <f>SUM(C16:F16)</f>
        <v>3636985200</v>
      </c>
      <c r="C16" s="41">
        <v>3550194000</v>
      </c>
      <c r="D16" s="41">
        <v>86791200</v>
      </c>
      <c r="E16" s="31">
        <v>0</v>
      </c>
      <c r="F16" s="32">
        <v>0</v>
      </c>
      <c r="G16" s="29"/>
    </row>
    <row r="17" spans="1:7" x14ac:dyDescent="0.25">
      <c r="A17" s="36" t="s">
        <v>82</v>
      </c>
      <c r="B17" s="2">
        <f>SUM(C17:F17)</f>
        <v>4634517000</v>
      </c>
      <c r="C17" s="17">
        <v>4186566000</v>
      </c>
      <c r="D17" s="17">
        <v>447951000</v>
      </c>
      <c r="E17" s="17">
        <v>0</v>
      </c>
      <c r="F17" s="18">
        <v>0</v>
      </c>
    </row>
    <row r="18" spans="1:7" x14ac:dyDescent="0.25">
      <c r="A18" s="36" t="s">
        <v>83</v>
      </c>
      <c r="B18" s="2">
        <f>SUM(C18:F18)</f>
        <v>4368219600</v>
      </c>
      <c r="C18" s="17">
        <v>4182120000</v>
      </c>
      <c r="D18" s="2">
        <v>186099600</v>
      </c>
      <c r="E18" s="2"/>
      <c r="F18" s="14"/>
    </row>
    <row r="19" spans="1:7" x14ac:dyDescent="0.25">
      <c r="A19" s="36" t="s">
        <v>84</v>
      </c>
      <c r="B19" s="2">
        <f>SUM(C19:F19)</f>
        <v>18538320000</v>
      </c>
      <c r="C19" s="17">
        <v>16746516000</v>
      </c>
      <c r="D19" s="2">
        <v>1791804000</v>
      </c>
      <c r="E19" s="2"/>
      <c r="F19" s="2"/>
    </row>
    <row r="20" spans="1:7" x14ac:dyDescent="0.25">
      <c r="A20" s="3" t="s">
        <v>85</v>
      </c>
      <c r="B20" s="2">
        <f>SUM(C20:F20)</f>
        <v>4368219600</v>
      </c>
      <c r="C20" s="17">
        <f>C18</f>
        <v>4182120000</v>
      </c>
      <c r="D20" s="17">
        <f t="shared" ref="D20:F20" si="0">D18</f>
        <v>186099600</v>
      </c>
      <c r="E20" s="17">
        <f t="shared" si="0"/>
        <v>0</v>
      </c>
      <c r="F20" s="17">
        <f t="shared" si="0"/>
        <v>0</v>
      </c>
    </row>
    <row r="21" spans="1:7" x14ac:dyDescent="0.25">
      <c r="B21" s="2"/>
      <c r="C21" s="2"/>
      <c r="D21" s="2"/>
    </row>
    <row r="22" spans="1:7" x14ac:dyDescent="0.25">
      <c r="A22" s="5" t="s">
        <v>6</v>
      </c>
      <c r="B22" s="2"/>
      <c r="C22" s="2"/>
      <c r="D22" s="2"/>
    </row>
    <row r="23" spans="1:7" x14ac:dyDescent="0.25">
      <c r="A23" s="3" t="s">
        <v>82</v>
      </c>
      <c r="B23" s="2">
        <f>B17</f>
        <v>4634517000</v>
      </c>
      <c r="C23" s="4"/>
      <c r="D23" s="4"/>
      <c r="E23" s="4"/>
    </row>
    <row r="24" spans="1:7" x14ac:dyDescent="0.25">
      <c r="A24" s="3" t="s">
        <v>83</v>
      </c>
      <c r="B24" s="2">
        <v>4634517000</v>
      </c>
      <c r="C24" s="4"/>
      <c r="D24" s="4"/>
      <c r="E24" s="4"/>
    </row>
    <row r="26" spans="1:7" x14ac:dyDescent="0.25">
      <c r="A26" s="6" t="s">
        <v>7</v>
      </c>
    </row>
    <row r="27" spans="1:7" x14ac:dyDescent="0.25">
      <c r="A27" s="6" t="s">
        <v>55</v>
      </c>
      <c r="B27" s="9">
        <v>0.99</v>
      </c>
      <c r="C27" s="9">
        <v>0.99</v>
      </c>
      <c r="D27" s="9">
        <v>0.99</v>
      </c>
      <c r="E27" s="9"/>
      <c r="F27" s="9"/>
    </row>
    <row r="28" spans="1:7" x14ac:dyDescent="0.25">
      <c r="A28" s="6" t="s">
        <v>86</v>
      </c>
      <c r="B28" s="9">
        <v>1</v>
      </c>
      <c r="C28" s="9">
        <v>1</v>
      </c>
      <c r="D28" s="9">
        <v>1</v>
      </c>
      <c r="E28" s="9"/>
      <c r="F28" s="9"/>
      <c r="G28" s="6" t="s">
        <v>48</v>
      </c>
    </row>
    <row r="29" spans="1:7" x14ac:dyDescent="0.25">
      <c r="A29" s="3" t="s">
        <v>8</v>
      </c>
      <c r="B29" s="17">
        <f>SUM(C29:E29)</f>
        <v>238467</v>
      </c>
      <c r="C29" s="17">
        <v>214756</v>
      </c>
      <c r="D29" s="13">
        <v>23711</v>
      </c>
      <c r="E29" s="13"/>
      <c r="F29" s="13">
        <v>0</v>
      </c>
    </row>
    <row r="31" spans="1:7" x14ac:dyDescent="0.25">
      <c r="A31" s="6" t="s">
        <v>9</v>
      </c>
    </row>
    <row r="32" spans="1:7" x14ac:dyDescent="0.25">
      <c r="A32" s="6" t="s">
        <v>56</v>
      </c>
      <c r="B32" s="33">
        <f t="shared" ref="B32:E32" si="1">B16/B27</f>
        <v>3673722424.2424245</v>
      </c>
      <c r="C32" s="34">
        <f t="shared" si="1"/>
        <v>3586054545.4545455</v>
      </c>
      <c r="D32" s="33">
        <f t="shared" si="1"/>
        <v>87667878.787878782</v>
      </c>
      <c r="E32" s="33" t="e">
        <f t="shared" si="1"/>
        <v>#DIV/0!</v>
      </c>
      <c r="F32" s="33" t="e">
        <f t="shared" ref="F32" si="2">F16/F27</f>
        <v>#DIV/0!</v>
      </c>
      <c r="G32" s="29"/>
    </row>
    <row r="33" spans="1:6" x14ac:dyDescent="0.25">
      <c r="A33" s="6" t="s">
        <v>128</v>
      </c>
      <c r="B33" s="2">
        <f t="shared" ref="B33:E33" si="3">B18/B28</f>
        <v>4368219600</v>
      </c>
      <c r="C33" s="17">
        <f t="shared" si="3"/>
        <v>4182120000</v>
      </c>
      <c r="D33" s="2">
        <f t="shared" si="3"/>
        <v>186099600</v>
      </c>
      <c r="E33" s="2" t="e">
        <f t="shared" si="3"/>
        <v>#DIV/0!</v>
      </c>
      <c r="F33" s="2" t="e">
        <f t="shared" ref="F33" si="4">F18/F28</f>
        <v>#DIV/0!</v>
      </c>
    </row>
    <row r="34" spans="1:6" x14ac:dyDescent="0.25">
      <c r="A34" s="6" t="s">
        <v>57</v>
      </c>
      <c r="B34" s="2">
        <f t="shared" ref="B34:E34" si="5">B32/B10</f>
        <v>55561.160070413411</v>
      </c>
      <c r="C34" s="17">
        <f t="shared" si="5"/>
        <v>54545.454545454551</v>
      </c>
      <c r="D34" s="2">
        <f t="shared" si="5"/>
        <v>233159.2520954223</v>
      </c>
      <c r="E34" s="2" t="e">
        <f t="shared" si="5"/>
        <v>#DIV/0!</v>
      </c>
      <c r="F34" s="2" t="e">
        <f t="shared" ref="F34" si="6">F32/F10</f>
        <v>#DIV/0!</v>
      </c>
    </row>
    <row r="35" spans="1:6" x14ac:dyDescent="0.25">
      <c r="A35" s="6" t="s">
        <v>129</v>
      </c>
      <c r="B35" s="2">
        <f t="shared" ref="B35:E35" si="7">B33/B12</f>
        <v>55830.551886913039</v>
      </c>
      <c r="C35" s="17">
        <f t="shared" si="7"/>
        <v>54000.000000000007</v>
      </c>
      <c r="D35" s="2">
        <f t="shared" si="7"/>
        <v>234382.36775818639</v>
      </c>
      <c r="E35" s="2" t="e">
        <f t="shared" si="7"/>
        <v>#DIV/0!</v>
      </c>
      <c r="F35" s="2" t="e">
        <f t="shared" ref="F35" si="8">F33/F12</f>
        <v>#DIV/0!</v>
      </c>
    </row>
    <row r="37" spans="1:6" x14ac:dyDescent="0.25">
      <c r="A37" s="8" t="s">
        <v>10</v>
      </c>
    </row>
    <row r="39" spans="1:6" x14ac:dyDescent="0.25">
      <c r="A39" s="6" t="s">
        <v>11</v>
      </c>
    </row>
    <row r="40" spans="1:6" x14ac:dyDescent="0.25">
      <c r="A40" s="6" t="s">
        <v>12</v>
      </c>
      <c r="B40" s="18">
        <f>(B11/B29)*100</f>
        <v>33.265818750602811</v>
      </c>
      <c r="C40" s="18">
        <f>(C11/C29)*100</f>
        <v>36.100970403620849</v>
      </c>
      <c r="D40" s="18">
        <f t="shared" ref="D40:F40" si="9">(D11/D29)*100</f>
        <v>7.5871958162877995</v>
      </c>
      <c r="E40" s="18" t="e">
        <f t="shared" si="9"/>
        <v>#DIV/0!</v>
      </c>
      <c r="F40" s="18" t="e">
        <f t="shared" si="9"/>
        <v>#DIV/0!</v>
      </c>
    </row>
    <row r="41" spans="1:6" x14ac:dyDescent="0.25">
      <c r="A41" s="6" t="s">
        <v>13</v>
      </c>
      <c r="B41" s="18">
        <f>(B12/B29)*100</f>
        <v>32.809850699118392</v>
      </c>
      <c r="C41" s="18">
        <f>(C12/C29)*100</f>
        <v>36.062632320711252</v>
      </c>
      <c r="D41" s="18">
        <f t="shared" ref="D41:F41" si="10">(D12/D29)*100</f>
        <v>3.3486567415967268</v>
      </c>
      <c r="E41" s="18" t="e">
        <f t="shared" si="10"/>
        <v>#DIV/0!</v>
      </c>
      <c r="F41" s="18" t="e">
        <f t="shared" si="10"/>
        <v>#DIV/0!</v>
      </c>
    </row>
    <row r="43" spans="1:6" x14ac:dyDescent="0.25">
      <c r="A43" s="6" t="s">
        <v>14</v>
      </c>
    </row>
    <row r="44" spans="1:6" x14ac:dyDescent="0.25">
      <c r="A44" s="6" t="s">
        <v>15</v>
      </c>
      <c r="B44" s="4">
        <f t="shared" ref="B44:E44" si="11">B12/B11*100</f>
        <v>98.629319618125578</v>
      </c>
      <c r="C44" s="18">
        <f t="shared" si="11"/>
        <v>99.893803179025468</v>
      </c>
      <c r="D44" s="4">
        <f t="shared" si="11"/>
        <v>44.135630906058921</v>
      </c>
      <c r="E44" s="4" t="e">
        <f t="shared" si="11"/>
        <v>#DIV/0!</v>
      </c>
      <c r="F44" s="4" t="e">
        <f t="shared" ref="F44" si="12">F12/F11*100</f>
        <v>#DIV/0!</v>
      </c>
    </row>
    <row r="45" spans="1:6" x14ac:dyDescent="0.25">
      <c r="A45" s="6" t="s">
        <v>16</v>
      </c>
      <c r="B45" s="4">
        <f t="shared" ref="B45:E45" si="13">B18/B17*100</f>
        <v>94.254042006966415</v>
      </c>
      <c r="C45" s="18">
        <f t="shared" si="13"/>
        <v>99.893803179025483</v>
      </c>
      <c r="D45" s="4">
        <f>D18/D17*100</f>
        <v>41.544633229973812</v>
      </c>
      <c r="E45" s="4" t="e">
        <f t="shared" si="13"/>
        <v>#DIV/0!</v>
      </c>
      <c r="F45" s="4" t="e">
        <f t="shared" ref="F45" si="14">F18/F17*100</f>
        <v>#DIV/0!</v>
      </c>
    </row>
    <row r="46" spans="1:6" x14ac:dyDescent="0.25">
      <c r="A46" s="6" t="s">
        <v>17</v>
      </c>
      <c r="B46" s="4">
        <f t="shared" ref="B46:E46" si="15">AVERAGE(B44:B45)</f>
        <v>96.441680812545997</v>
      </c>
      <c r="C46" s="18">
        <f t="shared" si="15"/>
        <v>99.893803179025468</v>
      </c>
      <c r="D46" s="4">
        <f t="shared" si="15"/>
        <v>42.840132068016366</v>
      </c>
      <c r="E46" s="4" t="e">
        <f t="shared" si="15"/>
        <v>#DIV/0!</v>
      </c>
      <c r="F46" s="4" t="e">
        <f t="shared" ref="F46" si="16">AVERAGE(F44:F45)</f>
        <v>#DIV/0!</v>
      </c>
    </row>
    <row r="47" spans="1:6" x14ac:dyDescent="0.25">
      <c r="B47" s="1"/>
      <c r="C47" s="1"/>
      <c r="D47" s="1"/>
    </row>
    <row r="48" spans="1:6" x14ac:dyDescent="0.25">
      <c r="A48" s="6" t="s">
        <v>18</v>
      </c>
    </row>
    <row r="49" spans="1:7" x14ac:dyDescent="0.25">
      <c r="A49" s="6" t="s">
        <v>19</v>
      </c>
      <c r="B49" s="4">
        <f>B12/B13*100</f>
        <v>98.628076323496643</v>
      </c>
      <c r="C49" s="18">
        <f t="shared" ref="C49:E49" si="17">C12/C13*100</f>
        <v>99.892514725482599</v>
      </c>
      <c r="D49" s="4">
        <f t="shared" si="17"/>
        <v>44.135630906058921</v>
      </c>
      <c r="E49" s="4" t="e">
        <f t="shared" si="17"/>
        <v>#DIV/0!</v>
      </c>
      <c r="F49" s="4" t="e">
        <f t="shared" ref="F49" si="18">F12/F13*100</f>
        <v>#DIV/0!</v>
      </c>
    </row>
    <row r="50" spans="1:7" x14ac:dyDescent="0.25">
      <c r="A50" s="6" t="s">
        <v>20</v>
      </c>
      <c r="B50" s="4">
        <f t="shared" ref="B50:E50" si="19">B18/B19*100</f>
        <v>23.563190191991506</v>
      </c>
      <c r="C50" s="18">
        <f t="shared" si="19"/>
        <v>24.973074996614223</v>
      </c>
      <c r="D50" s="4">
        <f t="shared" si="19"/>
        <v>10.386158307493453</v>
      </c>
      <c r="E50" s="4" t="e">
        <f t="shared" si="19"/>
        <v>#DIV/0!</v>
      </c>
      <c r="F50" s="4" t="e">
        <f t="shared" ref="F50" si="20">F18/F19*100</f>
        <v>#DIV/0!</v>
      </c>
    </row>
    <row r="51" spans="1:7" x14ac:dyDescent="0.25">
      <c r="A51" s="6" t="s">
        <v>21</v>
      </c>
      <c r="B51" s="4">
        <f t="shared" ref="B51:E51" si="21">(B49+B50)/2</f>
        <v>61.095633257744076</v>
      </c>
      <c r="C51" s="18">
        <f t="shared" si="21"/>
        <v>62.432794861048407</v>
      </c>
      <c r="D51" s="4">
        <f t="shared" si="21"/>
        <v>27.260894606776187</v>
      </c>
      <c r="E51" s="4" t="e">
        <f t="shared" si="21"/>
        <v>#DIV/0!</v>
      </c>
      <c r="F51" s="4" t="e">
        <f t="shared" ref="F51" si="22">(F49+F50)/2</f>
        <v>#DIV/0!</v>
      </c>
    </row>
    <row r="53" spans="1:7" x14ac:dyDescent="0.25">
      <c r="A53" s="6" t="s">
        <v>22</v>
      </c>
      <c r="B53" s="4">
        <f>B20/B18*100</f>
        <v>100</v>
      </c>
      <c r="C53" s="18">
        <f>C20/C18*100</f>
        <v>100</v>
      </c>
      <c r="D53" s="18">
        <f t="shared" ref="D53:E53" si="23">D20/D18*100</f>
        <v>100</v>
      </c>
      <c r="E53" s="18" t="e">
        <f t="shared" si="23"/>
        <v>#DIV/0!</v>
      </c>
      <c r="F53" s="18" t="e">
        <f t="shared" ref="F53" si="24">F20/F18*100</f>
        <v>#DIV/0!</v>
      </c>
    </row>
    <row r="55" spans="1:7" x14ac:dyDescent="0.25">
      <c r="A55" s="6" t="s">
        <v>23</v>
      </c>
    </row>
    <row r="56" spans="1:7" x14ac:dyDescent="0.25">
      <c r="A56" s="6" t="s">
        <v>24</v>
      </c>
      <c r="B56" s="30">
        <f t="shared" ref="B56:E56" si="25">((B12/B10)-1)*100</f>
        <v>18.330720252468979</v>
      </c>
      <c r="C56" s="35">
        <f>((C12/C10)-1)*100</f>
        <v>17.799759675105076</v>
      </c>
      <c r="D56" s="30">
        <f t="shared" si="25"/>
        <v>111.17021276595747</v>
      </c>
      <c r="E56" s="30" t="e">
        <f t="shared" si="25"/>
        <v>#DIV/0!</v>
      </c>
      <c r="F56" s="30" t="e">
        <f t="shared" ref="F56" si="26">((F12/F10)-1)*100</f>
        <v>#DIV/0!</v>
      </c>
      <c r="G56" s="29"/>
    </row>
    <row r="57" spans="1:7" x14ac:dyDescent="0.25">
      <c r="A57" s="6" t="s">
        <v>25</v>
      </c>
      <c r="B57" s="30">
        <f t="shared" ref="B57:E57" si="27">((B33/B32)-1)*100</f>
        <v>18.904454271631344</v>
      </c>
      <c r="C57" s="35">
        <f t="shared" si="27"/>
        <v>16.621762078354017</v>
      </c>
      <c r="D57" s="30">
        <f t="shared" si="27"/>
        <v>112.27797749080554</v>
      </c>
      <c r="E57" s="30" t="e">
        <f t="shared" si="27"/>
        <v>#DIV/0!</v>
      </c>
      <c r="F57" s="30" t="e">
        <f t="shared" ref="F57" si="28">((F33/F32)-1)*100</f>
        <v>#DIV/0!</v>
      </c>
      <c r="G57" s="29"/>
    </row>
    <row r="58" spans="1:7" x14ac:dyDescent="0.25">
      <c r="A58" s="6" t="s">
        <v>26</v>
      </c>
      <c r="B58" s="30">
        <f t="shared" ref="B58:E58" si="29">((B35/B34)-1)*100</f>
        <v>0.48485635677553152</v>
      </c>
      <c r="C58" s="35">
        <f t="shared" si="29"/>
        <v>-1.0000000000000009</v>
      </c>
      <c r="D58" s="30">
        <f t="shared" si="29"/>
        <v>0.52458379917239562</v>
      </c>
      <c r="E58" s="30" t="e">
        <f t="shared" si="29"/>
        <v>#DIV/0!</v>
      </c>
      <c r="F58" s="30" t="e">
        <f t="shared" ref="F58" si="30">((F35/F34)-1)*100</f>
        <v>#DIV/0!</v>
      </c>
      <c r="G58" s="29"/>
    </row>
    <row r="59" spans="1:7" x14ac:dyDescent="0.25">
      <c r="B59" s="1"/>
      <c r="C59" s="1"/>
      <c r="D59" s="1"/>
    </row>
    <row r="60" spans="1:7" x14ac:dyDescent="0.25">
      <c r="A60" s="6" t="s">
        <v>27</v>
      </c>
    </row>
    <row r="61" spans="1:7" x14ac:dyDescent="0.25">
      <c r="A61" s="6" t="s">
        <v>33</v>
      </c>
      <c r="B61" s="30">
        <f>B17/(B11*3)</f>
        <v>19474.069685356997</v>
      </c>
      <c r="C61" s="30">
        <f t="shared" ref="C61:F61" si="31">C17/(C11*3)</f>
        <v>18000</v>
      </c>
      <c r="D61" s="30">
        <f t="shared" si="31"/>
        <v>83000</v>
      </c>
      <c r="E61" s="30" t="e">
        <f t="shared" si="31"/>
        <v>#DIV/0!</v>
      </c>
      <c r="F61" s="30" t="e">
        <f t="shared" si="31"/>
        <v>#DIV/0!</v>
      </c>
      <c r="G61" s="29"/>
    </row>
    <row r="62" spans="1:7" x14ac:dyDescent="0.25">
      <c r="A62" s="6" t="s">
        <v>34</v>
      </c>
      <c r="B62" s="30">
        <f>B18/(B12*3)</f>
        <v>18610.183962304345</v>
      </c>
      <c r="C62" s="30">
        <f t="shared" ref="C62:F62" si="32">C18/(C12*3)</f>
        <v>18000.000000000004</v>
      </c>
      <c r="D62" s="30">
        <f t="shared" si="32"/>
        <v>78127.455919395463</v>
      </c>
      <c r="E62" s="30" t="e">
        <f t="shared" si="32"/>
        <v>#DIV/0!</v>
      </c>
      <c r="F62" s="30" t="e">
        <f t="shared" si="32"/>
        <v>#DIV/0!</v>
      </c>
    </row>
    <row r="63" spans="1:7" x14ac:dyDescent="0.25">
      <c r="A63" s="6" t="s">
        <v>28</v>
      </c>
      <c r="B63" s="4">
        <f>(B62/B61)*B46</f>
        <v>92.163448655258108</v>
      </c>
      <c r="C63" s="4">
        <f t="shared" ref="C63:D63" si="33">(C62/C61)*C46</f>
        <v>99.893803179025497</v>
      </c>
      <c r="D63" s="4">
        <f t="shared" si="33"/>
        <v>40.325187105120825</v>
      </c>
      <c r="E63" s="4" t="e">
        <f t="shared" ref="E63" si="34">(E61/E62)*E46</f>
        <v>#DIV/0!</v>
      </c>
      <c r="F63" s="4" t="e">
        <f t="shared" ref="F63" si="35">(F61/F62)*F46</f>
        <v>#DIV/0!</v>
      </c>
    </row>
    <row r="64" spans="1:7" x14ac:dyDescent="0.25">
      <c r="A64" s="6" t="s">
        <v>41</v>
      </c>
      <c r="B64" s="4">
        <f>B17/B11</f>
        <v>58422.209056070998</v>
      </c>
      <c r="C64" s="4">
        <f t="shared" ref="C64:F64" si="36">C17/C11</f>
        <v>54000</v>
      </c>
      <c r="D64" s="4">
        <f>D17/D11</f>
        <v>249000</v>
      </c>
      <c r="E64" s="4" t="e">
        <f t="shared" si="36"/>
        <v>#DIV/0!</v>
      </c>
      <c r="F64" s="4" t="e">
        <f t="shared" si="36"/>
        <v>#DIV/0!</v>
      </c>
    </row>
    <row r="65" spans="1:6" x14ac:dyDescent="0.25">
      <c r="A65" s="6" t="s">
        <v>42</v>
      </c>
      <c r="B65" s="4">
        <f>B18/B12</f>
        <v>55830.551886913039</v>
      </c>
      <c r="C65" s="4">
        <f t="shared" ref="C65:F65" si="37">C18/C12</f>
        <v>54000.000000000007</v>
      </c>
      <c r="D65" s="4">
        <f t="shared" si="37"/>
        <v>234382.36775818639</v>
      </c>
      <c r="E65" s="4" t="e">
        <f t="shared" si="37"/>
        <v>#DIV/0!</v>
      </c>
      <c r="F65" s="4" t="e">
        <f t="shared" si="37"/>
        <v>#DIV/0!</v>
      </c>
    </row>
    <row r="66" spans="1:6" x14ac:dyDescent="0.25">
      <c r="B66" s="1"/>
      <c r="C66" s="1"/>
      <c r="D66" s="1"/>
    </row>
    <row r="67" spans="1:6" x14ac:dyDescent="0.25">
      <c r="A67" s="6" t="s">
        <v>29</v>
      </c>
      <c r="B67" s="1"/>
      <c r="C67" s="1"/>
      <c r="D67" s="1"/>
    </row>
    <row r="68" spans="1:6" x14ac:dyDescent="0.25">
      <c r="A68" s="6" t="s">
        <v>30</v>
      </c>
      <c r="B68" s="4">
        <f>(B24/B23)*100</f>
        <v>100</v>
      </c>
      <c r="C68" s="4"/>
      <c r="D68" s="4"/>
      <c r="E68" s="4"/>
    </row>
    <row r="69" spans="1:6" x14ac:dyDescent="0.25">
      <c r="A69" s="6" t="s">
        <v>31</v>
      </c>
      <c r="B69" s="4">
        <f>(B18/B24)*100</f>
        <v>94.254042006966415</v>
      </c>
      <c r="C69" s="4"/>
      <c r="D69" s="4"/>
      <c r="E69" s="4"/>
    </row>
    <row r="70" spans="1:6" ht="15.75" thickBot="1" x14ac:dyDescent="0.3">
      <c r="A70" s="10"/>
      <c r="B70" s="10"/>
      <c r="C70" s="10"/>
      <c r="D70" s="10"/>
      <c r="E70" s="10"/>
      <c r="F70" s="10"/>
    </row>
    <row r="71" spans="1:6" ht="15.75" thickTop="1" x14ac:dyDescent="0.25"/>
    <row r="72" spans="1:6" x14ac:dyDescent="0.25">
      <c r="A72" s="11" t="s">
        <v>32</v>
      </c>
    </row>
    <row r="73" spans="1:6" x14ac:dyDescent="0.25">
      <c r="A73" s="22" t="s">
        <v>87</v>
      </c>
    </row>
    <row r="74" spans="1:6" x14ac:dyDescent="0.25">
      <c r="A74" s="6" t="s">
        <v>88</v>
      </c>
      <c r="B74" s="12"/>
      <c r="C74" s="12"/>
    </row>
    <row r="76" spans="1:6" x14ac:dyDescent="0.25">
      <c r="A76" s="13" t="s">
        <v>127</v>
      </c>
    </row>
    <row r="78" spans="1:6" x14ac:dyDescent="0.25">
      <c r="A78" s="6" t="s">
        <v>35</v>
      </c>
    </row>
    <row r="79" spans="1:6" x14ac:dyDescent="0.25">
      <c r="A79" s="6" t="s">
        <v>62</v>
      </c>
    </row>
    <row r="186" spans="1:5" x14ac:dyDescent="0.25">
      <c r="A186" s="13"/>
      <c r="B186" s="13"/>
      <c r="C186" s="13"/>
      <c r="D186" s="13"/>
      <c r="E186" s="13"/>
    </row>
    <row r="187" spans="1:5" x14ac:dyDescent="0.25">
      <c r="A187" s="13"/>
      <c r="B187" s="13"/>
      <c r="C187" s="13"/>
      <c r="D187" s="13"/>
      <c r="E187" s="13"/>
    </row>
    <row r="188" spans="1:5" x14ac:dyDescent="0.25">
      <c r="A188" s="13"/>
      <c r="B188" s="13"/>
      <c r="C188" s="13"/>
      <c r="D188" s="13"/>
      <c r="E188" s="13"/>
    </row>
  </sheetData>
  <mergeCells count="4">
    <mergeCell ref="A4:A5"/>
    <mergeCell ref="B4:B5"/>
    <mergeCell ref="A2:E2"/>
    <mergeCell ref="C4:F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83"/>
  <sheetViews>
    <sheetView zoomScale="80" zoomScaleNormal="80" workbookViewId="0">
      <selection activeCell="B24" sqref="B24"/>
    </sheetView>
  </sheetViews>
  <sheetFormatPr baseColWidth="10" defaultColWidth="11.42578125" defaultRowHeight="15" x14ac:dyDescent="0.25"/>
  <cols>
    <col min="1" max="1" width="46.5703125" style="6" customWidth="1"/>
    <col min="2" max="2" width="16.5703125" style="6" customWidth="1"/>
    <col min="3" max="3" width="14.85546875" style="6" customWidth="1"/>
    <col min="4" max="4" width="16.5703125" style="6" customWidth="1"/>
    <col min="5" max="5" width="15.28515625" style="6" hidden="1" customWidth="1"/>
    <col min="6" max="6" width="15" style="6" hidden="1" customWidth="1"/>
    <col min="7" max="7" width="11.42578125" style="6" hidden="1" customWidth="1"/>
    <col min="8" max="16384" width="11.42578125" style="6"/>
  </cols>
  <sheetData>
    <row r="2" spans="1:7" ht="15.75" x14ac:dyDescent="0.25">
      <c r="A2" s="52" t="s">
        <v>89</v>
      </c>
      <c r="B2" s="52"/>
      <c r="C2" s="52"/>
      <c r="D2" s="52"/>
      <c r="E2" s="52"/>
      <c r="F2" s="52"/>
    </row>
    <row r="4" spans="1:7" x14ac:dyDescent="0.25">
      <c r="A4" s="48" t="s">
        <v>0</v>
      </c>
      <c r="B4" s="50" t="s">
        <v>1</v>
      </c>
      <c r="C4" s="53" t="s">
        <v>36</v>
      </c>
      <c r="D4" s="53"/>
      <c r="E4" s="53"/>
      <c r="F4" s="53"/>
      <c r="G4" s="43"/>
    </row>
    <row r="5" spans="1:7" ht="31.5" customHeight="1" thickBot="1" x14ac:dyDescent="0.3">
      <c r="A5" s="49"/>
      <c r="B5" s="51"/>
      <c r="C5" s="19" t="s">
        <v>47</v>
      </c>
      <c r="D5" s="24" t="s">
        <v>51</v>
      </c>
      <c r="E5" s="20" t="s">
        <v>2</v>
      </c>
      <c r="F5" s="21" t="s">
        <v>79</v>
      </c>
      <c r="G5" s="21" t="s">
        <v>80</v>
      </c>
    </row>
    <row r="6" spans="1:7" ht="15.75" thickTop="1" x14ac:dyDescent="0.25"/>
    <row r="7" spans="1:7" x14ac:dyDescent="0.25">
      <c r="A7" s="8" t="s">
        <v>3</v>
      </c>
    </row>
    <row r="9" spans="1:7" x14ac:dyDescent="0.25">
      <c r="A9" s="6" t="s">
        <v>38</v>
      </c>
    </row>
    <row r="10" spans="1:7" x14ac:dyDescent="0.25">
      <c r="A10" s="3" t="s">
        <v>58</v>
      </c>
      <c r="B10" s="15">
        <f>SUM(C10:F10)</f>
        <v>90699</v>
      </c>
      <c r="C10" s="31">
        <v>88023.333333333328</v>
      </c>
      <c r="D10" s="31">
        <v>2675.666666666667</v>
      </c>
      <c r="E10" s="31">
        <v>0</v>
      </c>
      <c r="F10" s="31">
        <v>0</v>
      </c>
      <c r="G10" s="29">
        <v>0</v>
      </c>
    </row>
    <row r="11" spans="1:7" x14ac:dyDescent="0.25">
      <c r="A11" s="36" t="s">
        <v>90</v>
      </c>
      <c r="B11" s="15">
        <f>SUM(C11:F11)</f>
        <v>79473.666666666672</v>
      </c>
      <c r="C11" s="15">
        <v>77674.666666666672</v>
      </c>
      <c r="D11" s="15">
        <v>1799</v>
      </c>
      <c r="E11" s="15"/>
      <c r="F11" s="15"/>
    </row>
    <row r="12" spans="1:7" x14ac:dyDescent="0.25">
      <c r="A12" s="36" t="s">
        <v>91</v>
      </c>
      <c r="B12" s="31">
        <f>SUM(C12:F12)</f>
        <v>80120.333333333328</v>
      </c>
      <c r="C12" s="31">
        <v>77338</v>
      </c>
      <c r="D12" s="31">
        <v>2782.3333333333335</v>
      </c>
      <c r="E12" s="15"/>
      <c r="F12" s="15"/>
    </row>
    <row r="13" spans="1:7" x14ac:dyDescent="0.25">
      <c r="A13" s="36" t="s">
        <v>84</v>
      </c>
      <c r="B13" s="15">
        <f>SUM(C13:F13)</f>
        <v>79329.166666666672</v>
      </c>
      <c r="C13" s="15">
        <v>77530.166666666672</v>
      </c>
      <c r="D13" s="15">
        <v>1799</v>
      </c>
      <c r="E13" s="15"/>
      <c r="F13" s="15"/>
    </row>
    <row r="14" spans="1:7" x14ac:dyDescent="0.25">
      <c r="C14" s="9"/>
    </row>
    <row r="15" spans="1:7" x14ac:dyDescent="0.25">
      <c r="A15" s="5" t="s">
        <v>5</v>
      </c>
    </row>
    <row r="16" spans="1:7" x14ac:dyDescent="0.25">
      <c r="A16" s="3" t="s">
        <v>58</v>
      </c>
      <c r="B16" s="2">
        <f>SUM(C16:G16)</f>
        <v>5363673600</v>
      </c>
      <c r="C16" s="31">
        <v>4753260000</v>
      </c>
      <c r="D16" s="31">
        <v>609550600</v>
      </c>
      <c r="E16" s="31">
        <v>166000</v>
      </c>
      <c r="F16" s="31">
        <f>531000+166000</f>
        <v>697000</v>
      </c>
      <c r="G16" s="29">
        <v>0</v>
      </c>
    </row>
    <row r="17" spans="1:7" x14ac:dyDescent="0.25">
      <c r="A17" s="36" t="s">
        <v>90</v>
      </c>
      <c r="B17" s="2">
        <f>SUM(C17:F17)</f>
        <v>4642383000</v>
      </c>
      <c r="C17" s="17">
        <v>4194432000</v>
      </c>
      <c r="D17" s="17">
        <v>447951000</v>
      </c>
      <c r="E17" s="17"/>
      <c r="F17" s="17"/>
    </row>
    <row r="18" spans="1:7" x14ac:dyDescent="0.25">
      <c r="A18" s="36" t="s">
        <v>91</v>
      </c>
      <c r="B18" s="2">
        <f>SUM(C18:G18)</f>
        <v>4817448200</v>
      </c>
      <c r="C18" s="17">
        <v>4176252000</v>
      </c>
      <c r="D18" s="2">
        <v>641196200</v>
      </c>
      <c r="E18" s="2"/>
      <c r="F18" s="14"/>
    </row>
    <row r="19" spans="1:7" x14ac:dyDescent="0.25">
      <c r="A19" s="36" t="s">
        <v>84</v>
      </c>
      <c r="B19" s="2">
        <f>SUM(C19:F19)</f>
        <v>18593130000</v>
      </c>
      <c r="C19" s="17">
        <v>16801326000</v>
      </c>
      <c r="D19" s="2">
        <v>1791804000</v>
      </c>
      <c r="E19" s="2"/>
      <c r="F19" s="2"/>
    </row>
    <row r="20" spans="1:7" x14ac:dyDescent="0.25">
      <c r="A20" s="3" t="s">
        <v>92</v>
      </c>
      <c r="B20" s="2">
        <f>SUM(C20:G20)</f>
        <v>4817448200</v>
      </c>
      <c r="C20" s="17">
        <f>C18</f>
        <v>4176252000</v>
      </c>
      <c r="D20" s="17">
        <f t="shared" ref="D20:G20" si="0">D18</f>
        <v>641196200</v>
      </c>
      <c r="E20" s="17">
        <f t="shared" si="0"/>
        <v>0</v>
      </c>
      <c r="F20" s="17">
        <f t="shared" si="0"/>
        <v>0</v>
      </c>
      <c r="G20" s="17">
        <f t="shared" si="0"/>
        <v>0</v>
      </c>
    </row>
    <row r="21" spans="1:7" x14ac:dyDescent="0.25">
      <c r="B21" s="2"/>
      <c r="C21" s="2"/>
      <c r="D21" s="2"/>
    </row>
    <row r="22" spans="1:7" x14ac:dyDescent="0.25">
      <c r="A22" s="5" t="s">
        <v>6</v>
      </c>
      <c r="B22" s="2"/>
      <c r="C22" s="2"/>
      <c r="D22" s="2"/>
    </row>
    <row r="23" spans="1:7" x14ac:dyDescent="0.25">
      <c r="A23" s="3" t="s">
        <v>90</v>
      </c>
      <c r="B23" s="2">
        <f>B17</f>
        <v>4642383000</v>
      </c>
      <c r="C23" s="4"/>
      <c r="D23" s="4"/>
      <c r="E23" s="4"/>
    </row>
    <row r="24" spans="1:7" x14ac:dyDescent="0.25">
      <c r="A24" s="3" t="s">
        <v>91</v>
      </c>
      <c r="B24" s="2">
        <v>4634553000</v>
      </c>
      <c r="C24" s="4"/>
      <c r="D24" s="4"/>
      <c r="E24" s="4"/>
    </row>
    <row r="26" spans="1:7" x14ac:dyDescent="0.25">
      <c r="A26" s="6" t="s">
        <v>7</v>
      </c>
    </row>
    <row r="27" spans="1:7" x14ac:dyDescent="0.25">
      <c r="A27" s="6" t="s">
        <v>59</v>
      </c>
      <c r="B27" s="9">
        <v>0.99</v>
      </c>
      <c r="C27" s="9">
        <v>0.99</v>
      </c>
      <c r="D27" s="9">
        <v>0.99</v>
      </c>
      <c r="E27" s="9"/>
      <c r="F27" s="9"/>
    </row>
    <row r="28" spans="1:7" x14ac:dyDescent="0.25">
      <c r="A28" s="6" t="s">
        <v>93</v>
      </c>
      <c r="B28" s="9">
        <v>1.01</v>
      </c>
      <c r="C28" s="9">
        <v>1.01</v>
      </c>
      <c r="D28" s="9">
        <v>1.01</v>
      </c>
      <c r="E28" s="9"/>
      <c r="F28" s="9"/>
    </row>
    <row r="29" spans="1:7" x14ac:dyDescent="0.25">
      <c r="A29" s="3" t="s">
        <v>8</v>
      </c>
      <c r="B29" s="25">
        <f>SUM(C29:E29)</f>
        <v>238467</v>
      </c>
      <c r="C29" s="17">
        <v>214756</v>
      </c>
      <c r="D29" s="15">
        <v>23711</v>
      </c>
      <c r="E29" s="13"/>
      <c r="F29" s="15">
        <v>0</v>
      </c>
    </row>
    <row r="31" spans="1:7" x14ac:dyDescent="0.25">
      <c r="A31" s="6" t="s">
        <v>9</v>
      </c>
      <c r="B31" s="37"/>
      <c r="C31" s="37"/>
      <c r="D31" s="37"/>
      <c r="E31" s="37"/>
      <c r="F31" s="37"/>
    </row>
    <row r="32" spans="1:7" x14ac:dyDescent="0.25">
      <c r="A32" s="6" t="s">
        <v>60</v>
      </c>
      <c r="B32" s="33">
        <f t="shared" ref="B32:F32" si="1">B16/B27</f>
        <v>5417852121.212121</v>
      </c>
      <c r="C32" s="34">
        <f t="shared" si="1"/>
        <v>4801272727.272727</v>
      </c>
      <c r="D32" s="33">
        <f t="shared" si="1"/>
        <v>615707676.76767683</v>
      </c>
      <c r="E32" s="33" t="e">
        <f t="shared" si="1"/>
        <v>#DIV/0!</v>
      </c>
      <c r="F32" s="33" t="e">
        <f t="shared" si="1"/>
        <v>#DIV/0!</v>
      </c>
      <c r="G32" s="29"/>
    </row>
    <row r="33" spans="1:6" x14ac:dyDescent="0.25">
      <c r="A33" s="6" t="s">
        <v>94</v>
      </c>
      <c r="B33" s="2">
        <f t="shared" ref="B33:F33" si="2">B18/B28</f>
        <v>4769750693.0693073</v>
      </c>
      <c r="C33" s="17">
        <f t="shared" si="2"/>
        <v>4134902970.2970295</v>
      </c>
      <c r="D33" s="2">
        <f t="shared" si="2"/>
        <v>634847722.77227724</v>
      </c>
      <c r="E33" s="2" t="e">
        <f t="shared" si="2"/>
        <v>#DIV/0!</v>
      </c>
      <c r="F33" s="2" t="e">
        <f t="shared" si="2"/>
        <v>#DIV/0!</v>
      </c>
    </row>
    <row r="34" spans="1:6" x14ac:dyDescent="0.25">
      <c r="A34" s="6" t="s">
        <v>61</v>
      </c>
      <c r="B34" s="2">
        <f t="shared" ref="B34:F34" si="3">B32/B10</f>
        <v>59734.419576975721</v>
      </c>
      <c r="C34" s="17">
        <f t="shared" si="3"/>
        <v>54545.454545454544</v>
      </c>
      <c r="D34" s="2">
        <f t="shared" si="3"/>
        <v>230113.74489884518</v>
      </c>
      <c r="E34" s="2" t="e">
        <f t="shared" si="3"/>
        <v>#DIV/0!</v>
      </c>
      <c r="F34" s="2" t="e">
        <f t="shared" si="3"/>
        <v>#DIV/0!</v>
      </c>
    </row>
    <row r="35" spans="1:6" x14ac:dyDescent="0.25">
      <c r="A35" s="6" t="s">
        <v>95</v>
      </c>
      <c r="B35" s="2">
        <f t="shared" ref="B35:F35" si="4">B33/B12</f>
        <v>59532.337106302279</v>
      </c>
      <c r="C35" s="17">
        <f t="shared" si="4"/>
        <v>53465.346534653465</v>
      </c>
      <c r="D35" s="2">
        <f t="shared" si="4"/>
        <v>228170.97979116227</v>
      </c>
      <c r="E35" s="2" t="e">
        <f t="shared" si="4"/>
        <v>#DIV/0!</v>
      </c>
      <c r="F35" s="2" t="e">
        <f t="shared" si="4"/>
        <v>#DIV/0!</v>
      </c>
    </row>
    <row r="37" spans="1:6" x14ac:dyDescent="0.25">
      <c r="A37" s="8" t="s">
        <v>10</v>
      </c>
    </row>
    <row r="39" spans="1:6" x14ac:dyDescent="0.25">
      <c r="A39" s="6" t="s">
        <v>11</v>
      </c>
    </row>
    <row r="40" spans="1:6" x14ac:dyDescent="0.25">
      <c r="A40" s="6" t="s">
        <v>12</v>
      </c>
      <c r="B40" s="18">
        <f>(B11/B29)*100</f>
        <v>33.326903373073286</v>
      </c>
      <c r="C40" s="18">
        <f>(C11/C29)*100</f>
        <v>36.16879931953784</v>
      </c>
      <c r="D40" s="18">
        <f t="shared" ref="D40:F40" si="5">(D11/D29)*100</f>
        <v>7.5871958162877995</v>
      </c>
      <c r="E40" s="18" t="e">
        <f t="shared" si="5"/>
        <v>#DIV/0!</v>
      </c>
      <c r="F40" s="18" t="e">
        <f t="shared" si="5"/>
        <v>#DIV/0!</v>
      </c>
    </row>
    <row r="41" spans="1:6" x14ac:dyDescent="0.25">
      <c r="A41" s="6" t="s">
        <v>13</v>
      </c>
      <c r="B41" s="18">
        <f>(B12/B29)*100</f>
        <v>33.598079957953644</v>
      </c>
      <c r="C41" s="18">
        <f>(C12/C29)*100</f>
        <v>36.012032259867013</v>
      </c>
      <c r="D41" s="18">
        <f t="shared" ref="D41:F41" si="6">(D12/D29)*100</f>
        <v>11.734356768307256</v>
      </c>
      <c r="E41" s="18" t="e">
        <f t="shared" si="6"/>
        <v>#DIV/0!</v>
      </c>
      <c r="F41" s="18" t="e">
        <f t="shared" si="6"/>
        <v>#DIV/0!</v>
      </c>
    </row>
    <row r="43" spans="1:6" x14ac:dyDescent="0.25">
      <c r="A43" s="6" t="s">
        <v>14</v>
      </c>
    </row>
    <row r="44" spans="1:6" x14ac:dyDescent="0.25">
      <c r="A44" s="6" t="s">
        <v>15</v>
      </c>
      <c r="B44" s="4">
        <f t="shared" ref="B44:F44" si="7">B12/B11*100</f>
        <v>100.81368671383812</v>
      </c>
      <c r="C44" s="18">
        <f t="shared" si="7"/>
        <v>99.566568250480643</v>
      </c>
      <c r="D44" s="4">
        <f t="shared" si="7"/>
        <v>154.65999629423754</v>
      </c>
      <c r="E44" s="4" t="e">
        <f t="shared" si="7"/>
        <v>#DIV/0!</v>
      </c>
      <c r="F44" s="4" t="e">
        <f t="shared" si="7"/>
        <v>#DIV/0!</v>
      </c>
    </row>
    <row r="45" spans="1:6" x14ac:dyDescent="0.25">
      <c r="A45" s="6" t="s">
        <v>16</v>
      </c>
      <c r="B45" s="4">
        <f t="shared" ref="B45:F45" si="8">B18/B17*100</f>
        <v>103.77102018510752</v>
      </c>
      <c r="C45" s="18">
        <f t="shared" si="8"/>
        <v>99.566568250480643</v>
      </c>
      <c r="D45" s="4">
        <f t="shared" si="8"/>
        <v>143.13980770218171</v>
      </c>
      <c r="E45" s="4" t="e">
        <f t="shared" si="8"/>
        <v>#DIV/0!</v>
      </c>
      <c r="F45" s="4" t="e">
        <f t="shared" si="8"/>
        <v>#DIV/0!</v>
      </c>
    </row>
    <row r="46" spans="1:6" x14ac:dyDescent="0.25">
      <c r="A46" s="6" t="s">
        <v>17</v>
      </c>
      <c r="B46" s="4">
        <f t="shared" ref="B46:F46" si="9">AVERAGE(B44:B45)</f>
        <v>102.29235344947281</v>
      </c>
      <c r="C46" s="18">
        <f t="shared" si="9"/>
        <v>99.566568250480643</v>
      </c>
      <c r="D46" s="4">
        <f t="shared" si="9"/>
        <v>148.89990199820963</v>
      </c>
      <c r="E46" s="4" t="e">
        <f t="shared" si="9"/>
        <v>#DIV/0!</v>
      </c>
      <c r="F46" s="4" t="e">
        <f t="shared" si="9"/>
        <v>#DIV/0!</v>
      </c>
    </row>
    <row r="47" spans="1:6" x14ac:dyDescent="0.25">
      <c r="B47" s="1"/>
      <c r="C47" s="1"/>
      <c r="D47" s="1"/>
    </row>
    <row r="48" spans="1:6" x14ac:dyDescent="0.25">
      <c r="A48" s="6" t="s">
        <v>18</v>
      </c>
    </row>
    <row r="49" spans="1:7" x14ac:dyDescent="0.25">
      <c r="A49" s="6" t="s">
        <v>19</v>
      </c>
      <c r="B49" s="4">
        <f t="shared" ref="B49:F49" si="10">B12/B13*100</f>
        <v>100.99732128788274</v>
      </c>
      <c r="C49" s="18">
        <f t="shared" si="10"/>
        <v>99.752139489789997</v>
      </c>
      <c r="D49" s="4">
        <f t="shared" si="10"/>
        <v>154.65999629423754</v>
      </c>
      <c r="E49" s="4" t="e">
        <f t="shared" si="10"/>
        <v>#DIV/0!</v>
      </c>
      <c r="F49" s="4" t="e">
        <f t="shared" si="10"/>
        <v>#DIV/0!</v>
      </c>
    </row>
    <row r="50" spans="1:7" x14ac:dyDescent="0.25">
      <c r="A50" s="6" t="s">
        <v>20</v>
      </c>
      <c r="B50" s="4">
        <f t="shared" ref="B50:F50" si="11">B18/B19*100</f>
        <v>25.909829060518589</v>
      </c>
      <c r="C50" s="18">
        <f t="shared" si="11"/>
        <v>24.856680954824636</v>
      </c>
      <c r="D50" s="4">
        <f t="shared" si="11"/>
        <v>35.784951925545428</v>
      </c>
      <c r="E50" s="4" t="e">
        <f t="shared" si="11"/>
        <v>#DIV/0!</v>
      </c>
      <c r="F50" s="4" t="e">
        <f t="shared" si="11"/>
        <v>#DIV/0!</v>
      </c>
    </row>
    <row r="51" spans="1:7" x14ac:dyDescent="0.25">
      <c r="A51" s="6" t="s">
        <v>21</v>
      </c>
      <c r="B51" s="4">
        <f t="shared" ref="B51:F51" si="12">(B49+B50)/2</f>
        <v>63.453575174200665</v>
      </c>
      <c r="C51" s="18">
        <f t="shared" si="12"/>
        <v>62.304410222307318</v>
      </c>
      <c r="D51" s="4">
        <f t="shared" si="12"/>
        <v>95.222474109891493</v>
      </c>
      <c r="E51" s="4" t="e">
        <f t="shared" si="12"/>
        <v>#DIV/0!</v>
      </c>
      <c r="F51" s="4" t="e">
        <f t="shared" si="12"/>
        <v>#DIV/0!</v>
      </c>
    </row>
    <row r="53" spans="1:7" x14ac:dyDescent="0.25">
      <c r="A53" s="6" t="s">
        <v>22</v>
      </c>
      <c r="B53" s="4">
        <f>B20/B18*100</f>
        <v>100</v>
      </c>
      <c r="C53" s="18">
        <f>C20/C18*100</f>
        <v>100</v>
      </c>
      <c r="D53" s="18">
        <f t="shared" ref="D53:F53" si="13">D20/D18*100</f>
        <v>100</v>
      </c>
      <c r="E53" s="18" t="e">
        <f t="shared" si="13"/>
        <v>#DIV/0!</v>
      </c>
      <c r="F53" s="18" t="e">
        <f t="shared" si="13"/>
        <v>#DIV/0!</v>
      </c>
    </row>
    <row r="55" spans="1:7" x14ac:dyDescent="0.25">
      <c r="A55" s="6" t="s">
        <v>23</v>
      </c>
    </row>
    <row r="56" spans="1:7" x14ac:dyDescent="0.25">
      <c r="A56" s="6" t="s">
        <v>24</v>
      </c>
      <c r="B56" s="30">
        <f t="shared" ref="B56:F56" si="14">((B12/B10)-1)*100</f>
        <v>-11.66348765330012</v>
      </c>
      <c r="C56" s="35">
        <f t="shared" si="14"/>
        <v>-12.139205513689543</v>
      </c>
      <c r="D56" s="30">
        <f t="shared" si="14"/>
        <v>3.9865454092437913</v>
      </c>
      <c r="E56" s="30" t="e">
        <f t="shared" si="14"/>
        <v>#DIV/0!</v>
      </c>
      <c r="F56" s="30" t="e">
        <f t="shared" si="14"/>
        <v>#DIV/0!</v>
      </c>
      <c r="G56" s="29"/>
    </row>
    <row r="57" spans="1:7" x14ac:dyDescent="0.25">
      <c r="A57" s="6" t="s">
        <v>25</v>
      </c>
      <c r="B57" s="30">
        <f t="shared" ref="B57:F57" si="15">((B33/B32)-1)*100</f>
        <v>-11.962331448755304</v>
      </c>
      <c r="C57" s="35">
        <f t="shared" si="15"/>
        <v>-13.879023226289755</v>
      </c>
      <c r="D57" s="30">
        <f t="shared" si="15"/>
        <v>3.1086255258471418</v>
      </c>
      <c r="E57" s="30" t="e">
        <f t="shared" si="15"/>
        <v>#DIV/0!</v>
      </c>
      <c r="F57" s="30" t="e">
        <f t="shared" si="15"/>
        <v>#DIV/0!</v>
      </c>
      <c r="G57" s="29"/>
    </row>
    <row r="58" spans="1:7" x14ac:dyDescent="0.25">
      <c r="A58" s="6" t="s">
        <v>26</v>
      </c>
      <c r="B58" s="30">
        <f t="shared" ref="B58:F58" si="16">((B35/B34)-1)*100</f>
        <v>-0.3383015556266189</v>
      </c>
      <c r="C58" s="35">
        <f t="shared" si="16"/>
        <v>-1.980198019801982</v>
      </c>
      <c r="D58" s="30">
        <f t="shared" si="16"/>
        <v>-0.84426295723313283</v>
      </c>
      <c r="E58" s="30" t="e">
        <f t="shared" si="16"/>
        <v>#DIV/0!</v>
      </c>
      <c r="F58" s="30" t="e">
        <f t="shared" si="16"/>
        <v>#DIV/0!</v>
      </c>
      <c r="G58" s="29"/>
    </row>
    <row r="59" spans="1:7" x14ac:dyDescent="0.25">
      <c r="B59" s="1"/>
      <c r="C59" s="1"/>
      <c r="D59" s="1"/>
    </row>
    <row r="60" spans="1:7" x14ac:dyDescent="0.25">
      <c r="A60" s="6" t="s">
        <v>27</v>
      </c>
    </row>
    <row r="61" spans="1:7" x14ac:dyDescent="0.25">
      <c r="A61" s="6" t="s">
        <v>33</v>
      </c>
      <c r="B61" s="4">
        <f>B17/(B11*3)</f>
        <v>19471.367874474145</v>
      </c>
      <c r="C61" s="18">
        <f t="shared" ref="C61:F61" si="17">C17/(C11*3)</f>
        <v>18000</v>
      </c>
      <c r="D61" s="4">
        <f t="shared" si="17"/>
        <v>83000</v>
      </c>
      <c r="E61" s="4" t="e">
        <f t="shared" si="17"/>
        <v>#DIV/0!</v>
      </c>
      <c r="F61" s="4" t="e">
        <f t="shared" si="17"/>
        <v>#DIV/0!</v>
      </c>
    </row>
    <row r="62" spans="1:7" x14ac:dyDescent="0.25">
      <c r="A62" s="6" t="s">
        <v>34</v>
      </c>
      <c r="B62" s="4">
        <f>B18/(B12*3)</f>
        <v>20042.553492455099</v>
      </c>
      <c r="C62" s="18">
        <f t="shared" ref="C62:F62" si="18">C18/(C12*3)</f>
        <v>18000</v>
      </c>
      <c r="D62" s="4">
        <f t="shared" si="18"/>
        <v>76817.56319635798</v>
      </c>
      <c r="E62" s="4" t="e">
        <f t="shared" si="18"/>
        <v>#DIV/0!</v>
      </c>
      <c r="F62" s="4" t="e">
        <f t="shared" si="18"/>
        <v>#DIV/0!</v>
      </c>
    </row>
    <row r="63" spans="1:7" x14ac:dyDescent="0.25">
      <c r="A63" s="6" t="s">
        <v>28</v>
      </c>
      <c r="B63" s="4">
        <f>(B62/B61)*B46</f>
        <v>105.29306308099075</v>
      </c>
      <c r="C63" s="4">
        <f t="shared" ref="C63:D63" si="19">(C62/C61)*C46</f>
        <v>99.566568250480643</v>
      </c>
      <c r="D63" s="4">
        <f t="shared" si="19"/>
        <v>137.80876664673468</v>
      </c>
      <c r="E63" s="4" t="e">
        <f t="shared" ref="E63:F63" si="20">(E61/E62)*E46</f>
        <v>#DIV/0!</v>
      </c>
      <c r="F63" s="4" t="e">
        <f t="shared" si="20"/>
        <v>#DIV/0!</v>
      </c>
    </row>
    <row r="64" spans="1:7" x14ac:dyDescent="0.25">
      <c r="A64" s="6" t="s">
        <v>41</v>
      </c>
      <c r="B64" s="4">
        <f>B17/B11</f>
        <v>58414.10362342243</v>
      </c>
      <c r="C64" s="4">
        <f t="shared" ref="C64:F64" si="21">C17/C11</f>
        <v>54000</v>
      </c>
      <c r="D64" s="4">
        <f t="shared" si="21"/>
        <v>249000</v>
      </c>
      <c r="E64" s="4" t="e">
        <f t="shared" si="21"/>
        <v>#DIV/0!</v>
      </c>
      <c r="F64" s="4" t="e">
        <f t="shared" si="21"/>
        <v>#DIV/0!</v>
      </c>
    </row>
    <row r="65" spans="1:6" x14ac:dyDescent="0.25">
      <c r="A65" s="6" t="s">
        <v>42</v>
      </c>
      <c r="B65" s="4">
        <f>B18/B12</f>
        <v>60127.660477365302</v>
      </c>
      <c r="C65" s="4">
        <f t="shared" ref="C65:F65" si="22">C18/C12</f>
        <v>54000</v>
      </c>
      <c r="D65" s="4">
        <f t="shared" si="22"/>
        <v>230452.68958907391</v>
      </c>
      <c r="E65" s="4" t="e">
        <f t="shared" si="22"/>
        <v>#DIV/0!</v>
      </c>
      <c r="F65" s="4" t="e">
        <f t="shared" si="22"/>
        <v>#DIV/0!</v>
      </c>
    </row>
    <row r="66" spans="1:6" x14ac:dyDescent="0.25">
      <c r="B66" s="1"/>
      <c r="C66" s="1"/>
      <c r="D66" s="1"/>
    </row>
    <row r="67" spans="1:6" x14ac:dyDescent="0.25">
      <c r="A67" s="6" t="s">
        <v>29</v>
      </c>
      <c r="B67" s="1"/>
      <c r="C67" s="1"/>
      <c r="D67" s="1"/>
    </row>
    <row r="68" spans="1:6" x14ac:dyDescent="0.25">
      <c r="A68" s="6" t="s">
        <v>30</v>
      </c>
      <c r="B68" s="4">
        <f>(B24/B23)*100</f>
        <v>99.831336621730699</v>
      </c>
      <c r="C68" s="4"/>
      <c r="D68" s="4"/>
      <c r="E68" s="4"/>
    </row>
    <row r="69" spans="1:6" x14ac:dyDescent="0.25">
      <c r="A69" s="6" t="s">
        <v>31</v>
      </c>
      <c r="B69" s="4">
        <f>(B18/B24)*100</f>
        <v>103.94633959305244</v>
      </c>
      <c r="C69" s="4"/>
      <c r="D69" s="4"/>
      <c r="E69" s="4"/>
    </row>
    <row r="70" spans="1:6" ht="15.75" thickBot="1" x14ac:dyDescent="0.3">
      <c r="A70" s="10"/>
      <c r="B70" s="10"/>
      <c r="C70" s="10"/>
      <c r="D70" s="10"/>
      <c r="E70" s="10"/>
      <c r="F70" s="10"/>
    </row>
    <row r="71" spans="1:6" ht="15.75" thickTop="1" x14ac:dyDescent="0.25"/>
    <row r="72" spans="1:6" x14ac:dyDescent="0.25">
      <c r="A72" s="11" t="s">
        <v>32</v>
      </c>
    </row>
    <row r="73" spans="1:6" x14ac:dyDescent="0.25">
      <c r="A73" s="22" t="s">
        <v>96</v>
      </c>
    </row>
    <row r="74" spans="1:6" x14ac:dyDescent="0.25">
      <c r="A74" s="6" t="s">
        <v>88</v>
      </c>
      <c r="B74" s="12"/>
      <c r="C74" s="12"/>
    </row>
    <row r="78" spans="1:6" x14ac:dyDescent="0.25">
      <c r="A78" s="6" t="s">
        <v>35</v>
      </c>
    </row>
    <row r="79" spans="1:6" x14ac:dyDescent="0.25">
      <c r="A79" s="6" t="s">
        <v>62</v>
      </c>
    </row>
    <row r="83" spans="1:1" x14ac:dyDescent="0.25">
      <c r="A83" s="13" t="s">
        <v>130</v>
      </c>
    </row>
  </sheetData>
  <mergeCells count="4">
    <mergeCell ref="A4:A5"/>
    <mergeCell ref="B4:B5"/>
    <mergeCell ref="A2:F2"/>
    <mergeCell ref="C4:F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9"/>
  <sheetViews>
    <sheetView zoomScale="90" zoomScaleNormal="90" workbookViewId="0">
      <selection activeCell="B24" sqref="B24"/>
    </sheetView>
  </sheetViews>
  <sheetFormatPr baseColWidth="10" defaultColWidth="11.42578125" defaultRowHeight="15" x14ac:dyDescent="0.25"/>
  <cols>
    <col min="1" max="1" width="46.5703125" style="6" customWidth="1"/>
    <col min="2" max="2" width="17.42578125" style="6" bestFit="1" customWidth="1"/>
    <col min="3" max="3" width="20.28515625" style="6" bestFit="1" customWidth="1"/>
    <col min="4" max="4" width="16.28515625" style="6" bestFit="1" customWidth="1"/>
    <col min="5" max="6" width="16.28515625" style="6" hidden="1" customWidth="1"/>
    <col min="7" max="7" width="15.42578125" style="6" customWidth="1"/>
    <col min="8" max="16384" width="11.42578125" style="6"/>
  </cols>
  <sheetData>
    <row r="2" spans="1:7" ht="15.75" x14ac:dyDescent="0.25">
      <c r="A2" s="52" t="s">
        <v>97</v>
      </c>
      <c r="B2" s="52"/>
      <c r="C2" s="52"/>
      <c r="D2" s="52"/>
      <c r="E2" s="52"/>
      <c r="F2" s="52"/>
    </row>
    <row r="4" spans="1:7" x14ac:dyDescent="0.25">
      <c r="A4" s="48" t="s">
        <v>0</v>
      </c>
      <c r="B4" s="50" t="s">
        <v>1</v>
      </c>
      <c r="C4" s="53" t="s">
        <v>36</v>
      </c>
      <c r="D4" s="53"/>
      <c r="E4" s="53"/>
      <c r="F4" s="53"/>
    </row>
    <row r="5" spans="1:7" ht="31.5" customHeight="1" thickBot="1" x14ac:dyDescent="0.3">
      <c r="A5" s="49"/>
      <c r="B5" s="51"/>
      <c r="C5" s="19" t="s">
        <v>47</v>
      </c>
      <c r="D5" s="27" t="s">
        <v>51</v>
      </c>
      <c r="E5" s="20" t="s">
        <v>2</v>
      </c>
      <c r="F5" s="21" t="s">
        <v>37</v>
      </c>
    </row>
    <row r="6" spans="1:7" ht="15.75" thickTop="1" x14ac:dyDescent="0.25"/>
    <row r="7" spans="1:7" x14ac:dyDescent="0.25">
      <c r="A7" s="8" t="s">
        <v>3</v>
      </c>
    </row>
    <row r="9" spans="1:7" x14ac:dyDescent="0.25">
      <c r="A9" s="6" t="s">
        <v>4</v>
      </c>
    </row>
    <row r="10" spans="1:7" x14ac:dyDescent="0.25">
      <c r="A10" s="3" t="s">
        <v>63</v>
      </c>
      <c r="B10" s="15">
        <f>SUM(C10:F10)</f>
        <v>79023.333333333328</v>
      </c>
      <c r="C10" s="31">
        <v>77268.333333333328</v>
      </c>
      <c r="D10" s="31">
        <v>1755</v>
      </c>
      <c r="E10" s="15">
        <v>0</v>
      </c>
      <c r="F10" s="15">
        <v>0</v>
      </c>
      <c r="G10" s="29"/>
    </row>
    <row r="11" spans="1:7" x14ac:dyDescent="0.25">
      <c r="A11" s="36" t="s">
        <v>98</v>
      </c>
      <c r="B11" s="15">
        <f>SUM(C11:F11)</f>
        <v>79765</v>
      </c>
      <c r="C11" s="15">
        <v>77966</v>
      </c>
      <c r="D11" s="15">
        <v>1799</v>
      </c>
      <c r="E11" s="15"/>
      <c r="F11" s="15"/>
    </row>
    <row r="12" spans="1:7" x14ac:dyDescent="0.25">
      <c r="A12" s="36" t="s">
        <v>99</v>
      </c>
      <c r="B12" s="31">
        <f>SUM(C12:F12)</f>
        <v>78998</v>
      </c>
      <c r="C12" s="31">
        <v>77340</v>
      </c>
      <c r="D12" s="31">
        <v>1658</v>
      </c>
      <c r="E12" s="15"/>
      <c r="F12" s="15"/>
    </row>
    <row r="13" spans="1:7" x14ac:dyDescent="0.25">
      <c r="A13" s="36" t="s">
        <v>84</v>
      </c>
      <c r="B13" s="15">
        <f>SUM(C13:F13)</f>
        <v>79329.166666666672</v>
      </c>
      <c r="C13" s="15">
        <v>77530.166666666672</v>
      </c>
      <c r="D13" s="15">
        <v>1799</v>
      </c>
      <c r="E13" s="15"/>
      <c r="F13" s="15"/>
    </row>
    <row r="14" spans="1:7" x14ac:dyDescent="0.25">
      <c r="A14" s="37"/>
      <c r="C14" s="9"/>
    </row>
    <row r="15" spans="1:7" x14ac:dyDescent="0.25">
      <c r="A15" s="38" t="s">
        <v>5</v>
      </c>
    </row>
    <row r="16" spans="1:7" x14ac:dyDescent="0.25">
      <c r="A16" s="36" t="s">
        <v>63</v>
      </c>
      <c r="B16" s="2">
        <f>SUM(C16:F16)</f>
        <v>4574166600</v>
      </c>
      <c r="C16" s="41">
        <v>4172490000</v>
      </c>
      <c r="D16" s="41">
        <v>401676600</v>
      </c>
      <c r="E16" s="41"/>
      <c r="F16" s="41"/>
      <c r="G16" s="29"/>
    </row>
    <row r="17" spans="1:7" x14ac:dyDescent="0.25">
      <c r="A17" s="36" t="s">
        <v>98</v>
      </c>
      <c r="B17" s="2">
        <f>SUM(C17:F17)</f>
        <v>4658115000</v>
      </c>
      <c r="C17" s="17">
        <v>4210164000</v>
      </c>
      <c r="D17" s="17">
        <v>447951000</v>
      </c>
      <c r="E17" s="17"/>
      <c r="F17" s="17"/>
      <c r="G17" s="17"/>
    </row>
    <row r="18" spans="1:7" x14ac:dyDescent="0.25">
      <c r="A18" s="36" t="s">
        <v>99</v>
      </c>
      <c r="B18" s="2">
        <f>SUM(C18:F18)</f>
        <v>4579552800</v>
      </c>
      <c r="C18" s="17">
        <v>4189464000</v>
      </c>
      <c r="D18" s="2">
        <v>390088800</v>
      </c>
      <c r="E18" s="2"/>
      <c r="F18" s="14"/>
    </row>
    <row r="19" spans="1:7" x14ac:dyDescent="0.25">
      <c r="A19" s="36" t="s">
        <v>84</v>
      </c>
      <c r="B19" s="2">
        <f>SUM(C19:F19)</f>
        <v>18593130000</v>
      </c>
      <c r="C19" s="17">
        <v>16801326000</v>
      </c>
      <c r="D19" s="2">
        <v>1791804000</v>
      </c>
      <c r="E19" s="2"/>
      <c r="F19" s="2"/>
    </row>
    <row r="20" spans="1:7" x14ac:dyDescent="0.25">
      <c r="A20" s="3" t="s">
        <v>100</v>
      </c>
      <c r="B20" s="2">
        <f>SUM(C20:F20)</f>
        <v>4579552800</v>
      </c>
      <c r="C20" s="17">
        <f>C18</f>
        <v>4189464000</v>
      </c>
      <c r="D20" s="17">
        <f t="shared" ref="D20:F20" si="0">D18</f>
        <v>390088800</v>
      </c>
      <c r="E20" s="17">
        <f t="shared" si="0"/>
        <v>0</v>
      </c>
      <c r="F20" s="17">
        <f t="shared" si="0"/>
        <v>0</v>
      </c>
    </row>
    <row r="21" spans="1:7" x14ac:dyDescent="0.25">
      <c r="B21" s="2"/>
      <c r="C21" s="2"/>
      <c r="D21" s="2"/>
    </row>
    <row r="22" spans="1:7" x14ac:dyDescent="0.25">
      <c r="A22" s="5" t="s">
        <v>6</v>
      </c>
      <c r="B22" s="2"/>
      <c r="C22" s="2"/>
      <c r="D22" s="2"/>
    </row>
    <row r="23" spans="1:7" x14ac:dyDescent="0.25">
      <c r="A23" s="3" t="s">
        <v>98</v>
      </c>
      <c r="B23" s="2">
        <f>B17</f>
        <v>4658115000</v>
      </c>
      <c r="C23" s="4"/>
      <c r="D23" s="4"/>
      <c r="E23" s="4"/>
    </row>
    <row r="24" spans="1:7" x14ac:dyDescent="0.25">
      <c r="A24" s="3" t="s">
        <v>99</v>
      </c>
      <c r="B24" s="2">
        <v>6219172000</v>
      </c>
      <c r="C24" s="4"/>
      <c r="D24" s="4"/>
      <c r="E24" s="4"/>
    </row>
    <row r="26" spans="1:7" x14ac:dyDescent="0.25">
      <c r="A26" s="6" t="s">
        <v>7</v>
      </c>
    </row>
    <row r="27" spans="1:7" x14ac:dyDescent="0.25">
      <c r="A27" s="6" t="s">
        <v>64</v>
      </c>
      <c r="B27" s="9">
        <v>0.99</v>
      </c>
      <c r="C27" s="9">
        <v>0.99</v>
      </c>
      <c r="D27" s="9">
        <v>0.99</v>
      </c>
      <c r="E27" s="9"/>
      <c r="F27" s="9"/>
    </row>
    <row r="28" spans="1:7" x14ac:dyDescent="0.25">
      <c r="A28" s="6" t="s">
        <v>101</v>
      </c>
      <c r="B28" s="9">
        <v>1.01</v>
      </c>
      <c r="C28" s="9">
        <v>1.01</v>
      </c>
      <c r="D28" s="9">
        <v>1.01</v>
      </c>
      <c r="E28" s="9"/>
      <c r="F28" s="9"/>
    </row>
    <row r="29" spans="1:7" x14ac:dyDescent="0.25">
      <c r="A29" s="3" t="s">
        <v>8</v>
      </c>
      <c r="B29" s="17">
        <f>SUM(C29:E29)</f>
        <v>238467</v>
      </c>
      <c r="C29" s="17">
        <v>214756</v>
      </c>
      <c r="D29" s="17">
        <v>23711</v>
      </c>
      <c r="E29" s="17"/>
      <c r="F29" s="17">
        <v>0</v>
      </c>
    </row>
    <row r="31" spans="1:7" x14ac:dyDescent="0.25">
      <c r="A31" s="6" t="s">
        <v>9</v>
      </c>
    </row>
    <row r="32" spans="1:7" x14ac:dyDescent="0.25">
      <c r="A32" s="6" t="s">
        <v>65</v>
      </c>
      <c r="B32" s="33">
        <f t="shared" ref="B32:F32" si="1">B16/B27</f>
        <v>4620370303.030303</v>
      </c>
      <c r="C32" s="34">
        <f t="shared" si="1"/>
        <v>4214636363.6363635</v>
      </c>
      <c r="D32" s="33">
        <f t="shared" si="1"/>
        <v>405733939.39393938</v>
      </c>
      <c r="E32" s="33" t="e">
        <f t="shared" si="1"/>
        <v>#DIV/0!</v>
      </c>
      <c r="F32" s="33" t="e">
        <f t="shared" si="1"/>
        <v>#DIV/0!</v>
      </c>
      <c r="G32" s="29"/>
    </row>
    <row r="33" spans="1:6" x14ac:dyDescent="0.25">
      <c r="A33" s="6" t="s">
        <v>102</v>
      </c>
      <c r="B33" s="2">
        <f t="shared" ref="B33:F33" si="2">B18/B28</f>
        <v>4534210693.0693073</v>
      </c>
      <c r="C33" s="17">
        <f t="shared" si="2"/>
        <v>4147984158.4158416</v>
      </c>
      <c r="D33" s="2">
        <f t="shared" si="2"/>
        <v>386226534.65346533</v>
      </c>
      <c r="E33" s="2" t="e">
        <f t="shared" si="2"/>
        <v>#DIV/0!</v>
      </c>
      <c r="F33" s="2" t="e">
        <f t="shared" si="2"/>
        <v>#DIV/0!</v>
      </c>
    </row>
    <row r="34" spans="1:6" x14ac:dyDescent="0.25">
      <c r="A34" s="6" t="s">
        <v>66</v>
      </c>
      <c r="B34" s="2">
        <f t="shared" ref="B34:F34" si="3">B32/B10</f>
        <v>58468.430881557812</v>
      </c>
      <c r="C34" s="17">
        <f t="shared" si="3"/>
        <v>54545.454545454544</v>
      </c>
      <c r="D34" s="2">
        <f t="shared" si="3"/>
        <v>231187.42985409652</v>
      </c>
      <c r="E34" s="2" t="e">
        <f t="shared" si="3"/>
        <v>#DIV/0!</v>
      </c>
      <c r="F34" s="2" t="e">
        <f t="shared" si="3"/>
        <v>#DIV/0!</v>
      </c>
    </row>
    <row r="35" spans="1:6" x14ac:dyDescent="0.25">
      <c r="A35" s="6" t="s">
        <v>103</v>
      </c>
      <c r="B35" s="2">
        <f t="shared" ref="B35:F35" si="4">B33/B12</f>
        <v>57396.525140754289</v>
      </c>
      <c r="C35" s="17">
        <f t="shared" si="4"/>
        <v>53633.102643080441</v>
      </c>
      <c r="D35" s="2">
        <f t="shared" si="4"/>
        <v>232947.24647374265</v>
      </c>
      <c r="E35" s="2" t="e">
        <f t="shared" si="4"/>
        <v>#DIV/0!</v>
      </c>
      <c r="F35" s="2" t="e">
        <f t="shared" si="4"/>
        <v>#DIV/0!</v>
      </c>
    </row>
    <row r="37" spans="1:6" x14ac:dyDescent="0.25">
      <c r="A37" s="8" t="s">
        <v>10</v>
      </c>
    </row>
    <row r="39" spans="1:6" x14ac:dyDescent="0.25">
      <c r="A39" s="6" t="s">
        <v>11</v>
      </c>
    </row>
    <row r="40" spans="1:6" x14ac:dyDescent="0.25">
      <c r="A40" s="6" t="s">
        <v>12</v>
      </c>
      <c r="B40" s="18">
        <f>(B11/B29)*100</f>
        <v>33.449072618014227</v>
      </c>
      <c r="C40" s="18">
        <f>(C11/C29)*100</f>
        <v>36.304457151371786</v>
      </c>
      <c r="D40" s="18">
        <f t="shared" ref="D40:F40" si="5">(D11/D29)*100</f>
        <v>7.5871958162877995</v>
      </c>
      <c r="E40" s="18" t="e">
        <f t="shared" si="5"/>
        <v>#DIV/0!</v>
      </c>
      <c r="F40" s="18" t="e">
        <f t="shared" si="5"/>
        <v>#DIV/0!</v>
      </c>
    </row>
    <row r="41" spans="1:6" x14ac:dyDescent="0.25">
      <c r="A41" s="6" t="s">
        <v>13</v>
      </c>
      <c r="B41" s="18">
        <f>(B12/B29)*100</f>
        <v>33.127434823266952</v>
      </c>
      <c r="C41" s="18">
        <f>(C12/C29)*100</f>
        <v>36.012963549330401</v>
      </c>
      <c r="D41" s="18">
        <f t="shared" ref="D41:F41" si="6">(D12/D29)*100</f>
        <v>6.9925351102863642</v>
      </c>
      <c r="E41" s="18" t="e">
        <f t="shared" si="6"/>
        <v>#DIV/0!</v>
      </c>
      <c r="F41" s="18" t="e">
        <f t="shared" si="6"/>
        <v>#DIV/0!</v>
      </c>
    </row>
    <row r="43" spans="1:6" x14ac:dyDescent="0.25">
      <c r="A43" s="6" t="s">
        <v>14</v>
      </c>
    </row>
    <row r="44" spans="1:6" x14ac:dyDescent="0.25">
      <c r="A44" s="6" t="s">
        <v>15</v>
      </c>
      <c r="B44" s="4">
        <f t="shared" ref="B44:F44" si="7">B12/B11*100</f>
        <v>99.038425374537709</v>
      </c>
      <c r="C44" s="18">
        <f t="shared" si="7"/>
        <v>99.197085909242489</v>
      </c>
      <c r="D44" s="4">
        <f t="shared" si="7"/>
        <v>92.16231239577543</v>
      </c>
      <c r="E44" s="4" t="e">
        <f t="shared" si="7"/>
        <v>#DIV/0!</v>
      </c>
      <c r="F44" s="4" t="e">
        <f t="shared" si="7"/>
        <v>#DIV/0!</v>
      </c>
    </row>
    <row r="45" spans="1:6" x14ac:dyDescent="0.25">
      <c r="A45" s="6" t="s">
        <v>16</v>
      </c>
      <c r="B45" s="4">
        <f t="shared" ref="B45:F45" si="8">B18/B17*100</f>
        <v>98.313433652883191</v>
      </c>
      <c r="C45" s="18">
        <f t="shared" si="8"/>
        <v>99.508332692028148</v>
      </c>
      <c r="D45" s="4">
        <f t="shared" si="8"/>
        <v>87.082917551250034</v>
      </c>
      <c r="E45" s="4" t="e">
        <f t="shared" si="8"/>
        <v>#DIV/0!</v>
      </c>
      <c r="F45" s="4" t="e">
        <f t="shared" si="8"/>
        <v>#DIV/0!</v>
      </c>
    </row>
    <row r="46" spans="1:6" x14ac:dyDescent="0.25">
      <c r="A46" s="6" t="s">
        <v>17</v>
      </c>
      <c r="B46" s="4">
        <f t="shared" ref="B46:F46" si="9">AVERAGE(B44:B45)</f>
        <v>98.675929513710457</v>
      </c>
      <c r="C46" s="18">
        <f t="shared" si="9"/>
        <v>99.352709300635325</v>
      </c>
      <c r="D46" s="4">
        <f t="shared" si="9"/>
        <v>89.622614973512725</v>
      </c>
      <c r="E46" s="4" t="e">
        <f t="shared" si="9"/>
        <v>#DIV/0!</v>
      </c>
      <c r="F46" s="4" t="e">
        <f t="shared" si="9"/>
        <v>#DIV/0!</v>
      </c>
    </row>
    <row r="47" spans="1:6" x14ac:dyDescent="0.25">
      <c r="B47" s="1"/>
      <c r="C47" s="1"/>
      <c r="D47" s="1"/>
    </row>
    <row r="48" spans="1:6" x14ac:dyDescent="0.25">
      <c r="A48" s="6" t="s">
        <v>18</v>
      </c>
    </row>
    <row r="49" spans="1:7" x14ac:dyDescent="0.25">
      <c r="A49" s="6" t="s">
        <v>19</v>
      </c>
      <c r="B49" s="4">
        <f t="shared" ref="B49:F49" si="10">B12/B13*100</f>
        <v>99.582541099847674</v>
      </c>
      <c r="C49" s="18">
        <f t="shared" si="10"/>
        <v>99.754719130832939</v>
      </c>
      <c r="D49" s="4">
        <f t="shared" si="10"/>
        <v>92.16231239577543</v>
      </c>
      <c r="E49" s="4" t="e">
        <f t="shared" si="10"/>
        <v>#DIV/0!</v>
      </c>
      <c r="F49" s="4" t="e">
        <f t="shared" si="10"/>
        <v>#DIV/0!</v>
      </c>
    </row>
    <row r="50" spans="1:7" x14ac:dyDescent="0.25">
      <c r="A50" s="6" t="s">
        <v>20</v>
      </c>
      <c r="B50" s="4">
        <f t="shared" ref="B50:F50" si="11">B18/B19*100</f>
        <v>24.63034895146756</v>
      </c>
      <c r="C50" s="18">
        <f t="shared" si="11"/>
        <v>24.935317605289011</v>
      </c>
      <c r="D50" s="4">
        <f t="shared" si="11"/>
        <v>21.770729387812509</v>
      </c>
      <c r="E50" s="4" t="e">
        <f t="shared" si="11"/>
        <v>#DIV/0!</v>
      </c>
      <c r="F50" s="4" t="e">
        <f t="shared" si="11"/>
        <v>#DIV/0!</v>
      </c>
    </row>
    <row r="51" spans="1:7" x14ac:dyDescent="0.25">
      <c r="A51" s="6" t="s">
        <v>21</v>
      </c>
      <c r="B51" s="4">
        <f t="shared" ref="B51:F51" si="12">(B49+B50)/2</f>
        <v>62.106445025657621</v>
      </c>
      <c r="C51" s="18">
        <f t="shared" si="12"/>
        <v>62.345018368060977</v>
      </c>
      <c r="D51" s="4">
        <f t="shared" si="12"/>
        <v>56.966520891793969</v>
      </c>
      <c r="E51" s="4" t="e">
        <f t="shared" si="12"/>
        <v>#DIV/0!</v>
      </c>
      <c r="F51" s="4" t="e">
        <f t="shared" si="12"/>
        <v>#DIV/0!</v>
      </c>
    </row>
    <row r="53" spans="1:7" x14ac:dyDescent="0.25">
      <c r="A53" s="6" t="s">
        <v>22</v>
      </c>
      <c r="B53" s="4">
        <f>B20/B18*100</f>
        <v>100</v>
      </c>
      <c r="C53" s="18">
        <f>C20/C18*100</f>
        <v>100</v>
      </c>
      <c r="D53" s="18">
        <f t="shared" ref="D53:F53" si="13">D20/D18*100</f>
        <v>100</v>
      </c>
      <c r="E53" s="18" t="e">
        <f t="shared" si="13"/>
        <v>#DIV/0!</v>
      </c>
      <c r="F53" s="18" t="e">
        <f t="shared" si="13"/>
        <v>#DIV/0!</v>
      </c>
    </row>
    <row r="55" spans="1:7" x14ac:dyDescent="0.25">
      <c r="A55" s="6" t="s">
        <v>23</v>
      </c>
    </row>
    <row r="56" spans="1:7" x14ac:dyDescent="0.25">
      <c r="A56" s="6" t="s">
        <v>24</v>
      </c>
      <c r="B56" s="30">
        <f t="shared" ref="B56:F56" si="14">((B12/B10)-1)*100</f>
        <v>-3.2058041928539893E-2</v>
      </c>
      <c r="C56" s="35">
        <f t="shared" si="14"/>
        <v>9.2750372079986043E-2</v>
      </c>
      <c r="D56" s="30">
        <f t="shared" si="14"/>
        <v>-5.5270655270655222</v>
      </c>
      <c r="E56" s="30" t="e">
        <f t="shared" si="14"/>
        <v>#DIV/0!</v>
      </c>
      <c r="F56" s="30" t="e">
        <f t="shared" si="14"/>
        <v>#DIV/0!</v>
      </c>
      <c r="G56" s="29"/>
    </row>
    <row r="57" spans="1:7" x14ac:dyDescent="0.25">
      <c r="A57" s="6" t="s">
        <v>25</v>
      </c>
      <c r="B57" s="30">
        <f t="shared" ref="B57:F57" si="15">((B33/B32)-1)*100</f>
        <v>-1.8647771565947324</v>
      </c>
      <c r="C57" s="35">
        <f t="shared" si="15"/>
        <v>-1.5814461668767765</v>
      </c>
      <c r="D57" s="30">
        <f t="shared" si="15"/>
        <v>-4.8079302336928027</v>
      </c>
      <c r="E57" s="30" t="e">
        <f t="shared" si="15"/>
        <v>#DIV/0!</v>
      </c>
      <c r="F57" s="30" t="e">
        <f t="shared" si="15"/>
        <v>#DIV/0!</v>
      </c>
      <c r="G57" s="29"/>
    </row>
    <row r="58" spans="1:7" x14ac:dyDescent="0.25">
      <c r="A58" s="6" t="s">
        <v>26</v>
      </c>
      <c r="B58" s="30">
        <f t="shared" ref="B58:F58" si="16">((B35/B34)-1)*100</f>
        <v>-1.8333068369406624</v>
      </c>
      <c r="C58" s="35">
        <f t="shared" si="16"/>
        <v>-1.6726451543525256</v>
      </c>
      <c r="D58" s="30">
        <f t="shared" si="16"/>
        <v>0.76120774419126125</v>
      </c>
      <c r="E58" s="30" t="e">
        <f t="shared" si="16"/>
        <v>#DIV/0!</v>
      </c>
      <c r="F58" s="30" t="e">
        <f t="shared" si="16"/>
        <v>#DIV/0!</v>
      </c>
      <c r="G58" s="29"/>
    </row>
    <row r="59" spans="1:7" x14ac:dyDescent="0.25">
      <c r="B59" s="1"/>
      <c r="C59" s="1"/>
      <c r="D59" s="1"/>
    </row>
    <row r="60" spans="1:7" x14ac:dyDescent="0.25">
      <c r="A60" s="6" t="s">
        <v>27</v>
      </c>
    </row>
    <row r="61" spans="1:7" x14ac:dyDescent="0.25">
      <c r="A61" s="6" t="s">
        <v>33</v>
      </c>
      <c r="B61" s="4">
        <f t="shared" ref="B61:F61" si="17">B17/(B11*3)</f>
        <v>19465.993856954803</v>
      </c>
      <c r="C61" s="18">
        <f t="shared" si="17"/>
        <v>18000</v>
      </c>
      <c r="D61" s="4">
        <f t="shared" si="17"/>
        <v>83000</v>
      </c>
      <c r="E61" s="4" t="e">
        <f t="shared" si="17"/>
        <v>#DIV/0!</v>
      </c>
      <c r="F61" s="4" t="e">
        <f t="shared" si="17"/>
        <v>#DIV/0!</v>
      </c>
    </row>
    <row r="62" spans="1:7" x14ac:dyDescent="0.25">
      <c r="A62" s="6" t="s">
        <v>34</v>
      </c>
      <c r="B62" s="4">
        <f>B18/(B12*3)</f>
        <v>19323.496797387277</v>
      </c>
      <c r="C62" s="18">
        <f t="shared" ref="C62:F62" si="18">C18/(C12*3)</f>
        <v>18056.477889837082</v>
      </c>
      <c r="D62" s="4">
        <f t="shared" si="18"/>
        <v>78425.572979493372</v>
      </c>
      <c r="E62" s="4" t="e">
        <f t="shared" si="18"/>
        <v>#DIV/0!</v>
      </c>
      <c r="F62" s="4" t="e">
        <f t="shared" si="18"/>
        <v>#DIV/0!</v>
      </c>
    </row>
    <row r="63" spans="1:7" x14ac:dyDescent="0.25">
      <c r="A63" s="6" t="s">
        <v>28</v>
      </c>
      <c r="B63" s="4">
        <f>(B62/B61)*B46</f>
        <v>97.953591373201263</v>
      </c>
      <c r="C63" s="4">
        <f t="shared" ref="C63:D63" si="19">(C62/C61)*C46</f>
        <v>99.664444376796268</v>
      </c>
      <c r="D63" s="4">
        <f t="shared" si="19"/>
        <v>84.683191942388646</v>
      </c>
      <c r="E63" s="4" t="e">
        <f t="shared" ref="E63:F63" si="20">(E61/E62)*E46</f>
        <v>#DIV/0!</v>
      </c>
      <c r="F63" s="4" t="e">
        <f t="shared" si="20"/>
        <v>#DIV/0!</v>
      </c>
    </row>
    <row r="64" spans="1:7" x14ac:dyDescent="0.25">
      <c r="A64" s="6" t="s">
        <v>41</v>
      </c>
      <c r="B64" s="4">
        <f>B17/B11</f>
        <v>58397.981570864416</v>
      </c>
      <c r="C64" s="4">
        <f t="shared" ref="C64:F64" si="21">C17/C11</f>
        <v>54000</v>
      </c>
      <c r="D64" s="4">
        <f t="shared" si="21"/>
        <v>249000</v>
      </c>
      <c r="E64" s="4" t="e">
        <f t="shared" si="21"/>
        <v>#DIV/0!</v>
      </c>
      <c r="F64" s="4" t="e">
        <f t="shared" si="21"/>
        <v>#DIV/0!</v>
      </c>
    </row>
    <row r="65" spans="1:6" x14ac:dyDescent="0.25">
      <c r="A65" s="6" t="s">
        <v>42</v>
      </c>
      <c r="B65" s="4">
        <f>B18/B12</f>
        <v>57970.490392161824</v>
      </c>
      <c r="C65" s="4">
        <f t="shared" ref="C65:F65" si="22">C18/C12</f>
        <v>54169.433669511251</v>
      </c>
      <c r="D65" s="4">
        <f t="shared" si="22"/>
        <v>235276.7189384801</v>
      </c>
      <c r="E65" s="4" t="e">
        <f t="shared" si="22"/>
        <v>#DIV/0!</v>
      </c>
      <c r="F65" s="4" t="e">
        <f t="shared" si="22"/>
        <v>#DIV/0!</v>
      </c>
    </row>
    <row r="66" spans="1:6" x14ac:dyDescent="0.25">
      <c r="B66" s="1"/>
      <c r="C66" s="1"/>
      <c r="D66" s="1"/>
    </row>
    <row r="67" spans="1:6" x14ac:dyDescent="0.25">
      <c r="A67" s="6" t="s">
        <v>29</v>
      </c>
      <c r="B67" s="1"/>
      <c r="C67" s="1"/>
      <c r="D67" s="1"/>
    </row>
    <row r="68" spans="1:6" x14ac:dyDescent="0.25">
      <c r="A68" s="6" t="s">
        <v>30</v>
      </c>
      <c r="B68" s="4">
        <f>(B24/B23)*100</f>
        <v>133.51263332914709</v>
      </c>
      <c r="C68" s="4"/>
      <c r="D68" s="4"/>
      <c r="E68" s="4"/>
    </row>
    <row r="69" spans="1:6" x14ac:dyDescent="0.25">
      <c r="A69" s="6" t="s">
        <v>31</v>
      </c>
      <c r="B69" s="4">
        <f>(B18/B24)*100</f>
        <v>73.636053159488114</v>
      </c>
      <c r="C69" s="4"/>
      <c r="D69" s="4"/>
      <c r="E69" s="4"/>
    </row>
    <row r="70" spans="1:6" ht="15.75" thickBot="1" x14ac:dyDescent="0.3">
      <c r="A70" s="10"/>
      <c r="B70" s="10"/>
      <c r="C70" s="10"/>
      <c r="D70" s="10"/>
      <c r="E70" s="10"/>
      <c r="F70" s="10"/>
    </row>
    <row r="71" spans="1:6" ht="15.75" thickTop="1" x14ac:dyDescent="0.25"/>
    <row r="72" spans="1:6" x14ac:dyDescent="0.25">
      <c r="A72" s="11" t="s">
        <v>32</v>
      </c>
    </row>
    <row r="73" spans="1:6" x14ac:dyDescent="0.25">
      <c r="A73" s="22" t="s">
        <v>104</v>
      </c>
    </row>
    <row r="74" spans="1:6" x14ac:dyDescent="0.25">
      <c r="A74" s="6" t="s">
        <v>88</v>
      </c>
      <c r="B74" s="12"/>
      <c r="C74" s="12"/>
    </row>
    <row r="76" spans="1:6" x14ac:dyDescent="0.25">
      <c r="A76" s="13" t="s">
        <v>130</v>
      </c>
    </row>
    <row r="78" spans="1:6" x14ac:dyDescent="0.25">
      <c r="A78" s="6" t="s">
        <v>53</v>
      </c>
    </row>
    <row r="79" spans="1:6" x14ac:dyDescent="0.25">
      <c r="A79" s="6" t="s">
        <v>62</v>
      </c>
    </row>
  </sheetData>
  <mergeCells count="4">
    <mergeCell ref="A4:A5"/>
    <mergeCell ref="B4:B5"/>
    <mergeCell ref="A2:F2"/>
    <mergeCell ref="C4:F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9"/>
  <sheetViews>
    <sheetView topLeftCell="A34" zoomScaleNormal="100" workbookViewId="0">
      <selection activeCell="G61" sqref="G61"/>
    </sheetView>
  </sheetViews>
  <sheetFormatPr baseColWidth="10" defaultColWidth="11.42578125" defaultRowHeight="15" x14ac:dyDescent="0.25"/>
  <cols>
    <col min="1" max="1" width="46.5703125" style="6" customWidth="1"/>
    <col min="2" max="2" width="17.42578125" style="6" bestFit="1" customWidth="1"/>
    <col min="3" max="3" width="20.28515625" style="6" bestFit="1" customWidth="1"/>
    <col min="4" max="4" width="16.28515625" style="6" bestFit="1" customWidth="1"/>
    <col min="5" max="5" width="16.28515625" style="6" hidden="1" customWidth="1"/>
    <col min="6" max="6" width="15" style="6" hidden="1" customWidth="1"/>
    <col min="7" max="7" width="23" style="6" customWidth="1"/>
    <col min="8" max="8" width="25.140625" style="6" customWidth="1"/>
    <col min="9" max="16384" width="11.42578125" style="6"/>
  </cols>
  <sheetData>
    <row r="2" spans="1:8" ht="15.75" x14ac:dyDescent="0.25">
      <c r="A2" s="52" t="s">
        <v>105</v>
      </c>
      <c r="B2" s="52"/>
      <c r="C2" s="52"/>
      <c r="D2" s="52"/>
      <c r="E2" s="52"/>
      <c r="F2" s="52"/>
    </row>
    <row r="3" spans="1:8" ht="3.75" customHeight="1" x14ac:dyDescent="0.25"/>
    <row r="4" spans="1:8" ht="23.25" customHeight="1" x14ac:dyDescent="0.25">
      <c r="A4" s="48" t="s">
        <v>0</v>
      </c>
      <c r="B4" s="50" t="s">
        <v>1</v>
      </c>
      <c r="C4" s="53" t="s">
        <v>36</v>
      </c>
      <c r="D4" s="53"/>
      <c r="E4" s="53"/>
      <c r="F4" s="53"/>
      <c r="G4" s="53"/>
      <c r="H4" s="53"/>
    </row>
    <row r="5" spans="1:8" ht="45" customHeight="1" thickBot="1" x14ac:dyDescent="0.3">
      <c r="A5" s="49"/>
      <c r="B5" s="51"/>
      <c r="C5" s="47" t="s">
        <v>49</v>
      </c>
      <c r="D5" s="28" t="s">
        <v>52</v>
      </c>
      <c r="E5" s="20" t="s">
        <v>2</v>
      </c>
      <c r="F5" s="21" t="s">
        <v>79</v>
      </c>
      <c r="G5" s="44" t="s">
        <v>131</v>
      </c>
      <c r="H5" s="44" t="s">
        <v>132</v>
      </c>
    </row>
    <row r="6" spans="1:8" ht="15.75" thickTop="1" x14ac:dyDescent="0.25"/>
    <row r="7" spans="1:8" x14ac:dyDescent="0.25">
      <c r="A7" s="8" t="s">
        <v>3</v>
      </c>
    </row>
    <row r="9" spans="1:8" x14ac:dyDescent="0.25">
      <c r="A9" s="6" t="s">
        <v>4</v>
      </c>
      <c r="B9" s="29"/>
      <c r="C9" s="29"/>
      <c r="D9" s="29"/>
      <c r="E9" s="29"/>
      <c r="F9" s="29"/>
    </row>
    <row r="10" spans="1:8" x14ac:dyDescent="0.25">
      <c r="A10" s="3" t="s">
        <v>67</v>
      </c>
      <c r="B10" s="15">
        <f>SUM(C10:F10)</f>
        <v>78134.666666666672</v>
      </c>
      <c r="C10" s="31">
        <v>76599.333333333343</v>
      </c>
      <c r="D10" s="31">
        <v>1535.3333333333335</v>
      </c>
      <c r="E10" s="31">
        <v>0</v>
      </c>
      <c r="F10" s="31">
        <v>0</v>
      </c>
      <c r="G10" s="29">
        <v>0</v>
      </c>
      <c r="H10" s="29">
        <v>0</v>
      </c>
    </row>
    <row r="11" spans="1:8" x14ac:dyDescent="0.25">
      <c r="A11" s="36" t="s">
        <v>106</v>
      </c>
      <c r="B11" s="15">
        <f>SUM(C11:F11)+2450</f>
        <v>82341.333333333328</v>
      </c>
      <c r="C11" s="15">
        <v>77966</v>
      </c>
      <c r="D11" s="15">
        <v>1925.3333333333333</v>
      </c>
      <c r="E11" s="15"/>
      <c r="F11" s="15"/>
      <c r="G11" s="6">
        <v>2289</v>
      </c>
      <c r="H11" s="6">
        <v>570</v>
      </c>
    </row>
    <row r="12" spans="1:8" x14ac:dyDescent="0.25">
      <c r="A12" s="36" t="s">
        <v>107</v>
      </c>
      <c r="B12" s="31">
        <f>SUM(C12:H12)+122+471</f>
        <v>79470</v>
      </c>
      <c r="C12" s="31">
        <v>76817</v>
      </c>
      <c r="D12" s="31">
        <v>1434</v>
      </c>
      <c r="E12" s="15"/>
      <c r="F12" s="15"/>
      <c r="G12" s="6">
        <v>153</v>
      </c>
      <c r="H12" s="6">
        <v>473</v>
      </c>
    </row>
    <row r="13" spans="1:8" x14ac:dyDescent="0.25">
      <c r="A13" s="36" t="s">
        <v>84</v>
      </c>
      <c r="B13" s="15">
        <f>SUM(C13:F13)+2450</f>
        <v>82064.5</v>
      </c>
      <c r="C13" s="15">
        <v>77783.916666666672</v>
      </c>
      <c r="D13" s="15">
        <v>1830.5833333333333</v>
      </c>
      <c r="E13" s="15"/>
      <c r="F13" s="15"/>
      <c r="G13" s="6">
        <v>2289</v>
      </c>
      <c r="H13" s="6">
        <v>570</v>
      </c>
    </row>
    <row r="14" spans="1:8" x14ac:dyDescent="0.25">
      <c r="A14" s="37"/>
      <c r="C14" s="9"/>
    </row>
    <row r="15" spans="1:8" x14ac:dyDescent="0.25">
      <c r="A15" s="38" t="s">
        <v>5</v>
      </c>
    </row>
    <row r="16" spans="1:8" x14ac:dyDescent="0.25">
      <c r="A16" s="36" t="s">
        <v>67</v>
      </c>
      <c r="B16" s="2">
        <f>SUM(C16:F16)</f>
        <v>4493061800</v>
      </c>
      <c r="C16" s="31">
        <v>4136364000</v>
      </c>
      <c r="D16" s="31">
        <v>356058800</v>
      </c>
      <c r="E16" s="31">
        <v>373500</v>
      </c>
      <c r="F16" s="31">
        <v>265500</v>
      </c>
      <c r="G16" s="29">
        <v>0</v>
      </c>
      <c r="H16" s="29">
        <v>0</v>
      </c>
    </row>
    <row r="17" spans="1:8" x14ac:dyDescent="0.25">
      <c r="A17" s="36" t="s">
        <v>106</v>
      </c>
      <c r="B17" s="2">
        <f>SUM(C17:H17)</f>
        <v>4689572000</v>
      </c>
      <c r="C17" s="2">
        <f>4210164000-62033400</f>
        <v>4148130600</v>
      </c>
      <c r="D17" s="2">
        <f>479408000-249311700</f>
        <v>230096300</v>
      </c>
      <c r="E17" s="2">
        <v>0</v>
      </c>
      <c r="F17" s="2">
        <v>0</v>
      </c>
      <c r="G17" s="2">
        <v>249272100</v>
      </c>
      <c r="H17" s="2">
        <v>62073000</v>
      </c>
    </row>
    <row r="18" spans="1:8" x14ac:dyDescent="0.25">
      <c r="A18" s="36" t="s">
        <v>107</v>
      </c>
      <c r="B18" s="2">
        <f>SUM(C18:H18)</f>
        <v>4570139600</v>
      </c>
      <c r="C18" s="2">
        <v>4160520000</v>
      </c>
      <c r="D18" s="2">
        <v>341448200</v>
      </c>
      <c r="E18" s="2"/>
      <c r="F18" s="2"/>
      <c r="G18" s="2">
        <v>16661700</v>
      </c>
      <c r="H18" s="2">
        <v>51509700</v>
      </c>
    </row>
    <row r="19" spans="1:8" x14ac:dyDescent="0.25">
      <c r="A19" s="36" t="s">
        <v>84</v>
      </c>
      <c r="B19" s="2">
        <f>SUM(C19:H19)</f>
        <v>18624587000</v>
      </c>
      <c r="C19" s="2">
        <f>16801326000-H19</f>
        <v>16739253000</v>
      </c>
      <c r="D19" s="2">
        <f>1823261000-G19</f>
        <v>1573988900</v>
      </c>
      <c r="E19" s="2">
        <v>0</v>
      </c>
      <c r="F19" s="2">
        <v>0</v>
      </c>
      <c r="G19" s="2">
        <v>249272100</v>
      </c>
      <c r="H19" s="2">
        <v>62073000</v>
      </c>
    </row>
    <row r="20" spans="1:8" x14ac:dyDescent="0.25">
      <c r="A20" s="3" t="s">
        <v>108</v>
      </c>
      <c r="B20" s="2">
        <f>SUM(C20:H20)</f>
        <v>4570139600</v>
      </c>
      <c r="C20" s="2">
        <f>C18</f>
        <v>4160520000</v>
      </c>
      <c r="D20" s="2">
        <f t="shared" ref="D20:H20" si="0">D18</f>
        <v>341448200</v>
      </c>
      <c r="E20" s="2">
        <f t="shared" si="0"/>
        <v>0</v>
      </c>
      <c r="F20" s="2">
        <f t="shared" si="0"/>
        <v>0</v>
      </c>
      <c r="G20" s="2">
        <f t="shared" si="0"/>
        <v>16661700</v>
      </c>
      <c r="H20" s="2">
        <f t="shared" si="0"/>
        <v>51509700</v>
      </c>
    </row>
    <row r="21" spans="1:8" x14ac:dyDescent="0.25">
      <c r="B21" s="2"/>
      <c r="C21" s="2"/>
      <c r="D21" s="2"/>
      <c r="E21" s="2"/>
      <c r="F21" s="2"/>
    </row>
    <row r="22" spans="1:8" x14ac:dyDescent="0.25">
      <c r="A22" s="5" t="s">
        <v>6</v>
      </c>
      <c r="B22" s="2"/>
      <c r="C22" s="2"/>
      <c r="D22" s="2"/>
      <c r="E22" s="2"/>
      <c r="F22" s="2"/>
    </row>
    <row r="23" spans="1:8" x14ac:dyDescent="0.25">
      <c r="A23" s="3" t="s">
        <v>106</v>
      </c>
      <c r="B23" s="2">
        <f>B17</f>
        <v>4689572000</v>
      </c>
      <c r="C23" s="2"/>
      <c r="D23" s="2"/>
      <c r="E23" s="2"/>
      <c r="F23" s="2"/>
    </row>
    <row r="24" spans="1:8" x14ac:dyDescent="0.25">
      <c r="A24" s="3" t="s">
        <v>107</v>
      </c>
      <c r="B24" s="2">
        <v>2944275488.3599997</v>
      </c>
      <c r="C24" s="2"/>
      <c r="D24" s="2"/>
      <c r="E24" s="2"/>
      <c r="F24" s="2"/>
    </row>
    <row r="26" spans="1:8" x14ac:dyDescent="0.25">
      <c r="A26" s="6" t="s">
        <v>7</v>
      </c>
    </row>
    <row r="27" spans="1:8" x14ac:dyDescent="0.25">
      <c r="A27" s="6" t="s">
        <v>68</v>
      </c>
      <c r="B27" s="6">
        <v>0.99</v>
      </c>
      <c r="C27" s="6">
        <v>0.99</v>
      </c>
      <c r="D27" s="6">
        <v>0.99</v>
      </c>
      <c r="E27" s="6">
        <v>0.99</v>
      </c>
      <c r="F27" s="6">
        <v>0.99</v>
      </c>
      <c r="G27" s="6">
        <v>0.99</v>
      </c>
      <c r="H27" s="6">
        <v>0.99</v>
      </c>
    </row>
    <row r="28" spans="1:8" x14ac:dyDescent="0.25">
      <c r="A28" s="6" t="s">
        <v>109</v>
      </c>
      <c r="B28" s="9">
        <v>1.02</v>
      </c>
      <c r="C28" s="9">
        <v>1.02</v>
      </c>
      <c r="D28" s="9">
        <v>1.02</v>
      </c>
      <c r="E28" s="9">
        <v>1.02</v>
      </c>
      <c r="F28" s="9">
        <v>1.02</v>
      </c>
      <c r="G28" s="9">
        <v>1.02</v>
      </c>
      <c r="H28" s="9">
        <v>1.02</v>
      </c>
    </row>
    <row r="29" spans="1:8" x14ac:dyDescent="0.25">
      <c r="A29" s="3" t="s">
        <v>8</v>
      </c>
      <c r="B29" s="17">
        <f>SUM(C29:E29)</f>
        <v>238467</v>
      </c>
      <c r="C29" s="17">
        <v>214756</v>
      </c>
      <c r="D29" s="17">
        <v>23711</v>
      </c>
      <c r="E29" s="13"/>
      <c r="F29" s="15">
        <v>0</v>
      </c>
    </row>
    <row r="31" spans="1:8" x14ac:dyDescent="0.25">
      <c r="A31" s="6" t="s">
        <v>9</v>
      </c>
    </row>
    <row r="32" spans="1:8" x14ac:dyDescent="0.25">
      <c r="A32" s="6" t="s">
        <v>69</v>
      </c>
      <c r="B32" s="33">
        <f t="shared" ref="B32:H32" si="1">B16/B27</f>
        <v>4538446262.6262627</v>
      </c>
      <c r="C32" s="31">
        <f t="shared" si="1"/>
        <v>4178145454.5454545</v>
      </c>
      <c r="D32" s="33">
        <f t="shared" si="1"/>
        <v>359655353.53535354</v>
      </c>
      <c r="E32" s="33">
        <f t="shared" si="1"/>
        <v>377272.72727272729</v>
      </c>
      <c r="F32" s="33">
        <f t="shared" si="1"/>
        <v>268181.81818181818</v>
      </c>
      <c r="G32" s="33">
        <f t="shared" si="1"/>
        <v>0</v>
      </c>
      <c r="H32" s="33">
        <f t="shared" si="1"/>
        <v>0</v>
      </c>
    </row>
    <row r="33" spans="1:8" x14ac:dyDescent="0.25">
      <c r="A33" s="6" t="s">
        <v>110</v>
      </c>
      <c r="B33" s="2">
        <f t="shared" ref="B33:H33" si="2">B18/B28</f>
        <v>4480529019.6078434</v>
      </c>
      <c r="C33" s="15">
        <f t="shared" si="2"/>
        <v>4078941176.4705882</v>
      </c>
      <c r="D33" s="2">
        <f t="shared" si="2"/>
        <v>334753137.25490195</v>
      </c>
      <c r="E33" s="2">
        <f t="shared" si="2"/>
        <v>0</v>
      </c>
      <c r="F33" s="2">
        <f t="shared" si="2"/>
        <v>0</v>
      </c>
      <c r="G33" s="2">
        <f t="shared" si="2"/>
        <v>16335000</v>
      </c>
      <c r="H33" s="2">
        <f t="shared" si="2"/>
        <v>50499705.882352941</v>
      </c>
    </row>
    <row r="34" spans="1:8" x14ac:dyDescent="0.25">
      <c r="A34" s="6" t="s">
        <v>70</v>
      </c>
      <c r="B34" s="2">
        <f t="shared" ref="B34:H34" si="3">B32/B10</f>
        <v>58084.925120214619</v>
      </c>
      <c r="C34" s="15">
        <f t="shared" si="3"/>
        <v>54545.454545454537</v>
      </c>
      <c r="D34" s="2">
        <f t="shared" si="3"/>
        <v>234252.2927933262</v>
      </c>
      <c r="E34" s="2" t="e">
        <f t="shared" si="3"/>
        <v>#DIV/0!</v>
      </c>
      <c r="F34" s="2" t="e">
        <f t="shared" si="3"/>
        <v>#DIV/0!</v>
      </c>
      <c r="G34" s="2" t="e">
        <f t="shared" si="3"/>
        <v>#DIV/0!</v>
      </c>
      <c r="H34" s="2" t="e">
        <f t="shared" si="3"/>
        <v>#DIV/0!</v>
      </c>
    </row>
    <row r="35" spans="1:8" x14ac:dyDescent="0.25">
      <c r="A35" s="6" t="s">
        <v>111</v>
      </c>
      <c r="B35" s="2">
        <f t="shared" ref="B35:H35" si="4">B33/B12</f>
        <v>56380.131113726478</v>
      </c>
      <c r="C35" s="15">
        <f t="shared" si="4"/>
        <v>53099.459448697402</v>
      </c>
      <c r="D35" s="2">
        <f t="shared" si="4"/>
        <v>233440.12360871822</v>
      </c>
      <c r="E35" s="2" t="e">
        <f t="shared" si="4"/>
        <v>#DIV/0!</v>
      </c>
      <c r="F35" s="2" t="e">
        <f t="shared" si="4"/>
        <v>#DIV/0!</v>
      </c>
      <c r="G35" s="2">
        <f t="shared" si="4"/>
        <v>106764.70588235294</v>
      </c>
      <c r="H35" s="2">
        <f t="shared" si="4"/>
        <v>106764.70588235294</v>
      </c>
    </row>
    <row r="37" spans="1:8" x14ac:dyDescent="0.25">
      <c r="A37" s="8" t="s">
        <v>10</v>
      </c>
    </row>
    <row r="39" spans="1:8" x14ac:dyDescent="0.25">
      <c r="A39" s="6" t="s">
        <v>11</v>
      </c>
    </row>
    <row r="40" spans="1:8" x14ac:dyDescent="0.25">
      <c r="A40" s="6" t="s">
        <v>12</v>
      </c>
      <c r="B40" s="16">
        <f>(B11/B29)*100</f>
        <v>34.529445723447402</v>
      </c>
      <c r="C40" s="16">
        <f>(C11/C29)*100</f>
        <v>36.304457151371786</v>
      </c>
      <c r="D40" s="16">
        <f t="shared" ref="D40:H40" si="5">(D11/D29)*100</f>
        <v>8.1200005623269078</v>
      </c>
      <c r="E40" s="16" t="e">
        <f t="shared" si="5"/>
        <v>#DIV/0!</v>
      </c>
      <c r="F40" s="16" t="e">
        <f t="shared" si="5"/>
        <v>#DIV/0!</v>
      </c>
      <c r="G40" s="16" t="e">
        <f>(G11/G29)*100</f>
        <v>#DIV/0!</v>
      </c>
      <c r="H40" s="16" t="e">
        <f t="shared" si="5"/>
        <v>#DIV/0!</v>
      </c>
    </row>
    <row r="41" spans="1:8" x14ac:dyDescent="0.25">
      <c r="A41" s="6" t="s">
        <v>13</v>
      </c>
      <c r="B41" s="16">
        <f>(B12/B29)*100</f>
        <v>33.325365773880662</v>
      </c>
      <c r="C41" s="16">
        <f>(C12/C29)*100</f>
        <v>35.769431354653655</v>
      </c>
      <c r="D41" s="16">
        <f t="shared" ref="D41:H41" si="6">(D12/D29)*100</f>
        <v>6.0478259035890511</v>
      </c>
      <c r="E41" s="16" t="e">
        <f t="shared" si="6"/>
        <v>#DIV/0!</v>
      </c>
      <c r="F41" s="16" t="e">
        <f t="shared" si="6"/>
        <v>#DIV/0!</v>
      </c>
      <c r="G41" s="16" t="e">
        <f t="shared" si="6"/>
        <v>#DIV/0!</v>
      </c>
      <c r="H41" s="16" t="e">
        <f t="shared" si="6"/>
        <v>#DIV/0!</v>
      </c>
    </row>
    <row r="43" spans="1:8" x14ac:dyDescent="0.25">
      <c r="A43" s="6" t="s">
        <v>14</v>
      </c>
    </row>
    <row r="44" spans="1:8" x14ac:dyDescent="0.25">
      <c r="A44" s="6" t="s">
        <v>15</v>
      </c>
      <c r="B44" s="4">
        <f t="shared" ref="B44:H44" si="7">B12/B11*100</f>
        <v>96.512889435844301</v>
      </c>
      <c r="C44" s="16">
        <f t="shared" si="7"/>
        <v>98.526280686453077</v>
      </c>
      <c r="D44" s="4">
        <f t="shared" si="7"/>
        <v>74.480609418282555</v>
      </c>
      <c r="E44" s="4" t="e">
        <f t="shared" si="7"/>
        <v>#DIV/0!</v>
      </c>
      <c r="F44" s="4" t="e">
        <f t="shared" si="7"/>
        <v>#DIV/0!</v>
      </c>
      <c r="G44" s="4">
        <f t="shared" si="7"/>
        <v>6.6841415465268668</v>
      </c>
      <c r="H44" s="4">
        <f t="shared" si="7"/>
        <v>82.982456140350877</v>
      </c>
    </row>
    <row r="45" spans="1:8" x14ac:dyDescent="0.25">
      <c r="A45" s="6" t="s">
        <v>16</v>
      </c>
      <c r="B45" s="4">
        <f t="shared" ref="B45:G45" si="8">B18/B17*100</f>
        <v>97.453234538247841</v>
      </c>
      <c r="C45" s="16">
        <f t="shared" si="8"/>
        <v>100.29867429921325</v>
      </c>
      <c r="D45" s="4">
        <f t="shared" si="8"/>
        <v>148.39360737221762</v>
      </c>
      <c r="E45" s="4" t="e">
        <f t="shared" si="8"/>
        <v>#DIV/0!</v>
      </c>
      <c r="F45" s="4" t="e">
        <f t="shared" si="8"/>
        <v>#DIV/0!</v>
      </c>
      <c r="G45" s="4">
        <f t="shared" si="8"/>
        <v>6.6841415465268668</v>
      </c>
      <c r="H45" s="4">
        <f>H18/G17*100</f>
        <v>20.664045434687637</v>
      </c>
    </row>
    <row r="46" spans="1:8" x14ac:dyDescent="0.25">
      <c r="A46" s="6" t="s">
        <v>17</v>
      </c>
      <c r="B46" s="4">
        <f t="shared" ref="B46:H46" si="9">AVERAGE(B44:B45)</f>
        <v>96.983061987046071</v>
      </c>
      <c r="C46" s="16">
        <f t="shared" si="9"/>
        <v>99.412477492833162</v>
      </c>
      <c r="D46" s="4">
        <f t="shared" si="9"/>
        <v>111.43710839525008</v>
      </c>
      <c r="E46" s="4" t="e">
        <f t="shared" si="9"/>
        <v>#DIV/0!</v>
      </c>
      <c r="F46" s="4" t="e">
        <f t="shared" si="9"/>
        <v>#DIV/0!</v>
      </c>
      <c r="G46" s="4">
        <f t="shared" si="9"/>
        <v>6.6841415465268668</v>
      </c>
      <c r="H46" s="4">
        <f t="shared" si="9"/>
        <v>51.823250787519257</v>
      </c>
    </row>
    <row r="47" spans="1:8" x14ac:dyDescent="0.25">
      <c r="B47" s="1"/>
      <c r="C47" s="1"/>
      <c r="D47" s="1"/>
    </row>
    <row r="48" spans="1:8" x14ac:dyDescent="0.25">
      <c r="A48" s="6" t="s">
        <v>18</v>
      </c>
    </row>
    <row r="49" spans="1:8" x14ac:dyDescent="0.25">
      <c r="A49" s="6" t="s">
        <v>19</v>
      </c>
      <c r="B49" s="4">
        <f t="shared" ref="B49:H49" si="10">B12/B13*100</f>
        <v>96.838462428943089</v>
      </c>
      <c r="C49" s="16">
        <f t="shared" si="10"/>
        <v>98.756919543136064</v>
      </c>
      <c r="D49" s="4">
        <f t="shared" si="10"/>
        <v>78.335685346201117</v>
      </c>
      <c r="E49" s="4" t="e">
        <f t="shared" si="10"/>
        <v>#DIV/0!</v>
      </c>
      <c r="F49" s="4" t="e">
        <f t="shared" si="10"/>
        <v>#DIV/0!</v>
      </c>
      <c r="G49" s="4">
        <f t="shared" si="10"/>
        <v>6.6841415465268668</v>
      </c>
      <c r="H49" s="4">
        <f t="shared" si="10"/>
        <v>82.982456140350877</v>
      </c>
    </row>
    <row r="50" spans="1:8" x14ac:dyDescent="0.25">
      <c r="A50" s="6" t="s">
        <v>20</v>
      </c>
      <c r="B50" s="4">
        <f t="shared" ref="B50:F50" si="11">B18/B19*100</f>
        <v>24.538206404254762</v>
      </c>
      <c r="C50" s="16">
        <f t="shared" si="11"/>
        <v>24.854872556140947</v>
      </c>
      <c r="D50" s="4">
        <f t="shared" si="11"/>
        <v>21.693177124692557</v>
      </c>
      <c r="E50" s="4" t="e">
        <f t="shared" si="11"/>
        <v>#DIV/0!</v>
      </c>
      <c r="F50" s="4" t="e">
        <f t="shared" si="11"/>
        <v>#DIV/0!</v>
      </c>
      <c r="G50" s="4">
        <f>G18/H19*100</f>
        <v>26.842105263157894</v>
      </c>
      <c r="H50" s="4">
        <f>H18/G19*100</f>
        <v>20.664045434687637</v>
      </c>
    </row>
    <row r="51" spans="1:8" x14ac:dyDescent="0.25">
      <c r="A51" s="6" t="s">
        <v>21</v>
      </c>
      <c r="B51" s="4">
        <f t="shared" ref="B51:H51" si="12">(B49+B50)/2</f>
        <v>60.688334416598927</v>
      </c>
      <c r="C51" s="16">
        <f t="shared" si="12"/>
        <v>61.805896049638505</v>
      </c>
      <c r="D51" s="4">
        <f t="shared" si="12"/>
        <v>50.014431235446835</v>
      </c>
      <c r="E51" s="4" t="e">
        <f t="shared" si="12"/>
        <v>#DIV/0!</v>
      </c>
      <c r="F51" s="4" t="e">
        <f t="shared" si="12"/>
        <v>#DIV/0!</v>
      </c>
      <c r="G51" s="4">
        <f t="shared" si="12"/>
        <v>16.763123404842382</v>
      </c>
      <c r="H51" s="4">
        <f t="shared" si="12"/>
        <v>51.823250787519257</v>
      </c>
    </row>
    <row r="53" spans="1:8" x14ac:dyDescent="0.25">
      <c r="A53" s="6" t="s">
        <v>22</v>
      </c>
      <c r="B53" s="4">
        <f>B20/B18*100</f>
        <v>100</v>
      </c>
      <c r="C53" s="16">
        <f>C20/C18*100</f>
        <v>100</v>
      </c>
      <c r="D53" s="16">
        <f t="shared" ref="D53:H53" si="13">D20/D18*100</f>
        <v>100</v>
      </c>
      <c r="E53" s="16" t="e">
        <f t="shared" si="13"/>
        <v>#DIV/0!</v>
      </c>
      <c r="F53" s="16" t="e">
        <f t="shared" si="13"/>
        <v>#DIV/0!</v>
      </c>
      <c r="G53" s="16">
        <f t="shared" si="13"/>
        <v>100</v>
      </c>
      <c r="H53" s="16">
        <f t="shared" si="13"/>
        <v>100</v>
      </c>
    </row>
    <row r="55" spans="1:8" x14ac:dyDescent="0.25">
      <c r="A55" s="6" t="s">
        <v>23</v>
      </c>
    </row>
    <row r="56" spans="1:8" x14ac:dyDescent="0.25">
      <c r="A56" s="6" t="s">
        <v>24</v>
      </c>
      <c r="B56" s="30">
        <f t="shared" ref="B56:H56" si="14">((B12/B10)-1)*100</f>
        <v>1.7090152045186935</v>
      </c>
      <c r="C56" s="39">
        <f t="shared" si="14"/>
        <v>0.28416261238128904</v>
      </c>
      <c r="D56" s="30">
        <f t="shared" si="14"/>
        <v>-6.6000868432479436</v>
      </c>
      <c r="E56" s="30" t="e">
        <f t="shared" si="14"/>
        <v>#DIV/0!</v>
      </c>
      <c r="F56" s="30" t="e">
        <f t="shared" si="14"/>
        <v>#DIV/0!</v>
      </c>
      <c r="G56" s="30" t="e">
        <f t="shared" si="14"/>
        <v>#DIV/0!</v>
      </c>
      <c r="H56" s="30" t="e">
        <f t="shared" si="14"/>
        <v>#DIV/0!</v>
      </c>
    </row>
    <row r="57" spans="1:8" x14ac:dyDescent="0.25">
      <c r="A57" s="6" t="s">
        <v>25</v>
      </c>
      <c r="B57" s="30">
        <f t="shared" ref="B57:H57" si="15">((B33/B32)-1)*100</f>
        <v>-1.2761469381132318</v>
      </c>
      <c r="C57" s="39">
        <f t="shared" si="15"/>
        <v>-2.3743615236501814</v>
      </c>
      <c r="D57" s="30">
        <f t="shared" si="15"/>
        <v>-6.923910915176668</v>
      </c>
      <c r="E57" s="30">
        <f t="shared" si="15"/>
        <v>-100</v>
      </c>
      <c r="F57" s="30">
        <f t="shared" si="15"/>
        <v>-100</v>
      </c>
      <c r="G57" s="30" t="e">
        <f t="shared" si="15"/>
        <v>#DIV/0!</v>
      </c>
      <c r="H57" s="30" t="e">
        <f t="shared" si="15"/>
        <v>#DIV/0!</v>
      </c>
    </row>
    <row r="58" spans="1:8" x14ac:dyDescent="0.25">
      <c r="A58" s="6" t="s">
        <v>26</v>
      </c>
      <c r="B58" s="30">
        <f t="shared" ref="B58:F58" si="16">((B35/B34)-1)*100</f>
        <v>-2.9350025035925209</v>
      </c>
      <c r="C58" s="39">
        <f t="shared" si="16"/>
        <v>-2.6509910107214152</v>
      </c>
      <c r="D58" s="30">
        <f t="shared" si="16"/>
        <v>-0.34670703749505316</v>
      </c>
      <c r="E58" s="30" t="e">
        <f t="shared" si="16"/>
        <v>#DIV/0!</v>
      </c>
      <c r="F58" s="30" t="e">
        <f t="shared" si="16"/>
        <v>#DIV/0!</v>
      </c>
      <c r="G58" s="29"/>
    </row>
    <row r="59" spans="1:8" x14ac:dyDescent="0.25">
      <c r="B59" s="1"/>
      <c r="C59" s="1"/>
      <c r="D59" s="1"/>
    </row>
    <row r="60" spans="1:8" x14ac:dyDescent="0.25">
      <c r="A60" s="6" t="s">
        <v>27</v>
      </c>
    </row>
    <row r="61" spans="1:8" x14ac:dyDescent="0.25">
      <c r="A61" s="6" t="s">
        <v>33</v>
      </c>
      <c r="B61" s="4">
        <f>B17/(B11*3)</f>
        <v>18984.276831400999</v>
      </c>
      <c r="C61" s="4">
        <f t="shared" ref="C61:F61" si="17">C17/(C11*3)</f>
        <v>17734.784393197035</v>
      </c>
      <c r="D61" s="4">
        <f t="shared" si="17"/>
        <v>39836.617036011077</v>
      </c>
      <c r="E61" s="4" t="e">
        <f t="shared" si="17"/>
        <v>#DIV/0!</v>
      </c>
      <c r="F61" s="4" t="e">
        <f t="shared" si="17"/>
        <v>#DIV/0!</v>
      </c>
      <c r="G61" s="4">
        <f>G17/(G11*3)</f>
        <v>36300</v>
      </c>
      <c r="H61" s="4">
        <f>H17/(H11*3)</f>
        <v>36300</v>
      </c>
    </row>
    <row r="62" spans="1:8" x14ac:dyDescent="0.25">
      <c r="A62" s="6" t="s">
        <v>34</v>
      </c>
      <c r="B62" s="4">
        <f>B18/(B12*3)</f>
        <v>19169.244578667003</v>
      </c>
      <c r="C62" s="4">
        <f t="shared" ref="C62:H62" si="18">C18/(C12*3)</f>
        <v>18053.816212557118</v>
      </c>
      <c r="D62" s="4">
        <f t="shared" si="18"/>
        <v>79369.642026964197</v>
      </c>
      <c r="E62" s="4" t="e">
        <f t="shared" si="18"/>
        <v>#DIV/0!</v>
      </c>
      <c r="F62" s="4" t="e">
        <f t="shared" si="18"/>
        <v>#DIV/0!</v>
      </c>
      <c r="G62" s="4">
        <f t="shared" si="18"/>
        <v>36300</v>
      </c>
      <c r="H62" s="4">
        <f t="shared" si="18"/>
        <v>36300</v>
      </c>
    </row>
    <row r="63" spans="1:8" x14ac:dyDescent="0.25">
      <c r="A63" s="6" t="s">
        <v>28</v>
      </c>
      <c r="B63" s="4">
        <f>(B62/B61)*B46</f>
        <v>97.927988078148545</v>
      </c>
      <c r="C63" s="4">
        <f t="shared" ref="C63:D63" si="19">(C62/C61)*C46</f>
        <v>101.2008129390649</v>
      </c>
      <c r="D63" s="4">
        <f t="shared" si="19"/>
        <v>222.02496245742068</v>
      </c>
      <c r="E63" s="4" t="e">
        <f t="shared" ref="E63:H63" si="20">(E61/E62)*E46</f>
        <v>#DIV/0!</v>
      </c>
      <c r="F63" s="4" t="e">
        <f t="shared" si="20"/>
        <v>#DIV/0!</v>
      </c>
      <c r="G63" s="4">
        <f t="shared" si="20"/>
        <v>6.6841415465268668</v>
      </c>
      <c r="H63" s="4">
        <f t="shared" si="20"/>
        <v>51.823250787519257</v>
      </c>
    </row>
    <row r="64" spans="1:8" x14ac:dyDescent="0.25">
      <c r="A64" s="6" t="s">
        <v>41</v>
      </c>
      <c r="B64" s="4">
        <f>B17/B11</f>
        <v>56952.830494202994</v>
      </c>
      <c r="C64" s="4">
        <f t="shared" ref="C64:G64" si="21">C17/C11</f>
        <v>53204.353179591104</v>
      </c>
      <c r="D64" s="4">
        <f t="shared" si="21"/>
        <v>119509.85110803324</v>
      </c>
      <c r="E64" s="4" t="e">
        <f t="shared" si="21"/>
        <v>#DIV/0!</v>
      </c>
      <c r="F64" s="4" t="e">
        <f t="shared" si="21"/>
        <v>#DIV/0!</v>
      </c>
      <c r="G64" s="4">
        <f t="shared" si="21"/>
        <v>108900</v>
      </c>
      <c r="H64" s="4">
        <f>G17/H11</f>
        <v>437319.4736842105</v>
      </c>
    </row>
    <row r="65" spans="1:8" x14ac:dyDescent="0.25">
      <c r="A65" s="6" t="s">
        <v>42</v>
      </c>
      <c r="B65" s="4">
        <f>B18/B12</f>
        <v>57507.733736001006</v>
      </c>
      <c r="C65" s="4">
        <f t="shared" ref="C65:H65" si="22">C18/C12</f>
        <v>54161.448637671347</v>
      </c>
      <c r="D65" s="4">
        <f t="shared" si="22"/>
        <v>238108.92608089262</v>
      </c>
      <c r="E65" s="4" t="e">
        <f t="shared" si="22"/>
        <v>#DIV/0!</v>
      </c>
      <c r="F65" s="4" t="e">
        <f t="shared" si="22"/>
        <v>#DIV/0!</v>
      </c>
      <c r="G65" s="4">
        <f t="shared" si="22"/>
        <v>108900</v>
      </c>
      <c r="H65" s="4">
        <f t="shared" si="22"/>
        <v>108900</v>
      </c>
    </row>
    <row r="66" spans="1:8" x14ac:dyDescent="0.25">
      <c r="B66" s="1"/>
      <c r="C66" s="1"/>
      <c r="D66" s="1"/>
    </row>
    <row r="67" spans="1:8" x14ac:dyDescent="0.25">
      <c r="A67" s="6" t="s">
        <v>29</v>
      </c>
      <c r="B67" s="1"/>
      <c r="C67" s="1"/>
      <c r="D67" s="1"/>
    </row>
    <row r="68" spans="1:8" x14ac:dyDescent="0.25">
      <c r="A68" s="6" t="s">
        <v>30</v>
      </c>
      <c r="B68" s="4">
        <f>(B24/B23)*100</f>
        <v>62.783458455483775</v>
      </c>
      <c r="C68" s="4"/>
      <c r="D68" s="4"/>
      <c r="E68" s="4"/>
    </row>
    <row r="69" spans="1:8" x14ac:dyDescent="0.25">
      <c r="A69" s="6" t="s">
        <v>31</v>
      </c>
      <c r="B69" s="4">
        <f>(B18/B24)*100</f>
        <v>155.22119509766486</v>
      </c>
      <c r="C69" s="4"/>
      <c r="D69" s="4"/>
      <c r="E69" s="4"/>
    </row>
    <row r="70" spans="1:8" ht="15.75" thickBot="1" x14ac:dyDescent="0.3">
      <c r="A70" s="10"/>
      <c r="B70" s="10"/>
      <c r="C70" s="10"/>
      <c r="D70" s="10"/>
      <c r="E70" s="10"/>
      <c r="F70" s="10"/>
      <c r="G70" s="10"/>
      <c r="H70" s="10"/>
    </row>
    <row r="71" spans="1:8" ht="15.75" thickTop="1" x14ac:dyDescent="0.25"/>
    <row r="72" spans="1:8" x14ac:dyDescent="0.25">
      <c r="A72" s="11" t="s">
        <v>32</v>
      </c>
    </row>
    <row r="73" spans="1:8" x14ac:dyDescent="0.25">
      <c r="A73" s="22" t="s">
        <v>104</v>
      </c>
    </row>
    <row r="74" spans="1:8" x14ac:dyDescent="0.25">
      <c r="A74" s="6" t="s">
        <v>88</v>
      </c>
      <c r="B74" s="12"/>
      <c r="C74" s="12"/>
    </row>
    <row r="76" spans="1:8" x14ac:dyDescent="0.25">
      <c r="A76" s="6" t="s">
        <v>133</v>
      </c>
    </row>
    <row r="78" spans="1:8" x14ac:dyDescent="0.25">
      <c r="A78" s="6" t="s">
        <v>50</v>
      </c>
    </row>
    <row r="79" spans="1:8" x14ac:dyDescent="0.25">
      <c r="A79" s="6" t="s">
        <v>62</v>
      </c>
    </row>
  </sheetData>
  <mergeCells count="4">
    <mergeCell ref="A4:A5"/>
    <mergeCell ref="B4:B5"/>
    <mergeCell ref="A2:F2"/>
    <mergeCell ref="C4:H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9"/>
  <sheetViews>
    <sheetView zoomScale="90" zoomScaleNormal="90" workbookViewId="0">
      <selection activeCell="A76" sqref="A76"/>
    </sheetView>
  </sheetViews>
  <sheetFormatPr baseColWidth="10" defaultColWidth="11.42578125" defaultRowHeight="15" x14ac:dyDescent="0.25"/>
  <cols>
    <col min="1" max="1" width="46.5703125" style="6" customWidth="1"/>
    <col min="2" max="2" width="17.42578125" style="6" bestFit="1" customWidth="1"/>
    <col min="3" max="3" width="20.28515625" style="6" bestFit="1" customWidth="1"/>
    <col min="4" max="4" width="16.28515625" style="6" bestFit="1" customWidth="1"/>
    <col min="5" max="5" width="16.28515625" style="6" hidden="1" customWidth="1"/>
    <col min="6" max="6" width="15" style="6" hidden="1" customWidth="1"/>
    <col min="7" max="16384" width="11.42578125" style="6"/>
  </cols>
  <sheetData>
    <row r="2" spans="1:7" ht="15.75" x14ac:dyDescent="0.25">
      <c r="A2" s="52" t="s">
        <v>112</v>
      </c>
      <c r="B2" s="52"/>
      <c r="C2" s="52"/>
      <c r="D2" s="52"/>
      <c r="E2" s="52"/>
      <c r="F2" s="52"/>
    </row>
    <row r="4" spans="1:7" x14ac:dyDescent="0.25">
      <c r="A4" s="48" t="s">
        <v>0</v>
      </c>
      <c r="B4" s="50" t="s">
        <v>1</v>
      </c>
      <c r="C4" s="53" t="s">
        <v>36</v>
      </c>
      <c r="D4" s="53"/>
      <c r="E4" s="53"/>
      <c r="F4" s="53"/>
    </row>
    <row r="5" spans="1:7" ht="31.5" customHeight="1" thickBot="1" x14ac:dyDescent="0.3">
      <c r="A5" s="49"/>
      <c r="B5" s="51"/>
      <c r="C5" s="26" t="s">
        <v>49</v>
      </c>
      <c r="D5" s="21" t="s">
        <v>52</v>
      </c>
      <c r="E5" s="20" t="s">
        <v>2</v>
      </c>
      <c r="F5" s="28" t="s">
        <v>37</v>
      </c>
    </row>
    <row r="6" spans="1:7" ht="15.75" thickTop="1" x14ac:dyDescent="0.25"/>
    <row r="7" spans="1:7" x14ac:dyDescent="0.25">
      <c r="A7" s="8" t="s">
        <v>3</v>
      </c>
    </row>
    <row r="9" spans="1:7" x14ac:dyDescent="0.25">
      <c r="A9" s="6" t="s">
        <v>4</v>
      </c>
    </row>
    <row r="10" spans="1:7" x14ac:dyDescent="0.25">
      <c r="A10" s="3" t="s">
        <v>71</v>
      </c>
      <c r="B10" s="33">
        <f>SUM(C10:F10)</f>
        <v>78409.666666666657</v>
      </c>
      <c r="C10" s="31">
        <f>AVERAGE('I Trimestre'!C10,'II Trimestre'!C10)</f>
        <v>76883.833333333328</v>
      </c>
      <c r="D10" s="31">
        <f>AVERAGE('I Trimestre'!D10,'II Trimestre'!D10)</f>
        <v>1525.8333333333335</v>
      </c>
      <c r="E10" s="31">
        <f>AVERAGE('I Trimestre'!E10,'II Trimestre'!E10)</f>
        <v>0</v>
      </c>
      <c r="F10" s="31">
        <f>AVERAGE('I Trimestre'!F10,'II Trimestre'!F10)</f>
        <v>0</v>
      </c>
      <c r="G10" s="29"/>
    </row>
    <row r="11" spans="1:7" x14ac:dyDescent="0.25">
      <c r="A11" s="36" t="s">
        <v>113</v>
      </c>
      <c r="B11" s="2">
        <f>SUM(C11:D11)</f>
        <v>79400.833333333343</v>
      </c>
      <c r="C11" s="15">
        <f>AVERAGE('I Trimestre'!C11,'II Trimestre'!C11)</f>
        <v>77601.833333333343</v>
      </c>
      <c r="D11" s="15">
        <f>AVERAGE('I Trimestre'!D11,'II Trimestre'!D11)</f>
        <v>1799</v>
      </c>
      <c r="E11" s="15">
        <f>AVERAGE('I Trimestre'!E11,'II Trimestre'!E11)</f>
        <v>0</v>
      </c>
      <c r="F11" s="15">
        <f>AVERAGE('I Trimestre'!F11,'II Trimestre'!F11)</f>
        <v>0</v>
      </c>
    </row>
    <row r="12" spans="1:7" x14ac:dyDescent="0.25">
      <c r="A12" s="36" t="s">
        <v>114</v>
      </c>
      <c r="B12" s="2">
        <f>SUM(C12:D12)</f>
        <v>79180.5</v>
      </c>
      <c r="C12" s="15">
        <f>AVERAGE('I Trimestre'!C12,'II Trimestre'!C12)</f>
        <v>77392.333333333328</v>
      </c>
      <c r="D12" s="15">
        <f>AVERAGE('I Trimestre'!D12,'II Trimestre'!D12)</f>
        <v>1788.1666666666667</v>
      </c>
      <c r="E12" s="15" t="e">
        <f>AVERAGE('I Trimestre'!E12,'II Trimestre'!E12)</f>
        <v>#DIV/0!</v>
      </c>
      <c r="F12" s="15" t="e">
        <f>AVERAGE('I Trimestre'!F12,'II Trimestre'!F12)</f>
        <v>#DIV/0!</v>
      </c>
    </row>
    <row r="13" spans="1:7" x14ac:dyDescent="0.25">
      <c r="A13" s="36" t="s">
        <v>84</v>
      </c>
      <c r="B13" s="2">
        <f>SUM(C13:F13)</f>
        <v>79329.166666666672</v>
      </c>
      <c r="C13" s="15">
        <f>'II Trimestre'!C13</f>
        <v>77530.166666666672</v>
      </c>
      <c r="D13" s="15">
        <f>'II Trimestre'!D13</f>
        <v>1799</v>
      </c>
      <c r="E13" s="15">
        <f>'II Trimestre'!E13</f>
        <v>0</v>
      </c>
      <c r="F13" s="15">
        <f>'II Trimestre'!F13</f>
        <v>0</v>
      </c>
    </row>
    <row r="14" spans="1:7" x14ac:dyDescent="0.25">
      <c r="A14" s="37"/>
      <c r="C14" s="9"/>
    </row>
    <row r="15" spans="1:7" x14ac:dyDescent="0.25">
      <c r="A15" s="38" t="s">
        <v>5</v>
      </c>
    </row>
    <row r="16" spans="1:7" x14ac:dyDescent="0.25">
      <c r="A16" s="36" t="s">
        <v>71</v>
      </c>
      <c r="B16" s="33">
        <f>SUM(C16:F16)</f>
        <v>9000658800</v>
      </c>
      <c r="C16" s="31">
        <f>'I Trimestre'!C16+'II Trimestre'!C16</f>
        <v>8303454000</v>
      </c>
      <c r="D16" s="31">
        <f>'I Trimestre'!D16+'II Trimestre'!D16</f>
        <v>696341800</v>
      </c>
      <c r="E16" s="31">
        <f>'I Trimestre'!E16+'II Trimestre'!E16</f>
        <v>166000</v>
      </c>
      <c r="F16" s="31">
        <f>'I Trimestre'!F16+'II Trimestre'!F16</f>
        <v>697000</v>
      </c>
      <c r="G16" s="29"/>
    </row>
    <row r="17" spans="1:7" x14ac:dyDescent="0.25">
      <c r="A17" s="36" t="s">
        <v>113</v>
      </c>
      <c r="B17" s="2">
        <f>SUM(C17:F17)</f>
        <v>9276900000</v>
      </c>
      <c r="C17" s="31">
        <f>'I Trimestre'!C17+'II Trimestre'!C17</f>
        <v>8380998000</v>
      </c>
      <c r="D17" s="31">
        <f>'I Trimestre'!D17+'II Trimestre'!D17</f>
        <v>895902000</v>
      </c>
      <c r="E17" s="31">
        <f>'I Trimestre'!E17+'II Trimestre'!E17</f>
        <v>0</v>
      </c>
      <c r="F17" s="31">
        <f>'I Trimestre'!F17+'II Trimestre'!F17</f>
        <v>0</v>
      </c>
      <c r="G17" s="29"/>
    </row>
    <row r="18" spans="1:7" x14ac:dyDescent="0.25">
      <c r="A18" s="36" t="s">
        <v>114</v>
      </c>
      <c r="B18" s="2">
        <f>SUM(C18:F18)</f>
        <v>9185667800</v>
      </c>
      <c r="C18" s="15">
        <f>'I Trimestre'!C18+'II Trimestre'!C18</f>
        <v>8358372000</v>
      </c>
      <c r="D18" s="15">
        <f>'I Trimestre'!D18+'II Trimestre'!D18</f>
        <v>827295800</v>
      </c>
      <c r="E18" s="15">
        <f>'I Trimestre'!E18+'II Trimestre'!E18</f>
        <v>0</v>
      </c>
      <c r="F18" s="15">
        <f>'I Trimestre'!F18+'II Trimestre'!F18</f>
        <v>0</v>
      </c>
    </row>
    <row r="19" spans="1:7" x14ac:dyDescent="0.25">
      <c r="A19" s="36" t="s">
        <v>84</v>
      </c>
      <c r="B19" s="2">
        <f>SUM(C19:F19)</f>
        <v>18593130000</v>
      </c>
      <c r="C19" s="17">
        <f>'II Trimestre'!C19</f>
        <v>16801326000</v>
      </c>
      <c r="D19" s="17">
        <f>'II Trimestre'!D19</f>
        <v>1791804000</v>
      </c>
      <c r="E19" s="17">
        <f>'II Trimestre'!E19</f>
        <v>0</v>
      </c>
      <c r="F19" s="17">
        <f>'II Trimestre'!F19</f>
        <v>0</v>
      </c>
    </row>
    <row r="20" spans="1:7" x14ac:dyDescent="0.25">
      <c r="A20" s="3" t="s">
        <v>115</v>
      </c>
      <c r="B20" s="2">
        <f>SUM(C20:F20)</f>
        <v>9185667800</v>
      </c>
      <c r="C20" s="15">
        <f>C18</f>
        <v>8358372000</v>
      </c>
      <c r="D20" s="15">
        <f t="shared" ref="D20:F20" si="0">D18</f>
        <v>827295800</v>
      </c>
      <c r="E20" s="15">
        <f t="shared" si="0"/>
        <v>0</v>
      </c>
      <c r="F20" s="15">
        <f t="shared" si="0"/>
        <v>0</v>
      </c>
    </row>
    <row r="21" spans="1:7" x14ac:dyDescent="0.25">
      <c r="B21" s="2"/>
      <c r="C21" s="2"/>
      <c r="D21" s="2"/>
      <c r="E21" s="2"/>
      <c r="F21" s="2"/>
    </row>
    <row r="22" spans="1:7" x14ac:dyDescent="0.25">
      <c r="A22" s="5" t="s">
        <v>6</v>
      </c>
      <c r="B22" s="2"/>
      <c r="C22" s="2"/>
      <c r="D22" s="2"/>
      <c r="E22" s="2"/>
      <c r="F22" s="2"/>
    </row>
    <row r="23" spans="1:7" x14ac:dyDescent="0.25">
      <c r="A23" s="3" t="s">
        <v>113</v>
      </c>
      <c r="B23" s="2">
        <f>B17</f>
        <v>9276900000</v>
      </c>
      <c r="C23" s="2"/>
      <c r="D23" s="2"/>
      <c r="E23" s="2"/>
      <c r="F23" s="2"/>
    </row>
    <row r="24" spans="1:7" x14ac:dyDescent="0.25">
      <c r="A24" s="3" t="s">
        <v>114</v>
      </c>
      <c r="B24" s="2">
        <f>+'I Trimestre'!B24+'II Trimestre'!B24</f>
        <v>9269070000</v>
      </c>
      <c r="C24" s="2"/>
      <c r="D24" s="2"/>
      <c r="E24" s="2"/>
      <c r="F24" s="2"/>
    </row>
    <row r="26" spans="1:7" x14ac:dyDescent="0.25">
      <c r="A26" s="6" t="s">
        <v>7</v>
      </c>
    </row>
    <row r="27" spans="1:7" x14ac:dyDescent="0.25">
      <c r="A27" s="6" t="s">
        <v>72</v>
      </c>
      <c r="B27" s="42">
        <v>0.99</v>
      </c>
      <c r="C27" s="42">
        <v>0.99</v>
      </c>
      <c r="D27" s="42">
        <v>0.99</v>
      </c>
      <c r="E27" s="42">
        <v>1</v>
      </c>
      <c r="F27" s="42">
        <v>1</v>
      </c>
    </row>
    <row r="28" spans="1:7" x14ac:dyDescent="0.25">
      <c r="A28" s="6" t="s">
        <v>116</v>
      </c>
      <c r="B28" s="42">
        <v>1.01</v>
      </c>
      <c r="C28" s="42">
        <v>1.01</v>
      </c>
      <c r="D28" s="42">
        <v>1.01</v>
      </c>
      <c r="E28" s="42">
        <v>0.99</v>
      </c>
      <c r="F28" s="42">
        <v>0.99</v>
      </c>
    </row>
    <row r="29" spans="1:7" x14ac:dyDescent="0.25">
      <c r="A29" s="3" t="s">
        <v>8</v>
      </c>
      <c r="B29" s="15">
        <f>SUM(C29:E29)</f>
        <v>238467</v>
      </c>
      <c r="C29" s="17">
        <v>214756</v>
      </c>
      <c r="D29" s="15">
        <v>23711</v>
      </c>
      <c r="E29" s="13"/>
      <c r="F29" s="15">
        <v>0</v>
      </c>
    </row>
    <row r="31" spans="1:7" x14ac:dyDescent="0.25">
      <c r="A31" s="6" t="s">
        <v>9</v>
      </c>
    </row>
    <row r="32" spans="1:7" x14ac:dyDescent="0.25">
      <c r="A32" s="6" t="s">
        <v>73</v>
      </c>
      <c r="B32" s="40">
        <f>B16/B27</f>
        <v>9091574545.454546</v>
      </c>
      <c r="C32" s="40">
        <f t="shared" ref="C32:F32" si="1">C16/C27</f>
        <v>8387327272.727273</v>
      </c>
      <c r="D32" s="40">
        <f t="shared" si="1"/>
        <v>703375555.55555558</v>
      </c>
      <c r="E32" s="40">
        <f t="shared" si="1"/>
        <v>166000</v>
      </c>
      <c r="F32" s="40">
        <f t="shared" si="1"/>
        <v>697000</v>
      </c>
      <c r="G32" s="29"/>
    </row>
    <row r="33" spans="1:6" x14ac:dyDescent="0.25">
      <c r="A33" s="6" t="s">
        <v>117</v>
      </c>
      <c r="B33" s="33">
        <f>B18/B28</f>
        <v>9094720594.0594063</v>
      </c>
      <c r="C33" s="33">
        <f t="shared" ref="C33:F33" si="2">C18/C28</f>
        <v>8275615841.5841579</v>
      </c>
      <c r="D33" s="33">
        <f t="shared" si="2"/>
        <v>819104752.4752475</v>
      </c>
      <c r="E33" s="33">
        <f t="shared" si="2"/>
        <v>0</v>
      </c>
      <c r="F33" s="33">
        <f t="shared" si="2"/>
        <v>0</v>
      </c>
    </row>
    <row r="34" spans="1:6" x14ac:dyDescent="0.25">
      <c r="A34" s="6" t="s">
        <v>74</v>
      </c>
      <c r="B34" s="2">
        <f t="shared" ref="B34:F34" si="3">B32/B10</f>
        <v>115949.66452420256</v>
      </c>
      <c r="C34" s="15">
        <f t="shared" si="3"/>
        <v>109090.9090909091</v>
      </c>
      <c r="D34" s="2">
        <f t="shared" si="3"/>
        <v>460977.97196431819</v>
      </c>
      <c r="E34" s="2" t="e">
        <f t="shared" si="3"/>
        <v>#DIV/0!</v>
      </c>
      <c r="F34" s="2" t="e">
        <f t="shared" si="3"/>
        <v>#DIV/0!</v>
      </c>
    </row>
    <row r="35" spans="1:6" x14ac:dyDescent="0.25">
      <c r="A35" s="6" t="s">
        <v>118</v>
      </c>
      <c r="B35" s="2">
        <f t="shared" ref="B35:F35" si="4">B33/B12</f>
        <v>114860.610807704</v>
      </c>
      <c r="C35" s="15">
        <f t="shared" si="4"/>
        <v>106930.69306930693</v>
      </c>
      <c r="D35" s="2">
        <f t="shared" si="4"/>
        <v>458069.57916408655</v>
      </c>
      <c r="E35" s="2" t="e">
        <f t="shared" si="4"/>
        <v>#DIV/0!</v>
      </c>
      <c r="F35" s="2" t="e">
        <f t="shared" si="4"/>
        <v>#DIV/0!</v>
      </c>
    </row>
    <row r="37" spans="1:6" x14ac:dyDescent="0.25">
      <c r="A37" s="8" t="s">
        <v>10</v>
      </c>
    </row>
    <row r="39" spans="1:6" x14ac:dyDescent="0.25">
      <c r="A39" s="6" t="s">
        <v>11</v>
      </c>
    </row>
    <row r="40" spans="1:6" x14ac:dyDescent="0.25">
      <c r="A40" s="6" t="s">
        <v>12</v>
      </c>
      <c r="B40" s="16">
        <f>(B11/B29)*100</f>
        <v>33.296361061838049</v>
      </c>
      <c r="C40" s="16">
        <f>(C11/C29)*100</f>
        <v>36.134884861579344</v>
      </c>
      <c r="D40" s="16">
        <f t="shared" ref="D40:F40" si="5">(D11/D29)*100</f>
        <v>7.5871958162877995</v>
      </c>
      <c r="E40" s="16" t="e">
        <f t="shared" si="5"/>
        <v>#DIV/0!</v>
      </c>
      <c r="F40" s="16" t="e">
        <f t="shared" si="5"/>
        <v>#DIV/0!</v>
      </c>
    </row>
    <row r="41" spans="1:6" x14ac:dyDescent="0.25">
      <c r="A41" s="6" t="s">
        <v>13</v>
      </c>
      <c r="B41" s="16">
        <f>(B12/B29)*100</f>
        <v>33.203965328536022</v>
      </c>
      <c r="C41" s="16">
        <f>(C12/C29)*100</f>
        <v>36.037332290289129</v>
      </c>
      <c r="D41" s="16">
        <f t="shared" ref="D41:F41" si="6">(D12/D29)*100</f>
        <v>7.5415067549519916</v>
      </c>
      <c r="E41" s="16" t="e">
        <f t="shared" si="6"/>
        <v>#DIV/0!</v>
      </c>
      <c r="F41" s="16" t="e">
        <f t="shared" si="6"/>
        <v>#DIV/0!</v>
      </c>
    </row>
    <row r="43" spans="1:6" x14ac:dyDescent="0.25">
      <c r="A43" s="6" t="s">
        <v>14</v>
      </c>
    </row>
    <row r="44" spans="1:6" x14ac:dyDescent="0.25">
      <c r="A44" s="6" t="s">
        <v>15</v>
      </c>
      <c r="B44" s="4">
        <f t="shared" ref="B44:F44" si="7">B12/B11*100</f>
        <v>99.722505011492316</v>
      </c>
      <c r="C44" s="16">
        <f t="shared" si="7"/>
        <v>99.730032151302254</v>
      </c>
      <c r="D44" s="4">
        <f t="shared" si="7"/>
        <v>99.397813600148226</v>
      </c>
      <c r="E44" s="4" t="e">
        <f t="shared" si="7"/>
        <v>#DIV/0!</v>
      </c>
      <c r="F44" s="4" t="e">
        <f t="shared" si="7"/>
        <v>#DIV/0!</v>
      </c>
    </row>
    <row r="45" spans="1:6" x14ac:dyDescent="0.25">
      <c r="A45" s="6" t="s">
        <v>16</v>
      </c>
      <c r="B45" s="4">
        <f t="shared" ref="B45:F45" si="8">B18/B17*100</f>
        <v>99.016565878687928</v>
      </c>
      <c r="C45" s="16">
        <f t="shared" si="8"/>
        <v>99.730032151302268</v>
      </c>
      <c r="D45" s="4">
        <f t="shared" si="8"/>
        <v>92.342220466077762</v>
      </c>
      <c r="E45" s="4" t="e">
        <f t="shared" si="8"/>
        <v>#DIV/0!</v>
      </c>
      <c r="F45" s="4" t="e">
        <f t="shared" si="8"/>
        <v>#DIV/0!</v>
      </c>
    </row>
    <row r="46" spans="1:6" x14ac:dyDescent="0.25">
      <c r="A46" s="6" t="s">
        <v>17</v>
      </c>
      <c r="B46" s="4">
        <f t="shared" ref="B46:F46" si="9">AVERAGE(B44:B45)</f>
        <v>99.369535445090122</v>
      </c>
      <c r="C46" s="16">
        <f t="shared" si="9"/>
        <v>99.730032151302254</v>
      </c>
      <c r="D46" s="4">
        <f t="shared" si="9"/>
        <v>95.870017033112987</v>
      </c>
      <c r="E46" s="4" t="e">
        <f t="shared" si="9"/>
        <v>#DIV/0!</v>
      </c>
      <c r="F46" s="4" t="e">
        <f t="shared" si="9"/>
        <v>#DIV/0!</v>
      </c>
    </row>
    <row r="47" spans="1:6" x14ac:dyDescent="0.25">
      <c r="B47" s="1"/>
      <c r="C47" s="1"/>
      <c r="D47" s="1"/>
    </row>
    <row r="48" spans="1:6" x14ac:dyDescent="0.25">
      <c r="A48" s="6" t="s">
        <v>18</v>
      </c>
    </row>
    <row r="49" spans="1:7" x14ac:dyDescent="0.25">
      <c r="A49" s="6" t="s">
        <v>19</v>
      </c>
      <c r="B49" s="4">
        <f t="shared" ref="B49:F49" si="10">B12/B13*100</f>
        <v>99.812595199327689</v>
      </c>
      <c r="C49" s="16">
        <f t="shared" si="10"/>
        <v>99.822219738123437</v>
      </c>
      <c r="D49" s="4">
        <f t="shared" si="10"/>
        <v>99.397813600148226</v>
      </c>
      <c r="E49" s="4" t="e">
        <f t="shared" si="10"/>
        <v>#DIV/0!</v>
      </c>
      <c r="F49" s="4" t="e">
        <f t="shared" si="10"/>
        <v>#DIV/0!</v>
      </c>
    </row>
    <row r="50" spans="1:7" x14ac:dyDescent="0.25">
      <c r="A50" s="6" t="s">
        <v>20</v>
      </c>
      <c r="B50" s="4">
        <f t="shared" ref="B50:F50" si="11">B18/B19*100</f>
        <v>49.403558195957324</v>
      </c>
      <c r="C50" s="16">
        <f t="shared" si="11"/>
        <v>49.748287724433176</v>
      </c>
      <c r="D50" s="4">
        <f t="shared" si="11"/>
        <v>46.171110233038881</v>
      </c>
      <c r="E50" s="4" t="e">
        <f t="shared" si="11"/>
        <v>#DIV/0!</v>
      </c>
      <c r="F50" s="4" t="e">
        <f t="shared" si="11"/>
        <v>#DIV/0!</v>
      </c>
    </row>
    <row r="51" spans="1:7" x14ac:dyDescent="0.25">
      <c r="A51" s="6" t="s">
        <v>21</v>
      </c>
      <c r="B51" s="4">
        <f t="shared" ref="B51:F51" si="12">(B49+B50)/2</f>
        <v>74.608076697642502</v>
      </c>
      <c r="C51" s="16">
        <f t="shared" si="12"/>
        <v>74.785253731278303</v>
      </c>
      <c r="D51" s="4">
        <f t="shared" si="12"/>
        <v>72.784461916593557</v>
      </c>
      <c r="E51" s="4" t="e">
        <f t="shared" si="12"/>
        <v>#DIV/0!</v>
      </c>
      <c r="F51" s="4" t="e">
        <f t="shared" si="12"/>
        <v>#DIV/0!</v>
      </c>
    </row>
    <row r="53" spans="1:7" x14ac:dyDescent="0.25">
      <c r="A53" s="6" t="s">
        <v>22</v>
      </c>
      <c r="B53" s="4">
        <f>B20/B18*100</f>
        <v>100</v>
      </c>
      <c r="C53" s="16">
        <f>C20/C18*100</f>
        <v>100</v>
      </c>
      <c r="D53" s="16">
        <f t="shared" ref="D53:F53" si="13">D20/D18*100</f>
        <v>100</v>
      </c>
      <c r="E53" s="16" t="e">
        <f t="shared" si="13"/>
        <v>#DIV/0!</v>
      </c>
      <c r="F53" s="16" t="e">
        <f t="shared" si="13"/>
        <v>#DIV/0!</v>
      </c>
    </row>
    <row r="55" spans="1:7" x14ac:dyDescent="0.25">
      <c r="A55" s="37" t="s">
        <v>23</v>
      </c>
      <c r="B55" s="37"/>
      <c r="C55" s="37"/>
      <c r="D55" s="37"/>
      <c r="E55" s="37"/>
      <c r="F55" s="37"/>
    </row>
    <row r="56" spans="1:7" x14ac:dyDescent="0.25">
      <c r="A56" s="37" t="s">
        <v>24</v>
      </c>
      <c r="B56" s="30">
        <f t="shared" ref="B56:F56" si="14">((B12/B10)-1)*100</f>
        <v>0.98308456865439098</v>
      </c>
      <c r="C56" s="39">
        <f t="shared" si="14"/>
        <v>0.66138741781431865</v>
      </c>
      <c r="D56" s="30">
        <f t="shared" si="14"/>
        <v>17.192790824685964</v>
      </c>
      <c r="E56" s="30" t="e">
        <f t="shared" si="14"/>
        <v>#DIV/0!</v>
      </c>
      <c r="F56" s="30" t="e">
        <f t="shared" si="14"/>
        <v>#DIV/0!</v>
      </c>
      <c r="G56" s="29"/>
    </row>
    <row r="57" spans="1:7" x14ac:dyDescent="0.25">
      <c r="A57" s="37" t="s">
        <v>25</v>
      </c>
      <c r="B57" s="30">
        <f t="shared" ref="B57:F57" si="15">((B33/B32)-1)*100</f>
        <v>3.4604001640547999E-2</v>
      </c>
      <c r="C57" s="39">
        <f t="shared" si="15"/>
        <v>-1.3319073825384442</v>
      </c>
      <c r="D57" s="30">
        <f t="shared" si="15"/>
        <v>16.453400463751411</v>
      </c>
      <c r="E57" s="30">
        <f t="shared" si="15"/>
        <v>-100</v>
      </c>
      <c r="F57" s="30">
        <f t="shared" si="15"/>
        <v>-100</v>
      </c>
      <c r="G57" s="29"/>
    </row>
    <row r="58" spans="1:7" x14ac:dyDescent="0.25">
      <c r="A58" s="37" t="s">
        <v>26</v>
      </c>
      <c r="B58" s="30">
        <f t="shared" ref="B58:F58" si="16">((B35/B34)-1)*100</f>
        <v>-0.93924697494164322</v>
      </c>
      <c r="C58" s="39">
        <f t="shared" si="16"/>
        <v>-1.9801980198019931</v>
      </c>
      <c r="D58" s="30">
        <f t="shared" si="16"/>
        <v>-0.63091795641305737</v>
      </c>
      <c r="E58" s="30" t="e">
        <f t="shared" si="16"/>
        <v>#DIV/0!</v>
      </c>
      <c r="F58" s="30" t="e">
        <f t="shared" si="16"/>
        <v>#DIV/0!</v>
      </c>
      <c r="G58" s="29"/>
    </row>
    <row r="59" spans="1:7" x14ac:dyDescent="0.25">
      <c r="B59" s="1"/>
      <c r="C59" s="1"/>
      <c r="D59" s="1"/>
    </row>
    <row r="60" spans="1:7" x14ac:dyDescent="0.25">
      <c r="A60" s="6" t="s">
        <v>27</v>
      </c>
    </row>
    <row r="61" spans="1:7" x14ac:dyDescent="0.25">
      <c r="A61" s="6" t="s">
        <v>33</v>
      </c>
      <c r="B61" s="4">
        <f>B17/(B11*6)</f>
        <v>19472.71754074789</v>
      </c>
      <c r="C61" s="16">
        <f t="shared" ref="C61:F61" si="17">C17/(C11*6)</f>
        <v>17999.999999999996</v>
      </c>
      <c r="D61" s="4">
        <f t="shared" si="17"/>
        <v>83000</v>
      </c>
      <c r="E61" s="4" t="e">
        <f t="shared" si="17"/>
        <v>#DIV/0!</v>
      </c>
      <c r="F61" s="4" t="e">
        <f t="shared" si="17"/>
        <v>#DIV/0!</v>
      </c>
    </row>
    <row r="62" spans="1:7" x14ac:dyDescent="0.25">
      <c r="A62" s="6" t="s">
        <v>34</v>
      </c>
      <c r="B62" s="4">
        <f>B18/(B12*6)</f>
        <v>19334.869485963507</v>
      </c>
      <c r="C62" s="16">
        <f t="shared" ref="C62:F62" si="18">C18/(C12*6)</f>
        <v>18000</v>
      </c>
      <c r="D62" s="4">
        <f t="shared" si="18"/>
        <v>77108.379159287913</v>
      </c>
      <c r="E62" s="4" t="e">
        <f t="shared" si="18"/>
        <v>#DIV/0!</v>
      </c>
      <c r="F62" s="4" t="e">
        <f t="shared" si="18"/>
        <v>#DIV/0!</v>
      </c>
    </row>
    <row r="63" spans="1:7" x14ac:dyDescent="0.25">
      <c r="A63" s="6" t="s">
        <v>28</v>
      </c>
      <c r="B63" s="4">
        <f>(B62/B61)*B46</f>
        <v>98.666094996304807</v>
      </c>
      <c r="C63" s="4">
        <f t="shared" ref="C63:D63" si="19">(C62/C61)*C46</f>
        <v>99.730032151302282</v>
      </c>
      <c r="D63" s="4">
        <f t="shared" si="19"/>
        <v>89.064838836104414</v>
      </c>
      <c r="E63" s="4" t="e">
        <f t="shared" ref="E63:F63" si="20">(E61/E62)*E46</f>
        <v>#DIV/0!</v>
      </c>
      <c r="F63" s="4" t="e">
        <f t="shared" si="20"/>
        <v>#DIV/0!</v>
      </c>
    </row>
    <row r="64" spans="1:7" x14ac:dyDescent="0.25">
      <c r="A64" s="6" t="s">
        <v>43</v>
      </c>
      <c r="B64" s="4">
        <f>B17/B11</f>
        <v>116836.30524448735</v>
      </c>
      <c r="C64" s="4">
        <f t="shared" ref="C64:F64" si="21">C17/C11</f>
        <v>107999.99999999999</v>
      </c>
      <c r="D64" s="4">
        <f t="shared" si="21"/>
        <v>498000</v>
      </c>
      <c r="E64" s="4" t="e">
        <f t="shared" si="21"/>
        <v>#DIV/0!</v>
      </c>
      <c r="F64" s="4" t="e">
        <f t="shared" si="21"/>
        <v>#DIV/0!</v>
      </c>
    </row>
    <row r="65" spans="1:6" x14ac:dyDescent="0.25">
      <c r="A65" s="6" t="s">
        <v>44</v>
      </c>
      <c r="B65" s="4">
        <f>B18/B12</f>
        <v>116009.21691578103</v>
      </c>
      <c r="C65" s="4">
        <f t="shared" ref="C65:F65" si="22">C18/C12</f>
        <v>108000</v>
      </c>
      <c r="D65" s="4">
        <f t="shared" si="22"/>
        <v>462650.27495572745</v>
      </c>
      <c r="E65" s="4" t="e">
        <f t="shared" si="22"/>
        <v>#DIV/0!</v>
      </c>
      <c r="F65" s="4" t="e">
        <f t="shared" si="22"/>
        <v>#DIV/0!</v>
      </c>
    </row>
    <row r="66" spans="1:6" x14ac:dyDescent="0.25">
      <c r="B66" s="1"/>
      <c r="C66" s="1"/>
      <c r="D66" s="1"/>
    </row>
    <row r="67" spans="1:6" x14ac:dyDescent="0.25">
      <c r="A67" s="6" t="s">
        <v>29</v>
      </c>
      <c r="B67" s="1"/>
      <c r="C67" s="1"/>
      <c r="D67" s="1"/>
    </row>
    <row r="68" spans="1:6" x14ac:dyDescent="0.25">
      <c r="A68" s="6" t="s">
        <v>30</v>
      </c>
      <c r="B68" s="4">
        <f>(B24/B23)*100</f>
        <v>99.91559680496718</v>
      </c>
      <c r="C68" s="4"/>
      <c r="D68" s="4"/>
      <c r="E68" s="4"/>
    </row>
    <row r="69" spans="1:6" x14ac:dyDescent="0.25">
      <c r="A69" s="6" t="s">
        <v>31</v>
      </c>
      <c r="B69" s="4">
        <f>(B18/B24)*100</f>
        <v>99.100209621893029</v>
      </c>
      <c r="C69" s="4"/>
      <c r="D69" s="4"/>
      <c r="E69" s="4"/>
    </row>
    <row r="70" spans="1:6" ht="15.75" thickBot="1" x14ac:dyDescent="0.3">
      <c r="A70" s="10"/>
      <c r="B70" s="10"/>
      <c r="C70" s="10"/>
      <c r="D70" s="10"/>
      <c r="E70" s="10"/>
      <c r="F70" s="10"/>
    </row>
    <row r="71" spans="1:6" ht="15.75" thickTop="1" x14ac:dyDescent="0.25"/>
    <row r="72" spans="1:6" x14ac:dyDescent="0.25">
      <c r="A72" s="11" t="s">
        <v>32</v>
      </c>
    </row>
    <row r="73" spans="1:6" x14ac:dyDescent="0.25">
      <c r="A73" s="22" t="s">
        <v>104</v>
      </c>
    </row>
    <row r="74" spans="1:6" x14ac:dyDescent="0.25">
      <c r="A74" s="6" t="s">
        <v>88</v>
      </c>
      <c r="B74" s="12"/>
      <c r="C74" s="12"/>
    </row>
    <row r="76" spans="1:6" x14ac:dyDescent="0.25">
      <c r="A76" s="13" t="s">
        <v>130</v>
      </c>
    </row>
    <row r="78" spans="1:6" x14ac:dyDescent="0.25">
      <c r="A78" s="6" t="s">
        <v>35</v>
      </c>
    </row>
    <row r="79" spans="1:6" x14ac:dyDescent="0.25">
      <c r="A79" s="6" t="s">
        <v>62</v>
      </c>
    </row>
  </sheetData>
  <mergeCells count="4">
    <mergeCell ref="A4:A5"/>
    <mergeCell ref="B4:B5"/>
    <mergeCell ref="A2:F2"/>
    <mergeCell ref="C4:F4"/>
  </mergeCells>
  <hyperlinks>
    <hyperlink ref="F5" r:id="rId1"/>
  </hyperlinks>
  <pageMargins left="0.7" right="0.7" top="0.75" bottom="0.75" header="0.3" footer="0.3"/>
  <pageSetup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9"/>
  <sheetViews>
    <sheetView zoomScale="90" zoomScaleNormal="90" workbookViewId="0">
      <selection activeCell="G9" sqref="G9"/>
    </sheetView>
  </sheetViews>
  <sheetFormatPr baseColWidth="10" defaultColWidth="11.42578125" defaultRowHeight="15" x14ac:dyDescent="0.25"/>
  <cols>
    <col min="1" max="1" width="46.5703125" style="6" customWidth="1"/>
    <col min="2" max="2" width="17.42578125" style="6" bestFit="1" customWidth="1"/>
    <col min="3" max="3" width="20.28515625" style="6" bestFit="1" customWidth="1"/>
    <col min="4" max="4" width="16.28515625" style="6" bestFit="1" customWidth="1"/>
    <col min="5" max="5" width="16.28515625" style="6" customWidth="1"/>
    <col min="6" max="6" width="15" style="6" customWidth="1"/>
    <col min="7" max="16384" width="11.42578125" style="6"/>
  </cols>
  <sheetData>
    <row r="2" spans="1:7" ht="15.75" x14ac:dyDescent="0.25">
      <c r="A2" s="52" t="s">
        <v>119</v>
      </c>
      <c r="B2" s="52"/>
      <c r="C2" s="52"/>
      <c r="D2" s="52"/>
      <c r="E2" s="52"/>
      <c r="F2" s="52"/>
    </row>
    <row r="4" spans="1:7" x14ac:dyDescent="0.25">
      <c r="A4" s="48" t="s">
        <v>0</v>
      </c>
      <c r="B4" s="50" t="s">
        <v>1</v>
      </c>
      <c r="C4" s="53" t="s">
        <v>36</v>
      </c>
      <c r="D4" s="53"/>
      <c r="E4" s="53"/>
      <c r="F4" s="53"/>
    </row>
    <row r="5" spans="1:7" ht="31.5" customHeight="1" thickBot="1" x14ac:dyDescent="0.3">
      <c r="A5" s="49"/>
      <c r="B5" s="51"/>
      <c r="C5" s="19" t="s">
        <v>49</v>
      </c>
      <c r="D5" s="21" t="s">
        <v>52</v>
      </c>
      <c r="E5" s="20" t="s">
        <v>2</v>
      </c>
      <c r="F5" s="21" t="s">
        <v>37</v>
      </c>
    </row>
    <row r="6" spans="1:7" ht="15.75" thickTop="1" x14ac:dyDescent="0.25"/>
    <row r="7" spans="1:7" x14ac:dyDescent="0.25">
      <c r="A7" s="8" t="s">
        <v>3</v>
      </c>
    </row>
    <row r="9" spans="1:7" x14ac:dyDescent="0.25">
      <c r="A9" s="6" t="s">
        <v>4</v>
      </c>
    </row>
    <row r="10" spans="1:7" x14ac:dyDescent="0.25">
      <c r="A10" s="36" t="s">
        <v>63</v>
      </c>
      <c r="B10" s="33">
        <f>SUM(C10:F10)</f>
        <v>78614.222222222219</v>
      </c>
      <c r="C10" s="31">
        <f>AVERAGE('I Trimestre'!C10,'II Trimestre'!C10,'III Trimestre'!C10)</f>
        <v>77012</v>
      </c>
      <c r="D10" s="31">
        <f>AVERAGE('I Trimestre'!D10,'II Trimestre'!D10,'III Trimestre'!D10)</f>
        <v>1602.2222222222224</v>
      </c>
      <c r="E10" s="31">
        <f>AVERAGE('I Trimestre'!E10,'II Trimestre'!E10,'III Trimestre'!E10)</f>
        <v>0</v>
      </c>
      <c r="F10" s="31">
        <f>AVERAGE('I Trimestre'!F10,'II Trimestre'!F10,'III Trimestre'!F10)</f>
        <v>0</v>
      </c>
      <c r="G10" s="29"/>
    </row>
    <row r="11" spans="1:7" x14ac:dyDescent="0.25">
      <c r="A11" s="36" t="s">
        <v>98</v>
      </c>
      <c r="B11" s="33">
        <f>SUM(C11:D11)</f>
        <v>79522.222222222234</v>
      </c>
      <c r="C11" s="31">
        <f>AVERAGE('I Trimestre'!C11,'II Trimestre'!C11,'III Trimestre'!C11)</f>
        <v>77723.222222222234</v>
      </c>
      <c r="D11" s="31">
        <f>AVERAGE('I Trimestre'!D11,'II Trimestre'!D11,'III Trimestre'!D11)</f>
        <v>1799</v>
      </c>
      <c r="E11" s="31">
        <f>AVERAGE('I Trimestre'!E11,'II Trimestre'!E11,'III Trimestre'!E11)</f>
        <v>0</v>
      </c>
      <c r="F11" s="31">
        <f>AVERAGE('I Trimestre'!F11,'II Trimestre'!F11,'III Trimestre'!F11)</f>
        <v>0</v>
      </c>
    </row>
    <row r="12" spans="1:7" x14ac:dyDescent="0.25">
      <c r="A12" s="36" t="s">
        <v>99</v>
      </c>
      <c r="B12" s="33">
        <f>SUM(C12:D12)</f>
        <v>79119.666666666672</v>
      </c>
      <c r="C12" s="31">
        <f>AVERAGE('I Trimestre'!C12,'II Trimestre'!C12,'III Trimestre'!C12)</f>
        <v>77374.888888888891</v>
      </c>
      <c r="D12" s="31">
        <f>AVERAGE('I Trimestre'!D12,'II Trimestre'!D12,'III Trimestre'!D12)</f>
        <v>1744.7777777777781</v>
      </c>
      <c r="E12" s="31" t="e">
        <f>AVERAGE('I Trimestre'!E12,'II Trimestre'!E12,'III Trimestre'!E12)</f>
        <v>#DIV/0!</v>
      </c>
      <c r="F12" s="31" t="e">
        <f>AVERAGE('I Trimestre'!F12,'II Trimestre'!F12,'III Trimestre'!F12)</f>
        <v>#DIV/0!</v>
      </c>
    </row>
    <row r="13" spans="1:7" x14ac:dyDescent="0.25">
      <c r="A13" s="36" t="s">
        <v>84</v>
      </c>
      <c r="B13" s="33">
        <f>SUM(C13:F13)</f>
        <v>79329.166666666672</v>
      </c>
      <c r="C13" s="31">
        <f>'III Trimestre'!C13</f>
        <v>77530.166666666672</v>
      </c>
      <c r="D13" s="31">
        <f>'III Trimestre'!D13</f>
        <v>1799</v>
      </c>
      <c r="E13" s="31">
        <f>'III Trimestre'!E13</f>
        <v>0</v>
      </c>
      <c r="F13" s="31">
        <f>'III Trimestre'!F13</f>
        <v>0</v>
      </c>
    </row>
    <row r="14" spans="1:7" x14ac:dyDescent="0.25">
      <c r="C14" s="9"/>
    </row>
    <row r="15" spans="1:7" x14ac:dyDescent="0.25">
      <c r="A15" s="5" t="s">
        <v>5</v>
      </c>
    </row>
    <row r="16" spans="1:7" x14ac:dyDescent="0.25">
      <c r="A16" s="36" t="s">
        <v>63</v>
      </c>
      <c r="B16" s="33">
        <f>SUM(C16:F16)</f>
        <v>13574825400</v>
      </c>
      <c r="C16" s="31">
        <f>'I Trimestre'!C16+'II Trimestre'!C16+'III Trimestre'!C16</f>
        <v>12475944000</v>
      </c>
      <c r="D16" s="31">
        <f>'I Trimestre'!D16+'II Trimestre'!D16+'III Trimestre'!D16</f>
        <v>1098018400</v>
      </c>
      <c r="E16" s="31">
        <f>'I Trimestre'!E16+'II Trimestre'!E16+'III Trimestre'!E16</f>
        <v>166000</v>
      </c>
      <c r="F16" s="31">
        <f>'I Trimestre'!F16+'II Trimestre'!F16+'III Trimestre'!F16</f>
        <v>697000</v>
      </c>
      <c r="G16" s="29"/>
    </row>
    <row r="17" spans="1:7" x14ac:dyDescent="0.25">
      <c r="A17" s="36" t="s">
        <v>98</v>
      </c>
      <c r="B17" s="33">
        <f>SUM(C17:F17)</f>
        <v>13935015000</v>
      </c>
      <c r="C17" s="31">
        <f>'I Trimestre'!C17+'II Trimestre'!C17+'III Trimestre'!C17</f>
        <v>12591162000</v>
      </c>
      <c r="D17" s="31">
        <f>'I Trimestre'!D17+'II Trimestre'!D17+'III Trimestre'!D17</f>
        <v>1343853000</v>
      </c>
      <c r="E17" s="31">
        <f>'I Trimestre'!E17+'II Trimestre'!E17+'III Trimestre'!E17</f>
        <v>0</v>
      </c>
      <c r="F17" s="31">
        <f>'I Trimestre'!F17+'II Trimestre'!F17+'III Trimestre'!F17</f>
        <v>0</v>
      </c>
      <c r="G17" s="29"/>
    </row>
    <row r="18" spans="1:7" x14ac:dyDescent="0.25">
      <c r="A18" s="36" t="s">
        <v>99</v>
      </c>
      <c r="B18" s="33">
        <f>SUM(C18:F18)</f>
        <v>13765220600</v>
      </c>
      <c r="C18" s="31">
        <f>'I Trimestre'!C18+'II Trimestre'!C18+'III Trimestre'!C18</f>
        <v>12547836000</v>
      </c>
      <c r="D18" s="31">
        <f>'I Trimestre'!D18+'II Trimestre'!D18+'III Trimestre'!D18</f>
        <v>1217384600</v>
      </c>
      <c r="E18" s="31">
        <f>'I Trimestre'!E18+'II Trimestre'!E18+'III Trimestre'!E18</f>
        <v>0</v>
      </c>
      <c r="F18" s="31">
        <f>'I Trimestre'!F18+'II Trimestre'!F18+'III Trimestre'!F18</f>
        <v>0</v>
      </c>
    </row>
    <row r="19" spans="1:7" x14ac:dyDescent="0.25">
      <c r="A19" s="36" t="s">
        <v>84</v>
      </c>
      <c r="B19" s="33">
        <f>SUM(C19:F19)</f>
        <v>18593130000</v>
      </c>
      <c r="C19" s="31">
        <f>'III Trimestre'!C19</f>
        <v>16801326000</v>
      </c>
      <c r="D19" s="31">
        <f>'III Trimestre'!D19</f>
        <v>1791804000</v>
      </c>
      <c r="E19" s="31">
        <f>'III Trimestre'!E19</f>
        <v>0</v>
      </c>
      <c r="F19" s="31">
        <f>'III Trimestre'!F19</f>
        <v>0</v>
      </c>
    </row>
    <row r="20" spans="1:7" x14ac:dyDescent="0.25">
      <c r="A20" s="36" t="s">
        <v>100</v>
      </c>
      <c r="B20" s="33">
        <f>SUM(C20:F20)</f>
        <v>13765220600</v>
      </c>
      <c r="C20" s="31">
        <f>C18</f>
        <v>12547836000</v>
      </c>
      <c r="D20" s="31">
        <f t="shared" ref="D20:F20" si="0">D18</f>
        <v>1217384600</v>
      </c>
      <c r="E20" s="31">
        <f t="shared" si="0"/>
        <v>0</v>
      </c>
      <c r="F20" s="31">
        <f t="shared" si="0"/>
        <v>0</v>
      </c>
    </row>
    <row r="21" spans="1:7" x14ac:dyDescent="0.25">
      <c r="B21" s="2"/>
      <c r="C21" s="2"/>
      <c r="D21" s="2"/>
    </row>
    <row r="22" spans="1:7" x14ac:dyDescent="0.25">
      <c r="A22" s="5" t="s">
        <v>6</v>
      </c>
      <c r="B22" s="2"/>
      <c r="C22" s="2"/>
      <c r="D22" s="2"/>
    </row>
    <row r="23" spans="1:7" x14ac:dyDescent="0.25">
      <c r="A23" s="3" t="s">
        <v>98</v>
      </c>
      <c r="B23" s="4">
        <f>B17</f>
        <v>13935015000</v>
      </c>
    </row>
    <row r="24" spans="1:7" x14ac:dyDescent="0.25">
      <c r="A24" s="3" t="s">
        <v>99</v>
      </c>
      <c r="B24" s="4">
        <f>+'I Trimestre'!B24+'II Trimestre'!B24+'III Trimestre'!B24</f>
        <v>15488242000</v>
      </c>
    </row>
    <row r="25" spans="1:7" x14ac:dyDescent="0.25">
      <c r="B25" s="4"/>
      <c r="C25" s="4"/>
      <c r="D25" s="4"/>
      <c r="E25" s="4"/>
      <c r="F25" s="4"/>
    </row>
    <row r="26" spans="1:7" x14ac:dyDescent="0.25">
      <c r="A26" s="6" t="s">
        <v>7</v>
      </c>
      <c r="B26" s="4"/>
      <c r="C26" s="4"/>
      <c r="D26" s="4"/>
      <c r="E26" s="4"/>
      <c r="F26" s="4"/>
    </row>
    <row r="27" spans="1:7" x14ac:dyDescent="0.25">
      <c r="A27" s="6" t="s">
        <v>64</v>
      </c>
      <c r="B27" s="6">
        <v>0.99</v>
      </c>
      <c r="C27" s="6">
        <v>0.99</v>
      </c>
      <c r="D27" s="6">
        <v>0.99</v>
      </c>
      <c r="E27" s="6">
        <v>0.99</v>
      </c>
      <c r="F27" s="6">
        <v>0.99</v>
      </c>
    </row>
    <row r="28" spans="1:7" x14ac:dyDescent="0.25">
      <c r="A28" s="6" t="s">
        <v>101</v>
      </c>
      <c r="B28" s="6">
        <v>1.01</v>
      </c>
      <c r="C28" s="6">
        <v>1.01</v>
      </c>
      <c r="D28" s="6">
        <v>1.01</v>
      </c>
    </row>
    <row r="29" spans="1:7" x14ac:dyDescent="0.25">
      <c r="A29" s="3" t="s">
        <v>8</v>
      </c>
      <c r="B29" s="15">
        <f>SUM(C29:E29)</f>
        <v>238467</v>
      </c>
      <c r="C29" s="17">
        <v>214756</v>
      </c>
      <c r="D29" s="15">
        <v>23711</v>
      </c>
      <c r="E29" s="13"/>
      <c r="F29" s="15">
        <v>0</v>
      </c>
    </row>
    <row r="31" spans="1:7" x14ac:dyDescent="0.25">
      <c r="A31" s="6" t="s">
        <v>9</v>
      </c>
    </row>
    <row r="32" spans="1:7" x14ac:dyDescent="0.25">
      <c r="A32" s="6" t="s">
        <v>65</v>
      </c>
      <c r="B32" s="33">
        <f>B16/B27</f>
        <v>13711944848.484848</v>
      </c>
      <c r="C32" s="33">
        <f t="shared" ref="C32:F32" si="1">C16/C27</f>
        <v>12601963636.363636</v>
      </c>
      <c r="D32" s="33">
        <f t="shared" si="1"/>
        <v>1109109494.9494951</v>
      </c>
      <c r="E32" s="33">
        <f t="shared" si="1"/>
        <v>167676.76767676769</v>
      </c>
      <c r="F32" s="33">
        <f t="shared" si="1"/>
        <v>704040.40404040401</v>
      </c>
      <c r="G32" s="29"/>
    </row>
    <row r="33" spans="1:6" x14ac:dyDescent="0.25">
      <c r="A33" s="6" t="s">
        <v>102</v>
      </c>
      <c r="B33" s="2">
        <f>B18/B28</f>
        <v>13628931287.128714</v>
      </c>
      <c r="C33" s="2">
        <f t="shared" ref="C33:F33" si="2">C18/C28</f>
        <v>12423600000</v>
      </c>
      <c r="D33" s="2">
        <f t="shared" si="2"/>
        <v>1205331287.1287129</v>
      </c>
      <c r="E33" s="2" t="e">
        <f t="shared" si="2"/>
        <v>#DIV/0!</v>
      </c>
      <c r="F33" s="2" t="e">
        <f t="shared" si="2"/>
        <v>#DIV/0!</v>
      </c>
    </row>
    <row r="34" spans="1:6" x14ac:dyDescent="0.25">
      <c r="A34" s="6" t="s">
        <v>66</v>
      </c>
      <c r="B34" s="2">
        <f t="shared" ref="B34:F34" si="3">B32/B10</f>
        <v>174420.66410992024</v>
      </c>
      <c r="C34" s="2">
        <f t="shared" si="3"/>
        <v>163636.36363636362</v>
      </c>
      <c r="D34" s="2">
        <f t="shared" si="3"/>
        <v>692232.0010087</v>
      </c>
      <c r="E34" s="2" t="e">
        <f t="shared" si="3"/>
        <v>#DIV/0!</v>
      </c>
      <c r="F34" s="2" t="e">
        <f t="shared" si="3"/>
        <v>#DIV/0!</v>
      </c>
    </row>
    <row r="35" spans="1:6" x14ac:dyDescent="0.25">
      <c r="A35" s="6" t="s">
        <v>103</v>
      </c>
      <c r="B35" s="2">
        <f t="shared" ref="B35:F35" si="4">B33/B12</f>
        <v>172257.18789422832</v>
      </c>
      <c r="C35" s="2">
        <f t="shared" si="4"/>
        <v>160563.72006996241</v>
      </c>
      <c r="D35" s="2">
        <f t="shared" si="4"/>
        <v>690822.23678013205</v>
      </c>
      <c r="E35" s="2" t="e">
        <f t="shared" si="4"/>
        <v>#DIV/0!</v>
      </c>
      <c r="F35" s="2" t="e">
        <f t="shared" si="4"/>
        <v>#DIV/0!</v>
      </c>
    </row>
    <row r="37" spans="1:6" x14ac:dyDescent="0.25">
      <c r="A37" s="8" t="s">
        <v>10</v>
      </c>
    </row>
    <row r="39" spans="1:6" x14ac:dyDescent="0.25">
      <c r="A39" s="6" t="s">
        <v>11</v>
      </c>
    </row>
    <row r="40" spans="1:6" x14ac:dyDescent="0.25">
      <c r="A40" s="6" t="s">
        <v>12</v>
      </c>
      <c r="B40" s="16">
        <f>(B11/B29)*100</f>
        <v>33.34726491389678</v>
      </c>
      <c r="C40" s="16">
        <f t="shared" ref="C40:F40" si="5">(C11/C29)*100</f>
        <v>36.191408958176829</v>
      </c>
      <c r="D40" s="16">
        <f t="shared" si="5"/>
        <v>7.5871958162877995</v>
      </c>
      <c r="E40" s="16" t="e">
        <f t="shared" si="5"/>
        <v>#DIV/0!</v>
      </c>
      <c r="F40" s="16" t="e">
        <f t="shared" si="5"/>
        <v>#DIV/0!</v>
      </c>
    </row>
    <row r="41" spans="1:6" x14ac:dyDescent="0.25">
      <c r="A41" s="6" t="s">
        <v>13</v>
      </c>
      <c r="B41" s="16">
        <f>(B12/B29)*100</f>
        <v>33.178455160113003</v>
      </c>
      <c r="C41" s="16">
        <f t="shared" ref="C41:F41" si="6">(C12/C29)*100</f>
        <v>36.029209376636224</v>
      </c>
      <c r="D41" s="16">
        <f t="shared" si="6"/>
        <v>7.3585162067301173</v>
      </c>
      <c r="E41" s="16" t="e">
        <f t="shared" si="6"/>
        <v>#DIV/0!</v>
      </c>
      <c r="F41" s="16" t="e">
        <f t="shared" si="6"/>
        <v>#DIV/0!</v>
      </c>
    </row>
    <row r="43" spans="1:6" x14ac:dyDescent="0.25">
      <c r="A43" s="6" t="s">
        <v>14</v>
      </c>
    </row>
    <row r="44" spans="1:6" x14ac:dyDescent="0.25">
      <c r="A44" s="6" t="s">
        <v>15</v>
      </c>
      <c r="B44" s="4">
        <f t="shared" ref="B44:F44" si="7">B12/B11*100</f>
        <v>99.493782311024162</v>
      </c>
      <c r="C44" s="4">
        <f t="shared" si="7"/>
        <v>99.55182849684563</v>
      </c>
      <c r="D44" s="4">
        <f t="shared" si="7"/>
        <v>96.985979865357308</v>
      </c>
      <c r="E44" s="4" t="e">
        <f t="shared" si="7"/>
        <v>#DIV/0!</v>
      </c>
      <c r="F44" s="4" t="e">
        <f t="shared" si="7"/>
        <v>#DIV/0!</v>
      </c>
    </row>
    <row r="45" spans="1:6" x14ac:dyDescent="0.25">
      <c r="A45" s="6" t="s">
        <v>16</v>
      </c>
      <c r="B45" s="4">
        <f t="shared" ref="B45:F45" si="8">B18/B17*100</f>
        <v>98.781526966422348</v>
      </c>
      <c r="C45" s="4">
        <f t="shared" si="8"/>
        <v>99.655901496621198</v>
      </c>
      <c r="D45" s="4">
        <f t="shared" si="8"/>
        <v>90.58911949446852</v>
      </c>
      <c r="E45" s="4" t="e">
        <f t="shared" si="8"/>
        <v>#DIV/0!</v>
      </c>
      <c r="F45" s="4" t="e">
        <f t="shared" si="8"/>
        <v>#DIV/0!</v>
      </c>
    </row>
    <row r="46" spans="1:6" x14ac:dyDescent="0.25">
      <c r="A46" s="6" t="s">
        <v>17</v>
      </c>
      <c r="B46" s="4">
        <f t="shared" ref="B46:F46" si="9">AVERAGE(B44:B45)</f>
        <v>99.137654638723262</v>
      </c>
      <c r="C46" s="4">
        <f t="shared" si="9"/>
        <v>99.603864996733421</v>
      </c>
      <c r="D46" s="4">
        <f t="shared" si="9"/>
        <v>93.787549679912914</v>
      </c>
      <c r="E46" s="4" t="e">
        <f t="shared" si="9"/>
        <v>#DIV/0!</v>
      </c>
      <c r="F46" s="4" t="e">
        <f t="shared" si="9"/>
        <v>#DIV/0!</v>
      </c>
    </row>
    <row r="47" spans="1:6" x14ac:dyDescent="0.25">
      <c r="B47" s="1"/>
      <c r="C47" s="1"/>
      <c r="D47" s="1"/>
    </row>
    <row r="48" spans="1:6" x14ac:dyDescent="0.25">
      <c r="A48" s="6" t="s">
        <v>18</v>
      </c>
    </row>
    <row r="49" spans="1:7" x14ac:dyDescent="0.25">
      <c r="A49" s="6" t="s">
        <v>19</v>
      </c>
      <c r="B49" s="4">
        <f t="shared" ref="B49:F49" si="10">B12/B13*100</f>
        <v>99.735910499501017</v>
      </c>
      <c r="C49" s="4">
        <f t="shared" si="10"/>
        <v>99.799719535693271</v>
      </c>
      <c r="D49" s="4">
        <f t="shared" si="10"/>
        <v>96.985979865357308</v>
      </c>
      <c r="E49" s="4" t="e">
        <f t="shared" si="10"/>
        <v>#DIV/0!</v>
      </c>
      <c r="F49" s="4" t="e">
        <f t="shared" si="10"/>
        <v>#DIV/0!</v>
      </c>
    </row>
    <row r="50" spans="1:7" x14ac:dyDescent="0.25">
      <c r="A50" s="6" t="s">
        <v>20</v>
      </c>
      <c r="B50" s="4">
        <f t="shared" ref="B50:F50" si="11">B18/B19*100</f>
        <v>74.033907147424884</v>
      </c>
      <c r="C50" s="4">
        <f t="shared" si="11"/>
        <v>74.683605329722198</v>
      </c>
      <c r="D50" s="4">
        <f t="shared" si="11"/>
        <v>67.941839620851383</v>
      </c>
      <c r="E50" s="4" t="e">
        <f t="shared" si="11"/>
        <v>#DIV/0!</v>
      </c>
      <c r="F50" s="4" t="e">
        <f t="shared" si="11"/>
        <v>#DIV/0!</v>
      </c>
    </row>
    <row r="51" spans="1:7" x14ac:dyDescent="0.25">
      <c r="A51" s="6" t="s">
        <v>21</v>
      </c>
      <c r="B51" s="4">
        <f t="shared" ref="B51:F51" si="12">(B49+B50)/2</f>
        <v>86.884908823462951</v>
      </c>
      <c r="C51" s="4">
        <f t="shared" si="12"/>
        <v>87.241662432707727</v>
      </c>
      <c r="D51" s="4">
        <f t="shared" si="12"/>
        <v>82.463909743104352</v>
      </c>
      <c r="E51" s="4" t="e">
        <f t="shared" si="12"/>
        <v>#DIV/0!</v>
      </c>
      <c r="F51" s="4" t="e">
        <f t="shared" si="12"/>
        <v>#DIV/0!</v>
      </c>
    </row>
    <row r="53" spans="1:7" x14ac:dyDescent="0.25">
      <c r="A53" s="6" t="s">
        <v>22</v>
      </c>
      <c r="B53" s="4">
        <f>B20/B18*100</f>
        <v>100</v>
      </c>
      <c r="C53" s="16">
        <f>C20/C18*100</f>
        <v>100</v>
      </c>
      <c r="D53" s="4">
        <f>D20/D18*100</f>
        <v>100</v>
      </c>
      <c r="E53" s="4" t="e">
        <f>E20/E18*100</f>
        <v>#DIV/0!</v>
      </c>
      <c r="F53" s="4" t="e">
        <f t="shared" ref="F53" si="13">F20/F18*100</f>
        <v>#DIV/0!</v>
      </c>
    </row>
    <row r="55" spans="1:7" x14ac:dyDescent="0.25">
      <c r="A55" s="6" t="s">
        <v>23</v>
      </c>
    </row>
    <row r="56" spans="1:7" x14ac:dyDescent="0.25">
      <c r="A56" s="6" t="s">
        <v>24</v>
      </c>
      <c r="B56" s="30">
        <f t="shared" ref="B56:F56" si="14">((B12/B10)-1)*100</f>
        <v>0.64294275279566104</v>
      </c>
      <c r="C56" s="39">
        <f t="shared" si="14"/>
        <v>0.47121083582934986</v>
      </c>
      <c r="D56" s="30">
        <f t="shared" si="14"/>
        <v>8.8973647711511958</v>
      </c>
      <c r="E56" s="30" t="e">
        <f t="shared" si="14"/>
        <v>#DIV/0!</v>
      </c>
      <c r="F56" s="30" t="e">
        <f t="shared" si="14"/>
        <v>#DIV/0!</v>
      </c>
      <c r="G56" s="29"/>
    </row>
    <row r="57" spans="1:7" x14ac:dyDescent="0.25">
      <c r="A57" s="6" t="s">
        <v>25</v>
      </c>
      <c r="B57" s="30">
        <f t="shared" ref="B57:F57" si="15">((B33/B32)-1)*100</f>
        <v>-0.60541055461805771</v>
      </c>
      <c r="C57" s="39">
        <f t="shared" si="15"/>
        <v>-1.415363839401651</v>
      </c>
      <c r="D57" s="30">
        <f t="shared" si="15"/>
        <v>8.6755899771284071</v>
      </c>
      <c r="E57" s="30" t="e">
        <f t="shared" si="15"/>
        <v>#DIV/0!</v>
      </c>
      <c r="F57" s="30" t="e">
        <f t="shared" si="15"/>
        <v>#DIV/0!</v>
      </c>
      <c r="G57" s="29"/>
    </row>
    <row r="58" spans="1:7" x14ac:dyDescent="0.25">
      <c r="A58" s="6" t="s">
        <v>26</v>
      </c>
      <c r="B58" s="30">
        <f t="shared" ref="B58:F58" si="16">((B35/B34)-1)*100</f>
        <v>-1.2403783844834426</v>
      </c>
      <c r="C58" s="39">
        <f t="shared" si="16"/>
        <v>-1.8777266239118462</v>
      </c>
      <c r="D58" s="30">
        <f t="shared" si="16"/>
        <v>-0.20365487676294869</v>
      </c>
      <c r="E58" s="30" t="e">
        <f t="shared" si="16"/>
        <v>#DIV/0!</v>
      </c>
      <c r="F58" s="30" t="e">
        <f t="shared" si="16"/>
        <v>#DIV/0!</v>
      </c>
      <c r="G58" s="29"/>
    </row>
    <row r="59" spans="1:7" x14ac:dyDescent="0.25">
      <c r="B59" s="1"/>
      <c r="C59" s="1"/>
      <c r="D59" s="1"/>
    </row>
    <row r="60" spans="1:7" x14ac:dyDescent="0.25">
      <c r="A60" s="6" t="s">
        <v>27</v>
      </c>
    </row>
    <row r="61" spans="1:7" x14ac:dyDescent="0.25">
      <c r="A61" s="6" t="s">
        <v>33</v>
      </c>
      <c r="B61" s="4">
        <f>B17/(B11*9)</f>
        <v>19470.469470448508</v>
      </c>
      <c r="C61" s="4">
        <f t="shared" ref="C61:F61" si="17">C17/(C11*9)</f>
        <v>17999.999999999996</v>
      </c>
      <c r="D61" s="4">
        <f t="shared" si="17"/>
        <v>83000</v>
      </c>
      <c r="E61" s="4" t="e">
        <f t="shared" si="17"/>
        <v>#DIV/0!</v>
      </c>
      <c r="F61" s="4" t="e">
        <f t="shared" si="17"/>
        <v>#DIV/0!</v>
      </c>
    </row>
    <row r="62" spans="1:7" x14ac:dyDescent="0.25">
      <c r="A62" s="6" t="s">
        <v>34</v>
      </c>
      <c r="B62" s="4">
        <f>B18/(B12*9)</f>
        <v>19331.084419241179</v>
      </c>
      <c r="C62" s="4">
        <f t="shared" ref="C62:F62" si="18">C18/(C12*9)</f>
        <v>18018.817474518004</v>
      </c>
      <c r="D62" s="4">
        <f t="shared" si="18"/>
        <v>77525.606571992597</v>
      </c>
      <c r="E62" s="4" t="e">
        <f t="shared" si="18"/>
        <v>#DIV/0!</v>
      </c>
      <c r="F62" s="4" t="e">
        <f t="shared" si="18"/>
        <v>#DIV/0!</v>
      </c>
    </row>
    <row r="63" spans="1:7" x14ac:dyDescent="0.25">
      <c r="A63" s="6" t="s">
        <v>28</v>
      </c>
      <c r="B63" s="4">
        <f>(B62/B61)*B46</f>
        <v>98.427948738238129</v>
      </c>
      <c r="C63" s="4">
        <f t="shared" ref="C63:D63" si="19">(C62/C61)*C46</f>
        <v>99.707992396259598</v>
      </c>
      <c r="D63" s="4">
        <f t="shared" si="19"/>
        <v>87.601646720917344</v>
      </c>
      <c r="E63" s="4" t="e">
        <f t="shared" ref="E63:F63" si="20">(E61/E62)*E46</f>
        <v>#DIV/0!</v>
      </c>
      <c r="F63" s="4" t="e">
        <f t="shared" si="20"/>
        <v>#DIV/0!</v>
      </c>
    </row>
    <row r="64" spans="1:7" x14ac:dyDescent="0.25">
      <c r="A64" s="6" t="s">
        <v>39</v>
      </c>
      <c r="B64" s="4">
        <f>B17/B11</f>
        <v>175234.2252340366</v>
      </c>
      <c r="C64" s="4">
        <f t="shared" ref="C64:F64" si="21">C17/C11</f>
        <v>161999.99999999997</v>
      </c>
      <c r="D64" s="4">
        <f t="shared" si="21"/>
        <v>747000</v>
      </c>
      <c r="E64" s="4" t="e">
        <f t="shared" si="21"/>
        <v>#DIV/0!</v>
      </c>
      <c r="F64" s="4" t="e">
        <f t="shared" si="21"/>
        <v>#DIV/0!</v>
      </c>
    </row>
    <row r="65" spans="1:6" x14ac:dyDescent="0.25">
      <c r="A65" s="6" t="s">
        <v>40</v>
      </c>
      <c r="B65" s="4">
        <f>B18/B12</f>
        <v>173979.75977317058</v>
      </c>
      <c r="C65" s="4">
        <f t="shared" ref="C65:F65" si="22">C18/C12</f>
        <v>162169.35727066203</v>
      </c>
      <c r="D65" s="4">
        <f t="shared" si="22"/>
        <v>697730.4591479334</v>
      </c>
      <c r="E65" s="4" t="e">
        <f t="shared" si="22"/>
        <v>#DIV/0!</v>
      </c>
      <c r="F65" s="4" t="e">
        <f t="shared" si="22"/>
        <v>#DIV/0!</v>
      </c>
    </row>
    <row r="66" spans="1:6" x14ac:dyDescent="0.25">
      <c r="B66" s="1"/>
      <c r="C66" s="1"/>
      <c r="D66" s="1"/>
    </row>
    <row r="67" spans="1:6" x14ac:dyDescent="0.25">
      <c r="A67" s="6" t="s">
        <v>29</v>
      </c>
      <c r="B67" s="1"/>
      <c r="C67" s="1"/>
      <c r="D67" s="1"/>
    </row>
    <row r="68" spans="1:6" x14ac:dyDescent="0.25">
      <c r="A68" s="6" t="s">
        <v>30</v>
      </c>
      <c r="B68" s="4">
        <f>(B24/B23)*100</f>
        <v>111.14621692190501</v>
      </c>
      <c r="C68" s="4"/>
      <c r="D68" s="4"/>
      <c r="E68" s="4"/>
    </row>
    <row r="69" spans="1:6" x14ac:dyDescent="0.25">
      <c r="A69" s="6" t="s">
        <v>31</v>
      </c>
      <c r="B69" s="4">
        <f>(B18/B24)*100</f>
        <v>88.875293916507758</v>
      </c>
      <c r="C69" s="4"/>
      <c r="D69" s="4"/>
      <c r="E69" s="4"/>
    </row>
    <row r="70" spans="1:6" ht="15.75" thickBot="1" x14ac:dyDescent="0.3">
      <c r="A70" s="10"/>
      <c r="B70" s="10"/>
      <c r="C70" s="10"/>
      <c r="D70" s="10"/>
      <c r="E70" s="10"/>
      <c r="F70" s="10"/>
    </row>
    <row r="71" spans="1:6" ht="15.75" thickTop="1" x14ac:dyDescent="0.25"/>
    <row r="72" spans="1:6" x14ac:dyDescent="0.25">
      <c r="A72" s="11" t="s">
        <v>32</v>
      </c>
    </row>
    <row r="73" spans="1:6" x14ac:dyDescent="0.25">
      <c r="A73" s="22" t="s">
        <v>104</v>
      </c>
    </row>
    <row r="74" spans="1:6" x14ac:dyDescent="0.25">
      <c r="A74" s="6" t="s">
        <v>88</v>
      </c>
      <c r="B74" s="12"/>
      <c r="C74" s="12"/>
    </row>
    <row r="76" spans="1:6" x14ac:dyDescent="0.25">
      <c r="A76" s="13" t="s">
        <v>130</v>
      </c>
    </row>
    <row r="78" spans="1:6" x14ac:dyDescent="0.25">
      <c r="A78" s="6" t="s">
        <v>35</v>
      </c>
    </row>
    <row r="79" spans="1:6" x14ac:dyDescent="0.25">
      <c r="A79" s="6" t="s">
        <v>62</v>
      </c>
    </row>
  </sheetData>
  <mergeCells count="4">
    <mergeCell ref="A2:F2"/>
    <mergeCell ref="A4:A5"/>
    <mergeCell ref="B4:B5"/>
    <mergeCell ref="C4:F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9"/>
  <sheetViews>
    <sheetView tabSelected="1" topLeftCell="A79" zoomScale="80" zoomScaleNormal="80" workbookViewId="0">
      <selection activeCell="K19" sqref="K19"/>
    </sheetView>
  </sheetViews>
  <sheetFormatPr baseColWidth="10" defaultColWidth="11.42578125" defaultRowHeight="15" x14ac:dyDescent="0.25"/>
  <cols>
    <col min="1" max="1" width="46.5703125" style="6" customWidth="1"/>
    <col min="2" max="2" width="17.42578125" style="6" bestFit="1" customWidth="1"/>
    <col min="3" max="3" width="20.28515625" style="6" bestFit="1" customWidth="1"/>
    <col min="4" max="4" width="16.28515625" style="6" bestFit="1" customWidth="1"/>
    <col min="5" max="5" width="16.28515625" style="6" hidden="1" customWidth="1"/>
    <col min="6" max="6" width="13.5703125" style="6" hidden="1" customWidth="1"/>
    <col min="7" max="7" width="24.140625" style="6" customWidth="1"/>
    <col min="8" max="8" width="22.7109375" style="6" customWidth="1"/>
    <col min="9" max="9" width="11.42578125" style="6"/>
    <col min="10" max="10" width="15.7109375" style="6" customWidth="1"/>
    <col min="11" max="16384" width="11.42578125" style="6"/>
  </cols>
  <sheetData>
    <row r="2" spans="1:8" ht="15.75" x14ac:dyDescent="0.25">
      <c r="A2" s="52" t="s">
        <v>120</v>
      </c>
      <c r="B2" s="52"/>
      <c r="C2" s="52"/>
      <c r="D2" s="52"/>
      <c r="E2" s="52"/>
    </row>
    <row r="4" spans="1:8" x14ac:dyDescent="0.25">
      <c r="A4" s="48" t="s">
        <v>0</v>
      </c>
      <c r="B4" s="50" t="s">
        <v>1</v>
      </c>
      <c r="C4" s="53" t="s">
        <v>36</v>
      </c>
      <c r="D4" s="53"/>
      <c r="E4" s="53"/>
      <c r="F4" s="53"/>
      <c r="G4" s="53"/>
      <c r="H4" s="53"/>
    </row>
    <row r="5" spans="1:8" ht="51.75" customHeight="1" thickBot="1" x14ac:dyDescent="0.3">
      <c r="A5" s="49"/>
      <c r="B5" s="51"/>
      <c r="C5" s="46" t="s">
        <v>49</v>
      </c>
      <c r="D5" s="21" t="s">
        <v>52</v>
      </c>
      <c r="E5" s="21" t="s">
        <v>2</v>
      </c>
      <c r="F5" s="21" t="s">
        <v>79</v>
      </c>
      <c r="G5" s="45" t="s">
        <v>131</v>
      </c>
      <c r="H5" s="45" t="s">
        <v>132</v>
      </c>
    </row>
    <row r="6" spans="1:8" ht="15.75" thickTop="1" x14ac:dyDescent="0.25"/>
    <row r="7" spans="1:8" x14ac:dyDescent="0.25">
      <c r="A7" s="8" t="s">
        <v>3</v>
      </c>
    </row>
    <row r="9" spans="1:8" x14ac:dyDescent="0.25">
      <c r="A9" s="6" t="s">
        <v>4</v>
      </c>
    </row>
    <row r="10" spans="1:8" x14ac:dyDescent="0.25">
      <c r="A10" s="3" t="s">
        <v>75</v>
      </c>
      <c r="B10" s="33">
        <f>C10+D10+E10+F10</f>
        <v>78494.333333333343</v>
      </c>
      <c r="C10" s="31">
        <f>AVERAGE('I Trimestre'!C10,'II Trimestre'!C10,'III Trimestre'!C10,'IV Trimestre'!C10)</f>
        <v>76908.833333333343</v>
      </c>
      <c r="D10" s="31">
        <f>AVERAGE('I Trimestre'!D10,'II Trimestre'!D10,'III Trimestre'!D10,'IV Trimestre'!D10)</f>
        <v>1585.5</v>
      </c>
      <c r="E10" s="31">
        <f>AVERAGE('I Trimestre'!E10,'II Trimestre'!E10,'III Trimestre'!E10,'IV Trimestre'!E10)</f>
        <v>0</v>
      </c>
      <c r="F10" s="31">
        <f>AVERAGE('I Trimestre'!F10,'II Trimestre'!F10,'III Trimestre'!F10,'IV Trimestre'!F10)</f>
        <v>0</v>
      </c>
      <c r="G10" s="31">
        <f>AVERAGE('I Trimestre'!G10,'II Trimestre'!G10,'III Trimestre'!G10,'IV Trimestre'!G10)</f>
        <v>0</v>
      </c>
      <c r="H10" s="31">
        <f>AVERAGE('I Trimestre'!H10,'II Trimestre'!H10,'III Trimestre'!H10,'IV Trimestre'!H10)</f>
        <v>0</v>
      </c>
    </row>
    <row r="11" spans="1:8" x14ac:dyDescent="0.25">
      <c r="A11" s="36" t="s">
        <v>121</v>
      </c>
      <c r="B11" s="2">
        <f>SUM(C11:D11)+2450</f>
        <v>82064.5</v>
      </c>
      <c r="C11" s="31">
        <f>AVERAGE('I Trimestre'!C11,'II Trimestre'!C11,'III Trimestre'!C11,'IV Trimestre'!C11)</f>
        <v>77783.916666666672</v>
      </c>
      <c r="D11" s="31">
        <f>AVERAGE('I Trimestre'!D11,'II Trimestre'!D11,'III Trimestre'!D11,'IV Trimestre'!D11)</f>
        <v>1830.5833333333333</v>
      </c>
      <c r="E11" s="31">
        <f>AVERAGE('I Trimestre'!E11,'II Trimestre'!E11,'III Trimestre'!E11,'IV Trimestre'!E11)</f>
        <v>0</v>
      </c>
      <c r="F11" s="31">
        <f>AVERAGE('I Trimestre'!F11,'II Trimestre'!F11,'III Trimestre'!F11,'IV Trimestre'!F11)</f>
        <v>0</v>
      </c>
      <c r="G11" s="31">
        <f>AVERAGE('I Trimestre'!G11,'II Trimestre'!G11,'III Trimestre'!G11,'IV Trimestre'!G11)</f>
        <v>2289</v>
      </c>
      <c r="H11" s="31">
        <f>AVERAGE('I Trimestre'!H11,'II Trimestre'!H11,'III Trimestre'!H11,'IV Trimestre'!H11)</f>
        <v>570</v>
      </c>
    </row>
    <row r="12" spans="1:8" x14ac:dyDescent="0.25">
      <c r="A12" s="36" t="s">
        <v>122</v>
      </c>
      <c r="B12" s="2">
        <f>SUM(C12:D12)+122+471</f>
        <v>79495.499999999985</v>
      </c>
      <c r="C12" s="15">
        <f>AVERAGE('I Trimestre'!C12,'II Trimestre'!C12,'III Trimestre'!C12,'IV Trimestre'!C12)</f>
        <v>77235.416666666657</v>
      </c>
      <c r="D12" s="15">
        <f>AVERAGE('I Trimestre'!D12,'II Trimestre'!D12,'III Trimestre'!D12,'IV Trimestre'!D12)</f>
        <v>1667.0833333333335</v>
      </c>
      <c r="E12" s="15" t="e">
        <f>AVERAGE('I Trimestre'!E12,'II Trimestre'!E12,'III Trimestre'!E12,'IV Trimestre'!E12)</f>
        <v>#DIV/0!</v>
      </c>
      <c r="F12" s="15" t="e">
        <f>AVERAGE('I Trimestre'!F12,'II Trimestre'!F12,'III Trimestre'!F12,'IV Trimestre'!F12)</f>
        <v>#DIV/0!</v>
      </c>
      <c r="G12" s="15">
        <f>AVERAGE('I Trimestre'!G12,'II Trimestre'!G12,'III Trimestre'!G12,'IV Trimestre'!G12)</f>
        <v>153</v>
      </c>
      <c r="H12" s="15">
        <f>AVERAGE('I Trimestre'!H12,'II Trimestre'!H12,'III Trimestre'!H12,'IV Trimestre'!H12)</f>
        <v>473</v>
      </c>
    </row>
    <row r="13" spans="1:8" x14ac:dyDescent="0.25">
      <c r="A13" s="36" t="s">
        <v>84</v>
      </c>
      <c r="B13" s="2">
        <f>SUM(C13:F13)+2450</f>
        <v>82064.5</v>
      </c>
      <c r="C13" s="15">
        <f>'IV Trimestre'!C13</f>
        <v>77783.916666666672</v>
      </c>
      <c r="D13" s="15">
        <f>'IV Trimestre'!D13</f>
        <v>1830.5833333333333</v>
      </c>
      <c r="E13" s="15">
        <f>'IV Trimestre'!E13</f>
        <v>0</v>
      </c>
      <c r="F13" s="15">
        <f>'IV Trimestre'!F13</f>
        <v>0</v>
      </c>
      <c r="G13" s="15">
        <f>'IV Trimestre'!G13</f>
        <v>2289</v>
      </c>
      <c r="H13" s="15">
        <f>'IV Trimestre'!H13</f>
        <v>570</v>
      </c>
    </row>
    <row r="14" spans="1:8" x14ac:dyDescent="0.25">
      <c r="C14" s="9"/>
    </row>
    <row r="15" spans="1:8" x14ac:dyDescent="0.25">
      <c r="A15" s="5" t="s">
        <v>5</v>
      </c>
    </row>
    <row r="16" spans="1:8" x14ac:dyDescent="0.25">
      <c r="A16" s="3" t="s">
        <v>75</v>
      </c>
      <c r="B16" s="33">
        <f>C16+D16+E16+F16</f>
        <v>18067887200</v>
      </c>
      <c r="C16" s="31">
        <f>'I Trimestre'!C16+'II Trimestre'!C16+'III Trimestre'!C16+'IV Trimestre'!C16</f>
        <v>16612308000</v>
      </c>
      <c r="D16" s="31">
        <f>'I Trimestre'!D16+'II Trimestre'!D16+'III Trimestre'!D16+'IV Trimestre'!D16</f>
        <v>1454077200</v>
      </c>
      <c r="E16" s="31">
        <f>'I Trimestre'!E16+'II Trimestre'!E16+'III Trimestre'!E16+'IV Trimestre'!E16</f>
        <v>539500</v>
      </c>
      <c r="F16" s="31">
        <f>'I Trimestre'!F16+'II Trimestre'!F16+'III Trimestre'!F16+'IV Trimestre'!F16</f>
        <v>962500</v>
      </c>
      <c r="G16" s="31">
        <f>'I Trimestre'!G16+'II Trimestre'!G16+'III Trimestre'!G16+'IV Trimestre'!G16</f>
        <v>0</v>
      </c>
      <c r="H16" s="31">
        <f>'I Trimestre'!H16+'II Trimestre'!H16+'III Trimestre'!H16+'IV Trimestre'!H16</f>
        <v>0</v>
      </c>
    </row>
    <row r="17" spans="1:10" x14ac:dyDescent="0.25">
      <c r="A17" s="36" t="s">
        <v>121</v>
      </c>
      <c r="B17" s="2">
        <f>SUM(C17:H17)</f>
        <v>18624587000</v>
      </c>
      <c r="C17" s="15">
        <f>'I Trimestre'!C17+'II Trimestre'!C17+'III Trimestre'!C17+'IV Trimestre'!C17</f>
        <v>16739292600</v>
      </c>
      <c r="D17" s="15">
        <f>'I Trimestre'!D17+'II Trimestre'!D17+'III Trimestre'!D17+'IV Trimestre'!D17</f>
        <v>1573949300</v>
      </c>
      <c r="E17" s="15">
        <f>'I Trimestre'!E17+'II Trimestre'!E17+'III Trimestre'!E17+'IV Trimestre'!E17</f>
        <v>0</v>
      </c>
      <c r="F17" s="15">
        <f>'I Trimestre'!F17+'II Trimestre'!F17+'III Trimestre'!F17+'IV Trimestre'!F17</f>
        <v>0</v>
      </c>
      <c r="G17" s="15">
        <f>'I Trimestre'!G17+'II Trimestre'!G17+'III Trimestre'!G17+'IV Trimestre'!G17</f>
        <v>249272100</v>
      </c>
      <c r="H17" s="15">
        <f>'I Trimestre'!H17+'II Trimestre'!H17+'III Trimestre'!H17+'IV Trimestre'!H17</f>
        <v>62073000</v>
      </c>
    </row>
    <row r="18" spans="1:10" x14ac:dyDescent="0.25">
      <c r="A18" s="36" t="s">
        <v>122</v>
      </c>
      <c r="B18" s="2">
        <f>SUM(C18:H18)</f>
        <v>18335360200</v>
      </c>
      <c r="C18" s="15">
        <f>'I Trimestre'!C18+'II Trimestre'!C18+'III Trimestre'!C18+'IV Trimestre'!C18</f>
        <v>16708356000</v>
      </c>
      <c r="D18" s="15">
        <f>'I Trimestre'!D18+'II Trimestre'!D18+'III Trimestre'!D18+'IV Trimestre'!D18</f>
        <v>1558832800</v>
      </c>
      <c r="E18" s="15">
        <f>'I Trimestre'!E18+'II Trimestre'!E18+'III Trimestre'!E18+'IV Trimestre'!E18</f>
        <v>0</v>
      </c>
      <c r="F18" s="15">
        <f>'I Trimestre'!F18+'II Trimestre'!F18+'III Trimestre'!F18+'IV Trimestre'!F18</f>
        <v>0</v>
      </c>
      <c r="G18" s="15">
        <f>'I Trimestre'!G18+'II Trimestre'!G18+'III Trimestre'!G18+'IV Trimestre'!G18</f>
        <v>16661700</v>
      </c>
      <c r="H18" s="15">
        <f>'I Trimestre'!H18+'II Trimestre'!H18+'III Trimestre'!H18+'IV Trimestre'!H18</f>
        <v>51509700</v>
      </c>
    </row>
    <row r="19" spans="1:10" x14ac:dyDescent="0.25">
      <c r="A19" s="36" t="s">
        <v>84</v>
      </c>
      <c r="B19" s="2">
        <f>SUM(C19:H19)</f>
        <v>18624587000</v>
      </c>
      <c r="C19" s="31">
        <f>'IV Trimestre'!C19</f>
        <v>16739253000</v>
      </c>
      <c r="D19" s="31">
        <f>'IV Trimestre'!D19</f>
        <v>1573988900</v>
      </c>
      <c r="E19" s="31">
        <f>'IV Trimestre'!E19</f>
        <v>0</v>
      </c>
      <c r="F19" s="31">
        <f>'IV Trimestre'!F19</f>
        <v>0</v>
      </c>
      <c r="G19" s="31">
        <f>'IV Trimestre'!G19</f>
        <v>249272100</v>
      </c>
      <c r="H19" s="31">
        <f>'IV Trimestre'!H19</f>
        <v>62073000</v>
      </c>
    </row>
    <row r="20" spans="1:10" x14ac:dyDescent="0.25">
      <c r="A20" s="36" t="s">
        <v>123</v>
      </c>
      <c r="B20" s="2">
        <f>SUM(C20:H20)</f>
        <v>18335360200</v>
      </c>
      <c r="C20" s="15">
        <f>C18</f>
        <v>16708356000</v>
      </c>
      <c r="D20" s="15">
        <f t="shared" ref="D20:H20" si="0">D18</f>
        <v>1558832800</v>
      </c>
      <c r="E20" s="15">
        <f t="shared" si="0"/>
        <v>0</v>
      </c>
      <c r="F20" s="15">
        <f t="shared" si="0"/>
        <v>0</v>
      </c>
      <c r="G20" s="15">
        <f t="shared" si="0"/>
        <v>16661700</v>
      </c>
      <c r="H20" s="15">
        <f t="shared" si="0"/>
        <v>51509700</v>
      </c>
    </row>
    <row r="21" spans="1:10" x14ac:dyDescent="0.25">
      <c r="B21" s="2"/>
      <c r="C21" s="2"/>
      <c r="D21" s="2"/>
      <c r="E21" s="2"/>
      <c r="J21" s="2"/>
    </row>
    <row r="22" spans="1:10" x14ac:dyDescent="0.25">
      <c r="A22" s="5" t="s">
        <v>6</v>
      </c>
      <c r="B22" s="2"/>
      <c r="C22" s="2"/>
      <c r="D22" s="2"/>
      <c r="E22" s="2"/>
    </row>
    <row r="23" spans="1:10" x14ac:dyDescent="0.25">
      <c r="A23" s="3" t="s">
        <v>121</v>
      </c>
      <c r="B23" s="2">
        <f>B17</f>
        <v>18624587000</v>
      </c>
      <c r="C23" s="2"/>
      <c r="D23" s="2"/>
      <c r="E23" s="2"/>
    </row>
    <row r="24" spans="1:10" x14ac:dyDescent="0.25">
      <c r="A24" s="3" t="s">
        <v>122</v>
      </c>
      <c r="B24" s="2">
        <f>+'I Trimestre'!B24+'II Trimestre'!B24+'III Trimestre'!B24+'IV Trimestre'!B24</f>
        <v>18432517488.360001</v>
      </c>
      <c r="C24" s="2"/>
      <c r="D24" s="2"/>
      <c r="E24" s="2"/>
    </row>
    <row r="26" spans="1:10" x14ac:dyDescent="0.25">
      <c r="A26" s="6" t="s">
        <v>7</v>
      </c>
    </row>
    <row r="27" spans="1:10" x14ac:dyDescent="0.25">
      <c r="A27" s="6" t="s">
        <v>76</v>
      </c>
      <c r="B27" s="9">
        <v>0.99</v>
      </c>
      <c r="C27" s="9">
        <v>0.99</v>
      </c>
      <c r="D27" s="9">
        <v>0.99</v>
      </c>
      <c r="E27" s="9">
        <v>0.99</v>
      </c>
      <c r="F27" s="9">
        <v>0.99</v>
      </c>
      <c r="G27" s="9">
        <v>0.99</v>
      </c>
      <c r="H27" s="9">
        <v>0.99</v>
      </c>
    </row>
    <row r="28" spans="1:10" x14ac:dyDescent="0.25">
      <c r="A28" s="6" t="s">
        <v>124</v>
      </c>
      <c r="B28" s="9">
        <v>1.01</v>
      </c>
      <c r="C28" s="9">
        <v>1.01</v>
      </c>
      <c r="D28" s="9">
        <v>1.01</v>
      </c>
      <c r="E28" s="9">
        <v>1.01</v>
      </c>
      <c r="F28" s="9">
        <v>1.01</v>
      </c>
      <c r="G28" s="9">
        <v>1.01</v>
      </c>
      <c r="H28" s="9">
        <v>1.01</v>
      </c>
    </row>
    <row r="29" spans="1:10" x14ac:dyDescent="0.25">
      <c r="A29" s="3" t="s">
        <v>8</v>
      </c>
      <c r="B29" s="15">
        <f>SUM(C29:E29)</f>
        <v>238467</v>
      </c>
      <c r="C29" s="17">
        <v>214756</v>
      </c>
      <c r="D29" s="17">
        <v>23711</v>
      </c>
      <c r="E29" s="13"/>
      <c r="F29" s="15">
        <v>0</v>
      </c>
      <c r="G29" s="17"/>
    </row>
    <row r="31" spans="1:10" x14ac:dyDescent="0.25">
      <c r="A31" s="6" t="s">
        <v>9</v>
      </c>
    </row>
    <row r="32" spans="1:10" x14ac:dyDescent="0.25">
      <c r="A32" s="6" t="s">
        <v>77</v>
      </c>
      <c r="B32" s="33">
        <f t="shared" ref="B32:H32" si="1">B16/B27</f>
        <v>18250391111.111111</v>
      </c>
      <c r="C32" s="33">
        <f t="shared" si="1"/>
        <v>16780109090.909092</v>
      </c>
      <c r="D32" s="33">
        <f t="shared" si="1"/>
        <v>1468764848.4848485</v>
      </c>
      <c r="E32" s="33">
        <f t="shared" si="1"/>
        <v>544949.49494949495</v>
      </c>
      <c r="F32" s="33">
        <f t="shared" si="1"/>
        <v>972222.22222222225</v>
      </c>
      <c r="G32" s="33">
        <f t="shared" si="1"/>
        <v>0</v>
      </c>
      <c r="H32" s="33">
        <f t="shared" si="1"/>
        <v>0</v>
      </c>
    </row>
    <row r="33" spans="1:8" x14ac:dyDescent="0.25">
      <c r="A33" s="6" t="s">
        <v>125</v>
      </c>
      <c r="B33" s="2">
        <f t="shared" ref="B33:H33" si="2">B18/B28</f>
        <v>18153821980.198021</v>
      </c>
      <c r="C33" s="2">
        <f t="shared" si="2"/>
        <v>16542926732.673267</v>
      </c>
      <c r="D33" s="2">
        <f t="shared" si="2"/>
        <v>1543398811.8811882</v>
      </c>
      <c r="E33" s="2">
        <f t="shared" si="2"/>
        <v>0</v>
      </c>
      <c r="F33" s="2">
        <f t="shared" si="2"/>
        <v>0</v>
      </c>
      <c r="G33" s="2">
        <f t="shared" si="2"/>
        <v>16496732.673267327</v>
      </c>
      <c r="H33" s="2">
        <f t="shared" si="2"/>
        <v>50999702.970297031</v>
      </c>
    </row>
    <row r="34" spans="1:8" x14ac:dyDescent="0.25">
      <c r="A34" s="6" t="s">
        <v>78</v>
      </c>
      <c r="B34" s="2">
        <f t="shared" ref="B34:E34" si="3">B32/B10</f>
        <v>232505.84260151826</v>
      </c>
      <c r="C34" s="15">
        <f t="shared" si="3"/>
        <v>218181.81818181818</v>
      </c>
      <c r="D34" s="2">
        <f t="shared" si="3"/>
        <v>926373.28822759283</v>
      </c>
      <c r="E34" s="2" t="e">
        <f t="shared" si="3"/>
        <v>#DIV/0!</v>
      </c>
      <c r="F34" s="2" t="e">
        <f t="shared" ref="F34:H34" si="4">F32/F10</f>
        <v>#DIV/0!</v>
      </c>
      <c r="G34" s="2" t="e">
        <f t="shared" si="4"/>
        <v>#DIV/0!</v>
      </c>
      <c r="H34" s="2" t="e">
        <f t="shared" si="4"/>
        <v>#DIV/0!</v>
      </c>
    </row>
    <row r="35" spans="1:8" x14ac:dyDescent="0.25">
      <c r="A35" s="6" t="s">
        <v>126</v>
      </c>
      <c r="B35" s="2">
        <f t="shared" ref="B35:H35" si="5">B33/B12</f>
        <v>228362.88821628928</v>
      </c>
      <c r="C35" s="2">
        <f t="shared" si="5"/>
        <v>214188.3535641348</v>
      </c>
      <c r="D35" s="2">
        <f t="shared" si="5"/>
        <v>925807.83516992035</v>
      </c>
      <c r="E35" s="2" t="e">
        <f t="shared" si="5"/>
        <v>#DIV/0!</v>
      </c>
      <c r="F35" s="2" t="e">
        <f t="shared" si="5"/>
        <v>#DIV/0!</v>
      </c>
      <c r="G35" s="2">
        <f t="shared" si="5"/>
        <v>107821.78217821782</v>
      </c>
      <c r="H35" s="2">
        <f t="shared" si="5"/>
        <v>107821.78217821782</v>
      </c>
    </row>
    <row r="37" spans="1:8" x14ac:dyDescent="0.25">
      <c r="A37" s="8" t="s">
        <v>10</v>
      </c>
    </row>
    <row r="39" spans="1:8" x14ac:dyDescent="0.25">
      <c r="A39" s="6" t="s">
        <v>11</v>
      </c>
    </row>
    <row r="40" spans="1:8" x14ac:dyDescent="0.25">
      <c r="A40" s="6" t="s">
        <v>12</v>
      </c>
      <c r="B40" s="16">
        <f>(B11/B29)*100</f>
        <v>34.413356984404551</v>
      </c>
      <c r="C40" s="16">
        <f t="shared" ref="C40:H40" si="6">(C11/C29)*100</f>
        <v>36.219671006475565</v>
      </c>
      <c r="D40" s="16">
        <f t="shared" si="6"/>
        <v>7.7203970027975757</v>
      </c>
      <c r="E40" s="16" t="e">
        <f t="shared" si="6"/>
        <v>#DIV/0!</v>
      </c>
      <c r="F40" s="16" t="e">
        <f t="shared" si="6"/>
        <v>#DIV/0!</v>
      </c>
      <c r="G40" s="16" t="e">
        <f t="shared" si="6"/>
        <v>#DIV/0!</v>
      </c>
      <c r="H40" s="16" t="e">
        <f t="shared" si="6"/>
        <v>#DIV/0!</v>
      </c>
    </row>
    <row r="41" spans="1:8" x14ac:dyDescent="0.25">
      <c r="A41" s="6" t="s">
        <v>13</v>
      </c>
      <c r="B41" s="16">
        <f>(B12/B29)*100</f>
        <v>33.336059077356609</v>
      </c>
      <c r="C41" s="16">
        <f t="shared" ref="C41:H41" si="7">(C12/C29)*100</f>
        <v>35.964264871140578</v>
      </c>
      <c r="D41" s="16">
        <f t="shared" si="7"/>
        <v>7.030843630944851</v>
      </c>
      <c r="E41" s="16" t="e">
        <f t="shared" si="7"/>
        <v>#DIV/0!</v>
      </c>
      <c r="F41" s="16" t="e">
        <f t="shared" si="7"/>
        <v>#DIV/0!</v>
      </c>
      <c r="G41" s="16" t="e">
        <f t="shared" si="7"/>
        <v>#DIV/0!</v>
      </c>
      <c r="H41" s="16" t="e">
        <f t="shared" si="7"/>
        <v>#DIV/0!</v>
      </c>
    </row>
    <row r="43" spans="1:8" x14ac:dyDescent="0.25">
      <c r="A43" s="6" t="s">
        <v>14</v>
      </c>
    </row>
    <row r="44" spans="1:8" x14ac:dyDescent="0.25">
      <c r="A44" s="6" t="s">
        <v>15</v>
      </c>
      <c r="B44" s="4">
        <f t="shared" ref="B44:H44" si="8">B12/B11*100</f>
        <v>96.869535548257758</v>
      </c>
      <c r="C44" s="4">
        <f t="shared" si="8"/>
        <v>99.294841371448882</v>
      </c>
      <c r="D44" s="4">
        <f t="shared" si="8"/>
        <v>91.068420813037747</v>
      </c>
      <c r="E44" s="4" t="e">
        <f t="shared" si="8"/>
        <v>#DIV/0!</v>
      </c>
      <c r="F44" s="4" t="e">
        <f t="shared" si="8"/>
        <v>#DIV/0!</v>
      </c>
      <c r="G44" s="4">
        <f t="shared" si="8"/>
        <v>6.6841415465268668</v>
      </c>
      <c r="H44" s="4">
        <f t="shared" si="8"/>
        <v>82.982456140350877</v>
      </c>
    </row>
    <row r="45" spans="1:8" x14ac:dyDescent="0.25">
      <c r="A45" s="6" t="s">
        <v>16</v>
      </c>
      <c r="B45" s="4">
        <f t="shared" ref="B45:H45" si="9">B18/B17*100</f>
        <v>98.447069994088992</v>
      </c>
      <c r="C45" s="4">
        <f t="shared" si="9"/>
        <v>99.815185738494108</v>
      </c>
      <c r="D45" s="4">
        <f t="shared" si="9"/>
        <v>99.03958151638048</v>
      </c>
      <c r="E45" s="4" t="e">
        <f t="shared" si="9"/>
        <v>#DIV/0!</v>
      </c>
      <c r="F45" s="4" t="e">
        <f t="shared" si="9"/>
        <v>#DIV/0!</v>
      </c>
      <c r="G45" s="4">
        <f t="shared" si="9"/>
        <v>6.6841415465268668</v>
      </c>
      <c r="H45" s="4">
        <f t="shared" si="9"/>
        <v>82.982456140350877</v>
      </c>
    </row>
    <row r="46" spans="1:8" x14ac:dyDescent="0.25">
      <c r="A46" s="6" t="s">
        <v>17</v>
      </c>
      <c r="B46" s="4">
        <f t="shared" ref="B46:H46" si="10">AVERAGE(B44:B45)</f>
        <v>97.658302771173368</v>
      </c>
      <c r="C46" s="4">
        <f t="shared" si="10"/>
        <v>99.555013554971495</v>
      </c>
      <c r="D46" s="4">
        <f t="shared" si="10"/>
        <v>95.054001164709121</v>
      </c>
      <c r="E46" s="4" t="e">
        <f t="shared" si="10"/>
        <v>#DIV/0!</v>
      </c>
      <c r="F46" s="4" t="e">
        <f t="shared" si="10"/>
        <v>#DIV/0!</v>
      </c>
      <c r="G46" s="4">
        <f t="shared" si="10"/>
        <v>6.6841415465268668</v>
      </c>
      <c r="H46" s="4">
        <f t="shared" si="10"/>
        <v>82.982456140350877</v>
      </c>
    </row>
    <row r="47" spans="1:8" x14ac:dyDescent="0.25">
      <c r="B47" s="1"/>
      <c r="C47" s="1"/>
    </row>
    <row r="48" spans="1:8" x14ac:dyDescent="0.25">
      <c r="A48" s="6" t="s">
        <v>18</v>
      </c>
    </row>
    <row r="49" spans="1:8" x14ac:dyDescent="0.25">
      <c r="A49" s="6" t="s">
        <v>19</v>
      </c>
      <c r="B49" s="4">
        <f t="shared" ref="B49:H49" si="11">B12/B13*100</f>
        <v>96.869535548257758</v>
      </c>
      <c r="C49" s="4">
        <f t="shared" si="11"/>
        <v>99.294841371448882</v>
      </c>
      <c r="D49" s="4">
        <f t="shared" si="11"/>
        <v>91.068420813037747</v>
      </c>
      <c r="E49" s="4" t="e">
        <f t="shared" si="11"/>
        <v>#DIV/0!</v>
      </c>
      <c r="F49" s="4" t="e">
        <f t="shared" si="11"/>
        <v>#DIV/0!</v>
      </c>
      <c r="G49" s="4">
        <f t="shared" si="11"/>
        <v>6.6841415465268668</v>
      </c>
      <c r="H49" s="4">
        <f t="shared" si="11"/>
        <v>82.982456140350877</v>
      </c>
    </row>
    <row r="50" spans="1:8" x14ac:dyDescent="0.25">
      <c r="A50" s="6" t="s">
        <v>20</v>
      </c>
      <c r="B50" s="4">
        <f t="shared" ref="B50:H50" si="12">B18/B19*100</f>
        <v>98.447069994088992</v>
      </c>
      <c r="C50" s="4">
        <f t="shared" si="12"/>
        <v>99.815421870975968</v>
      </c>
      <c r="D50" s="4">
        <f t="shared" si="12"/>
        <v>99.037089778714446</v>
      </c>
      <c r="E50" s="4" t="e">
        <f t="shared" si="12"/>
        <v>#DIV/0!</v>
      </c>
      <c r="F50" s="4" t="e">
        <f t="shared" si="12"/>
        <v>#DIV/0!</v>
      </c>
      <c r="G50" s="4">
        <f t="shared" si="12"/>
        <v>6.6841415465268668</v>
      </c>
      <c r="H50" s="4">
        <f t="shared" si="12"/>
        <v>82.982456140350877</v>
      </c>
    </row>
    <row r="51" spans="1:8" x14ac:dyDescent="0.25">
      <c r="A51" s="6" t="s">
        <v>21</v>
      </c>
      <c r="B51" s="4">
        <f t="shared" ref="B51:H51" si="13">(B49+B50)/2</f>
        <v>97.658302771173368</v>
      </c>
      <c r="C51" s="4">
        <f t="shared" si="13"/>
        <v>99.555131621212425</v>
      </c>
      <c r="D51" s="4">
        <f t="shared" si="13"/>
        <v>95.052755295876096</v>
      </c>
      <c r="E51" s="4" t="e">
        <f t="shared" si="13"/>
        <v>#DIV/0!</v>
      </c>
      <c r="F51" s="4" t="e">
        <f t="shared" si="13"/>
        <v>#DIV/0!</v>
      </c>
      <c r="G51" s="4">
        <f t="shared" si="13"/>
        <v>6.6841415465268668</v>
      </c>
      <c r="H51" s="4">
        <f t="shared" si="13"/>
        <v>82.982456140350877</v>
      </c>
    </row>
    <row r="53" spans="1:8" x14ac:dyDescent="0.25">
      <c r="A53" s="6" t="s">
        <v>22</v>
      </c>
      <c r="B53" s="4">
        <f>B20/B18*100</f>
        <v>100</v>
      </c>
      <c r="C53" s="4">
        <f t="shared" ref="C53:H53" si="14">C20/C18*100</f>
        <v>100</v>
      </c>
      <c r="D53" s="4">
        <f t="shared" si="14"/>
        <v>100</v>
      </c>
      <c r="E53" s="4" t="e">
        <f t="shared" si="14"/>
        <v>#DIV/0!</v>
      </c>
      <c r="F53" s="4" t="e">
        <f t="shared" si="14"/>
        <v>#DIV/0!</v>
      </c>
      <c r="G53" s="4">
        <f t="shared" si="14"/>
        <v>100</v>
      </c>
      <c r="H53" s="4">
        <f t="shared" si="14"/>
        <v>100</v>
      </c>
    </row>
    <row r="55" spans="1:8" x14ac:dyDescent="0.25">
      <c r="A55" s="6" t="s">
        <v>23</v>
      </c>
    </row>
    <row r="56" spans="1:8" x14ac:dyDescent="0.25">
      <c r="A56" s="6" t="s">
        <v>24</v>
      </c>
      <c r="B56" s="30">
        <f t="shared" ref="B56:H56" si="15">((B12/B10)-1)*100</f>
        <v>1.2754636215777548</v>
      </c>
      <c r="C56" s="30">
        <f t="shared" si="15"/>
        <v>0.42463696194410261</v>
      </c>
      <c r="D56" s="30">
        <f t="shared" si="15"/>
        <v>5.145590244928</v>
      </c>
      <c r="E56" s="30" t="e">
        <f t="shared" si="15"/>
        <v>#DIV/0!</v>
      </c>
      <c r="F56" s="30" t="e">
        <f t="shared" si="15"/>
        <v>#DIV/0!</v>
      </c>
      <c r="G56" s="30" t="e">
        <f t="shared" si="15"/>
        <v>#DIV/0!</v>
      </c>
      <c r="H56" s="30" t="e">
        <f t="shared" si="15"/>
        <v>#DIV/0!</v>
      </c>
    </row>
    <row r="57" spans="1:8" x14ac:dyDescent="0.25">
      <c r="A57" s="6" t="s">
        <v>25</v>
      </c>
      <c r="B57" s="30">
        <f t="shared" ref="B57:H57" si="16">((B33/B32)-1)*100</f>
        <v>-0.5291345830626959</v>
      </c>
      <c r="C57" s="30">
        <f t="shared" si="16"/>
        <v>-1.4134732792906668</v>
      </c>
      <c r="D57" s="30">
        <f t="shared" si="16"/>
        <v>5.0814099665668522</v>
      </c>
      <c r="E57" s="30">
        <f t="shared" si="16"/>
        <v>-100</v>
      </c>
      <c r="F57" s="30">
        <f t="shared" si="16"/>
        <v>-100</v>
      </c>
      <c r="G57" s="30" t="e">
        <f t="shared" si="16"/>
        <v>#DIV/0!</v>
      </c>
      <c r="H57" s="30" t="e">
        <f t="shared" si="16"/>
        <v>#DIV/0!</v>
      </c>
    </row>
    <row r="58" spans="1:8" x14ac:dyDescent="0.25">
      <c r="A58" s="6" t="s">
        <v>26</v>
      </c>
      <c r="B58" s="30">
        <f t="shared" ref="B58:H58" si="17">((B35/B34)-1)*100</f>
        <v>-1.7818710871405519</v>
      </c>
      <c r="C58" s="30">
        <f t="shared" si="17"/>
        <v>-1.8303379497715433</v>
      </c>
      <c r="D58" s="30">
        <f t="shared" si="17"/>
        <v>-6.1039438945220681E-2</v>
      </c>
      <c r="E58" s="30" t="e">
        <f t="shared" si="17"/>
        <v>#DIV/0!</v>
      </c>
      <c r="F58" s="30" t="e">
        <f t="shared" si="17"/>
        <v>#DIV/0!</v>
      </c>
      <c r="G58" s="30" t="e">
        <f t="shared" si="17"/>
        <v>#DIV/0!</v>
      </c>
      <c r="H58" s="30" t="e">
        <f t="shared" si="17"/>
        <v>#DIV/0!</v>
      </c>
    </row>
    <row r="59" spans="1:8" x14ac:dyDescent="0.25">
      <c r="B59" s="1"/>
      <c r="C59" s="1"/>
    </row>
    <row r="60" spans="1:8" x14ac:dyDescent="0.25">
      <c r="A60" s="6" t="s">
        <v>27</v>
      </c>
    </row>
    <row r="61" spans="1:8" x14ac:dyDescent="0.25">
      <c r="A61" s="6" t="s">
        <v>33</v>
      </c>
      <c r="B61" s="4">
        <f>B17/(B11*12)</f>
        <v>18912.549478357472</v>
      </c>
      <c r="C61" s="4">
        <f t="shared" ref="C61:H61" si="18">C17/(C11*12)</f>
        <v>17933.540888379881</v>
      </c>
      <c r="D61" s="4">
        <f t="shared" si="18"/>
        <v>71650.625938908357</v>
      </c>
      <c r="E61" s="4" t="e">
        <f t="shared" si="18"/>
        <v>#DIV/0!</v>
      </c>
      <c r="F61" s="4" t="e">
        <f t="shared" si="18"/>
        <v>#DIV/0!</v>
      </c>
      <c r="G61" s="4">
        <f>G17/(G11*3)</f>
        <v>36300</v>
      </c>
      <c r="H61" s="4">
        <f>H17/(H11*3)</f>
        <v>36300</v>
      </c>
    </row>
    <row r="62" spans="1:8" x14ac:dyDescent="0.25">
      <c r="A62" s="6" t="s">
        <v>34</v>
      </c>
      <c r="B62" s="4">
        <f>B18/(B12*12)</f>
        <v>19220.543091537682</v>
      </c>
      <c r="C62" s="4">
        <f t="shared" ref="C62:H62" si="19">C18/(C12*12)</f>
        <v>18027.51975831468</v>
      </c>
      <c r="D62" s="4">
        <f t="shared" si="19"/>
        <v>77922.159460134964</v>
      </c>
      <c r="E62" s="4" t="e">
        <f t="shared" si="19"/>
        <v>#DIV/0!</v>
      </c>
      <c r="F62" s="4" t="e">
        <f t="shared" si="19"/>
        <v>#DIV/0!</v>
      </c>
      <c r="G62" s="4">
        <f>G18/(G12*3)</f>
        <v>36300</v>
      </c>
      <c r="H62" s="4">
        <f>H18/(H12*3)</f>
        <v>36300</v>
      </c>
    </row>
    <row r="63" spans="1:8" x14ac:dyDescent="0.25">
      <c r="A63" s="6" t="s">
        <v>28</v>
      </c>
      <c r="B63" s="4">
        <f>(B62/B61)*B46</f>
        <v>99.248682405709701</v>
      </c>
      <c r="C63" s="4">
        <f>(C62/C61)*C46</f>
        <v>100.07672132748965</v>
      </c>
      <c r="D63" s="4">
        <f t="shared" ref="C63:H63" si="20">(D62/D61)*D46</f>
        <v>103.3740171704237</v>
      </c>
      <c r="E63" s="4" t="e">
        <f t="shared" si="20"/>
        <v>#DIV/0!</v>
      </c>
      <c r="F63" s="4" t="e">
        <f t="shared" si="20"/>
        <v>#DIV/0!</v>
      </c>
      <c r="G63" s="4">
        <f t="shared" si="20"/>
        <v>6.6841415465268668</v>
      </c>
      <c r="H63" s="4">
        <f t="shared" si="20"/>
        <v>82.982456140350877</v>
      </c>
    </row>
    <row r="64" spans="1:8" x14ac:dyDescent="0.25">
      <c r="A64" s="6" t="s">
        <v>45</v>
      </c>
      <c r="B64" s="4">
        <f>B17/B11</f>
        <v>226950.59374028965</v>
      </c>
      <c r="C64" s="4">
        <f t="shared" ref="C64:H64" si="21">C17/C11</f>
        <v>215202.49066055857</v>
      </c>
      <c r="D64" s="4">
        <f t="shared" si="21"/>
        <v>859807.51126690034</v>
      </c>
      <c r="E64" s="4" t="e">
        <f t="shared" si="21"/>
        <v>#DIV/0!</v>
      </c>
      <c r="F64" s="4" t="e">
        <f t="shared" si="21"/>
        <v>#DIV/0!</v>
      </c>
      <c r="G64" s="4">
        <f t="shared" si="21"/>
        <v>108900</v>
      </c>
      <c r="H64" s="4">
        <f t="shared" si="21"/>
        <v>108900</v>
      </c>
    </row>
    <row r="65" spans="1:8" x14ac:dyDescent="0.25">
      <c r="A65" s="6" t="s">
        <v>46</v>
      </c>
      <c r="B65" s="4">
        <f>B18/B12</f>
        <v>230646.51709845217</v>
      </c>
      <c r="C65" s="4">
        <f t="shared" ref="C65:H65" si="22">C18/C12</f>
        <v>216330.23709977613</v>
      </c>
      <c r="D65" s="4">
        <f t="shared" si="22"/>
        <v>935065.91352161951</v>
      </c>
      <c r="E65" s="4" t="e">
        <f t="shared" si="22"/>
        <v>#DIV/0!</v>
      </c>
      <c r="F65" s="4" t="e">
        <f t="shared" si="22"/>
        <v>#DIV/0!</v>
      </c>
      <c r="G65" s="4">
        <f t="shared" si="22"/>
        <v>108900</v>
      </c>
      <c r="H65" s="4">
        <f t="shared" si="22"/>
        <v>108900</v>
      </c>
    </row>
    <row r="66" spans="1:8" x14ac:dyDescent="0.25">
      <c r="B66" s="1"/>
      <c r="C66" s="1"/>
    </row>
    <row r="67" spans="1:8" x14ac:dyDescent="0.25">
      <c r="A67" s="6" t="s">
        <v>29</v>
      </c>
      <c r="B67" s="1"/>
      <c r="C67" s="1"/>
    </row>
    <row r="68" spans="1:8" x14ac:dyDescent="0.25">
      <c r="A68" s="6" t="s">
        <v>30</v>
      </c>
      <c r="B68" s="4">
        <f>(B24/B23)*100</f>
        <v>98.968731432058064</v>
      </c>
      <c r="C68" s="4"/>
      <c r="D68" s="4"/>
      <c r="E68" s="4"/>
    </row>
    <row r="69" spans="1:8" x14ac:dyDescent="0.25">
      <c r="A69" s="6" t="s">
        <v>31</v>
      </c>
      <c r="B69" s="4">
        <f>(B18/B24)*100</f>
        <v>99.472902774016873</v>
      </c>
      <c r="C69" s="4"/>
      <c r="D69" s="4"/>
      <c r="E69" s="4"/>
    </row>
    <row r="70" spans="1:8" ht="15.75" thickBot="1" x14ac:dyDescent="0.3">
      <c r="A70" s="10"/>
      <c r="B70" s="10"/>
      <c r="C70" s="10"/>
      <c r="D70" s="10"/>
      <c r="E70" s="10"/>
      <c r="F70" s="10"/>
      <c r="G70" s="10"/>
      <c r="H70" s="10"/>
    </row>
    <row r="71" spans="1:8" ht="15.75" thickTop="1" x14ac:dyDescent="0.25"/>
    <row r="72" spans="1:8" x14ac:dyDescent="0.25">
      <c r="A72" s="11" t="s">
        <v>32</v>
      </c>
    </row>
    <row r="73" spans="1:8" x14ac:dyDescent="0.25">
      <c r="A73" s="22" t="s">
        <v>104</v>
      </c>
    </row>
    <row r="74" spans="1:8" x14ac:dyDescent="0.25">
      <c r="A74" s="6" t="s">
        <v>88</v>
      </c>
      <c r="B74" s="12"/>
      <c r="C74" s="12"/>
    </row>
    <row r="76" spans="1:8" x14ac:dyDescent="0.25">
      <c r="A76" s="6" t="s">
        <v>133</v>
      </c>
    </row>
    <row r="78" spans="1:8" x14ac:dyDescent="0.25">
      <c r="A78" s="6" t="s">
        <v>35</v>
      </c>
    </row>
    <row r="79" spans="1:8" x14ac:dyDescent="0.25">
      <c r="A79" s="6" t="s">
        <v>62</v>
      </c>
    </row>
  </sheetData>
  <mergeCells count="4">
    <mergeCell ref="A2:E2"/>
    <mergeCell ref="A4:A5"/>
    <mergeCell ref="B4:B5"/>
    <mergeCell ref="C4:H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 Trimestre</vt:lpstr>
      <vt:lpstr>II Trimestre</vt:lpstr>
      <vt:lpstr>III Trimestre</vt:lpstr>
      <vt:lpstr>IV Trimestre</vt:lpstr>
      <vt:lpstr>I Semestre</vt:lpstr>
      <vt:lpstr>III T Acumulado</vt:lpstr>
      <vt:lpstr>Anual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Horacio Rodríguez C.</dc:creator>
  <cp:lastModifiedBy>Horacio Rodriguez</cp:lastModifiedBy>
  <dcterms:created xsi:type="dcterms:W3CDTF">2011-10-21T22:22:06Z</dcterms:created>
  <dcterms:modified xsi:type="dcterms:W3CDTF">2018-02-21T21:51:38Z</dcterms:modified>
</cp:coreProperties>
</file>