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9240" tabRatio="754" activeTab="6"/>
  </bookViews>
  <sheets>
    <sheet name="I Trimestre" sheetId="4" r:id="rId1"/>
    <sheet name="II Trimestre" sheetId="6" r:id="rId2"/>
    <sheet name="III Trimestre" sheetId="9" r:id="rId3"/>
    <sheet name="IV Trimestre" sheetId="7" r:id="rId4"/>
    <sheet name="I Semestre" sheetId="11" r:id="rId5"/>
    <sheet name="III Trimestre Acumulado" sheetId="10" r:id="rId6"/>
    <sheet name="Anual" sheetId="8" r:id="rId7"/>
  </sheets>
  <calcPr calcId="125725"/>
</workbook>
</file>

<file path=xl/calcChain.xml><?xml version="1.0" encoding="utf-8"?>
<calcChain xmlns="http://schemas.openxmlformats.org/spreadsheetml/2006/main">
  <c r="B29" i="11"/>
  <c r="B29" i="8"/>
  <c r="B29" i="10"/>
  <c r="B29" i="7"/>
  <c r="C65" i="9"/>
  <c r="D65"/>
  <c r="C62"/>
  <c r="D62"/>
  <c r="C45"/>
  <c r="D45"/>
  <c r="D17" i="8"/>
  <c r="D17" i="10"/>
  <c r="C63" i="7"/>
  <c r="D63"/>
  <c r="C62"/>
  <c r="D62"/>
  <c r="C57"/>
  <c r="D57"/>
  <c r="C50"/>
  <c r="D50"/>
  <c r="C49"/>
  <c r="D49"/>
  <c r="C45"/>
  <c r="D45"/>
  <c r="C44"/>
  <c r="D44"/>
  <c r="C41"/>
  <c r="D41"/>
  <c r="C40"/>
  <c r="D40"/>
  <c r="C33"/>
  <c r="C35" s="1"/>
  <c r="D33"/>
  <c r="C32"/>
  <c r="C34" s="1"/>
  <c r="D32"/>
  <c r="D34" s="1"/>
  <c r="D10" i="10"/>
  <c r="C66" i="9"/>
  <c r="D66"/>
  <c r="C63"/>
  <c r="D63"/>
  <c r="C57"/>
  <c r="D57"/>
  <c r="C50"/>
  <c r="D50"/>
  <c r="C49"/>
  <c r="D49"/>
  <c r="C44"/>
  <c r="C46" s="1"/>
  <c r="D44"/>
  <c r="D46" s="1"/>
  <c r="C41"/>
  <c r="D41"/>
  <c r="C40"/>
  <c r="D40"/>
  <c r="C33"/>
  <c r="C35" s="1"/>
  <c r="D33"/>
  <c r="D35" s="1"/>
  <c r="B16" i="6"/>
  <c r="B32" s="1"/>
  <c r="B17"/>
  <c r="B23" s="1"/>
  <c r="B69" s="1"/>
  <c r="B18"/>
  <c r="B20" s="1"/>
  <c r="B54" s="1"/>
  <c r="B10"/>
  <c r="C10" i="11"/>
  <c r="B29" i="6"/>
  <c r="B10" i="9"/>
  <c r="B29"/>
  <c r="B29" i="4"/>
  <c r="D66" i="7"/>
  <c r="C66"/>
  <c r="D65"/>
  <c r="C65"/>
  <c r="C66" i="4"/>
  <c r="C65"/>
  <c r="C66" i="6"/>
  <c r="D66" i="4"/>
  <c r="D65" i="6"/>
  <c r="D65" i="4"/>
  <c r="C65" i="6"/>
  <c r="D66"/>
  <c r="D49"/>
  <c r="C49"/>
  <c r="C49" i="4"/>
  <c r="D49"/>
  <c r="C20" i="7"/>
  <c r="C54" s="1"/>
  <c r="D20"/>
  <c r="D20" i="8" s="1"/>
  <c r="C20" i="9"/>
  <c r="C54" s="1"/>
  <c r="D20"/>
  <c r="D54" s="1"/>
  <c r="C20" i="6"/>
  <c r="D20"/>
  <c r="C20" i="4"/>
  <c r="C54" s="1"/>
  <c r="D20"/>
  <c r="D20" i="11" s="1"/>
  <c r="D54" s="1"/>
  <c r="D19"/>
  <c r="C19"/>
  <c r="C17"/>
  <c r="D17"/>
  <c r="C18"/>
  <c r="C33" s="1"/>
  <c r="D18"/>
  <c r="D16"/>
  <c r="D32" s="1"/>
  <c r="C16"/>
  <c r="C32" s="1"/>
  <c r="D19" i="10"/>
  <c r="C19"/>
  <c r="C17"/>
  <c r="C18"/>
  <c r="C33" s="1"/>
  <c r="D18"/>
  <c r="D33" s="1"/>
  <c r="D16"/>
  <c r="D32" s="1"/>
  <c r="C16"/>
  <c r="C32" s="1"/>
  <c r="D19" i="8"/>
  <c r="C19"/>
  <c r="C17"/>
  <c r="C62" s="1"/>
  <c r="C18"/>
  <c r="D18"/>
  <c r="D33" s="1"/>
  <c r="D16"/>
  <c r="D32" s="1"/>
  <c r="C16"/>
  <c r="C32" s="1"/>
  <c r="C11" i="11"/>
  <c r="D11"/>
  <c r="C12"/>
  <c r="D12"/>
  <c r="D63" s="1"/>
  <c r="C13"/>
  <c r="D13"/>
  <c r="D10"/>
  <c r="C11" i="10"/>
  <c r="C40" s="1"/>
  <c r="D11"/>
  <c r="C12"/>
  <c r="D12"/>
  <c r="C13"/>
  <c r="D13"/>
  <c r="B13" s="1"/>
  <c r="C10"/>
  <c r="C57" s="1"/>
  <c r="C11" i="8"/>
  <c r="C40" s="1"/>
  <c r="D11"/>
  <c r="D40" s="1"/>
  <c r="C12"/>
  <c r="C41" s="1"/>
  <c r="D12"/>
  <c r="C13"/>
  <c r="D13"/>
  <c r="D10"/>
  <c r="C10"/>
  <c r="B10" s="1"/>
  <c r="B16"/>
  <c r="B32" s="1"/>
  <c r="B19" i="7"/>
  <c r="B18"/>
  <c r="B20" s="1"/>
  <c r="B54" s="1"/>
  <c r="B17"/>
  <c r="B16"/>
  <c r="B32" s="1"/>
  <c r="B34" s="1"/>
  <c r="B13"/>
  <c r="B12"/>
  <c r="B11"/>
  <c r="B40" s="1"/>
  <c r="B10"/>
  <c r="B19" i="9"/>
  <c r="B18"/>
  <c r="B33" s="1"/>
  <c r="B17"/>
  <c r="B23" s="1"/>
  <c r="B69" s="1"/>
  <c r="B16"/>
  <c r="B13"/>
  <c r="B12"/>
  <c r="B57" s="1"/>
  <c r="B11"/>
  <c r="B40" s="1"/>
  <c r="B19" i="6"/>
  <c r="B13"/>
  <c r="B12"/>
  <c r="B11"/>
  <c r="B19" i="4"/>
  <c r="B18"/>
  <c r="B20" s="1"/>
  <c r="B54" s="1"/>
  <c r="B17"/>
  <c r="B16"/>
  <c r="B32" s="1"/>
  <c r="B13"/>
  <c r="B12"/>
  <c r="B41" s="1"/>
  <c r="B11"/>
  <c r="B10"/>
  <c r="B24" i="11"/>
  <c r="B24" i="10"/>
  <c r="B24" i="8"/>
  <c r="C32" i="9"/>
  <c r="C34" s="1"/>
  <c r="D32"/>
  <c r="D34" s="1"/>
  <c r="D33" i="11"/>
  <c r="D35" s="1"/>
  <c r="B32" i="9"/>
  <c r="D50" i="8"/>
  <c r="D41" i="11"/>
  <c r="D63" i="6"/>
  <c r="C63"/>
  <c r="C62"/>
  <c r="D57"/>
  <c r="C57"/>
  <c r="D54"/>
  <c r="D50"/>
  <c r="C50"/>
  <c r="C51" s="1"/>
  <c r="C45"/>
  <c r="D44"/>
  <c r="C44"/>
  <c r="D41"/>
  <c r="C41"/>
  <c r="D40"/>
  <c r="C40"/>
  <c r="D33"/>
  <c r="D35" s="1"/>
  <c r="C33"/>
  <c r="C35" s="1"/>
  <c r="C32"/>
  <c r="C34" s="1"/>
  <c r="D32"/>
  <c r="D34" s="1"/>
  <c r="D45"/>
  <c r="D62"/>
  <c r="B41"/>
  <c r="D63" i="4"/>
  <c r="C63"/>
  <c r="D62"/>
  <c r="C62"/>
  <c r="D57"/>
  <c r="C57"/>
  <c r="D50"/>
  <c r="C50"/>
  <c r="C51" s="1"/>
  <c r="D45"/>
  <c r="C45"/>
  <c r="D44"/>
  <c r="D46" s="1"/>
  <c r="C44"/>
  <c r="C46" s="1"/>
  <c r="D41"/>
  <c r="C41"/>
  <c r="D40"/>
  <c r="C40"/>
  <c r="D33"/>
  <c r="C33"/>
  <c r="D32"/>
  <c r="D34" s="1"/>
  <c r="C32"/>
  <c r="C34" s="1"/>
  <c r="C35"/>
  <c r="B33"/>
  <c r="B40" l="1"/>
  <c r="D44" i="8"/>
  <c r="D62"/>
  <c r="B11"/>
  <c r="B40" s="1"/>
  <c r="B50" i="6"/>
  <c r="B19" i="8"/>
  <c r="B35" i="4"/>
  <c r="D54" i="7"/>
  <c r="C44" i="11"/>
  <c r="B33" i="6"/>
  <c r="C65" i="8"/>
  <c r="D35" i="10"/>
  <c r="C46" i="6"/>
  <c r="C49" i="11"/>
  <c r="B49" i="6"/>
  <c r="B13" i="8"/>
  <c r="B49" i="9"/>
  <c r="B65"/>
  <c r="B11" i="10"/>
  <c r="B40" s="1"/>
  <c r="D54" i="8"/>
  <c r="C45" i="10"/>
  <c r="B12" i="11"/>
  <c r="D66"/>
  <c r="D49"/>
  <c r="B10"/>
  <c r="B57" s="1"/>
  <c r="B35" i="6"/>
  <c r="B57"/>
  <c r="B63"/>
  <c r="C58" i="9"/>
  <c r="B44"/>
  <c r="C57" i="11"/>
  <c r="B66" i="6"/>
  <c r="B57" i="4"/>
  <c r="C58"/>
  <c r="D54"/>
  <c r="D58" i="6"/>
  <c r="D46"/>
  <c r="D64" s="1"/>
  <c r="B50" i="7"/>
  <c r="D50" i="10"/>
  <c r="B40" i="6"/>
  <c r="C49" i="8"/>
  <c r="D66" i="10"/>
  <c r="B19"/>
  <c r="B45" i="6"/>
  <c r="B18" i="8"/>
  <c r="B70" s="1"/>
  <c r="D20" i="10"/>
  <c r="D54" s="1"/>
  <c r="C45" i="11"/>
  <c r="C46" s="1"/>
  <c r="B34" i="4"/>
  <c r="B59" s="1"/>
  <c r="D58" i="7"/>
  <c r="B62"/>
  <c r="B41"/>
  <c r="B57"/>
  <c r="D64" i="9"/>
  <c r="C33" i="8"/>
  <c r="C58" s="1"/>
  <c r="B34" i="9"/>
  <c r="C64"/>
  <c r="B41"/>
  <c r="C59"/>
  <c r="C51"/>
  <c r="D51"/>
  <c r="D57" i="11"/>
  <c r="C62" i="10"/>
  <c r="C49"/>
  <c r="C34"/>
  <c r="C64" i="6"/>
  <c r="D51"/>
  <c r="C59"/>
  <c r="B70"/>
  <c r="D34" i="11"/>
  <c r="D59" s="1"/>
  <c r="D59" i="6"/>
  <c r="B44"/>
  <c r="D44" i="11"/>
  <c r="B34" i="6"/>
  <c r="D58" i="4"/>
  <c r="B58"/>
  <c r="D64"/>
  <c r="C20" i="11"/>
  <c r="C54" s="1"/>
  <c r="B50" i="4"/>
  <c r="C59"/>
  <c r="B70"/>
  <c r="C64"/>
  <c r="C50" i="10"/>
  <c r="B45" i="4"/>
  <c r="C65" i="11"/>
  <c r="D51" i="4"/>
  <c r="D45" i="10"/>
  <c r="D59" i="9"/>
  <c r="B62" i="4"/>
  <c r="B41" i="11"/>
  <c r="B16"/>
  <c r="B32" s="1"/>
  <c r="B34" s="1"/>
  <c r="B13"/>
  <c r="B49" s="1"/>
  <c r="D65"/>
  <c r="C59" i="7"/>
  <c r="B44" i="4"/>
  <c r="D35"/>
  <c r="D59" s="1"/>
  <c r="B23"/>
  <c r="B69" s="1"/>
  <c r="B63"/>
  <c r="D58" i="9"/>
  <c r="D45" i="11"/>
  <c r="D46" s="1"/>
  <c r="B63" i="9"/>
  <c r="B33" i="7"/>
  <c r="B58" s="1"/>
  <c r="B62" i="6"/>
  <c r="C54"/>
  <c r="C41" i="10"/>
  <c r="D40" i="11"/>
  <c r="B66" i="7"/>
  <c r="B66" i="4"/>
  <c r="B65"/>
  <c r="B49"/>
  <c r="B49" i="7"/>
  <c r="B51" s="1"/>
  <c r="B18" i="11"/>
  <c r="B17" i="10"/>
  <c r="B12" i="8"/>
  <c r="C63"/>
  <c r="C66" i="11"/>
  <c r="C63" i="10"/>
  <c r="C44"/>
  <c r="C46" s="1"/>
  <c r="C44" i="8"/>
  <c r="C34"/>
  <c r="C66"/>
  <c r="C20" i="10"/>
  <c r="C54" s="1"/>
  <c r="C58" i="7"/>
  <c r="D46"/>
  <c r="D64" s="1"/>
  <c r="D51"/>
  <c r="B62" i="9"/>
  <c r="B65" i="6"/>
  <c r="C65" i="10"/>
  <c r="D65"/>
  <c r="D35" i="7"/>
  <c r="D59" s="1"/>
  <c r="D65" i="8"/>
  <c r="C58" i="6"/>
  <c r="B58"/>
  <c r="B50" i="9"/>
  <c r="B51" s="1"/>
  <c r="B63" i="7"/>
  <c r="C50" i="11"/>
  <c r="C51" s="1"/>
  <c r="C40"/>
  <c r="B20" i="9"/>
  <c r="B54" s="1"/>
  <c r="B34" i="8"/>
  <c r="D62" i="10"/>
  <c r="C57" i="8"/>
  <c r="D57"/>
  <c r="D57" i="10"/>
  <c r="C63" i="11"/>
  <c r="D50"/>
  <c r="B19"/>
  <c r="C46" i="7"/>
  <c r="C64" s="1"/>
  <c r="C51"/>
  <c r="B65"/>
  <c r="B23"/>
  <c r="B69" s="1"/>
  <c r="B45"/>
  <c r="B70"/>
  <c r="D35" i="8"/>
  <c r="D41"/>
  <c r="B44" i="7"/>
  <c r="D45" i="8"/>
  <c r="B35" i="9"/>
  <c r="B58"/>
  <c r="B45"/>
  <c r="B70"/>
  <c r="B66"/>
  <c r="C20" i="8"/>
  <c r="C54" s="1"/>
  <c r="D34"/>
  <c r="D58"/>
  <c r="D34" i="10"/>
  <c r="D59" s="1"/>
  <c r="D58"/>
  <c r="C35"/>
  <c r="C58"/>
  <c r="C34" i="11"/>
  <c r="C58"/>
  <c r="D58"/>
  <c r="D62"/>
  <c r="D41" i="10"/>
  <c r="C50" i="8"/>
  <c r="C51" s="1"/>
  <c r="C35" i="11"/>
  <c r="C41"/>
  <c r="D40" i="10"/>
  <c r="C62" i="11"/>
  <c r="B11"/>
  <c r="B17"/>
  <c r="B10" i="10"/>
  <c r="B12"/>
  <c r="B16"/>
  <c r="B32" s="1"/>
  <c r="B18"/>
  <c r="B17" i="8"/>
  <c r="D49" i="10"/>
  <c r="D51" s="1"/>
  <c r="D49" i="8"/>
  <c r="D51" s="1"/>
  <c r="D63"/>
  <c r="C66" i="10"/>
  <c r="C45" i="8"/>
  <c r="C46" s="1"/>
  <c r="D44" i="10"/>
  <c r="D46" s="1"/>
  <c r="D66" i="8"/>
  <c r="D63" i="10"/>
  <c r="B33" i="8" l="1"/>
  <c r="B35" s="1"/>
  <c r="B59" s="1"/>
  <c r="B66"/>
  <c r="B57"/>
  <c r="D46"/>
  <c r="D64" s="1"/>
  <c r="B44"/>
  <c r="B35" i="7"/>
  <c r="B59" s="1"/>
  <c r="B59" i="6"/>
  <c r="B46" i="4"/>
  <c r="B51" i="6"/>
  <c r="C51" i="10"/>
  <c r="D64"/>
  <c r="B20"/>
  <c r="C35" i="8"/>
  <c r="C59" s="1"/>
  <c r="B50" i="11"/>
  <c r="B50" i="8"/>
  <c r="B63"/>
  <c r="D51" i="11"/>
  <c r="B46" i="6"/>
  <c r="B64" s="1"/>
  <c r="C59" i="10"/>
  <c r="B59" i="9"/>
  <c r="B51" i="4"/>
  <c r="B34" i="10"/>
  <c r="D64" i="11"/>
  <c r="B46" i="9"/>
  <c r="B20" i="11"/>
  <c r="B54" s="1"/>
  <c r="B54" i="10"/>
  <c r="B64" i="9"/>
  <c r="C64" i="11"/>
  <c r="C64" i="10"/>
  <c r="C64" i="8"/>
  <c r="B64" i="4"/>
  <c r="B65" i="10"/>
  <c r="B62"/>
  <c r="B20" i="8"/>
  <c r="B54" s="1"/>
  <c r="B51" i="11"/>
  <c r="B33"/>
  <c r="B66"/>
  <c r="B70"/>
  <c r="B63"/>
  <c r="B23" i="10"/>
  <c r="B69" s="1"/>
  <c r="B49" i="8"/>
  <c r="B41"/>
  <c r="B46" i="7"/>
  <c r="B64" s="1"/>
  <c r="D59" i="8"/>
  <c r="B65"/>
  <c r="B62"/>
  <c r="B23"/>
  <c r="B69" s="1"/>
  <c r="B45"/>
  <c r="B46" s="1"/>
  <c r="B40" i="11"/>
  <c r="B44"/>
  <c r="B50" i="10"/>
  <c r="B70"/>
  <c r="B45"/>
  <c r="B66"/>
  <c r="B33"/>
  <c r="B63"/>
  <c r="B49"/>
  <c r="B57"/>
  <c r="B44"/>
  <c r="B41"/>
  <c r="B65" i="11"/>
  <c r="B23"/>
  <c r="B69" s="1"/>
  <c r="B62"/>
  <c r="C59"/>
  <c r="B45"/>
  <c r="B58" i="8" l="1"/>
  <c r="B51" i="10"/>
  <c r="B51" i="8"/>
  <c r="B64"/>
  <c r="B35" i="11"/>
  <c r="B59" s="1"/>
  <c r="B58"/>
  <c r="B58" i="10"/>
  <c r="B35"/>
  <c r="B59" s="1"/>
  <c r="B46"/>
  <c r="B64" s="1"/>
  <c r="B46" i="11"/>
  <c r="B64" s="1"/>
</calcChain>
</file>

<file path=xl/sharedStrings.xml><?xml version="1.0" encoding="utf-8"?>
<sst xmlns="http://schemas.openxmlformats.org/spreadsheetml/2006/main" count="454" uniqueCount="133">
  <si>
    <t>Indicador</t>
  </si>
  <si>
    <t>Total</t>
  </si>
  <si>
    <t>Productos</t>
  </si>
  <si>
    <t>programa</t>
  </si>
  <si>
    <t>Servicios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</si>
  <si>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</si>
  <si>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</si>
  <si>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</si>
  <si>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</si>
  <si>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</si>
  <si>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</si>
  <si>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</si>
  <si>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</si>
  <si>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</si>
  <si>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</si>
  <si>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</si>
  <si>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</si>
  <si>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</si>
  <si>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</si>
  <si>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</si>
  <si>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</si>
  <si>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</si>
  <si>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</si>
  <si>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</si>
  <si>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</si>
  <si>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</si>
  <si>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</si>
  <si>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</si>
  <si>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</si>
  <si>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</si>
  <si>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</si>
  <si>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</si>
  <si>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</si>
  <si>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</si>
  <si>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Alternat. Residenciales</t>
  </si>
  <si>
    <t>Fuentes:</t>
  </si>
  <si>
    <t>De composición</t>
  </si>
  <si>
    <t>De Composición</t>
  </si>
  <si>
    <t>Total Programa</t>
  </si>
  <si>
    <t>Notas:</t>
  </si>
  <si>
    <t>Los beneficiarios se miden como la cantidad de individuos distintos atendidos en el período.</t>
  </si>
  <si>
    <t xml:space="preserve">Gasto programado mensual por beneficiario (GPB) </t>
  </si>
  <si>
    <t xml:space="preserve">Gasto efectivo mensual por beneficiario (GEB) </t>
  </si>
  <si>
    <t>Modificaciones presupuestarias o de metas retroactivas no se toman en cuenta para evaluación del programa.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</si>
  <si>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</si>
  <si>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</si>
  <si>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</si>
  <si>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</si>
  <si>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</si>
  <si>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</si>
  <si>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</si>
  <si>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</si>
  <si>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>Efectivos 1T 2016</t>
  </si>
  <si>
    <t>IPC (1T 2016)</t>
  </si>
  <si>
    <t>Gasto efectivo real 1T 2016</t>
  </si>
  <si>
    <t>Gasto efectivo real por beneficiario 1T 2016</t>
  </si>
  <si>
    <t>Efectivos 2T 2016</t>
  </si>
  <si>
    <t>IPC (2T 2016)</t>
  </si>
  <si>
    <t>Gasto efectivo real 2T 2016</t>
  </si>
  <si>
    <t>Gasto efectivo real por beneficiario 2T 2016</t>
  </si>
  <si>
    <t>Efectivos 3T 2016</t>
  </si>
  <si>
    <t>IPC (3T 2016)</t>
  </si>
  <si>
    <t>Gasto efectivo real 3T 2016</t>
  </si>
  <si>
    <t>Gasto efectivo real por beneficiario 3T 2016</t>
  </si>
  <si>
    <t>Efectivos 4T 2016</t>
  </si>
  <si>
    <t>IPC (4T 2016)</t>
  </si>
  <si>
    <t>Gasto efectivo real 4T 2016</t>
  </si>
  <si>
    <t>Gasto efectivo real por beneficiario 4T 2016</t>
  </si>
  <si>
    <t>Efectivos IS 2016</t>
  </si>
  <si>
    <t>IPC ( 2016)</t>
  </si>
  <si>
    <t>Gasto efectivo real  2016</t>
  </si>
  <si>
    <t>Gasto efectivo real por beneficiario  2016</t>
  </si>
  <si>
    <t>Efectivos 3TA 2016</t>
  </si>
  <si>
    <t>IPC (3TA 2016)</t>
  </si>
  <si>
    <t>Gasto efectivo real 3TA 2016</t>
  </si>
  <si>
    <t>Gasto efectivo real por beneficiario 3TA 2016</t>
  </si>
  <si>
    <t>Efectivos  2016</t>
  </si>
  <si>
    <t>Indicadores aplicados a CONAPDIS Primer trimestre 2017</t>
  </si>
  <si>
    <t>Programados 1T 2017</t>
  </si>
  <si>
    <t>Efectivos 1T 2017</t>
  </si>
  <si>
    <t>Programados año 2017</t>
  </si>
  <si>
    <t>En transferencias 1T 2017</t>
  </si>
  <si>
    <t>IPC (1T 2017)</t>
  </si>
  <si>
    <t>Gasto efectivo real 1T 2017</t>
  </si>
  <si>
    <t>Gasto efectivo real por beneficiario 1T 2017</t>
  </si>
  <si>
    <t>Informes trimestrales 2016 y 2017, CONAPDIS</t>
  </si>
  <si>
    <t>Metas y modificaciones 2017, DESAF</t>
  </si>
  <si>
    <t>Indicadores aplicados a CONAPDIS Segundo trimestre 2017</t>
  </si>
  <si>
    <t>Programados 2T 2017</t>
  </si>
  <si>
    <t>Efectivos 2T 2017</t>
  </si>
  <si>
    <t>En transferencias 2T 2017</t>
  </si>
  <si>
    <t>Gasto efectivo real 2T 2017</t>
  </si>
  <si>
    <t>Gasto efectivo real por beneficiario 2T 2017</t>
  </si>
  <si>
    <t>Informes trimestrales 2016 y 2017, CNREE</t>
  </si>
  <si>
    <t>Programados 3T 2017</t>
  </si>
  <si>
    <t>Efectivos 3T 2017</t>
  </si>
  <si>
    <t>En transferencias 3T 2017</t>
  </si>
  <si>
    <t>IPC (3T 2017)</t>
  </si>
  <si>
    <t>Gasto efectivo real 3T 2017</t>
  </si>
  <si>
    <t>Gasto efectivo real por beneficiario 3T 2017</t>
  </si>
  <si>
    <t>Indicadores aplicados a CONAPDIS Cuarto trimestre 2017</t>
  </si>
  <si>
    <t>Programados 4T 2017</t>
  </si>
  <si>
    <t>Efectivos 4T 2017</t>
  </si>
  <si>
    <t>En transferencias 4T 2017</t>
  </si>
  <si>
    <t>IPC (4T 2017)</t>
  </si>
  <si>
    <t>Gasto efectivo real 4T 2017</t>
  </si>
  <si>
    <t>Gasto efectivo real por beneficiario 4T 2017</t>
  </si>
  <si>
    <t>Indicadores aplicados a CONAPDIS Tercer trimestre 2017</t>
  </si>
  <si>
    <t>Indicadores aplicados a CONAPDIS. Primer Semestre 2017</t>
  </si>
  <si>
    <t>Programados  IS 2017</t>
  </si>
  <si>
    <t>Efectivos  IS 2017</t>
  </si>
  <si>
    <t>Efectivos IS 2017</t>
  </si>
  <si>
    <t>En transferencias IS 2017</t>
  </si>
  <si>
    <t>Programados IS  2017</t>
  </si>
  <si>
    <t>IPC ( 2017)</t>
  </si>
  <si>
    <t>Gasto efectivo real  2017</t>
  </si>
  <si>
    <t>Gasto efectivo real por beneficiario  2017</t>
  </si>
  <si>
    <t>Indicadores aplicados a CONAPDIS. Tercer Trimestre Acumulado 2017</t>
  </si>
  <si>
    <t>Programados 3TA 2017</t>
  </si>
  <si>
    <t>Efectivos 3TA 2017</t>
  </si>
  <si>
    <t>En transferencias 3TA 2017</t>
  </si>
  <si>
    <t>IPC (3TA 2017)</t>
  </si>
  <si>
    <t>Gasto efectivo real 3TA 2017</t>
  </si>
  <si>
    <t>Gasto efectivo real por beneficiario 3TA 2017</t>
  </si>
  <si>
    <t>Indicadores aplicados a CONAPDIS. Año 2017</t>
  </si>
  <si>
    <t>Programados  2017</t>
  </si>
  <si>
    <t>Efectivos  2017</t>
  </si>
  <si>
    <t>En transferencias  2017</t>
  </si>
  <si>
    <t>Fecha de actualización: 15/05/2017</t>
  </si>
  <si>
    <t>Fecha de actualización: 16/08/2017</t>
  </si>
  <si>
    <t>IPC (2T 2017)</t>
  </si>
  <si>
    <t>Fecha de actualización: 02/11/2107</t>
  </si>
  <si>
    <t>Fecha de actualización: 22/02/2018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</si>
</sst>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1" fillId="0" borderId="0" xfId="0" applyNumberFormat="1" applyFont="1"/>
    <xf numFmtId="4" fontId="0" fillId="0" borderId="3" xfId="0" applyNumberFormat="1" applyBorder="1"/>
    <xf numFmtId="3" fontId="0" fillId="0" borderId="0" xfId="0" applyNumberFormat="1" applyFill="1"/>
    <xf numFmtId="3" fontId="0" fillId="0" borderId="0" xfId="0" applyNumberFormat="1"/>
    <xf numFmtId="4" fontId="0" fillId="0" borderId="0" xfId="0" applyNumberFormat="1" applyBorder="1"/>
    <xf numFmtId="4" fontId="0" fillId="0" borderId="0" xfId="0" applyNumberFormat="1" applyFill="1"/>
    <xf numFmtId="165" fontId="0" fillId="0" borderId="0" xfId="1" applyNumberFormat="1" applyFont="1"/>
    <xf numFmtId="3" fontId="3" fillId="0" borderId="0" xfId="0" applyNumberFormat="1" applyFont="1" applyFill="1" applyBorder="1"/>
    <xf numFmtId="4" fontId="3" fillId="0" borderId="0" xfId="0" applyNumberFormat="1" applyFont="1" applyFill="1" applyBorder="1"/>
    <xf numFmtId="166" fontId="4" fillId="0" borderId="0" xfId="1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4" fontId="5" fillId="0" borderId="0" xfId="0" applyNumberFormat="1" applyFont="1"/>
    <xf numFmtId="3" fontId="6" fillId="0" borderId="0" xfId="0" applyNumberFormat="1" applyFont="1" applyFill="1"/>
    <xf numFmtId="4" fontId="6" fillId="0" borderId="0" xfId="0" applyNumberFormat="1" applyFont="1"/>
    <xf numFmtId="4" fontId="6" fillId="0" borderId="0" xfId="0" applyNumberFormat="1" applyFont="1" applyFill="1"/>
    <xf numFmtId="4" fontId="7" fillId="0" borderId="0" xfId="0" applyNumberFormat="1" applyFont="1"/>
    <xf numFmtId="3" fontId="7" fillId="0" borderId="0" xfId="0" applyNumberFormat="1" applyFont="1"/>
    <xf numFmtId="166" fontId="0" fillId="0" borderId="0" xfId="1" applyNumberFormat="1" applyFont="1" applyFill="1"/>
    <xf numFmtId="4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4" fontId="1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CONAPDIS: Indicadores de cobertura potencial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Anual!$B$40:$D$40</c:f>
              <c:numCache>
                <c:formatCode>#,##0.00</c:formatCode>
                <c:ptCount val="3"/>
                <c:pt idx="0">
                  <c:v>4.6867723998137345</c:v>
                </c:pt>
                <c:pt idx="1">
                  <c:v>3.4363446772205894</c:v>
                </c:pt>
                <c:pt idx="2">
                  <c:v>12.829218106995885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63-45A5-94D0-97419380CC1F}"/>
            </c:ext>
          </c:extLst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Anual!$B$41:$D$41</c:f>
              <c:numCache>
                <c:formatCode>#,##0.00</c:formatCode>
                <c:ptCount val="3"/>
                <c:pt idx="0">
                  <c:v>4.8018188292656205</c:v>
                </c:pt>
                <c:pt idx="1">
                  <c:v>3.4869023920118813</c:v>
                </c:pt>
                <c:pt idx="2">
                  <c:v>13.364197530864196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E63-45A5-94D0-97419380CC1F}"/>
            </c:ext>
          </c:extLst>
        </c:ser>
        <c:dLbls/>
        <c:gapWidth val="100"/>
        <c:overlap val="-1"/>
        <c:axId val="78990336"/>
        <c:axId val="79008512"/>
      </c:barChart>
      <c:catAx>
        <c:axId val="78990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008512"/>
        <c:crosses val="autoZero"/>
        <c:auto val="1"/>
        <c:lblAlgn val="ctr"/>
        <c:lblOffset val="100"/>
      </c:catAx>
      <c:valAx>
        <c:axId val="79008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99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CONAPDIS: Indicadores de resultado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Anual!$B$44:$D$44</c:f>
              <c:numCache>
                <c:formatCode>#,##0.00</c:formatCode>
                <c:ptCount val="3"/>
                <c:pt idx="0">
                  <c:v>102.45470485096435</c:v>
                </c:pt>
                <c:pt idx="1">
                  <c:v>101.47126436781608</c:v>
                </c:pt>
                <c:pt idx="2">
                  <c:v>104.17000801924618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FA-4B41-8451-A2AB5B55355C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Anual!$B$45:$D$45</c:f>
              <c:numCache>
                <c:formatCode>#,##0.00</c:formatCode>
                <c:ptCount val="3"/>
                <c:pt idx="0">
                  <c:v>99.986123217076951</c:v>
                </c:pt>
                <c:pt idx="1">
                  <c:v>96.621667036379762</c:v>
                </c:pt>
                <c:pt idx="2">
                  <c:v>100.89655977894677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FA-4B41-8451-A2AB5B55355C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Anual!$B$46:$D$46</c:f>
              <c:numCache>
                <c:formatCode>#,##0.00</c:formatCode>
                <c:ptCount val="3"/>
                <c:pt idx="0">
                  <c:v>101.22041403402065</c:v>
                </c:pt>
                <c:pt idx="1">
                  <c:v>99.046465702097919</c:v>
                </c:pt>
                <c:pt idx="2">
                  <c:v>102.53328389909647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0FA-4B41-8451-A2AB5B55355C}"/>
            </c:ext>
          </c:extLst>
        </c:ser>
        <c:dLbls/>
        <c:gapWidth val="100"/>
        <c:overlap val="-3"/>
        <c:axId val="78459264"/>
        <c:axId val="78460800"/>
      </c:barChart>
      <c:catAx>
        <c:axId val="784592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460800"/>
        <c:crosses val="autoZero"/>
        <c:auto val="1"/>
        <c:lblAlgn val="ctr"/>
        <c:lblOffset val="100"/>
      </c:catAx>
      <c:valAx>
        <c:axId val="784608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459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CONAPDIS: Indicadores de avance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Anual!$B$49:$D$49</c:f>
              <c:numCache>
                <c:formatCode>#,##0.00</c:formatCode>
                <c:ptCount val="3"/>
                <c:pt idx="0">
                  <c:v>102.45470485096435</c:v>
                </c:pt>
                <c:pt idx="1">
                  <c:v>101.47126436781608</c:v>
                </c:pt>
                <c:pt idx="2">
                  <c:v>104.17000801924618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DC-49A7-BDA5-5AF7116F3080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Anual!$B$50:$D$50</c:f>
              <c:numCache>
                <c:formatCode>#,##0.00</c:formatCode>
                <c:ptCount val="3"/>
                <c:pt idx="0">
                  <c:v>99.986123217076951</c:v>
                </c:pt>
                <c:pt idx="1">
                  <c:v>96.621667036379762</c:v>
                </c:pt>
                <c:pt idx="2">
                  <c:v>100.89655977894677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DC-49A7-BDA5-5AF7116F3080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Anual!$B$51:$D$51</c:f>
              <c:numCache>
                <c:formatCode>#,##0.00</c:formatCode>
                <c:ptCount val="3"/>
                <c:pt idx="0">
                  <c:v>101.22041403402065</c:v>
                </c:pt>
                <c:pt idx="1">
                  <c:v>99.046465702097919</c:v>
                </c:pt>
                <c:pt idx="2">
                  <c:v>102.53328389909647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CDC-49A7-BDA5-5AF7116F3080}"/>
            </c:ext>
          </c:extLst>
        </c:ser>
        <c:dLbls/>
        <c:gapWidth val="100"/>
        <c:overlap val="-3"/>
        <c:axId val="78505472"/>
        <c:axId val="78507008"/>
      </c:barChart>
      <c:catAx>
        <c:axId val="785054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507008"/>
        <c:crosses val="autoZero"/>
        <c:auto val="1"/>
        <c:lblAlgn val="ctr"/>
        <c:lblOffset val="100"/>
      </c:catAx>
      <c:valAx>
        <c:axId val="785070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50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CONAPDIS:</a:t>
            </a:r>
            <a:r>
              <a:rPr lang="en-US" baseline="0"/>
              <a:t> </a:t>
            </a:r>
            <a:r>
              <a:rPr lang="en-US"/>
              <a:t>Índice transferencia efectiva del gasto (ITG)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Anual!$B$54:$D$54</c:f>
              <c:numCache>
                <c:formatCode>#,##0.00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51-4D7D-B885-18259E0B5E3F}"/>
            </c:ext>
          </c:extLst>
        </c:ser>
        <c:dLbls/>
        <c:gapWidth val="100"/>
        <c:overlap val="-24"/>
        <c:axId val="79195520"/>
        <c:axId val="79213696"/>
      </c:barChart>
      <c:catAx>
        <c:axId val="791955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213696"/>
        <c:crosses val="autoZero"/>
        <c:auto val="1"/>
        <c:lblAlgn val="ctr"/>
        <c:lblOffset val="100"/>
      </c:catAx>
      <c:valAx>
        <c:axId val="79213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19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CONAPDIS: Indicadores de expansión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Anual!$B$57:$D$57</c:f>
              <c:numCache>
                <c:formatCode>#,##0.00</c:formatCode>
                <c:ptCount val="3"/>
                <c:pt idx="0">
                  <c:v>4.6879665571812446</c:v>
                </c:pt>
                <c:pt idx="1">
                  <c:v>1.1457378551787301</c:v>
                </c:pt>
                <c:pt idx="2">
                  <c:v>11.311053984575835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A8-42DA-8DD0-66DA3C5722B2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Anual!$B$58:$D$58</c:f>
              <c:numCache>
                <c:formatCode>#,##0.00</c:formatCode>
                <c:ptCount val="3"/>
                <c:pt idx="0">
                  <c:v>12.276271444525545</c:v>
                </c:pt>
                <c:pt idx="1">
                  <c:v>0.48724892236893247</c:v>
                </c:pt>
                <c:pt idx="2">
                  <c:v>15.79670393017536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A8-42DA-8DD0-66DA3C5722B2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Anual!$B$59:$D$59</c:f>
              <c:numCache>
                <c:formatCode>#,##0.00</c:formatCode>
                <c:ptCount val="3"/>
                <c:pt idx="0">
                  <c:v>7.2484977375116832</c:v>
                </c:pt>
                <c:pt idx="1">
                  <c:v>-0.65102983751292864</c:v>
                </c:pt>
                <c:pt idx="2">
                  <c:v>4.0298333229519923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A8-42DA-8DD0-66DA3C5722B2}"/>
            </c:ext>
          </c:extLst>
        </c:ser>
        <c:dLbls/>
        <c:gapWidth val="100"/>
        <c:overlap val="-3"/>
        <c:axId val="79270272"/>
        <c:axId val="79271808"/>
      </c:barChart>
      <c:catAx>
        <c:axId val="792702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271808"/>
        <c:crosses val="autoZero"/>
        <c:auto val="1"/>
        <c:lblAlgn val="ctr"/>
        <c:lblOffset val="100"/>
      </c:catAx>
      <c:valAx>
        <c:axId val="792718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27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CONAPDIS: Indicadores de gasto medio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Anual!$A$62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Anual!$B$62:$D$62</c:f>
              <c:numCache>
                <c:formatCode>#,##0.00</c:formatCode>
                <c:ptCount val="3"/>
                <c:pt idx="0">
                  <c:v>1682473.9118468731</c:v>
                </c:pt>
                <c:pt idx="1">
                  <c:v>563759.08045977016</c:v>
                </c:pt>
                <c:pt idx="2">
                  <c:v>3633720.7107778671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B4-4C8E-81A3-E69680FFA4CA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Anual!$B$63:$D$63</c:f>
              <c:numCache>
                <c:formatCode>#,##0.00</c:formatCode>
                <c:ptCount val="3"/>
                <c:pt idx="0">
                  <c:v>1641935.7617997718</c:v>
                </c:pt>
                <c:pt idx="1">
                  <c:v>536815.44721341191</c:v>
                </c:pt>
                <c:pt idx="2">
                  <c:v>3519534.3255350268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B4-4C8E-81A3-E69680FFA4CA}"/>
            </c:ext>
          </c:extLst>
        </c:ser>
        <c:dLbls/>
        <c:gapWidth val="100"/>
        <c:overlap val="-2"/>
        <c:axId val="79388672"/>
        <c:axId val="79390208"/>
      </c:barChart>
      <c:catAx>
        <c:axId val="7938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390208"/>
        <c:crosses val="autoZero"/>
        <c:auto val="1"/>
        <c:lblAlgn val="ctr"/>
        <c:lblOffset val="100"/>
      </c:catAx>
      <c:valAx>
        <c:axId val="7939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38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CONAPDIS: Índice de eficiencia (IE) 2017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Anual!$B$5:$D$5</c:f>
              <c:strCache>
                <c:ptCount val="3"/>
                <c:pt idx="0">
                  <c:v>Total Programa</c:v>
                </c:pt>
                <c:pt idx="1">
                  <c:v>Servicios</c:v>
                </c:pt>
                <c:pt idx="2">
                  <c:v>Alternat. Residenciales</c:v>
                </c:pt>
              </c:strCache>
            </c:strRef>
          </c:cat>
          <c:val>
            <c:numRef>
              <c:f>Anual!$B$64:$D$64</c:f>
              <c:numCache>
                <c:formatCode>#,##0.00</c:formatCode>
                <c:ptCount val="3"/>
                <c:pt idx="0">
                  <c:v>98.781571860571063</c:v>
                </c:pt>
                <c:pt idx="1">
                  <c:v>94.312756323884599</c:v>
                </c:pt>
                <c:pt idx="2">
                  <c:v>99.311268233228361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60-437E-960A-E79434ED407B}"/>
            </c:ext>
          </c:extLst>
        </c:ser>
        <c:dLbls/>
        <c:gapWidth val="100"/>
        <c:overlap val="-24"/>
        <c:axId val="79423744"/>
        <c:axId val="79433728"/>
      </c:barChart>
      <c:catAx>
        <c:axId val="79423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433728"/>
        <c:crosses val="autoZero"/>
        <c:auto val="1"/>
        <c:lblAlgn val="ctr"/>
        <c:lblOffset val="100"/>
      </c:catAx>
      <c:valAx>
        <c:axId val="79433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42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CONAPDIS: Indicadores de giro de recursos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2AA5-4759-8A08-332965A0EAB4}"/>
              </c:ext>
            </c:extLst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#,##0.00</c:formatCode>
                <c:ptCount val="2"/>
                <c:pt idx="0">
                  <c:v>100</c:v>
                </c:pt>
                <c:pt idx="1">
                  <c:v>99.986123217076951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A5-4759-8A08-332965A0EAB4}"/>
            </c:ext>
          </c:extLst>
        </c:ser>
        <c:dLbls/>
        <c:gapWidth val="100"/>
        <c:overlap val="-24"/>
        <c:axId val="79495936"/>
        <c:axId val="79497472"/>
      </c:barChart>
      <c:catAx>
        <c:axId val="794959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497472"/>
        <c:crosses val="autoZero"/>
        <c:auto val="1"/>
        <c:lblAlgn val="ctr"/>
        <c:lblOffset val="100"/>
      </c:catAx>
      <c:valAx>
        <c:axId val="794974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49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38</xdr:row>
      <xdr:rowOff>20108</xdr:rowOff>
    </xdr:from>
    <xdr:to>
      <xdr:col>11</xdr:col>
      <xdr:colOff>0</xdr:colOff>
      <xdr:row>52</xdr:row>
      <xdr:rowOff>96308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31750</xdr:colOff>
      <xdr:row>53</xdr:row>
      <xdr:rowOff>51857</xdr:rowOff>
    </xdr:from>
    <xdr:to>
      <xdr:col>11</xdr:col>
      <xdr:colOff>31750</xdr:colOff>
      <xdr:row>67</xdr:row>
      <xdr:rowOff>128057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21167</xdr:colOff>
      <xdr:row>69</xdr:row>
      <xdr:rowOff>9524</xdr:rowOff>
    </xdr:from>
    <xdr:to>
      <xdr:col>11</xdr:col>
      <xdr:colOff>21167</xdr:colOff>
      <xdr:row>83</xdr:row>
      <xdr:rowOff>64558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31750</xdr:colOff>
      <xdr:row>84</xdr:row>
      <xdr:rowOff>9525</xdr:rowOff>
    </xdr:from>
    <xdr:to>
      <xdr:col>11</xdr:col>
      <xdr:colOff>31750</xdr:colOff>
      <xdr:row>98</xdr:row>
      <xdr:rowOff>85725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190500</xdr:colOff>
      <xdr:row>53</xdr:row>
      <xdr:rowOff>41274</xdr:rowOff>
    </xdr:from>
    <xdr:to>
      <xdr:col>17</xdr:col>
      <xdr:colOff>190500</xdr:colOff>
      <xdr:row>67</xdr:row>
      <xdr:rowOff>117474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222249</xdr:colOff>
      <xdr:row>69</xdr:row>
      <xdr:rowOff>9524</xdr:rowOff>
    </xdr:from>
    <xdr:to>
      <xdr:col>17</xdr:col>
      <xdr:colOff>222249</xdr:colOff>
      <xdr:row>83</xdr:row>
      <xdr:rowOff>64558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232832</xdr:colOff>
      <xdr:row>84</xdr:row>
      <xdr:rowOff>41275</xdr:rowOff>
    </xdr:from>
    <xdr:to>
      <xdr:col>17</xdr:col>
      <xdr:colOff>232832</xdr:colOff>
      <xdr:row>98</xdr:row>
      <xdr:rowOff>117475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2465916</xdr:colOff>
      <xdr:row>85</xdr:row>
      <xdr:rowOff>9524</xdr:rowOff>
    </xdr:from>
    <xdr:to>
      <xdr:col>4</xdr:col>
      <xdr:colOff>21166</xdr:colOff>
      <xdr:row>99</xdr:row>
      <xdr:rowOff>85724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69"/>
  <sheetViews>
    <sheetView zoomScale="90" zoomScaleNormal="90" workbookViewId="0">
      <pane ySplit="5" topLeftCell="A23" activePane="bottomLeft" state="frozen"/>
      <selection activeCell="G60" sqref="G60"/>
      <selection pane="bottomLeft" activeCell="C29" sqref="C29:D29"/>
    </sheetView>
  </sheetViews>
  <sheetFormatPr baseColWidth="10" defaultRowHeight="15"/>
  <cols>
    <col min="1" max="1" width="50.5703125" style="1" customWidth="1"/>
    <col min="2" max="2" width="17.85546875" style="1" customWidth="1"/>
    <col min="3" max="3" width="19.5703125" style="1" customWidth="1"/>
    <col min="4" max="4" width="21.7109375" style="1" bestFit="1" customWidth="1"/>
    <col min="5" max="6" width="11.42578125" style="1"/>
    <col min="7" max="7" width="12.7109375" style="1" bestFit="1" customWidth="1"/>
    <col min="8" max="16384" width="11.42578125" style="1"/>
  </cols>
  <sheetData>
    <row r="2" spans="1:5">
      <c r="A2" s="25" t="s">
        <v>77</v>
      </c>
      <c r="B2" s="25"/>
      <c r="C2" s="25"/>
      <c r="D2" s="25"/>
    </row>
    <row r="4" spans="1:5">
      <c r="A4" s="22" t="s">
        <v>0</v>
      </c>
      <c r="B4" s="2" t="s">
        <v>1</v>
      </c>
      <c r="C4" s="24" t="s">
        <v>2</v>
      </c>
      <c r="D4" s="24"/>
    </row>
    <row r="5" spans="1:5" ht="15.75" thickBot="1">
      <c r="A5" s="23"/>
      <c r="B5" s="3" t="s">
        <v>3</v>
      </c>
      <c r="C5" s="3" t="s">
        <v>4</v>
      </c>
      <c r="D5" s="3" t="s">
        <v>34</v>
      </c>
      <c r="E5" s="8"/>
    </row>
    <row r="6" spans="1:5" ht="15.75" thickTop="1">
      <c r="E6" s="8"/>
    </row>
    <row r="7" spans="1:5">
      <c r="A7" s="4" t="s">
        <v>5</v>
      </c>
    </row>
    <row r="9" spans="1:5">
      <c r="A9" s="1" t="s">
        <v>6</v>
      </c>
    </row>
    <row r="10" spans="1:5">
      <c r="A10" s="1" t="s">
        <v>52</v>
      </c>
      <c r="B10" s="6">
        <f>SUM(C10:D10)</f>
        <v>2813</v>
      </c>
      <c r="C10" s="7">
        <v>1751</v>
      </c>
      <c r="D10" s="6">
        <v>1062</v>
      </c>
    </row>
    <row r="11" spans="1:5">
      <c r="A11" s="1" t="s">
        <v>78</v>
      </c>
      <c r="B11" s="7">
        <f>SUM(C11:D11)</f>
        <v>2888</v>
      </c>
      <c r="C11" s="7">
        <v>1690</v>
      </c>
      <c r="D11" s="6">
        <v>1198</v>
      </c>
    </row>
    <row r="12" spans="1:5">
      <c r="A12" s="1" t="s">
        <v>79</v>
      </c>
      <c r="B12" s="7">
        <f>SUM(C12:D12)</f>
        <v>2777</v>
      </c>
      <c r="C12" s="7">
        <v>1624</v>
      </c>
      <c r="D12" s="6">
        <v>1153</v>
      </c>
    </row>
    <row r="13" spans="1:5">
      <c r="A13" s="1" t="s">
        <v>80</v>
      </c>
      <c r="B13" s="6">
        <f>SUM(C13:D13)</f>
        <v>3416</v>
      </c>
      <c r="C13" s="6">
        <v>2175</v>
      </c>
      <c r="D13" s="6">
        <v>1241</v>
      </c>
    </row>
    <row r="15" spans="1:5">
      <c r="A15" s="1" t="s">
        <v>7</v>
      </c>
    </row>
    <row r="16" spans="1:5">
      <c r="A16" s="1" t="s">
        <v>52</v>
      </c>
      <c r="B16" s="7">
        <f>SUM(C16:D16)</f>
        <v>1075869429</v>
      </c>
      <c r="C16" s="11">
        <v>185647680</v>
      </c>
      <c r="D16" s="11">
        <v>890221749</v>
      </c>
    </row>
    <row r="17" spans="1:4">
      <c r="A17" s="19" t="s">
        <v>78</v>
      </c>
      <c r="B17" s="7">
        <f>SUM(C17:D17)</f>
        <v>1269778000</v>
      </c>
      <c r="C17" s="7">
        <v>183740000</v>
      </c>
      <c r="D17" s="7">
        <v>1086038000</v>
      </c>
    </row>
    <row r="18" spans="1:4">
      <c r="A18" s="1" t="s">
        <v>79</v>
      </c>
      <c r="B18" s="7">
        <f>SUM(C18:D18)</f>
        <v>1205656422.8699999</v>
      </c>
      <c r="C18" s="13">
        <v>175361500</v>
      </c>
      <c r="D18" s="7">
        <v>1030294922.87</v>
      </c>
    </row>
    <row r="19" spans="1:4">
      <c r="A19" s="1" t="s">
        <v>80</v>
      </c>
      <c r="B19" s="7">
        <f>SUM(C19:D19)</f>
        <v>4800000000.0020685</v>
      </c>
      <c r="C19" s="7">
        <v>1005008275.862069</v>
      </c>
      <c r="D19" s="12">
        <v>3794991724.1399999</v>
      </c>
    </row>
    <row r="20" spans="1:4">
      <c r="A20" s="1" t="s">
        <v>81</v>
      </c>
      <c r="B20" s="7">
        <f>B18</f>
        <v>1205656422.8699999</v>
      </c>
      <c r="C20" s="7">
        <f t="shared" ref="C20:D20" si="0">C18</f>
        <v>175361500</v>
      </c>
      <c r="D20" s="7">
        <f t="shared" si="0"/>
        <v>1030294922.87</v>
      </c>
    </row>
    <row r="21" spans="1:4">
      <c r="B21" s="7"/>
      <c r="C21" s="7"/>
      <c r="D21" s="7"/>
    </row>
    <row r="22" spans="1:4">
      <c r="A22" s="1" t="s">
        <v>8</v>
      </c>
      <c r="B22" s="7"/>
      <c r="C22" s="7"/>
      <c r="D22" s="7"/>
    </row>
    <row r="23" spans="1:4">
      <c r="A23" s="1" t="s">
        <v>78</v>
      </c>
      <c r="B23" s="7">
        <f>B17</f>
        <v>1269778000</v>
      </c>
      <c r="C23" s="7"/>
      <c r="D23" s="7"/>
    </row>
    <row r="24" spans="1:4">
      <c r="A24" s="1" t="s">
        <v>79</v>
      </c>
      <c r="B24" s="6">
        <v>1269778000</v>
      </c>
      <c r="C24" s="7"/>
      <c r="D24" s="7"/>
    </row>
    <row r="25" spans="1:4">
      <c r="B25" s="9"/>
      <c r="C25" s="9"/>
      <c r="D25" s="9"/>
    </row>
    <row r="26" spans="1:4">
      <c r="A26" s="1" t="s">
        <v>9</v>
      </c>
    </row>
    <row r="27" spans="1:4">
      <c r="A27" s="9" t="s">
        <v>53</v>
      </c>
      <c r="B27" s="9">
        <v>0.99</v>
      </c>
      <c r="C27" s="9">
        <v>0.99</v>
      </c>
      <c r="D27" s="9">
        <v>0.99</v>
      </c>
    </row>
    <row r="28" spans="1:4">
      <c r="A28" s="9" t="s">
        <v>82</v>
      </c>
      <c r="B28" s="9">
        <v>1</v>
      </c>
      <c r="C28" s="9">
        <v>1</v>
      </c>
      <c r="D28" s="9">
        <v>1</v>
      </c>
    </row>
    <row r="29" spans="1:4">
      <c r="A29" s="9" t="s">
        <v>10</v>
      </c>
      <c r="B29" s="6">
        <f>C29+D29</f>
        <v>73014</v>
      </c>
      <c r="C29" s="14">
        <v>63294</v>
      </c>
      <c r="D29" s="14">
        <v>9720</v>
      </c>
    </row>
    <row r="31" spans="1:4">
      <c r="A31" s="1" t="s">
        <v>11</v>
      </c>
    </row>
    <row r="32" spans="1:4">
      <c r="A32" s="1" t="s">
        <v>54</v>
      </c>
      <c r="B32" s="1">
        <f>B16/B27</f>
        <v>1086736796.969697</v>
      </c>
      <c r="C32" s="1">
        <f>C16/C27</f>
        <v>187522909.09090909</v>
      </c>
      <c r="D32" s="1">
        <f>D16/D27</f>
        <v>899213887.87878788</v>
      </c>
    </row>
    <row r="33" spans="1:4">
      <c r="A33" s="1" t="s">
        <v>83</v>
      </c>
      <c r="B33" s="1">
        <f>B18/B28</f>
        <v>1205656422.8699999</v>
      </c>
      <c r="C33" s="1">
        <f>C18/C28</f>
        <v>175361500</v>
      </c>
      <c r="D33" s="1">
        <f>D18/D28</f>
        <v>1030294922.87</v>
      </c>
    </row>
    <row r="34" spans="1:4">
      <c r="A34" s="1" t="s">
        <v>55</v>
      </c>
      <c r="B34" s="1">
        <f>B32/B10</f>
        <v>386326.62530028331</v>
      </c>
      <c r="C34" s="1">
        <f>C32/C10</f>
        <v>107094.75105134728</v>
      </c>
      <c r="D34" s="1">
        <f>D32/D10</f>
        <v>846717.40854876454</v>
      </c>
    </row>
    <row r="35" spans="1:4">
      <c r="A35" s="1" t="s">
        <v>84</v>
      </c>
      <c r="B35" s="1">
        <f>B33/B12</f>
        <v>434157.87643860275</v>
      </c>
      <c r="C35" s="1">
        <f>C33/C12</f>
        <v>107981.21921182267</v>
      </c>
      <c r="D35" s="1">
        <f>D33/D12</f>
        <v>893577.55669557676</v>
      </c>
    </row>
    <row r="37" spans="1:4">
      <c r="A37" s="4" t="s">
        <v>12</v>
      </c>
    </row>
    <row r="39" spans="1:4">
      <c r="A39" s="9" t="s">
        <v>13</v>
      </c>
      <c r="B39" s="9"/>
      <c r="C39" s="9"/>
      <c r="D39" s="9"/>
    </row>
    <row r="40" spans="1:4">
      <c r="A40" s="9" t="s">
        <v>14</v>
      </c>
      <c r="B40" s="9">
        <f>B11/B29*100</f>
        <v>3.9554058125838876</v>
      </c>
      <c r="C40" s="9">
        <f>C11/C29*100</f>
        <v>2.6700793124150786</v>
      </c>
      <c r="D40" s="9">
        <f>D11/D29*100</f>
        <v>12.325102880658436</v>
      </c>
    </row>
    <row r="41" spans="1:4">
      <c r="A41" s="9" t="s">
        <v>15</v>
      </c>
      <c r="B41" s="9">
        <f>B12/B29*100</f>
        <v>3.8033801736653245</v>
      </c>
      <c r="C41" s="9">
        <f>C12/C29*100</f>
        <v>2.5658040256580401</v>
      </c>
      <c r="D41" s="9">
        <f>D12/D29*100</f>
        <v>11.862139917695472</v>
      </c>
    </row>
    <row r="43" spans="1:4">
      <c r="A43" s="1" t="s">
        <v>16</v>
      </c>
    </row>
    <row r="44" spans="1:4">
      <c r="A44" s="1" t="s">
        <v>17</v>
      </c>
      <c r="B44" s="1">
        <f>B12/B11*100</f>
        <v>96.156509695290865</v>
      </c>
      <c r="C44" s="1">
        <f>C12/C11*100</f>
        <v>96.094674556213022</v>
      </c>
      <c r="D44" s="1">
        <f>D12/D11*100</f>
        <v>96.243739565943244</v>
      </c>
    </row>
    <row r="45" spans="1:4">
      <c r="A45" s="1" t="s">
        <v>18</v>
      </c>
      <c r="B45" s="1">
        <f>B18/B17*100</f>
        <v>94.950174193441683</v>
      </c>
      <c r="C45" s="1">
        <f>C18/C17*100</f>
        <v>95.440023946881453</v>
      </c>
      <c r="D45" s="1">
        <f>D18/D17*100</f>
        <v>94.867299566865981</v>
      </c>
    </row>
    <row r="46" spans="1:4">
      <c r="A46" s="1" t="s">
        <v>19</v>
      </c>
      <c r="B46" s="1">
        <f>AVERAGE(B44:B45)</f>
        <v>95.553341944366281</v>
      </c>
      <c r="C46" s="1">
        <f>AVERAGE(C44:C45)</f>
        <v>95.767349251547245</v>
      </c>
      <c r="D46" s="1">
        <f>AVERAGE(D44:D45)</f>
        <v>95.555519566404612</v>
      </c>
    </row>
    <row r="48" spans="1:4">
      <c r="A48" s="1" t="s">
        <v>20</v>
      </c>
    </row>
    <row r="49" spans="1:4">
      <c r="A49" s="1" t="s">
        <v>21</v>
      </c>
      <c r="B49" s="1">
        <f>(B12/B13)*100</f>
        <v>81.29391100702577</v>
      </c>
      <c r="C49" s="1">
        <f t="shared" ref="C49:D49" si="1">(C12/C13)*100</f>
        <v>74.666666666666671</v>
      </c>
      <c r="D49" s="1">
        <f t="shared" si="1"/>
        <v>92.908944399677679</v>
      </c>
    </row>
    <row r="50" spans="1:4">
      <c r="A50" s="1" t="s">
        <v>22</v>
      </c>
      <c r="B50" s="1">
        <f>B18/B19*100</f>
        <v>25.117842143114171</v>
      </c>
      <c r="C50" s="1">
        <f>C18/C19*100</f>
        <v>17.448761787516588</v>
      </c>
      <c r="D50" s="1">
        <f>D18/D19*100</f>
        <v>27.148805524825743</v>
      </c>
    </row>
    <row r="51" spans="1:4">
      <c r="A51" s="1" t="s">
        <v>23</v>
      </c>
      <c r="B51" s="1">
        <f>(B49+B50)/2</f>
        <v>53.205876575069972</v>
      </c>
      <c r="C51" s="1">
        <f>(C49+C50)/2</f>
        <v>46.05771422709163</v>
      </c>
      <c r="D51" s="1">
        <f>(D49+D50)/2</f>
        <v>60.028874962251713</v>
      </c>
    </row>
    <row r="53" spans="1:4">
      <c r="A53" s="1" t="s">
        <v>36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-1.2797724848915726</v>
      </c>
      <c r="C57" s="1">
        <f>((C12/C10)-1)*100</f>
        <v>-7.2529982866933125</v>
      </c>
      <c r="D57" s="1">
        <f>((D12/D10)-1)*100</f>
        <v>8.5687382297551693</v>
      </c>
    </row>
    <row r="58" spans="1:4">
      <c r="A58" s="1" t="s">
        <v>27</v>
      </c>
      <c r="B58" s="1">
        <f>((B33/B32)-1)*100</f>
        <v>10.94281763826379</v>
      </c>
      <c r="C58" s="1">
        <f>((C33/C32)-1)*100</f>
        <v>-6.4852924636601976</v>
      </c>
      <c r="D58" s="1">
        <f>((D33/D32)-1)*100</f>
        <v>14.577292094590245</v>
      </c>
    </row>
    <row r="59" spans="1:4">
      <c r="A59" s="1" t="s">
        <v>28</v>
      </c>
      <c r="B59" s="1">
        <f>((B35/B34)-1)*100</f>
        <v>12.381039256908899</v>
      </c>
      <c r="C59" s="1">
        <f>((C35/C34)-1)*100</f>
        <v>0.8277419311151446</v>
      </c>
      <c r="D59" s="1">
        <f>((D35/D34)-1)*100</f>
        <v>5.5343314869512827</v>
      </c>
    </row>
    <row r="61" spans="1:4">
      <c r="A61" s="1" t="s">
        <v>29</v>
      </c>
    </row>
    <row r="62" spans="1:4">
      <c r="A62" s="1" t="s">
        <v>44</v>
      </c>
      <c r="B62" s="7">
        <f t="shared" ref="B62:D63" si="2">B17/B11</f>
        <v>439673.82271468145</v>
      </c>
      <c r="C62" s="7">
        <f t="shared" si="2"/>
        <v>108721.89349112425</v>
      </c>
      <c r="D62" s="7">
        <f t="shared" si="2"/>
        <v>906542.57095158601</v>
      </c>
    </row>
    <row r="63" spans="1:4">
      <c r="A63" s="1" t="s">
        <v>45</v>
      </c>
      <c r="B63" s="7">
        <f t="shared" si="2"/>
        <v>434157.87643860275</v>
      </c>
      <c r="C63" s="7">
        <f t="shared" si="2"/>
        <v>107981.21921182267</v>
      </c>
      <c r="D63" s="7">
        <f t="shared" si="2"/>
        <v>893577.55669557676</v>
      </c>
    </row>
    <row r="64" spans="1:4">
      <c r="A64" s="1" t="s">
        <v>30</v>
      </c>
      <c r="B64" s="1">
        <f>(B63/B62)*B46</f>
        <v>94.354573508686784</v>
      </c>
      <c r="C64" s="1">
        <f t="shared" ref="C64:D64" si="3">(C63/C62)*C46</f>
        <v>95.114928565061462</v>
      </c>
      <c r="D64" s="1">
        <f t="shared" si="3"/>
        <v>94.18892221828628</v>
      </c>
    </row>
    <row r="65" spans="1:5">
      <c r="A65" s="1" t="s">
        <v>41</v>
      </c>
      <c r="B65" s="7">
        <f>B17/(B11*3)</f>
        <v>146557.94090489383</v>
      </c>
      <c r="C65" s="7">
        <f t="shared" ref="C65:D65" si="4">C17/(C11*3)</f>
        <v>36240.631163708087</v>
      </c>
      <c r="D65" s="7">
        <f t="shared" si="4"/>
        <v>302180.856983862</v>
      </c>
    </row>
    <row r="66" spans="1:5">
      <c r="A66" s="1" t="s">
        <v>42</v>
      </c>
      <c r="B66" s="7">
        <f>B18/(B12*3)</f>
        <v>144719.29214620093</v>
      </c>
      <c r="C66" s="7">
        <f t="shared" ref="C66:D66" si="5">C18/(C12*3)</f>
        <v>35993.73973727422</v>
      </c>
      <c r="D66" s="7">
        <f t="shared" si="5"/>
        <v>297859.18556519225</v>
      </c>
    </row>
    <row r="68" spans="1:5">
      <c r="A68" s="1" t="s">
        <v>31</v>
      </c>
    </row>
    <row r="69" spans="1:5">
      <c r="A69" s="1" t="s">
        <v>32</v>
      </c>
      <c r="B69" s="1">
        <f>(B24/B23)*100</f>
        <v>100</v>
      </c>
    </row>
    <row r="70" spans="1:5" ht="15.75" thickBot="1">
      <c r="A70" s="5" t="s">
        <v>33</v>
      </c>
      <c r="B70" s="5">
        <f>(B18/B24)*100</f>
        <v>94.950174193441683</v>
      </c>
      <c r="C70" s="5"/>
      <c r="D70" s="5"/>
      <c r="E70" s="5"/>
    </row>
    <row r="71" spans="1:5" ht="15.75" thickTop="1"/>
    <row r="72" spans="1:5">
      <c r="A72" s="1" t="s">
        <v>35</v>
      </c>
    </row>
    <row r="73" spans="1:5">
      <c r="A73" s="1" t="s">
        <v>85</v>
      </c>
    </row>
    <row r="74" spans="1:5">
      <c r="A74" s="1" t="s">
        <v>86</v>
      </c>
    </row>
    <row r="78" spans="1:5">
      <c r="A78" s="1" t="s">
        <v>39</v>
      </c>
    </row>
    <row r="79" spans="1:5">
      <c r="A79" s="1" t="s">
        <v>40</v>
      </c>
    </row>
    <row r="80" spans="1:5">
      <c r="A80" s="1" t="s">
        <v>43</v>
      </c>
    </row>
    <row r="83" spans="1:1">
      <c r="A83" s="1" t="s">
        <v>128</v>
      </c>
    </row>
    <row r="167" spans="9:13">
      <c r="I167" s="10"/>
      <c r="J167" s="10"/>
      <c r="K167" s="10"/>
      <c r="L167" s="10"/>
      <c r="M167" s="10"/>
    </row>
    <row r="168" spans="9:13">
      <c r="I168" s="10"/>
      <c r="J168" s="10"/>
      <c r="K168" s="10"/>
      <c r="L168" s="10"/>
      <c r="M168" s="10"/>
    </row>
    <row r="169" spans="9:13">
      <c r="I169" s="10"/>
      <c r="J169" s="10"/>
      <c r="K169" s="10"/>
      <c r="L169" s="10"/>
      <c r="M169" s="10"/>
    </row>
  </sheetData>
  <mergeCells count="3">
    <mergeCell ref="A4:A5"/>
    <mergeCell ref="C4:D4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83"/>
  <sheetViews>
    <sheetView topLeftCell="A15" workbookViewId="0">
      <selection activeCell="C29" sqref="C29:D29"/>
    </sheetView>
  </sheetViews>
  <sheetFormatPr baseColWidth="10" defaultRowHeight="15"/>
  <cols>
    <col min="1" max="1" width="50.5703125" style="1" customWidth="1"/>
    <col min="2" max="2" width="19.42578125" style="1" customWidth="1"/>
    <col min="3" max="3" width="17.28515625" style="1" customWidth="1"/>
    <col min="4" max="4" width="21.85546875" style="1" bestFit="1" customWidth="1"/>
    <col min="5" max="5" width="11.42578125" style="1"/>
    <col min="6" max="6" width="15.28515625" style="1" bestFit="1" customWidth="1"/>
    <col min="7" max="16384" width="11.42578125" style="1"/>
  </cols>
  <sheetData>
    <row r="2" spans="1:6">
      <c r="A2" s="25" t="s">
        <v>87</v>
      </c>
      <c r="B2" s="25"/>
      <c r="C2" s="25"/>
      <c r="D2" s="25"/>
    </row>
    <row r="4" spans="1:6">
      <c r="A4" s="22" t="s">
        <v>0</v>
      </c>
      <c r="B4" s="2" t="s">
        <v>1</v>
      </c>
      <c r="C4" s="24" t="s">
        <v>2</v>
      </c>
      <c r="D4" s="24"/>
    </row>
    <row r="5" spans="1:6" ht="15.75" thickBot="1">
      <c r="A5" s="23"/>
      <c r="B5" s="3" t="s">
        <v>3</v>
      </c>
      <c r="C5" s="3" t="s">
        <v>4</v>
      </c>
      <c r="D5" s="3" t="s">
        <v>34</v>
      </c>
    </row>
    <row r="6" spans="1:6" ht="15.75" thickTop="1"/>
    <row r="7" spans="1:6">
      <c r="A7" s="4" t="s">
        <v>5</v>
      </c>
    </row>
    <row r="9" spans="1:6">
      <c r="A9" s="1" t="s">
        <v>6</v>
      </c>
    </row>
    <row r="10" spans="1:6">
      <c r="A10" s="1" t="s">
        <v>56</v>
      </c>
      <c r="B10" s="6">
        <f>C10+D10</f>
        <v>3182</v>
      </c>
      <c r="C10" s="7">
        <v>2096</v>
      </c>
      <c r="D10" s="6">
        <v>1086</v>
      </c>
    </row>
    <row r="11" spans="1:6">
      <c r="A11" s="1" t="s">
        <v>88</v>
      </c>
      <c r="B11" s="7">
        <f>SUM(C11:D11)</f>
        <v>3374</v>
      </c>
      <c r="C11" s="7">
        <v>2157</v>
      </c>
      <c r="D11" s="6">
        <v>1217</v>
      </c>
    </row>
    <row r="12" spans="1:6">
      <c r="A12" s="1" t="s">
        <v>89</v>
      </c>
      <c r="B12" s="7">
        <f>SUM(C12:D12)</f>
        <v>3320</v>
      </c>
      <c r="C12" s="6">
        <v>2123</v>
      </c>
      <c r="D12" s="6">
        <v>1197</v>
      </c>
    </row>
    <row r="13" spans="1:6">
      <c r="A13" s="1" t="s">
        <v>80</v>
      </c>
      <c r="B13" s="6">
        <f>SUM(C13:D13)</f>
        <v>3416</v>
      </c>
      <c r="C13" s="6">
        <v>2175</v>
      </c>
      <c r="D13" s="6">
        <v>1241</v>
      </c>
    </row>
    <row r="15" spans="1:6">
      <c r="A15" s="1" t="s">
        <v>7</v>
      </c>
    </row>
    <row r="16" spans="1:6">
      <c r="A16" s="1" t="s">
        <v>56</v>
      </c>
      <c r="B16" s="20">
        <f>SUM(C16:D16)</f>
        <v>1228658398</v>
      </c>
      <c r="C16" s="20">
        <v>317129580</v>
      </c>
      <c r="D16" s="20">
        <v>911528818</v>
      </c>
      <c r="E16" s="15"/>
      <c r="F16" s="7"/>
    </row>
    <row r="17" spans="1:4">
      <c r="A17" s="1" t="s">
        <v>88</v>
      </c>
      <c r="B17" s="7">
        <f>SUM(C17:D17)</f>
        <v>1449591000</v>
      </c>
      <c r="C17" s="7">
        <v>341126000</v>
      </c>
      <c r="D17" s="7">
        <v>1108465000</v>
      </c>
    </row>
    <row r="18" spans="1:4">
      <c r="A18" s="9" t="s">
        <v>89</v>
      </c>
      <c r="B18" s="6">
        <f>SUM(C18:D18)</f>
        <v>1402744329</v>
      </c>
      <c r="C18" s="6">
        <v>322888200</v>
      </c>
      <c r="D18" s="6">
        <v>1079856129</v>
      </c>
    </row>
    <row r="19" spans="1:4">
      <c r="A19" s="1" t="s">
        <v>80</v>
      </c>
      <c r="B19" s="7">
        <f>SUM(C19:D19)</f>
        <v>4800000000.0020685</v>
      </c>
      <c r="C19" s="7">
        <v>1005008275.862069</v>
      </c>
      <c r="D19" s="7">
        <v>3794991724.1399999</v>
      </c>
    </row>
    <row r="20" spans="1:4">
      <c r="A20" s="1" t="s">
        <v>90</v>
      </c>
      <c r="B20" s="7">
        <f>B18</f>
        <v>1402744329</v>
      </c>
      <c r="C20" s="7">
        <f t="shared" ref="C20:D20" si="0">C18</f>
        <v>322888200</v>
      </c>
      <c r="D20" s="7">
        <f t="shared" si="0"/>
        <v>1079856129</v>
      </c>
    </row>
    <row r="21" spans="1:4">
      <c r="B21" s="7"/>
      <c r="C21" s="7"/>
      <c r="D21" s="7"/>
    </row>
    <row r="22" spans="1:4">
      <c r="A22" s="1" t="s">
        <v>8</v>
      </c>
      <c r="B22" s="7"/>
      <c r="C22" s="7"/>
      <c r="D22" s="7"/>
    </row>
    <row r="23" spans="1:4">
      <c r="A23" s="1" t="s">
        <v>88</v>
      </c>
      <c r="B23" s="7">
        <f>B17</f>
        <v>1449591000</v>
      </c>
      <c r="C23" s="7"/>
      <c r="D23" s="7"/>
    </row>
    <row r="24" spans="1:4">
      <c r="A24" s="1" t="s">
        <v>89</v>
      </c>
      <c r="B24" s="7">
        <v>1449591000</v>
      </c>
      <c r="C24" s="7"/>
      <c r="D24" s="7"/>
    </row>
    <row r="26" spans="1:4">
      <c r="A26" s="1" t="s">
        <v>9</v>
      </c>
    </row>
    <row r="27" spans="1:4">
      <c r="A27" s="9" t="s">
        <v>57</v>
      </c>
      <c r="B27" s="9">
        <v>0.99</v>
      </c>
      <c r="C27" s="9">
        <v>0.99</v>
      </c>
      <c r="D27" s="9">
        <v>0.99</v>
      </c>
    </row>
    <row r="28" spans="1:4">
      <c r="A28" s="9" t="s">
        <v>130</v>
      </c>
      <c r="B28" s="9">
        <v>1.01</v>
      </c>
      <c r="C28" s="9">
        <v>1.01</v>
      </c>
      <c r="D28" s="9">
        <v>1.01</v>
      </c>
    </row>
    <row r="29" spans="1:4">
      <c r="A29" s="9" t="s">
        <v>10</v>
      </c>
      <c r="B29" s="6">
        <f>SUM(C29:D29)</f>
        <v>73014</v>
      </c>
      <c r="C29" s="6">
        <v>63294</v>
      </c>
      <c r="D29" s="6">
        <v>9720</v>
      </c>
    </row>
    <row r="31" spans="1:4">
      <c r="A31" s="1" t="s">
        <v>11</v>
      </c>
    </row>
    <row r="32" spans="1:4">
      <c r="A32" s="1" t="s">
        <v>58</v>
      </c>
      <c r="B32" s="1">
        <f>B16/B27</f>
        <v>1241069088.8888888</v>
      </c>
      <c r="C32" s="1">
        <f>C16/C27</f>
        <v>320332909.09090912</v>
      </c>
      <c r="D32" s="1">
        <f>D16/D27</f>
        <v>920736179.79797983</v>
      </c>
    </row>
    <row r="33" spans="1:4">
      <c r="A33" s="1" t="s">
        <v>91</v>
      </c>
      <c r="B33" s="1">
        <f>B18/B28</f>
        <v>1388855771.2871287</v>
      </c>
      <c r="C33" s="1">
        <f>C18/C28</f>
        <v>319691287.12871289</v>
      </c>
      <c r="D33" s="1">
        <f>D18/D28</f>
        <v>1069164484.1584158</v>
      </c>
    </row>
    <row r="34" spans="1:4">
      <c r="A34" s="1" t="s">
        <v>59</v>
      </c>
      <c r="B34" s="1">
        <f>B32/B10</f>
        <v>390027.99776520702</v>
      </c>
      <c r="C34" s="1">
        <f>C32/C10</f>
        <v>152830.5863983345</v>
      </c>
      <c r="D34" s="1">
        <f>D32/D10</f>
        <v>847823.36997972359</v>
      </c>
    </row>
    <row r="35" spans="1:4">
      <c r="A35" s="1" t="s">
        <v>92</v>
      </c>
      <c r="B35" s="1">
        <f>B33/B12</f>
        <v>418330.05159250862</v>
      </c>
      <c r="C35" s="1">
        <f>C33/C12</f>
        <v>150584.68541154635</v>
      </c>
      <c r="D35" s="1">
        <f>D33/D12</f>
        <v>893203.41199533478</v>
      </c>
    </row>
    <row r="37" spans="1:4">
      <c r="A37" s="4" t="s">
        <v>12</v>
      </c>
    </row>
    <row r="39" spans="1:4">
      <c r="A39" s="1" t="s">
        <v>13</v>
      </c>
    </row>
    <row r="40" spans="1:4">
      <c r="A40" s="1" t="s">
        <v>14</v>
      </c>
      <c r="B40" s="1">
        <f>B11/B29*100</f>
        <v>4.6210315829840853</v>
      </c>
      <c r="C40" s="1">
        <f>C11/C29*100</f>
        <v>3.4079059626504886</v>
      </c>
      <c r="D40" s="1">
        <f>D11/D29*100</f>
        <v>12.520576131687241</v>
      </c>
    </row>
    <row r="41" spans="1:4">
      <c r="A41" s="1" t="s">
        <v>15</v>
      </c>
      <c r="B41" s="1">
        <f>B12/B29*100</f>
        <v>4.5470731640507296</v>
      </c>
      <c r="C41" s="1">
        <f>C12/C29*100</f>
        <v>3.3541883906847412</v>
      </c>
      <c r="D41" s="1">
        <f>D12/D29*100</f>
        <v>12.314814814814815</v>
      </c>
    </row>
    <row r="43" spans="1:4">
      <c r="A43" s="1" t="s">
        <v>16</v>
      </c>
    </row>
    <row r="44" spans="1:4">
      <c r="A44" s="1" t="s">
        <v>17</v>
      </c>
      <c r="B44" s="1">
        <f>B12/B11*100</f>
        <v>98.399525785417893</v>
      </c>
      <c r="C44" s="1">
        <f>C12/C11*100</f>
        <v>98.423736671302734</v>
      </c>
      <c r="D44" s="1">
        <f>D12/D11*100</f>
        <v>98.356614626129826</v>
      </c>
    </row>
    <row r="45" spans="1:4">
      <c r="A45" s="1" t="s">
        <v>18</v>
      </c>
      <c r="B45" s="1">
        <f>B18/B17*100</f>
        <v>96.768283536528571</v>
      </c>
      <c r="C45" s="1">
        <f>C18/C17*100</f>
        <v>94.653647039510318</v>
      </c>
      <c r="D45" s="1">
        <f>D18/D17*100</f>
        <v>97.419055089696116</v>
      </c>
    </row>
    <row r="46" spans="1:4">
      <c r="A46" s="1" t="s">
        <v>19</v>
      </c>
      <c r="B46" s="1">
        <f>AVERAGE(B44:B45)</f>
        <v>97.583904660973232</v>
      </c>
      <c r="C46" s="1">
        <f>AVERAGE(C44:C45)</f>
        <v>96.538691855406526</v>
      </c>
      <c r="D46" s="1">
        <f>AVERAGE(D44:D45)</f>
        <v>97.887834857912964</v>
      </c>
    </row>
    <row r="48" spans="1:4">
      <c r="A48" s="1" t="s">
        <v>20</v>
      </c>
    </row>
    <row r="49" spans="1:4">
      <c r="A49" s="1" t="s">
        <v>21</v>
      </c>
      <c r="B49" s="1">
        <f>(B12/B13)*100</f>
        <v>97.189695550351288</v>
      </c>
      <c r="C49" s="1">
        <f t="shared" ref="C49:D49" si="1">(C12/C13)*100</f>
        <v>97.609195402298852</v>
      </c>
      <c r="D49" s="1">
        <f t="shared" si="1"/>
        <v>96.454472199838833</v>
      </c>
    </row>
    <row r="50" spans="1:4">
      <c r="A50" s="1" t="s">
        <v>22</v>
      </c>
      <c r="B50" s="1">
        <f>B18/B19*100</f>
        <v>29.223840187487404</v>
      </c>
      <c r="C50" s="1">
        <f>C18/C19*100</f>
        <v>32.12791454110517</v>
      </c>
      <c r="D50" s="1">
        <f>D18/D19*100</f>
        <v>28.454769008612558</v>
      </c>
    </row>
    <row r="51" spans="1:4">
      <c r="A51" s="1" t="s">
        <v>23</v>
      </c>
      <c r="B51" s="1">
        <f>(B49+B50)/2</f>
        <v>63.206767868919343</v>
      </c>
      <c r="C51" s="1">
        <f>(C49+C50)/2</f>
        <v>64.868554971702011</v>
      </c>
      <c r="D51" s="1">
        <f>(D49+D50)/2</f>
        <v>62.454620604225696</v>
      </c>
    </row>
    <row r="53" spans="1:4">
      <c r="A53" s="1" t="s">
        <v>37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4.3368950345694435</v>
      </c>
      <c r="C57" s="1">
        <f>((C12/C10)-1)*100</f>
        <v>1.288167938931295</v>
      </c>
      <c r="D57" s="1">
        <f>((D12/D10)-1)*100</f>
        <v>10.220994475138113</v>
      </c>
    </row>
    <row r="58" spans="1:4">
      <c r="A58" s="1" t="s">
        <v>27</v>
      </c>
      <c r="B58" s="1">
        <f>((B33/B32)-1)*100</f>
        <v>11.908014124382959</v>
      </c>
      <c r="C58" s="1">
        <f>((C33/C32)-1)*100</f>
        <v>-0.20029848447888909</v>
      </c>
      <c r="D58" s="1">
        <f>((D33/D32)-1)*100</f>
        <v>16.120611703669873</v>
      </c>
    </row>
    <row r="59" spans="1:4">
      <c r="A59" s="1" t="s">
        <v>28</v>
      </c>
      <c r="B59" s="1">
        <f>((B35/B34)-1)*100</f>
        <v>7.2564159469236778</v>
      </c>
      <c r="C59" s="1">
        <f>((C35/C34)-1)*100</f>
        <v>-1.4695363275872619</v>
      </c>
      <c r="D59" s="1">
        <f>((D35/D34)-1)*100</f>
        <v>5.3525349291440927</v>
      </c>
    </row>
    <row r="61" spans="1:4">
      <c r="A61" s="1" t="s">
        <v>29</v>
      </c>
    </row>
    <row r="62" spans="1:4">
      <c r="A62" s="1" t="s">
        <v>44</v>
      </c>
      <c r="B62" s="1">
        <f t="shared" ref="B62:D63" si="2">B17/B11</f>
        <v>429635.74392412568</v>
      </c>
      <c r="C62" s="1">
        <f t="shared" si="2"/>
        <v>158148.35419564208</v>
      </c>
      <c r="D62" s="1">
        <f t="shared" si="2"/>
        <v>910817.58422350045</v>
      </c>
    </row>
    <row r="63" spans="1:4">
      <c r="A63" s="1" t="s">
        <v>45</v>
      </c>
      <c r="B63" s="1">
        <f>B18/B12</f>
        <v>422513.35210843373</v>
      </c>
      <c r="C63" s="1">
        <f t="shared" si="2"/>
        <v>152090.53226566181</v>
      </c>
      <c r="D63" s="1">
        <f t="shared" si="2"/>
        <v>902135.44611528818</v>
      </c>
    </row>
    <row r="64" spans="1:4">
      <c r="A64" s="1" t="s">
        <v>30</v>
      </c>
      <c r="B64" s="1">
        <f>(B63/B62)*B46</f>
        <v>95.966183571120609</v>
      </c>
      <c r="C64" s="1">
        <f t="shared" ref="C64:D64" si="3">(C63/C62)*C46</f>
        <v>92.840808260046259</v>
      </c>
      <c r="D64" s="1">
        <f t="shared" si="3"/>
        <v>96.954743845979095</v>
      </c>
    </row>
    <row r="65" spans="1:5">
      <c r="A65" s="1" t="s">
        <v>41</v>
      </c>
      <c r="B65" s="1">
        <f>B17/(B11*3)</f>
        <v>143211.91464137522</v>
      </c>
      <c r="C65" s="1">
        <f t="shared" ref="C65:D66" si="4">C17/(C11*3)</f>
        <v>52716.118065214032</v>
      </c>
      <c r="D65" s="1">
        <f t="shared" si="4"/>
        <v>303605.86140783346</v>
      </c>
    </row>
    <row r="66" spans="1:5">
      <c r="A66" s="1" t="s">
        <v>42</v>
      </c>
      <c r="B66" s="1">
        <f>B18/(B12*3)</f>
        <v>140837.78403614459</v>
      </c>
      <c r="C66" s="1">
        <f t="shared" si="4"/>
        <v>50696.844088553931</v>
      </c>
      <c r="D66" s="1">
        <f t="shared" si="4"/>
        <v>300711.81537176273</v>
      </c>
    </row>
    <row r="68" spans="1:5">
      <c r="A68" s="1" t="s">
        <v>31</v>
      </c>
    </row>
    <row r="69" spans="1:5">
      <c r="A69" s="1" t="s">
        <v>32</v>
      </c>
      <c r="B69" s="1">
        <f>(B24/B23)*100</f>
        <v>100</v>
      </c>
    </row>
    <row r="70" spans="1:5" ht="15.75" thickBot="1">
      <c r="A70" s="5" t="s">
        <v>33</v>
      </c>
      <c r="B70" s="5">
        <f>(B18/B24)*100</f>
        <v>96.768283536528571</v>
      </c>
      <c r="C70" s="5"/>
      <c r="D70" s="5"/>
      <c r="E70" s="5"/>
    </row>
    <row r="71" spans="1:5" ht="15.75" thickTop="1"/>
    <row r="72" spans="1:5">
      <c r="A72" s="1" t="s">
        <v>35</v>
      </c>
    </row>
    <row r="73" spans="1:5">
      <c r="A73" s="1" t="s">
        <v>93</v>
      </c>
    </row>
    <row r="74" spans="1:5">
      <c r="A74" s="1" t="s">
        <v>86</v>
      </c>
    </row>
    <row r="78" spans="1:5">
      <c r="A78" s="1" t="s">
        <v>39</v>
      </c>
    </row>
    <row r="79" spans="1:5">
      <c r="A79" s="1" t="s">
        <v>40</v>
      </c>
    </row>
    <row r="80" spans="1:5">
      <c r="A80" s="1" t="s">
        <v>43</v>
      </c>
    </row>
    <row r="83" spans="1:1">
      <c r="A83" s="21" t="s">
        <v>129</v>
      </c>
    </row>
  </sheetData>
  <mergeCells count="3">
    <mergeCell ref="A2:D2"/>
    <mergeCell ref="A4:A5"/>
    <mergeCell ref="C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E83"/>
  <sheetViews>
    <sheetView topLeftCell="A18" workbookViewId="0">
      <selection activeCell="C29" sqref="C29:D29"/>
    </sheetView>
  </sheetViews>
  <sheetFormatPr baseColWidth="10" defaultRowHeight="15"/>
  <cols>
    <col min="1" max="1" width="50.5703125" style="1" customWidth="1"/>
    <col min="2" max="3" width="15.28515625" style="1" bestFit="1" customWidth="1"/>
    <col min="4" max="4" width="21.85546875" style="1" bestFit="1" customWidth="1"/>
    <col min="5" max="5" width="11.42578125" style="1"/>
    <col min="6" max="6" width="21.140625" style="1" customWidth="1"/>
    <col min="7" max="16384" width="11.42578125" style="1"/>
  </cols>
  <sheetData>
    <row r="2" spans="1:4">
      <c r="A2" s="25" t="s">
        <v>107</v>
      </c>
      <c r="B2" s="25"/>
      <c r="C2" s="25"/>
      <c r="D2" s="25"/>
    </row>
    <row r="4" spans="1:4">
      <c r="A4" s="22" t="s">
        <v>0</v>
      </c>
      <c r="B4" s="2" t="s">
        <v>1</v>
      </c>
      <c r="C4" s="24" t="s">
        <v>2</v>
      </c>
      <c r="D4" s="24"/>
    </row>
    <row r="5" spans="1:4" ht="15.75" thickBot="1">
      <c r="A5" s="23"/>
      <c r="B5" s="3" t="s">
        <v>3</v>
      </c>
      <c r="C5" s="3" t="s">
        <v>4</v>
      </c>
      <c r="D5" s="3" t="s">
        <v>34</v>
      </c>
    </row>
    <row r="6" spans="1:4" ht="15.75" thickTop="1"/>
    <row r="7" spans="1:4">
      <c r="A7" s="4" t="s">
        <v>5</v>
      </c>
    </row>
    <row r="9" spans="1:4">
      <c r="A9" s="1" t="s">
        <v>6</v>
      </c>
    </row>
    <row r="10" spans="1:4">
      <c r="A10" s="1" t="s">
        <v>60</v>
      </c>
      <c r="B10" s="7">
        <f>SUM(C10:D10)</f>
        <v>3286</v>
      </c>
      <c r="C10" s="7">
        <v>2153</v>
      </c>
      <c r="D10" s="1">
        <v>1133</v>
      </c>
    </row>
    <row r="11" spans="1:4">
      <c r="A11" s="1" t="s">
        <v>94</v>
      </c>
      <c r="B11" s="7">
        <f>SUM(C11:D11)</f>
        <v>3408</v>
      </c>
      <c r="C11" s="7">
        <v>2173</v>
      </c>
      <c r="D11" s="6">
        <v>1235</v>
      </c>
    </row>
    <row r="12" spans="1:4">
      <c r="A12" s="1" t="s">
        <v>95</v>
      </c>
      <c r="B12" s="7">
        <f>SUM(C12:D12)</f>
        <v>3435</v>
      </c>
      <c r="C12" s="7">
        <v>2182</v>
      </c>
      <c r="D12" s="6">
        <v>1253</v>
      </c>
    </row>
    <row r="13" spans="1:4">
      <c r="A13" s="1" t="s">
        <v>80</v>
      </c>
      <c r="B13" s="6">
        <f>SUM(C13:D13)</f>
        <v>3416</v>
      </c>
      <c r="C13" s="7">
        <v>2175</v>
      </c>
      <c r="D13" s="6">
        <v>1241</v>
      </c>
    </row>
    <row r="15" spans="1:4">
      <c r="A15" s="1" t="s">
        <v>7</v>
      </c>
    </row>
    <row r="16" spans="1:4">
      <c r="A16" s="1" t="s">
        <v>60</v>
      </c>
      <c r="B16" s="7">
        <f>SUM(C16:D16)</f>
        <v>1333700157.0999999</v>
      </c>
      <c r="C16" s="7">
        <v>326475080</v>
      </c>
      <c r="D16" s="7">
        <v>1007225077.1</v>
      </c>
    </row>
    <row r="17" spans="1:4">
      <c r="A17" s="1" t="s">
        <v>94</v>
      </c>
      <c r="B17" s="7">
        <f>SUM(C17:D17)</f>
        <v>1478897000</v>
      </c>
      <c r="C17" s="7">
        <v>354639000</v>
      </c>
      <c r="D17" s="1">
        <v>1124258000</v>
      </c>
    </row>
    <row r="18" spans="1:4">
      <c r="A18" s="1" t="s">
        <v>95</v>
      </c>
      <c r="B18" s="7">
        <f>SUM(C18:D18)</f>
        <v>1542842142</v>
      </c>
      <c r="C18" s="7">
        <v>344860700</v>
      </c>
      <c r="D18" s="7">
        <v>1197981442</v>
      </c>
    </row>
    <row r="19" spans="1:4">
      <c r="A19" s="1" t="s">
        <v>80</v>
      </c>
      <c r="B19" s="7">
        <f>SUM(C19:D19)</f>
        <v>4800000000.0020685</v>
      </c>
      <c r="C19" s="7">
        <v>1005008275.862069</v>
      </c>
      <c r="D19" s="7">
        <v>3794991724.1399999</v>
      </c>
    </row>
    <row r="20" spans="1:4">
      <c r="A20" s="1" t="s">
        <v>96</v>
      </c>
      <c r="B20" s="7">
        <f>B18</f>
        <v>1542842142</v>
      </c>
      <c r="C20" s="7">
        <f t="shared" ref="C20:D20" si="0">C18</f>
        <v>344860700</v>
      </c>
      <c r="D20" s="7">
        <f t="shared" si="0"/>
        <v>1197981442</v>
      </c>
    </row>
    <row r="21" spans="1:4">
      <c r="B21" s="7"/>
      <c r="C21" s="7"/>
      <c r="D21" s="7"/>
    </row>
    <row r="22" spans="1:4">
      <c r="A22" s="1" t="s">
        <v>8</v>
      </c>
      <c r="B22" s="7"/>
      <c r="C22" s="7"/>
      <c r="D22" s="7"/>
    </row>
    <row r="23" spans="1:4">
      <c r="A23" s="1" t="s">
        <v>94</v>
      </c>
      <c r="B23" s="7">
        <f>B17</f>
        <v>1478897000</v>
      </c>
      <c r="C23" s="7"/>
      <c r="D23" s="7"/>
    </row>
    <row r="24" spans="1:4">
      <c r="A24" s="1" t="s">
        <v>95</v>
      </c>
      <c r="B24" s="7">
        <v>1478897000</v>
      </c>
      <c r="C24" s="7"/>
      <c r="D24" s="7"/>
    </row>
    <row r="26" spans="1:4">
      <c r="A26" s="1" t="s">
        <v>9</v>
      </c>
    </row>
    <row r="27" spans="1:4">
      <c r="A27" s="9" t="s">
        <v>61</v>
      </c>
      <c r="B27" s="9">
        <v>0.99</v>
      </c>
      <c r="C27" s="9">
        <v>0.99</v>
      </c>
      <c r="D27" s="9">
        <v>0.99</v>
      </c>
    </row>
    <row r="28" spans="1:4">
      <c r="A28" s="9" t="s">
        <v>97</v>
      </c>
      <c r="B28" s="9">
        <v>1.01</v>
      </c>
      <c r="C28" s="9">
        <v>1.01</v>
      </c>
      <c r="D28" s="9">
        <v>1.01</v>
      </c>
    </row>
    <row r="29" spans="1:4">
      <c r="A29" s="9" t="s">
        <v>10</v>
      </c>
      <c r="B29" s="9">
        <f>C29+D29</f>
        <v>73014</v>
      </c>
      <c r="C29" s="9">
        <v>63294</v>
      </c>
      <c r="D29" s="9">
        <v>9720</v>
      </c>
    </row>
    <row r="31" spans="1:4">
      <c r="A31" s="1" t="s">
        <v>11</v>
      </c>
    </row>
    <row r="32" spans="1:4">
      <c r="A32" s="1" t="s">
        <v>62</v>
      </c>
      <c r="B32" s="1">
        <f>B16/B27</f>
        <v>1347171875.8585858</v>
      </c>
      <c r="C32" s="1">
        <f>C16/C27</f>
        <v>329772808.0808081</v>
      </c>
      <c r="D32" s="1">
        <f>D16/D27</f>
        <v>1017399067.7777778</v>
      </c>
    </row>
    <row r="33" spans="1:4">
      <c r="A33" s="1" t="s">
        <v>98</v>
      </c>
      <c r="B33" s="1">
        <f>B18/B28</f>
        <v>1527566477.2277226</v>
      </c>
      <c r="C33" s="1">
        <f t="shared" ref="C33:D33" si="1">C18/C28</f>
        <v>341446237.62376237</v>
      </c>
      <c r="D33" s="1">
        <f t="shared" si="1"/>
        <v>1186120239.6039603</v>
      </c>
    </row>
    <row r="34" spans="1:4">
      <c r="A34" s="1" t="s">
        <v>63</v>
      </c>
      <c r="B34" s="1">
        <f>B32/B10</f>
        <v>409973.18194113992</v>
      </c>
      <c r="C34" s="1">
        <f t="shared" ref="C34:D34" si="2">C32/C10</f>
        <v>153168.97727859177</v>
      </c>
      <c r="D34" s="1">
        <f t="shared" si="2"/>
        <v>897969.16838285769</v>
      </c>
    </row>
    <row r="35" spans="1:4">
      <c r="A35" s="1" t="s">
        <v>99</v>
      </c>
      <c r="B35" s="1">
        <f>B33/B12</f>
        <v>444706.3980284491</v>
      </c>
      <c r="C35" s="1">
        <f t="shared" ref="C35:D35" si="3">C33/C12</f>
        <v>156483.15198155929</v>
      </c>
      <c r="D35" s="1">
        <f t="shared" si="3"/>
        <v>946624.29337905848</v>
      </c>
    </row>
    <row r="37" spans="1:4">
      <c r="A37" s="4" t="s">
        <v>12</v>
      </c>
    </row>
    <row r="39" spans="1:4">
      <c r="A39" s="1" t="s">
        <v>13</v>
      </c>
    </row>
    <row r="40" spans="1:4">
      <c r="A40" s="1" t="s">
        <v>14</v>
      </c>
      <c r="B40" s="1">
        <f>B11/B29*100</f>
        <v>4.6675979949050861</v>
      </c>
      <c r="C40" s="1">
        <f t="shared" ref="C40:D40" si="4">C11/C29*100</f>
        <v>3.4331848200461339</v>
      </c>
      <c r="D40" s="1">
        <f t="shared" si="4"/>
        <v>12.705761316872428</v>
      </c>
    </row>
    <row r="41" spans="1:4">
      <c r="A41" s="1" t="s">
        <v>15</v>
      </c>
      <c r="B41" s="1">
        <f>B12/B29*100</f>
        <v>4.7045772043717644</v>
      </c>
      <c r="C41" s="1">
        <f t="shared" ref="C41:D41" si="5">C12/C29*100</f>
        <v>3.447404177331185</v>
      </c>
      <c r="D41" s="1">
        <f t="shared" si="5"/>
        <v>12.890946502057613</v>
      </c>
    </row>
    <row r="43" spans="1:4">
      <c r="A43" s="1" t="s">
        <v>16</v>
      </c>
    </row>
    <row r="44" spans="1:4">
      <c r="A44" s="1" t="s">
        <v>17</v>
      </c>
      <c r="B44" s="1">
        <f>B12/B11*100</f>
        <v>100.79225352112675</v>
      </c>
      <c r="C44" s="1">
        <f t="shared" ref="C44:D44" si="6">C12/C11*100</f>
        <v>100.4141739530603</v>
      </c>
      <c r="D44" s="1">
        <f t="shared" si="6"/>
        <v>101.4574898785425</v>
      </c>
    </row>
    <row r="45" spans="1:4">
      <c r="A45" s="1" t="s">
        <v>18</v>
      </c>
      <c r="B45" s="1">
        <f>B18/B17*100</f>
        <v>104.32384013220664</v>
      </c>
      <c r="C45" s="1">
        <f t="shared" ref="C45:D45" si="7">C18/C17*100</f>
        <v>97.24274543972885</v>
      </c>
      <c r="D45" s="1">
        <f t="shared" si="7"/>
        <v>106.55751989312061</v>
      </c>
    </row>
    <row r="46" spans="1:4">
      <c r="A46" s="1" t="s">
        <v>19</v>
      </c>
      <c r="B46" s="1">
        <f>AVERAGE(B44:B45)</f>
        <v>102.5580468266667</v>
      </c>
      <c r="C46" s="1">
        <f t="shared" ref="C46:D46" si="8">AVERAGE(C44:C45)</f>
        <v>98.828459696394575</v>
      </c>
      <c r="D46" s="1">
        <f t="shared" si="8"/>
        <v>104.00750488583157</v>
      </c>
    </row>
    <row r="48" spans="1:4">
      <c r="A48" s="1" t="s">
        <v>20</v>
      </c>
    </row>
    <row r="49" spans="1:4">
      <c r="A49" s="1" t="s">
        <v>21</v>
      </c>
      <c r="B49" s="1">
        <f>(B12/B13)*100</f>
        <v>100.55620608899298</v>
      </c>
      <c r="C49" s="1">
        <f t="shared" ref="C49:D49" si="9">(C12/C13)*100</f>
        <v>100.32183908045977</v>
      </c>
      <c r="D49" s="1">
        <f t="shared" si="9"/>
        <v>100.96696212731669</v>
      </c>
    </row>
    <row r="50" spans="1:4">
      <c r="A50" s="1" t="s">
        <v>22</v>
      </c>
      <c r="B50" s="1">
        <f>B18/B19*100</f>
        <v>32.142544624986144</v>
      </c>
      <c r="C50" s="1">
        <f t="shared" ref="C50:D50" si="10">C18/C19*100</f>
        <v>34.314214945562291</v>
      </c>
      <c r="D50" s="1">
        <f t="shared" si="10"/>
        <v>31.567432265520416</v>
      </c>
    </row>
    <row r="51" spans="1:4">
      <c r="A51" s="1" t="s">
        <v>23</v>
      </c>
      <c r="B51" s="1">
        <f>(B49+B50)/2</f>
        <v>66.349375356989555</v>
      </c>
      <c r="C51" s="1">
        <f t="shared" ref="C51:D51" si="11">(C49+C50)/2</f>
        <v>67.318027013011033</v>
      </c>
      <c r="D51" s="1">
        <f t="shared" si="11"/>
        <v>66.26719719641855</v>
      </c>
    </row>
    <row r="53" spans="1:4">
      <c r="A53" s="1" t="s">
        <v>37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4.5343883140596564</v>
      </c>
      <c r="C57" s="1">
        <f t="shared" ref="C57:D57" si="12">((C12/C10)-1)*100</f>
        <v>1.3469577333952598</v>
      </c>
      <c r="D57" s="1">
        <f t="shared" si="12"/>
        <v>10.591350397175647</v>
      </c>
    </row>
    <row r="58" spans="1:4">
      <c r="A58" s="1" t="s">
        <v>27</v>
      </c>
      <c r="B58" s="1">
        <f>((B33/B32)-1)*100</f>
        <v>13.390615154741624</v>
      </c>
      <c r="C58" s="1">
        <f>((C33/C32)-1)*100</f>
        <v>3.5398399312819517</v>
      </c>
      <c r="D58" s="1">
        <f>((D33/D32)-1)*100</f>
        <v>16.583578378414131</v>
      </c>
    </row>
    <row r="59" spans="1:4">
      <c r="A59" s="1" t="s">
        <v>28</v>
      </c>
      <c r="B59" s="1">
        <f>((B35/B34)-1)*100</f>
        <v>8.4720702761225564</v>
      </c>
      <c r="C59" s="1">
        <f t="shared" ref="C59:D59" si="13">((C35/C34)-1)*100</f>
        <v>2.1637375673923431</v>
      </c>
      <c r="D59" s="1">
        <f t="shared" si="13"/>
        <v>5.4183513988373511</v>
      </c>
    </row>
    <row r="61" spans="1:4">
      <c r="A61" s="1" t="s">
        <v>29</v>
      </c>
    </row>
    <row r="62" spans="1:4">
      <c r="A62" s="1" t="s">
        <v>44</v>
      </c>
      <c r="B62" s="1">
        <f t="shared" ref="B62:D63" si="14">B17/B11</f>
        <v>433948.6502347418</v>
      </c>
      <c r="C62" s="1">
        <f t="shared" si="14"/>
        <v>163202.48504371836</v>
      </c>
      <c r="D62" s="1">
        <f t="shared" si="14"/>
        <v>910330.3643724696</v>
      </c>
    </row>
    <row r="63" spans="1:4">
      <c r="A63" s="1" t="s">
        <v>45</v>
      </c>
      <c r="B63" s="1">
        <f t="shared" si="14"/>
        <v>449153.46200873365</v>
      </c>
      <c r="C63" s="1">
        <f t="shared" si="14"/>
        <v>158047.9835013749</v>
      </c>
      <c r="D63" s="1">
        <f t="shared" si="14"/>
        <v>956090.53631284914</v>
      </c>
    </row>
    <row r="64" spans="1:4">
      <c r="A64" s="1" t="s">
        <v>30</v>
      </c>
      <c r="B64" s="1">
        <f>(B63/B62)*B46</f>
        <v>106.15150378767849</v>
      </c>
      <c r="C64" s="1">
        <f t="shared" ref="C64:D64" si="15">(C63/C62)*C46</f>
        <v>95.707113549024115</v>
      </c>
      <c r="D64" s="1">
        <f t="shared" si="15"/>
        <v>109.23571817293463</v>
      </c>
    </row>
    <row r="65" spans="1:5">
      <c r="A65" s="1" t="s">
        <v>41</v>
      </c>
      <c r="B65" s="1">
        <f>B17/(B11*3)</f>
        <v>144649.55007824727</v>
      </c>
      <c r="C65" s="1">
        <f t="shared" ref="C65:D65" si="16">C17/(C11*3)</f>
        <v>54400.828347906121</v>
      </c>
      <c r="D65" s="1">
        <f t="shared" si="16"/>
        <v>303443.45479082322</v>
      </c>
    </row>
    <row r="66" spans="1:5">
      <c r="A66" s="1" t="s">
        <v>42</v>
      </c>
      <c r="B66" s="1">
        <f>B18/(B12*3)</f>
        <v>149717.82066957786</v>
      </c>
      <c r="C66" s="1">
        <f t="shared" ref="C66:D66" si="17">C18/(C12*3)</f>
        <v>52682.661167124963</v>
      </c>
      <c r="D66" s="1">
        <f t="shared" si="17"/>
        <v>318696.8454376164</v>
      </c>
    </row>
    <row r="68" spans="1:5">
      <c r="A68" s="1" t="s">
        <v>31</v>
      </c>
    </row>
    <row r="69" spans="1:5">
      <c r="A69" s="1" t="s">
        <v>32</v>
      </c>
      <c r="B69" s="1">
        <f>(B24/B23)*100</f>
        <v>100</v>
      </c>
    </row>
    <row r="70" spans="1:5" ht="15.75" thickBot="1">
      <c r="A70" s="5" t="s">
        <v>33</v>
      </c>
      <c r="B70" s="5">
        <f>(B18/B24)*100</f>
        <v>104.32384013220664</v>
      </c>
      <c r="C70" s="5"/>
      <c r="D70" s="5"/>
      <c r="E70" s="5"/>
    </row>
    <row r="71" spans="1:5" ht="15.75" thickTop="1"/>
    <row r="72" spans="1:5">
      <c r="A72" s="1" t="s">
        <v>35</v>
      </c>
    </row>
    <row r="73" spans="1:5">
      <c r="A73" s="1" t="s">
        <v>93</v>
      </c>
    </row>
    <row r="74" spans="1:5">
      <c r="A74" s="1" t="s">
        <v>86</v>
      </c>
    </row>
    <row r="78" spans="1:5">
      <c r="A78" s="1" t="s">
        <v>39</v>
      </c>
    </row>
    <row r="79" spans="1:5">
      <c r="A79" s="1" t="s">
        <v>40</v>
      </c>
    </row>
    <row r="80" spans="1:5">
      <c r="A80" s="1" t="s">
        <v>43</v>
      </c>
    </row>
    <row r="83" spans="1:1">
      <c r="A83" s="21" t="s">
        <v>131</v>
      </c>
    </row>
  </sheetData>
  <mergeCells count="3">
    <mergeCell ref="A2:D2"/>
    <mergeCell ref="A4:A5"/>
    <mergeCell ref="C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83"/>
  <sheetViews>
    <sheetView topLeftCell="A68" workbookViewId="0">
      <selection activeCell="A83" sqref="A83"/>
    </sheetView>
  </sheetViews>
  <sheetFormatPr baseColWidth="10" defaultRowHeight="15"/>
  <cols>
    <col min="1" max="1" width="50.5703125" style="1" customWidth="1"/>
    <col min="2" max="3" width="15.28515625" style="1" bestFit="1" customWidth="1"/>
    <col min="4" max="4" width="21.85546875" style="1" bestFit="1" customWidth="1"/>
    <col min="5" max="5" width="11.42578125" style="1"/>
    <col min="6" max="6" width="15.28515625" style="1" bestFit="1" customWidth="1"/>
    <col min="7" max="16384" width="11.42578125" style="1"/>
  </cols>
  <sheetData>
    <row r="2" spans="1:4">
      <c r="A2" s="25" t="s">
        <v>100</v>
      </c>
      <c r="B2" s="25"/>
      <c r="C2" s="25"/>
      <c r="D2" s="25"/>
    </row>
    <row r="4" spans="1:4">
      <c r="A4" s="22" t="s">
        <v>0</v>
      </c>
      <c r="B4" s="2" t="s">
        <v>1</v>
      </c>
      <c r="C4" s="24" t="s">
        <v>2</v>
      </c>
      <c r="D4" s="24"/>
    </row>
    <row r="5" spans="1:4" ht="15.75" thickBot="1">
      <c r="A5" s="23"/>
      <c r="B5" s="3" t="s">
        <v>3</v>
      </c>
      <c r="C5" s="3" t="s">
        <v>4</v>
      </c>
      <c r="D5" s="3" t="s">
        <v>34</v>
      </c>
    </row>
    <row r="6" spans="1:4" ht="15.75" thickTop="1"/>
    <row r="7" spans="1:4">
      <c r="A7" s="4" t="s">
        <v>5</v>
      </c>
    </row>
    <row r="9" spans="1:4">
      <c r="A9" s="1" t="s">
        <v>6</v>
      </c>
    </row>
    <row r="10" spans="1:4">
      <c r="A10" s="1" t="s">
        <v>64</v>
      </c>
      <c r="B10" s="6">
        <f>SUM(C10:D10)</f>
        <v>3349</v>
      </c>
      <c r="C10" s="7">
        <v>2182</v>
      </c>
      <c r="D10" s="6">
        <v>1167</v>
      </c>
    </row>
    <row r="11" spans="1:4">
      <c r="A11" s="1" t="s">
        <v>101</v>
      </c>
      <c r="B11" s="7">
        <f>SUM(C11:D11)</f>
        <v>3422</v>
      </c>
      <c r="C11" s="7">
        <v>2175</v>
      </c>
      <c r="D11" s="6">
        <v>1247</v>
      </c>
    </row>
    <row r="12" spans="1:4">
      <c r="A12" s="1" t="s">
        <v>102</v>
      </c>
      <c r="B12" s="7">
        <f>SUM(C12:D12)</f>
        <v>3506</v>
      </c>
      <c r="C12" s="7">
        <v>2207</v>
      </c>
      <c r="D12" s="6">
        <v>1299</v>
      </c>
    </row>
    <row r="13" spans="1:4">
      <c r="A13" s="1" t="s">
        <v>80</v>
      </c>
      <c r="B13" s="6">
        <f>SUM(C13:D13)</f>
        <v>3422</v>
      </c>
      <c r="C13" s="6">
        <v>2175</v>
      </c>
      <c r="D13" s="6">
        <v>1247</v>
      </c>
    </row>
    <row r="15" spans="1:4">
      <c r="A15" s="1" t="s">
        <v>7</v>
      </c>
    </row>
    <row r="16" spans="1:4">
      <c r="A16" s="1" t="s">
        <v>64</v>
      </c>
      <c r="B16" s="7">
        <f>SUM(C16:D16)</f>
        <v>1387441374.8400002</v>
      </c>
      <c r="C16" s="7">
        <v>326407980</v>
      </c>
      <c r="D16" s="7">
        <v>1061033394.84</v>
      </c>
    </row>
    <row r="17" spans="1:5">
      <c r="A17" s="1" t="s">
        <v>101</v>
      </c>
      <c r="B17" s="7">
        <f>SUM(C17:D17)</f>
        <v>1559159726.3399999</v>
      </c>
      <c r="C17" s="7">
        <v>346671000</v>
      </c>
      <c r="D17" s="7">
        <v>1212488726.3399999</v>
      </c>
    </row>
    <row r="18" spans="1:5">
      <c r="A18" s="1" t="s">
        <v>102</v>
      </c>
      <c r="B18" s="7">
        <f>SUM(C18:D18)</f>
        <v>1605383887</v>
      </c>
      <c r="C18" s="7">
        <v>341641292</v>
      </c>
      <c r="D18" s="7">
        <v>1263742595</v>
      </c>
    </row>
    <row r="19" spans="1:5">
      <c r="A19" s="1" t="s">
        <v>80</v>
      </c>
      <c r="B19" s="7">
        <f>SUM(C19:D19)</f>
        <v>5757425726.3400002</v>
      </c>
      <c r="C19" s="7">
        <v>1226176000</v>
      </c>
      <c r="D19" s="7">
        <v>4531249726.3400002</v>
      </c>
    </row>
    <row r="20" spans="1:5">
      <c r="A20" s="1" t="s">
        <v>103</v>
      </c>
      <c r="B20" s="7">
        <f>B18</f>
        <v>1605383887</v>
      </c>
      <c r="C20" s="7">
        <f t="shared" ref="C20:D20" si="0">C18</f>
        <v>341641292</v>
      </c>
      <c r="D20" s="7">
        <f t="shared" si="0"/>
        <v>1263742595</v>
      </c>
    </row>
    <row r="21" spans="1:5">
      <c r="B21" s="7"/>
      <c r="C21" s="7"/>
      <c r="D21" s="7"/>
    </row>
    <row r="22" spans="1:5">
      <c r="A22" s="1" t="s">
        <v>8</v>
      </c>
      <c r="B22" s="7"/>
      <c r="C22" s="7"/>
      <c r="D22" s="7"/>
    </row>
    <row r="23" spans="1:5">
      <c r="A23" s="1" t="s">
        <v>101</v>
      </c>
      <c r="B23" s="7">
        <f>B17</f>
        <v>1559159726.3399999</v>
      </c>
      <c r="C23" s="7"/>
      <c r="D23" s="7"/>
    </row>
    <row r="24" spans="1:5">
      <c r="A24" s="1" t="s">
        <v>102</v>
      </c>
      <c r="B24" s="6">
        <v>1559159726.3400002</v>
      </c>
      <c r="C24" s="7"/>
      <c r="D24" s="7"/>
    </row>
    <row r="26" spans="1:5">
      <c r="A26" s="1" t="s">
        <v>9</v>
      </c>
    </row>
    <row r="27" spans="1:5">
      <c r="A27" s="9" t="s">
        <v>65</v>
      </c>
      <c r="B27" s="9">
        <v>0.99</v>
      </c>
      <c r="C27" s="9">
        <v>0.99</v>
      </c>
      <c r="D27" s="9">
        <v>0.99</v>
      </c>
    </row>
    <row r="28" spans="1:5">
      <c r="A28" s="9" t="s">
        <v>104</v>
      </c>
      <c r="B28" s="9">
        <v>1.02</v>
      </c>
      <c r="C28" s="9">
        <v>1.02</v>
      </c>
      <c r="D28" s="9">
        <v>1.02</v>
      </c>
    </row>
    <row r="29" spans="1:5">
      <c r="A29" s="9" t="s">
        <v>10</v>
      </c>
      <c r="B29" s="16">
        <f>C29+D29</f>
        <v>73014</v>
      </c>
      <c r="C29" s="16">
        <v>63294</v>
      </c>
      <c r="D29" s="16">
        <v>9720</v>
      </c>
      <c r="E29" s="15"/>
    </row>
    <row r="31" spans="1:5">
      <c r="A31" s="1" t="s">
        <v>11</v>
      </c>
    </row>
    <row r="32" spans="1:5">
      <c r="A32" s="1" t="s">
        <v>66</v>
      </c>
      <c r="B32" s="1">
        <f>B16/B27</f>
        <v>1401455934.1818182</v>
      </c>
      <c r="C32" s="1">
        <f t="shared" ref="C32:D32" si="1">C16/C27</f>
        <v>329705030.30303031</v>
      </c>
      <c r="D32" s="1">
        <f t="shared" si="1"/>
        <v>1071750903.8787879</v>
      </c>
    </row>
    <row r="33" spans="1:4">
      <c r="A33" s="1" t="s">
        <v>105</v>
      </c>
      <c r="B33" s="1">
        <f>B18/B28</f>
        <v>1573905771.5686274</v>
      </c>
      <c r="C33" s="1">
        <f t="shared" ref="C33:D33" si="2">C18/C28</f>
        <v>334942443.13725489</v>
      </c>
      <c r="D33" s="1">
        <f t="shared" si="2"/>
        <v>1238963328.4313726</v>
      </c>
    </row>
    <row r="34" spans="1:4">
      <c r="A34" s="1" t="s">
        <v>67</v>
      </c>
      <c r="B34" s="1">
        <f>B32/B10</f>
        <v>418469.97138901707</v>
      </c>
      <c r="C34" s="1">
        <f t="shared" ref="C34:D34" si="3">C32/C10</f>
        <v>151102.21370441353</v>
      </c>
      <c r="D34" s="1">
        <f t="shared" si="3"/>
        <v>918381.2372568876</v>
      </c>
    </row>
    <row r="35" spans="1:4">
      <c r="A35" s="1" t="s">
        <v>106</v>
      </c>
      <c r="B35" s="1">
        <f>B33/B12</f>
        <v>448917.78995112015</v>
      </c>
      <c r="C35" s="1">
        <f t="shared" ref="C35:D35" si="4">C33/C12</f>
        <v>151763.68062403938</v>
      </c>
      <c r="D35" s="1">
        <f t="shared" si="4"/>
        <v>953782.39294178027</v>
      </c>
    </row>
    <row r="37" spans="1:4">
      <c r="A37" s="4" t="s">
        <v>12</v>
      </c>
    </row>
    <row r="39" spans="1:4">
      <c r="A39" s="1" t="s">
        <v>13</v>
      </c>
    </row>
    <row r="40" spans="1:4">
      <c r="A40" s="1" t="s">
        <v>14</v>
      </c>
      <c r="B40" s="1">
        <f>B11/B29*100</f>
        <v>4.6867723998137345</v>
      </c>
      <c r="C40" s="1">
        <f t="shared" ref="C40:D40" si="5">C11/C29*100</f>
        <v>3.4363446772205894</v>
      </c>
      <c r="D40" s="1">
        <f t="shared" si="5"/>
        <v>12.829218106995885</v>
      </c>
    </row>
    <row r="41" spans="1:4">
      <c r="A41" s="1" t="s">
        <v>15</v>
      </c>
      <c r="B41" s="1">
        <f>B12/B29*100</f>
        <v>4.8018188292656205</v>
      </c>
      <c r="C41" s="1">
        <f t="shared" ref="C41:D41" si="6">C12/C29*100</f>
        <v>3.4869023920118813</v>
      </c>
      <c r="D41" s="1">
        <f t="shared" si="6"/>
        <v>13.364197530864196</v>
      </c>
    </row>
    <row r="43" spans="1:4">
      <c r="A43" s="1" t="s">
        <v>16</v>
      </c>
    </row>
    <row r="44" spans="1:4">
      <c r="A44" s="1" t="s">
        <v>17</v>
      </c>
      <c r="B44" s="1">
        <f>B12/B11*100</f>
        <v>102.45470485096435</v>
      </c>
      <c r="C44" s="1">
        <f t="shared" ref="C44:D44" si="7">C12/C11*100</f>
        <v>101.47126436781608</v>
      </c>
      <c r="D44" s="1">
        <f t="shared" si="7"/>
        <v>104.17000801924618</v>
      </c>
    </row>
    <row r="45" spans="1:4">
      <c r="A45" s="1" t="s">
        <v>18</v>
      </c>
      <c r="B45" s="1">
        <f>B18/B17*100</f>
        <v>102.96468411023594</v>
      </c>
      <c r="C45" s="1">
        <f t="shared" ref="C45:D45" si="8">C18/C17*100</f>
        <v>98.549140828047342</v>
      </c>
      <c r="D45" s="1">
        <f t="shared" si="8"/>
        <v>104.22716249203523</v>
      </c>
    </row>
    <row r="46" spans="1:4">
      <c r="A46" s="1" t="s">
        <v>19</v>
      </c>
      <c r="B46" s="1">
        <f>AVERAGE(B44:B45)</f>
        <v>102.70969448060015</v>
      </c>
      <c r="C46" s="1">
        <f t="shared" ref="C46:D46" si="9">AVERAGE(C44:C45)</f>
        <v>100.01020259793171</v>
      </c>
      <c r="D46" s="1">
        <f t="shared" si="9"/>
        <v>104.19858525564071</v>
      </c>
    </row>
    <row r="48" spans="1:4">
      <c r="A48" s="1" t="s">
        <v>20</v>
      </c>
    </row>
    <row r="49" spans="1:4">
      <c r="A49" s="1" t="s">
        <v>21</v>
      </c>
      <c r="B49" s="1">
        <f>(B12/B13)*100</f>
        <v>102.45470485096435</v>
      </c>
      <c r="C49" s="1">
        <f t="shared" ref="C49:D49" si="10">(C12/C13)*100</f>
        <v>101.47126436781608</v>
      </c>
      <c r="D49" s="1">
        <f t="shared" si="10"/>
        <v>104.17000801924618</v>
      </c>
    </row>
    <row r="50" spans="1:4">
      <c r="A50" s="1" t="s">
        <v>22</v>
      </c>
      <c r="B50" s="1">
        <f>B18/B19*100</f>
        <v>27.883709895820814</v>
      </c>
      <c r="C50" s="1">
        <f t="shared" ref="C50:D50" si="11">C18/C19*100</f>
        <v>27.862337217495693</v>
      </c>
      <c r="D50" s="1">
        <f t="shared" si="11"/>
        <v>27.889493436080283</v>
      </c>
    </row>
    <row r="51" spans="1:4">
      <c r="A51" s="1" t="s">
        <v>23</v>
      </c>
      <c r="B51" s="1">
        <f>(B49+B50)/2</f>
        <v>65.169207373392581</v>
      </c>
      <c r="C51" s="1">
        <f t="shared" ref="C51:D51" si="12">(C49+C50)/2</f>
        <v>64.666800792655891</v>
      </c>
      <c r="D51" s="1">
        <f t="shared" si="12"/>
        <v>66.029750727663227</v>
      </c>
    </row>
    <row r="53" spans="1:4">
      <c r="A53" s="1" t="s">
        <v>36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4.6879665571812446</v>
      </c>
      <c r="C57" s="1">
        <f t="shared" ref="C57:D57" si="13">((C12/C10)-1)*100</f>
        <v>1.1457378551787301</v>
      </c>
      <c r="D57" s="1">
        <f t="shared" si="13"/>
        <v>11.311053984575835</v>
      </c>
    </row>
    <row r="58" spans="1:4">
      <c r="A58" s="1" t="s">
        <v>27</v>
      </c>
      <c r="B58" s="1">
        <f>((B33/B32)-1)*100</f>
        <v>12.305048855316802</v>
      </c>
      <c r="C58" s="1">
        <f t="shared" ref="C58:D58" si="14">((C33/C32)-1)*100</f>
        <v>1.5885146882384182</v>
      </c>
      <c r="D58" s="1">
        <f t="shared" si="14"/>
        <v>15.601799256471271</v>
      </c>
    </row>
    <row r="59" spans="1:4">
      <c r="A59" s="1" t="s">
        <v>28</v>
      </c>
      <c r="B59" s="1">
        <f>((B35/B34)-1)*100</f>
        <v>7.2759864850131084</v>
      </c>
      <c r="C59" s="1">
        <f t="shared" ref="C59:D59" si="15">((C35/C34)-1)*100</f>
        <v>0.4377612368537509</v>
      </c>
      <c r="D59" s="1">
        <f t="shared" si="15"/>
        <v>3.8547342050053501</v>
      </c>
    </row>
    <row r="61" spans="1:4">
      <c r="A61" s="1" t="s">
        <v>29</v>
      </c>
    </row>
    <row r="62" spans="1:4">
      <c r="A62" s="1" t="s">
        <v>44</v>
      </c>
      <c r="B62" s="1">
        <f t="shared" ref="B62:D63" si="16">B17/B11</f>
        <v>455628.20758036233</v>
      </c>
      <c r="C62" s="1">
        <f t="shared" si="16"/>
        <v>159388.96551724139</v>
      </c>
      <c r="D62" s="1">
        <f t="shared" si="16"/>
        <v>972324.56001603848</v>
      </c>
    </row>
    <row r="63" spans="1:4">
      <c r="A63" s="1" t="s">
        <v>45</v>
      </c>
      <c r="B63" s="1">
        <f t="shared" si="16"/>
        <v>457896.14575014263</v>
      </c>
      <c r="C63" s="1">
        <f t="shared" si="16"/>
        <v>154798.95423652016</v>
      </c>
      <c r="D63" s="1">
        <f t="shared" si="16"/>
        <v>972858.04080061591</v>
      </c>
    </row>
    <row r="64" spans="1:4">
      <c r="A64" s="1" t="s">
        <v>30</v>
      </c>
      <c r="B64" s="1">
        <f>(B63/B62)*B46</f>
        <v>103.22094297804516</v>
      </c>
      <c r="C64" s="1">
        <f t="shared" ref="C64:D64" si="17">(C63/C62)*C46</f>
        <v>97.130154053654877</v>
      </c>
      <c r="D64" s="1">
        <f t="shared" si="17"/>
        <v>104.25575540776885</v>
      </c>
    </row>
    <row r="65" spans="1:5">
      <c r="A65" s="1" t="s">
        <v>41</v>
      </c>
      <c r="B65" s="1">
        <f>B17/(B11*3)</f>
        <v>151876.06919345411</v>
      </c>
      <c r="C65" s="1">
        <f t="shared" ref="C65:D66" si="18">C17/(C11*3)</f>
        <v>53129.65517241379</v>
      </c>
      <c r="D65" s="1">
        <f t="shared" si="18"/>
        <v>324108.18667201279</v>
      </c>
    </row>
    <row r="66" spans="1:5">
      <c r="A66" s="1" t="s">
        <v>42</v>
      </c>
      <c r="B66" s="1">
        <f>B18/(B12*3)</f>
        <v>152632.04858338088</v>
      </c>
      <c r="C66" s="1">
        <f t="shared" si="18"/>
        <v>51599.651412173385</v>
      </c>
      <c r="D66" s="1">
        <f t="shared" si="18"/>
        <v>324286.0136002053</v>
      </c>
    </row>
    <row r="68" spans="1:5">
      <c r="A68" s="1" t="s">
        <v>31</v>
      </c>
    </row>
    <row r="69" spans="1:5">
      <c r="A69" s="1" t="s">
        <v>32</v>
      </c>
      <c r="B69" s="1">
        <f>(B24/B23)*100</f>
        <v>100.00000000000003</v>
      </c>
    </row>
    <row r="70" spans="1:5">
      <c r="A70" s="1" t="s">
        <v>33</v>
      </c>
      <c r="B70" s="1">
        <f>(B18/B24)*100</f>
        <v>102.96468411023592</v>
      </c>
    </row>
    <row r="71" spans="1:5" ht="15.75" thickBot="1">
      <c r="A71" s="5"/>
      <c r="B71" s="5"/>
      <c r="C71" s="5"/>
      <c r="D71" s="5"/>
      <c r="E71" s="5"/>
    </row>
    <row r="72" spans="1:5" ht="15.75" thickTop="1"/>
    <row r="73" spans="1:5">
      <c r="A73" s="1" t="s">
        <v>35</v>
      </c>
    </row>
    <row r="74" spans="1:5">
      <c r="A74" s="1" t="s">
        <v>85</v>
      </c>
    </row>
    <row r="75" spans="1:5">
      <c r="A75" s="1" t="s">
        <v>86</v>
      </c>
    </row>
    <row r="79" spans="1:5">
      <c r="A79" s="1" t="s">
        <v>39</v>
      </c>
    </row>
    <row r="80" spans="1:5">
      <c r="A80" s="1" t="s">
        <v>40</v>
      </c>
    </row>
    <row r="81" spans="1:1">
      <c r="A81" s="1" t="s">
        <v>43</v>
      </c>
    </row>
    <row r="83" spans="1:1">
      <c r="A83" s="21" t="s">
        <v>132</v>
      </c>
    </row>
  </sheetData>
  <mergeCells count="3">
    <mergeCell ref="A2:D2"/>
    <mergeCell ref="A4:A5"/>
    <mergeCell ref="C4:D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E84"/>
  <sheetViews>
    <sheetView topLeftCell="A16" zoomScale="80" zoomScaleNormal="80" workbookViewId="0">
      <selection activeCell="C29" sqref="C29:D29"/>
    </sheetView>
  </sheetViews>
  <sheetFormatPr baseColWidth="10" defaultRowHeight="15"/>
  <cols>
    <col min="1" max="1" width="50.5703125" style="1" customWidth="1"/>
    <col min="2" max="2" width="16.5703125" style="1" customWidth="1"/>
    <col min="3" max="3" width="16.42578125" style="1" customWidth="1"/>
    <col min="4" max="4" width="21.85546875" style="1" bestFit="1" customWidth="1"/>
    <col min="5" max="16384" width="11.42578125" style="1"/>
  </cols>
  <sheetData>
    <row r="2" spans="1:5">
      <c r="A2" s="25" t="s">
        <v>108</v>
      </c>
      <c r="B2" s="25"/>
      <c r="C2" s="25"/>
      <c r="D2" s="25"/>
    </row>
    <row r="4" spans="1:5">
      <c r="A4" s="22" t="s">
        <v>0</v>
      </c>
      <c r="B4" s="2" t="s">
        <v>1</v>
      </c>
      <c r="C4" s="24" t="s">
        <v>2</v>
      </c>
      <c r="D4" s="24"/>
    </row>
    <row r="5" spans="1:5" ht="15.75" thickBot="1">
      <c r="A5" s="23"/>
      <c r="B5" s="3" t="s">
        <v>3</v>
      </c>
      <c r="C5" s="3" t="s">
        <v>4</v>
      </c>
      <c r="D5" s="3" t="s">
        <v>34</v>
      </c>
    </row>
    <row r="6" spans="1:5" ht="15.75" thickTop="1"/>
    <row r="7" spans="1:5">
      <c r="A7" s="4" t="s">
        <v>5</v>
      </c>
    </row>
    <row r="9" spans="1:5">
      <c r="A9" s="1" t="s">
        <v>6</v>
      </c>
    </row>
    <row r="10" spans="1:5">
      <c r="A10" s="1" t="s">
        <v>68</v>
      </c>
      <c r="B10" s="6">
        <f>SUM(C10:D10)</f>
        <v>3182</v>
      </c>
      <c r="C10" s="6">
        <f>+'II Trimestre'!C10</f>
        <v>2096</v>
      </c>
      <c r="D10" s="6">
        <f>+'II Trimestre'!D10</f>
        <v>1086</v>
      </c>
    </row>
    <row r="11" spans="1:5">
      <c r="A11" s="1" t="s">
        <v>109</v>
      </c>
      <c r="B11" s="7">
        <f>SUM(C11:D11)</f>
        <v>3374</v>
      </c>
      <c r="C11" s="6">
        <f>+'II Trimestre'!C11</f>
        <v>2157</v>
      </c>
      <c r="D11" s="6">
        <f>+'II Trimestre'!D11</f>
        <v>1217</v>
      </c>
    </row>
    <row r="12" spans="1:5">
      <c r="A12" s="1" t="s">
        <v>110</v>
      </c>
      <c r="B12" s="7">
        <f>SUM(C12:D12)</f>
        <v>3320</v>
      </c>
      <c r="C12" s="6">
        <f>+'II Trimestre'!C12</f>
        <v>2123</v>
      </c>
      <c r="D12" s="6">
        <f>+'II Trimestre'!D12</f>
        <v>1197</v>
      </c>
    </row>
    <row r="13" spans="1:5">
      <c r="A13" s="1" t="s">
        <v>80</v>
      </c>
      <c r="B13" s="6">
        <f>SUM(C13:D13)</f>
        <v>3416</v>
      </c>
      <c r="C13" s="6">
        <f>+'II Trimestre'!C13</f>
        <v>2175</v>
      </c>
      <c r="D13" s="6">
        <f>+'II Trimestre'!D13</f>
        <v>1241</v>
      </c>
    </row>
    <row r="15" spans="1:5">
      <c r="A15" s="1" t="s">
        <v>7</v>
      </c>
    </row>
    <row r="16" spans="1:5">
      <c r="A16" s="1" t="s">
        <v>68</v>
      </c>
      <c r="B16" s="19">
        <f>SUM(C16:D16)</f>
        <v>2304527827</v>
      </c>
      <c r="C16" s="19">
        <f>+'I Trimestre'!C16+'II Trimestre'!C16</f>
        <v>502777260</v>
      </c>
      <c r="D16" s="19">
        <f>+'I Trimestre'!D16+'II Trimestre'!D16</f>
        <v>1801750567</v>
      </c>
      <c r="E16" s="15"/>
    </row>
    <row r="17" spans="1:5">
      <c r="A17" s="1" t="s">
        <v>109</v>
      </c>
      <c r="B17" s="1">
        <f>SUM(C17:D17)</f>
        <v>2719369000</v>
      </c>
      <c r="C17" s="1">
        <f>+'I Trimestre'!C17+'II Trimestre'!C17</f>
        <v>524866000</v>
      </c>
      <c r="D17" s="1">
        <f>+'I Trimestre'!D17+'II Trimestre'!D17</f>
        <v>2194503000</v>
      </c>
    </row>
    <row r="18" spans="1:5">
      <c r="A18" s="1" t="s">
        <v>111</v>
      </c>
      <c r="B18" s="1">
        <f>SUM(C18:D18)</f>
        <v>2608400751.8699999</v>
      </c>
      <c r="C18" s="1">
        <f>+'I Trimestre'!C18+'II Trimestre'!C18</f>
        <v>498249700</v>
      </c>
      <c r="D18" s="1">
        <f>+'I Trimestre'!D18+'II Trimestre'!D18</f>
        <v>2110151051.8699999</v>
      </c>
    </row>
    <row r="19" spans="1:5">
      <c r="A19" s="1" t="s">
        <v>80</v>
      </c>
      <c r="B19" s="1">
        <f>SUM(C19:D19)</f>
        <v>4800000000.0020685</v>
      </c>
      <c r="C19" s="1">
        <f>'II Trimestre'!C19</f>
        <v>1005008275.862069</v>
      </c>
      <c r="D19" s="1">
        <f>'II Trimestre'!D19</f>
        <v>3794991724.1399999</v>
      </c>
    </row>
    <row r="20" spans="1:5">
      <c r="A20" s="1" t="s">
        <v>112</v>
      </c>
      <c r="B20" s="1">
        <f>SUM(C20:D20)</f>
        <v>2608400751.8699999</v>
      </c>
      <c r="C20" s="1">
        <f>+'I Trimestre'!C20+'II Trimestre'!C20</f>
        <v>498249700</v>
      </c>
      <c r="D20" s="1">
        <f>+'I Trimestre'!D20+'II Trimestre'!D20</f>
        <v>2110151051.8699999</v>
      </c>
    </row>
    <row r="22" spans="1:5">
      <c r="A22" s="1" t="s">
        <v>8</v>
      </c>
    </row>
    <row r="23" spans="1:5">
      <c r="A23" s="1" t="s">
        <v>113</v>
      </c>
      <c r="B23" s="1">
        <f>B17</f>
        <v>2719369000</v>
      </c>
    </row>
    <row r="24" spans="1:5">
      <c r="A24" s="1" t="s">
        <v>111</v>
      </c>
      <c r="B24" s="1">
        <f>'I Trimestre'!B24+'II Trimestre'!B24</f>
        <v>2719369000</v>
      </c>
    </row>
    <row r="26" spans="1:5">
      <c r="A26" s="1" t="s">
        <v>9</v>
      </c>
    </row>
    <row r="27" spans="1:5">
      <c r="A27" s="1" t="s">
        <v>69</v>
      </c>
      <c r="B27" s="1">
        <v>0.99</v>
      </c>
      <c r="C27" s="1">
        <v>0.99</v>
      </c>
      <c r="D27" s="1">
        <v>0.99</v>
      </c>
    </row>
    <row r="28" spans="1:5">
      <c r="A28" s="1" t="s">
        <v>114</v>
      </c>
      <c r="B28" s="1">
        <v>1.01</v>
      </c>
      <c r="C28" s="1">
        <v>1.01</v>
      </c>
      <c r="D28" s="1">
        <v>1.01</v>
      </c>
    </row>
    <row r="29" spans="1:5">
      <c r="A29" s="1" t="s">
        <v>10</v>
      </c>
      <c r="B29" s="20">
        <f>SUM(C29:D29)</f>
        <v>73014</v>
      </c>
      <c r="C29" s="20">
        <v>63294</v>
      </c>
      <c r="D29" s="20">
        <v>9720</v>
      </c>
      <c r="E29" s="15"/>
    </row>
    <row r="31" spans="1:5">
      <c r="A31" s="1" t="s">
        <v>11</v>
      </c>
    </row>
    <row r="32" spans="1:5">
      <c r="A32" s="1" t="s">
        <v>70</v>
      </c>
      <c r="B32" s="1">
        <f>B16/B27</f>
        <v>2327805885.8585858</v>
      </c>
      <c r="C32" s="1">
        <f>C16/C27</f>
        <v>507855818.18181819</v>
      </c>
      <c r="D32" s="1">
        <f>D16/D27</f>
        <v>1819950067.6767676</v>
      </c>
    </row>
    <row r="33" spans="1:4">
      <c r="A33" s="1" t="s">
        <v>115</v>
      </c>
      <c r="B33" s="1">
        <f>B18/B28</f>
        <v>2582575001.8514848</v>
      </c>
      <c r="C33" s="1">
        <f>C18/C28</f>
        <v>493316534.65346533</v>
      </c>
      <c r="D33" s="1">
        <f>D18/D28</f>
        <v>2089258467.1980197</v>
      </c>
    </row>
    <row r="34" spans="1:4">
      <c r="A34" s="1" t="s">
        <v>71</v>
      </c>
      <c r="B34" s="1">
        <f>B32/B10</f>
        <v>731554.33245084411</v>
      </c>
      <c r="C34" s="1">
        <f>C32/C10</f>
        <v>242297.62317834838</v>
      </c>
      <c r="D34" s="1">
        <f>D32/D10</f>
        <v>1675828.7915992334</v>
      </c>
    </row>
    <row r="35" spans="1:4">
      <c r="A35" s="1" t="s">
        <v>116</v>
      </c>
      <c r="B35" s="1">
        <f>B33/B12</f>
        <v>777884.03670225444</v>
      </c>
      <c r="C35" s="1">
        <f>C33/C12</f>
        <v>232367.65645476463</v>
      </c>
      <c r="D35" s="1">
        <f>D33/D12</f>
        <v>1745412.2532982621</v>
      </c>
    </row>
    <row r="37" spans="1:4">
      <c r="A37" s="4" t="s">
        <v>12</v>
      </c>
    </row>
    <row r="39" spans="1:4">
      <c r="A39" s="1" t="s">
        <v>13</v>
      </c>
    </row>
    <row r="40" spans="1:4">
      <c r="A40" s="1" t="s">
        <v>14</v>
      </c>
      <c r="B40" s="1">
        <f>B11/B29*100</f>
        <v>4.6210315829840853</v>
      </c>
      <c r="C40" s="1">
        <f>C11/C29*100</f>
        <v>3.4079059626504886</v>
      </c>
      <c r="D40" s="1">
        <f>D11/D29*100</f>
        <v>12.520576131687241</v>
      </c>
    </row>
    <row r="41" spans="1:4">
      <c r="A41" s="1" t="s">
        <v>15</v>
      </c>
      <c r="B41" s="1">
        <f>B12/B29*100</f>
        <v>4.5470731640507296</v>
      </c>
      <c r="C41" s="1">
        <f>C12/C29*100</f>
        <v>3.3541883906847412</v>
      </c>
      <c r="D41" s="1">
        <f>D12/D29*100</f>
        <v>12.314814814814815</v>
      </c>
    </row>
    <row r="43" spans="1:4">
      <c r="A43" s="1" t="s">
        <v>16</v>
      </c>
    </row>
    <row r="44" spans="1:4">
      <c r="A44" s="1" t="s">
        <v>17</v>
      </c>
      <c r="B44" s="1">
        <f>B12/B11*100</f>
        <v>98.399525785417893</v>
      </c>
      <c r="C44" s="1">
        <f>C12/C11*100</f>
        <v>98.423736671302734</v>
      </c>
      <c r="D44" s="1">
        <f>D12/D11*100</f>
        <v>98.356614626129826</v>
      </c>
    </row>
    <row r="45" spans="1:4">
      <c r="A45" s="1" t="s">
        <v>18</v>
      </c>
      <c r="B45" s="1">
        <f>B18/B17*100</f>
        <v>95.919338341725592</v>
      </c>
      <c r="C45" s="1">
        <f>C18/C17*100</f>
        <v>94.928934242263736</v>
      </c>
      <c r="D45" s="1">
        <f>D18/D17*100</f>
        <v>96.15621632187333</v>
      </c>
    </row>
    <row r="46" spans="1:4">
      <c r="A46" s="1" t="s">
        <v>19</v>
      </c>
      <c r="B46" s="1">
        <f>AVERAGE(B44:B45)</f>
        <v>97.159432063571742</v>
      </c>
      <c r="C46" s="1">
        <f>AVERAGE(C44:C45)</f>
        <v>96.676335456783235</v>
      </c>
      <c r="D46" s="1">
        <f>AVERAGE(D44:D45)</f>
        <v>97.256415474001585</v>
      </c>
    </row>
    <row r="48" spans="1:4">
      <c r="A48" s="1" t="s">
        <v>20</v>
      </c>
    </row>
    <row r="49" spans="1:4">
      <c r="A49" s="1" t="s">
        <v>21</v>
      </c>
      <c r="B49" s="1">
        <f>(B12/B13)*100</f>
        <v>97.189695550351288</v>
      </c>
      <c r="C49" s="1">
        <f t="shared" ref="C49:D49" si="0">(C12/C13)*100</f>
        <v>97.609195402298852</v>
      </c>
      <c r="D49" s="1">
        <f t="shared" si="0"/>
        <v>96.454472199838833</v>
      </c>
    </row>
    <row r="50" spans="1:4">
      <c r="A50" s="1" t="s">
        <v>22</v>
      </c>
      <c r="B50" s="1">
        <f>B18/B19*100</f>
        <v>54.341682330601579</v>
      </c>
      <c r="C50" s="1">
        <f>C18/C19*100</f>
        <v>49.576676328621758</v>
      </c>
      <c r="D50" s="1">
        <f>D18/D19*100</f>
        <v>55.603574533438291</v>
      </c>
    </row>
    <row r="51" spans="1:4">
      <c r="A51" s="1" t="s">
        <v>23</v>
      </c>
      <c r="B51" s="1">
        <f>(B49+B50)/2</f>
        <v>75.765688940476437</v>
      </c>
      <c r="C51" s="1">
        <f>(C49+C50)/2</f>
        <v>73.592935865460305</v>
      </c>
      <c r="D51" s="1">
        <f>(D49+D50)/2</f>
        <v>76.029023366638569</v>
      </c>
    </row>
    <row r="53" spans="1:4">
      <c r="A53" s="1" t="s">
        <v>37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4.3368950345694435</v>
      </c>
      <c r="C57" s="1">
        <f>((C12/C10)-1)*100</f>
        <v>1.288167938931295</v>
      </c>
      <c r="D57" s="1">
        <f>((D12/D10)-1)*100</f>
        <v>10.220994475138113</v>
      </c>
    </row>
    <row r="58" spans="1:4">
      <c r="A58" s="1" t="s">
        <v>27</v>
      </c>
      <c r="B58" s="1">
        <f>((B33/B32)-1)*100</f>
        <v>10.944603136396402</v>
      </c>
      <c r="C58" s="1">
        <f>((C33/C32)-1)*100</f>
        <v>-2.8628762353073212</v>
      </c>
      <c r="D58" s="1">
        <f>((D33/D32)-1)*100</f>
        <v>14.797570785281721</v>
      </c>
    </row>
    <row r="59" spans="1:4">
      <c r="A59" s="1" t="s">
        <v>28</v>
      </c>
      <c r="B59" s="1">
        <f>((B35/B34)-1)*100</f>
        <v>6.3330503554257067</v>
      </c>
      <c r="C59" s="1">
        <f>((C35/C34)-1)*100</f>
        <v>-4.0982518083863333</v>
      </c>
      <c r="D59" s="1">
        <f>((D35/D34)-1)*100</f>
        <v>4.1521820157192524</v>
      </c>
    </row>
    <row r="61" spans="1:4">
      <c r="A61" s="1" t="s">
        <v>29</v>
      </c>
    </row>
    <row r="62" spans="1:4">
      <c r="A62" s="1" t="s">
        <v>46</v>
      </c>
      <c r="B62" s="1">
        <f t="shared" ref="B62:D63" si="1">B17/B11</f>
        <v>805977.77119146415</v>
      </c>
      <c r="C62" s="1">
        <f t="shared" si="1"/>
        <v>243331.47890588781</v>
      </c>
      <c r="D62" s="1">
        <f t="shared" si="1"/>
        <v>1803207.0665571077</v>
      </c>
    </row>
    <row r="63" spans="1:4">
      <c r="A63" s="1" t="s">
        <v>47</v>
      </c>
      <c r="B63" s="1">
        <f t="shared" si="1"/>
        <v>785662.87706927711</v>
      </c>
      <c r="C63" s="1">
        <f t="shared" si="1"/>
        <v>234691.3330193123</v>
      </c>
      <c r="D63" s="1">
        <f t="shared" si="1"/>
        <v>1762866.3758312447</v>
      </c>
    </row>
    <row r="64" spans="1:4">
      <c r="A64" s="1" t="s">
        <v>30</v>
      </c>
      <c r="B64" s="1">
        <f>(B63/B62)*B46</f>
        <v>94.710501527403892</v>
      </c>
      <c r="C64" s="1">
        <f t="shared" ref="C64:D64" si="2">(C63/C62)*C46</f>
        <v>93.243579259837659</v>
      </c>
      <c r="D64" s="1">
        <f t="shared" si="2"/>
        <v>95.080630423849954</v>
      </c>
    </row>
    <row r="65" spans="1:5">
      <c r="A65" s="1" t="s">
        <v>41</v>
      </c>
      <c r="B65" s="1">
        <f>B17/(B11*6)</f>
        <v>134329.62853191068</v>
      </c>
      <c r="C65" s="1">
        <f t="shared" ref="C65:D65" si="3">C17/(C11*6)</f>
        <v>40555.246484314637</v>
      </c>
      <c r="D65" s="1">
        <f t="shared" si="3"/>
        <v>300534.51109285129</v>
      </c>
    </row>
    <row r="66" spans="1:5">
      <c r="A66" s="1" t="s">
        <v>42</v>
      </c>
      <c r="B66" s="1">
        <f>B18/(B12*6)</f>
        <v>130943.81284487952</v>
      </c>
      <c r="C66" s="1">
        <f t="shared" ref="C66:D66" si="4">C18/(C12*6)</f>
        <v>39115.222169885383</v>
      </c>
      <c r="D66" s="1">
        <f t="shared" si="4"/>
        <v>293811.06263854075</v>
      </c>
    </row>
    <row r="68" spans="1:5">
      <c r="A68" s="1" t="s">
        <v>31</v>
      </c>
    </row>
    <row r="69" spans="1:5">
      <c r="A69" s="1" t="s">
        <v>32</v>
      </c>
      <c r="B69" s="1">
        <f>(B24/B23)*100</f>
        <v>100</v>
      </c>
    </row>
    <row r="70" spans="1:5">
      <c r="A70" s="1" t="s">
        <v>33</v>
      </c>
      <c r="B70" s="1">
        <f>(B18/B24)*100</f>
        <v>95.919338341725592</v>
      </c>
    </row>
    <row r="71" spans="1:5" ht="15.75" thickBot="1">
      <c r="A71" s="5"/>
      <c r="B71" s="5"/>
      <c r="C71" s="5"/>
      <c r="D71" s="5"/>
      <c r="E71" s="5"/>
    </row>
    <row r="72" spans="1:5" ht="15.75" thickTop="1"/>
    <row r="73" spans="1:5">
      <c r="A73" s="1" t="s">
        <v>35</v>
      </c>
    </row>
    <row r="74" spans="1:5">
      <c r="A74" s="1" t="s">
        <v>93</v>
      </c>
    </row>
    <row r="75" spans="1:5">
      <c r="A75" s="1" t="s">
        <v>86</v>
      </c>
    </row>
    <row r="79" spans="1:5">
      <c r="A79" s="1" t="s">
        <v>39</v>
      </c>
    </row>
    <row r="80" spans="1:5">
      <c r="A80" s="1" t="s">
        <v>40</v>
      </c>
    </row>
    <row r="81" spans="1:1">
      <c r="A81" s="1" t="s">
        <v>43</v>
      </c>
    </row>
    <row r="84" spans="1:1">
      <c r="A84" s="21" t="s">
        <v>129</v>
      </c>
    </row>
  </sheetData>
  <mergeCells count="3">
    <mergeCell ref="A2:D2"/>
    <mergeCell ref="A4:A5"/>
    <mergeCell ref="C4:D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83"/>
  <sheetViews>
    <sheetView topLeftCell="A16" workbookViewId="0">
      <selection activeCell="C29" sqref="C29:D29"/>
    </sheetView>
  </sheetViews>
  <sheetFormatPr baseColWidth="10" defaultRowHeight="15"/>
  <cols>
    <col min="1" max="1" width="50.5703125" style="1" customWidth="1"/>
    <col min="2" max="3" width="15.28515625" style="1" bestFit="1" customWidth="1"/>
    <col min="4" max="4" width="21.85546875" style="1" bestFit="1" customWidth="1"/>
    <col min="5" max="16384" width="11.42578125" style="1"/>
  </cols>
  <sheetData>
    <row r="2" spans="1:4">
      <c r="A2" s="25" t="s">
        <v>117</v>
      </c>
      <c r="B2" s="25"/>
      <c r="C2" s="25"/>
      <c r="D2" s="25"/>
    </row>
    <row r="4" spans="1:4">
      <c r="A4" s="22" t="s">
        <v>0</v>
      </c>
      <c r="B4" s="2" t="s">
        <v>1</v>
      </c>
      <c r="C4" s="24" t="s">
        <v>2</v>
      </c>
      <c r="D4" s="24"/>
    </row>
    <row r="5" spans="1:4" ht="15.75" thickBot="1">
      <c r="A5" s="23"/>
      <c r="B5" s="3" t="s">
        <v>3</v>
      </c>
      <c r="C5" s="3" t="s">
        <v>4</v>
      </c>
      <c r="D5" s="3" t="s">
        <v>34</v>
      </c>
    </row>
    <row r="6" spans="1:4" ht="15.75" thickTop="1"/>
    <row r="7" spans="1:4">
      <c r="A7" s="4" t="s">
        <v>5</v>
      </c>
    </row>
    <row r="9" spans="1:4">
      <c r="A9" s="1" t="s">
        <v>6</v>
      </c>
    </row>
    <row r="10" spans="1:4">
      <c r="A10" s="1" t="s">
        <v>72</v>
      </c>
      <c r="B10" s="6">
        <f>SUM(C10:D10)</f>
        <v>3286</v>
      </c>
      <c r="C10" s="6">
        <f>+'III Trimestre'!C10</f>
        <v>2153</v>
      </c>
      <c r="D10" s="6">
        <f>'III Trimestre'!D10</f>
        <v>1133</v>
      </c>
    </row>
    <row r="11" spans="1:4">
      <c r="A11" s="1" t="s">
        <v>118</v>
      </c>
      <c r="B11" s="7">
        <f>SUM(C11:D11)</f>
        <v>3408</v>
      </c>
      <c r="C11" s="6">
        <f>+'III Trimestre'!C11</f>
        <v>2173</v>
      </c>
      <c r="D11" s="6">
        <f>+'III Trimestre'!D11</f>
        <v>1235</v>
      </c>
    </row>
    <row r="12" spans="1:4">
      <c r="A12" s="1" t="s">
        <v>119</v>
      </c>
      <c r="B12" s="7">
        <f>SUM(C12:D12)</f>
        <v>3435</v>
      </c>
      <c r="C12" s="6">
        <f>+'III Trimestre'!C12</f>
        <v>2182</v>
      </c>
      <c r="D12" s="6">
        <f>+'III Trimestre'!D12</f>
        <v>1253</v>
      </c>
    </row>
    <row r="13" spans="1:4">
      <c r="A13" s="1" t="s">
        <v>80</v>
      </c>
      <c r="B13" s="6">
        <f>SUM(C13:D13)</f>
        <v>3416</v>
      </c>
      <c r="C13" s="6">
        <f>+'III Trimestre'!C13</f>
        <v>2175</v>
      </c>
      <c r="D13" s="6">
        <f>+'III Trimestre'!D13</f>
        <v>1241</v>
      </c>
    </row>
    <row r="15" spans="1:4">
      <c r="A15" s="1" t="s">
        <v>7</v>
      </c>
    </row>
    <row r="16" spans="1:4">
      <c r="A16" s="1" t="s">
        <v>72</v>
      </c>
      <c r="B16" s="1">
        <f>SUM(C16:D16)</f>
        <v>3638227984.0999999</v>
      </c>
      <c r="C16" s="1">
        <f>+'I Trimestre'!C16+'II Trimestre'!C16+'III Trimestre'!C16</f>
        <v>829252340</v>
      </c>
      <c r="D16" s="1">
        <f>+'I Trimestre'!D16+'II Trimestre'!D16+'III Trimestre'!D16</f>
        <v>2808975644.0999999</v>
      </c>
    </row>
    <row r="17" spans="1:8">
      <c r="A17" s="1" t="s">
        <v>118</v>
      </c>
      <c r="B17" s="1">
        <f>SUM(C17:D17)</f>
        <v>4198266000</v>
      </c>
      <c r="C17" s="1">
        <f>+'I Trimestre'!C17+'II Trimestre'!C17+'III Trimestre'!C17</f>
        <v>879505000</v>
      </c>
      <c r="D17" s="1">
        <f>+'I Trimestre'!D17+'II Trimestre'!D17+'III Trimestre'!D17</f>
        <v>3318761000</v>
      </c>
    </row>
    <row r="18" spans="1:8">
      <c r="A18" s="1" t="s">
        <v>119</v>
      </c>
      <c r="B18" s="1">
        <f>SUM(C18:D18)</f>
        <v>4151242893.8699999</v>
      </c>
      <c r="C18" s="1">
        <f>+'I Trimestre'!C18+'II Trimestre'!C18+'III Trimestre'!C18</f>
        <v>843110400</v>
      </c>
      <c r="D18" s="1">
        <f>+'I Trimestre'!D18+'II Trimestre'!D18+'III Trimestre'!D18</f>
        <v>3308132493.8699999</v>
      </c>
    </row>
    <row r="19" spans="1:8">
      <c r="A19" s="1" t="s">
        <v>80</v>
      </c>
      <c r="B19" s="1">
        <f>SUM(C19:D19)</f>
        <v>4800000000.0020685</v>
      </c>
      <c r="C19" s="1">
        <f>+'III Trimestre'!C19</f>
        <v>1005008275.862069</v>
      </c>
      <c r="D19" s="1">
        <f>+'III Trimestre'!D19</f>
        <v>3794991724.1399999</v>
      </c>
    </row>
    <row r="20" spans="1:8">
      <c r="A20" s="1" t="s">
        <v>120</v>
      </c>
      <c r="B20" s="17">
        <f>SUM(C20:D20)</f>
        <v>4151242893.8699999</v>
      </c>
      <c r="C20" s="17">
        <f>+'I Trimestre'!C20+'II Trimestre'!C20+'III Trimestre'!C20</f>
        <v>843110400</v>
      </c>
      <c r="D20" s="17">
        <f>+'I Trimestre'!D20+'II Trimestre'!D20+'III Trimestre'!D20</f>
        <v>3308132493.8699999</v>
      </c>
      <c r="E20" s="15"/>
      <c r="F20" s="15"/>
      <c r="G20" s="15"/>
      <c r="H20" s="15"/>
    </row>
    <row r="22" spans="1:8">
      <c r="A22" s="1" t="s">
        <v>8</v>
      </c>
    </row>
    <row r="23" spans="1:8">
      <c r="A23" s="1" t="s">
        <v>118</v>
      </c>
      <c r="B23" s="1">
        <f>B17</f>
        <v>4198266000</v>
      </c>
    </row>
    <row r="24" spans="1:8">
      <c r="A24" s="1" t="s">
        <v>119</v>
      </c>
      <c r="B24" s="1">
        <f>'I Trimestre'!B24+'II Trimestre'!B24+'III Trimestre'!B24</f>
        <v>4198266000</v>
      </c>
    </row>
    <row r="26" spans="1:8">
      <c r="A26" s="1" t="s">
        <v>9</v>
      </c>
    </row>
    <row r="27" spans="1:8">
      <c r="A27" s="9" t="s">
        <v>73</v>
      </c>
      <c r="B27" s="9">
        <v>0.99</v>
      </c>
      <c r="C27" s="9">
        <v>0.99</v>
      </c>
      <c r="D27" s="9">
        <v>0.99</v>
      </c>
    </row>
    <row r="28" spans="1:8">
      <c r="A28" s="9" t="s">
        <v>121</v>
      </c>
      <c r="B28" s="9">
        <v>1.01</v>
      </c>
      <c r="C28" s="9">
        <v>1.01</v>
      </c>
      <c r="D28" s="9">
        <v>1.01</v>
      </c>
    </row>
    <row r="29" spans="1:8">
      <c r="A29" s="9" t="s">
        <v>10</v>
      </c>
      <c r="B29" s="16">
        <f>C29+D29</f>
        <v>73014</v>
      </c>
      <c r="C29" s="6">
        <v>63294</v>
      </c>
      <c r="D29" s="6">
        <v>9720</v>
      </c>
      <c r="E29" s="15"/>
    </row>
    <row r="31" spans="1:8">
      <c r="A31" s="1" t="s">
        <v>11</v>
      </c>
    </row>
    <row r="32" spans="1:8">
      <c r="A32" s="1" t="s">
        <v>74</v>
      </c>
      <c r="B32" s="1">
        <f>B16/B27</f>
        <v>3674977761.7171717</v>
      </c>
      <c r="C32" s="1">
        <f t="shared" ref="C32:D32" si="0">C16/C27</f>
        <v>837628626.26262629</v>
      </c>
      <c r="D32" s="1">
        <f t="shared" si="0"/>
        <v>2837349135.4545455</v>
      </c>
    </row>
    <row r="33" spans="1:4">
      <c r="A33" s="1" t="s">
        <v>122</v>
      </c>
      <c r="B33" s="1">
        <f>B18/B28</f>
        <v>4110141479.0792079</v>
      </c>
      <c r="C33" s="1">
        <f t="shared" ref="C33:D33" si="1">C18/C28</f>
        <v>834762772.27722776</v>
      </c>
      <c r="D33" s="1">
        <f t="shared" si="1"/>
        <v>3275378706.80198</v>
      </c>
    </row>
    <row r="34" spans="1:4">
      <c r="A34" s="1" t="s">
        <v>75</v>
      </c>
      <c r="B34" s="1">
        <f>B32/B10</f>
        <v>1118374.2427623773</v>
      </c>
      <c r="C34" s="1">
        <f t="shared" ref="C34:D34" si="2">C32/C10</f>
        <v>389051.84684748086</v>
      </c>
      <c r="D34" s="1">
        <f t="shared" si="2"/>
        <v>2504279.9077268718</v>
      </c>
    </row>
    <row r="35" spans="1:4">
      <c r="A35" s="1" t="s">
        <v>123</v>
      </c>
      <c r="B35" s="1">
        <f>B33/B12</f>
        <v>1196547.7377232045</v>
      </c>
      <c r="C35" s="1">
        <f t="shared" ref="C35:D35" si="3">C33/C12</f>
        <v>382567.72331678635</v>
      </c>
      <c r="D35" s="1">
        <f t="shared" si="3"/>
        <v>2614029.2951332643</v>
      </c>
    </row>
    <row r="37" spans="1:4">
      <c r="A37" s="4" t="s">
        <v>12</v>
      </c>
    </row>
    <row r="39" spans="1:4">
      <c r="A39" s="1" t="s">
        <v>13</v>
      </c>
    </row>
    <row r="40" spans="1:4">
      <c r="A40" s="1" t="s">
        <v>14</v>
      </c>
      <c r="B40" s="1">
        <f>B11/B29*100</f>
        <v>4.6675979949050861</v>
      </c>
      <c r="C40" s="1">
        <f>C11/C29*100</f>
        <v>3.4331848200461339</v>
      </c>
      <c r="D40" s="1">
        <f>D11/D29*100</f>
        <v>12.705761316872428</v>
      </c>
    </row>
    <row r="41" spans="1:4">
      <c r="A41" s="1" t="s">
        <v>15</v>
      </c>
      <c r="B41" s="1">
        <f>B12/B29*100</f>
        <v>4.7045772043717644</v>
      </c>
      <c r="C41" s="1">
        <f>C12/C29*100</f>
        <v>3.447404177331185</v>
      </c>
      <c r="D41" s="1">
        <f>D12/D29*100</f>
        <v>12.890946502057613</v>
      </c>
    </row>
    <row r="43" spans="1:4">
      <c r="A43" s="1" t="s">
        <v>16</v>
      </c>
    </row>
    <row r="44" spans="1:4">
      <c r="A44" s="1" t="s">
        <v>17</v>
      </c>
      <c r="B44" s="1">
        <f>B12/B11*100</f>
        <v>100.79225352112675</v>
      </c>
      <c r="C44" s="1">
        <f t="shared" ref="C44:D44" si="4">C12/C11*100</f>
        <v>100.4141739530603</v>
      </c>
      <c r="D44" s="1">
        <f t="shared" si="4"/>
        <v>101.4574898785425</v>
      </c>
    </row>
    <row r="45" spans="1:4">
      <c r="A45" s="1" t="s">
        <v>18</v>
      </c>
      <c r="B45" s="1">
        <f>B18/B17*100</f>
        <v>98.879939810150191</v>
      </c>
      <c r="C45" s="1">
        <f t="shared" ref="C45:D45" si="5">C18/C17*100</f>
        <v>95.861922331311362</v>
      </c>
      <c r="D45" s="1">
        <f t="shared" si="5"/>
        <v>99.679744756250898</v>
      </c>
    </row>
    <row r="46" spans="1:4">
      <c r="A46" s="1" t="s">
        <v>19</v>
      </c>
      <c r="B46" s="1">
        <f>AVERAGE(B44:B45)</f>
        <v>99.836096665638479</v>
      </c>
      <c r="C46" s="1">
        <f>AVERAGE(C44:C45)</f>
        <v>98.138048142185824</v>
      </c>
      <c r="D46" s="1">
        <f>AVERAGE(D44:D45)</f>
        <v>100.5686173173967</v>
      </c>
    </row>
    <row r="48" spans="1:4">
      <c r="A48" s="1" t="s">
        <v>20</v>
      </c>
    </row>
    <row r="49" spans="1:4">
      <c r="A49" s="1" t="s">
        <v>21</v>
      </c>
      <c r="B49" s="1">
        <f>(B12/B13)*100</f>
        <v>100.55620608899298</v>
      </c>
      <c r="C49" s="1">
        <f t="shared" ref="C49:D49" si="6">(C12/C13)*100</f>
        <v>100.32183908045977</v>
      </c>
      <c r="D49" s="1">
        <f t="shared" si="6"/>
        <v>100.96696212731669</v>
      </c>
    </row>
    <row r="50" spans="1:4">
      <c r="A50" s="1" t="s">
        <v>22</v>
      </c>
      <c r="B50" s="1">
        <f>B18/B19*100</f>
        <v>86.484226955587729</v>
      </c>
      <c r="C50" s="1">
        <f>C18/C19*100</f>
        <v>83.890891274184042</v>
      </c>
      <c r="D50" s="1">
        <f>D18/D19*100</f>
        <v>87.171006798958715</v>
      </c>
    </row>
    <row r="51" spans="1:4">
      <c r="A51" s="1" t="s">
        <v>23</v>
      </c>
      <c r="B51" s="1">
        <f>(B49+B50)/2</f>
        <v>93.520216522290355</v>
      </c>
      <c r="C51" s="1">
        <f t="shared" ref="C51:D51" si="7">(C49+C50)/2</f>
        <v>92.106365177321905</v>
      </c>
      <c r="D51" s="1">
        <f t="shared" si="7"/>
        <v>94.068984463137696</v>
      </c>
    </row>
    <row r="53" spans="1:4">
      <c r="A53" s="1" t="s">
        <v>37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4.5343883140596564</v>
      </c>
      <c r="C57" s="1">
        <f t="shared" ref="C57:D57" si="8">((C12/C10)-1)*100</f>
        <v>1.3469577333952598</v>
      </c>
      <c r="D57" s="1">
        <f t="shared" si="8"/>
        <v>10.591350397175647</v>
      </c>
    </row>
    <row r="58" spans="1:4">
      <c r="A58" s="1" t="s">
        <v>27</v>
      </c>
      <c r="B58" s="1">
        <f>((B33/B32)-1)*100</f>
        <v>11.841261242318414</v>
      </c>
      <c r="C58" s="1">
        <f>((C33/C32)-1)*100</f>
        <v>-0.34213897371029312</v>
      </c>
      <c r="D58" s="1">
        <f>((D33/D32)-1)*100</f>
        <v>15.437986318777863</v>
      </c>
    </row>
    <row r="59" spans="1:4">
      <c r="A59" s="1" t="s">
        <v>28</v>
      </c>
      <c r="B59" s="1">
        <f>((B35/B34)-1)*100</f>
        <v>6.989922690613759</v>
      </c>
      <c r="C59" s="1">
        <f>((C35/C34)-1)*100</f>
        <v>-1.6666476674602415</v>
      </c>
      <c r="D59" s="1">
        <f>((D35/D34)-1)*100</f>
        <v>4.3824728644655364</v>
      </c>
    </row>
    <row r="61" spans="1:4">
      <c r="A61" s="1" t="s">
        <v>29</v>
      </c>
    </row>
    <row r="62" spans="1:4">
      <c r="A62" s="1" t="s">
        <v>48</v>
      </c>
      <c r="B62" s="1">
        <f t="shared" ref="B62:D63" si="9">B17/B11</f>
        <v>1231885.5633802817</v>
      </c>
      <c r="C62" s="1">
        <f t="shared" si="9"/>
        <v>404742.29176254029</v>
      </c>
      <c r="D62" s="1">
        <f t="shared" si="9"/>
        <v>2687255.8704453441</v>
      </c>
    </row>
    <row r="63" spans="1:4">
      <c r="A63" s="1" t="s">
        <v>49</v>
      </c>
      <c r="B63" s="1">
        <f t="shared" si="9"/>
        <v>1208513.2151004367</v>
      </c>
      <c r="C63" s="1">
        <f t="shared" si="9"/>
        <v>386393.40054995415</v>
      </c>
      <c r="D63" s="1">
        <f t="shared" si="9"/>
        <v>2640169.5880845967</v>
      </c>
    </row>
    <row r="64" spans="1:4">
      <c r="A64" s="1" t="s">
        <v>30</v>
      </c>
      <c r="B64" s="1">
        <f>(B63/B62)*B46</f>
        <v>97.941923950628549</v>
      </c>
      <c r="C64" s="1">
        <f t="shared" ref="C64:D64" si="10">(C63/C62)*C46</f>
        <v>93.688984118421828</v>
      </c>
      <c r="D64" s="1">
        <f t="shared" si="10"/>
        <v>98.806447081314147</v>
      </c>
    </row>
    <row r="65" spans="1:5">
      <c r="A65" s="1" t="s">
        <v>41</v>
      </c>
      <c r="B65" s="1">
        <f>B17/(B11*9)</f>
        <v>136876.17370892019</v>
      </c>
      <c r="C65" s="1">
        <f t="shared" ref="C65:D65" si="11">C17/(C11*9)</f>
        <v>44971.365751393365</v>
      </c>
      <c r="D65" s="1">
        <f t="shared" si="11"/>
        <v>298583.98560503824</v>
      </c>
    </row>
    <row r="66" spans="1:5">
      <c r="A66" s="1" t="s">
        <v>42</v>
      </c>
      <c r="B66" s="1">
        <f>B18/(B12*9)</f>
        <v>134279.24612227074</v>
      </c>
      <c r="C66" s="1">
        <f t="shared" ref="C66:D66" si="12">C18/(C12*9)</f>
        <v>42932.600061106015</v>
      </c>
      <c r="D66" s="1">
        <f t="shared" si="12"/>
        <v>293352.17645384412</v>
      </c>
    </row>
    <row r="68" spans="1:5">
      <c r="A68" s="1" t="s">
        <v>31</v>
      </c>
    </row>
    <row r="69" spans="1:5">
      <c r="A69" s="1" t="s">
        <v>32</v>
      </c>
      <c r="B69" s="1">
        <f>(B24/B23)*100</f>
        <v>100</v>
      </c>
    </row>
    <row r="70" spans="1:5">
      <c r="A70" s="1" t="s">
        <v>33</v>
      </c>
      <c r="B70" s="1">
        <f>(B18/B24)*100</f>
        <v>98.879939810150191</v>
      </c>
    </row>
    <row r="71" spans="1:5" ht="15.75" thickBot="1">
      <c r="A71" s="5"/>
      <c r="B71" s="5"/>
      <c r="C71" s="5"/>
      <c r="D71" s="5"/>
      <c r="E71" s="5"/>
    </row>
    <row r="72" spans="1:5" ht="15.75" thickTop="1"/>
    <row r="73" spans="1:5">
      <c r="A73" s="1" t="s">
        <v>35</v>
      </c>
    </row>
    <row r="74" spans="1:5">
      <c r="A74" s="1" t="s">
        <v>93</v>
      </c>
    </row>
    <row r="75" spans="1:5">
      <c r="A75" s="1" t="s">
        <v>86</v>
      </c>
    </row>
    <row r="79" spans="1:5">
      <c r="A79" s="1" t="s">
        <v>39</v>
      </c>
    </row>
    <row r="80" spans="1:5">
      <c r="A80" s="1" t="s">
        <v>40</v>
      </c>
    </row>
    <row r="81" spans="1:1">
      <c r="A81" s="1" t="s">
        <v>43</v>
      </c>
    </row>
    <row r="83" spans="1:1">
      <c r="A83" s="21" t="s">
        <v>131</v>
      </c>
    </row>
  </sheetData>
  <mergeCells count="3">
    <mergeCell ref="A2:D2"/>
    <mergeCell ref="A4:A5"/>
    <mergeCell ref="C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83"/>
  <sheetViews>
    <sheetView tabSelected="1" topLeftCell="A68" zoomScale="80" zoomScaleNormal="80" workbookViewId="0">
      <selection activeCell="C77" sqref="C77"/>
    </sheetView>
  </sheetViews>
  <sheetFormatPr baseColWidth="10" defaultRowHeight="15"/>
  <cols>
    <col min="1" max="1" width="50.5703125" style="1" customWidth="1"/>
    <col min="2" max="3" width="16.28515625" style="1" bestFit="1" customWidth="1"/>
    <col min="4" max="4" width="21.85546875" style="1" bestFit="1" customWidth="1"/>
    <col min="5" max="16384" width="11.42578125" style="1"/>
  </cols>
  <sheetData>
    <row r="2" spans="1:4">
      <c r="A2" s="25" t="s">
        <v>124</v>
      </c>
      <c r="B2" s="25"/>
      <c r="C2" s="25"/>
      <c r="D2" s="25"/>
    </row>
    <row r="4" spans="1:4">
      <c r="A4" s="22" t="s">
        <v>0</v>
      </c>
      <c r="B4" s="2"/>
      <c r="C4" s="24" t="s">
        <v>2</v>
      </c>
      <c r="D4" s="24"/>
    </row>
    <row r="5" spans="1:4" ht="15.75" thickBot="1">
      <c r="A5" s="23"/>
      <c r="B5" s="3" t="s">
        <v>38</v>
      </c>
      <c r="C5" s="3" t="s">
        <v>4</v>
      </c>
      <c r="D5" s="3" t="s">
        <v>34</v>
      </c>
    </row>
    <row r="6" spans="1:4" ht="15.75" thickTop="1"/>
    <row r="7" spans="1:4">
      <c r="A7" s="4" t="s">
        <v>5</v>
      </c>
    </row>
    <row r="9" spans="1:4">
      <c r="A9" s="1" t="s">
        <v>6</v>
      </c>
    </row>
    <row r="10" spans="1:4">
      <c r="A10" s="1" t="s">
        <v>76</v>
      </c>
      <c r="B10" s="6">
        <f>SUM(C10:D10)</f>
        <v>3349</v>
      </c>
      <c r="C10" s="6">
        <f>+'IV Trimestre'!C10</f>
        <v>2182</v>
      </c>
      <c r="D10" s="6">
        <f>+'IV Trimestre'!D10</f>
        <v>1167</v>
      </c>
    </row>
    <row r="11" spans="1:4">
      <c r="A11" s="1" t="s">
        <v>125</v>
      </c>
      <c r="B11" s="6">
        <f>SUM(C11:D11)</f>
        <v>3422</v>
      </c>
      <c r="C11" s="6">
        <f>+'IV Trimestre'!C11</f>
        <v>2175</v>
      </c>
      <c r="D11" s="6">
        <f>+'IV Trimestre'!D11</f>
        <v>1247</v>
      </c>
    </row>
    <row r="12" spans="1:4">
      <c r="A12" s="1" t="s">
        <v>126</v>
      </c>
      <c r="B12" s="6">
        <f>SUM(C12:D12)</f>
        <v>3506</v>
      </c>
      <c r="C12" s="6">
        <f>+'IV Trimestre'!C12</f>
        <v>2207</v>
      </c>
      <c r="D12" s="6">
        <f>+'IV Trimestre'!D12</f>
        <v>1299</v>
      </c>
    </row>
    <row r="13" spans="1:4">
      <c r="A13" s="1" t="s">
        <v>80</v>
      </c>
      <c r="B13" s="6">
        <f>SUM(C13:D13)</f>
        <v>3422</v>
      </c>
      <c r="C13" s="6">
        <f>+'IV Trimestre'!C13</f>
        <v>2175</v>
      </c>
      <c r="D13" s="6">
        <f>+'IV Trimestre'!D13</f>
        <v>1247</v>
      </c>
    </row>
    <row r="15" spans="1:4">
      <c r="A15" s="1" t="s">
        <v>7</v>
      </c>
    </row>
    <row r="16" spans="1:4">
      <c r="A16" s="1" t="s">
        <v>76</v>
      </c>
      <c r="B16" s="1">
        <f>SUM(C16:D16)</f>
        <v>5025669358.9400005</v>
      </c>
      <c r="C16" s="1">
        <f>+'I Trimestre'!C16+'II Trimestre'!C16+'III Trimestre'!C16+'IV Trimestre'!C16</f>
        <v>1155660320</v>
      </c>
      <c r="D16" s="1">
        <f>+'I Trimestre'!D16+'II Trimestre'!D16+'III Trimestre'!D16+'IV Trimestre'!D16</f>
        <v>3870009038.9400001</v>
      </c>
    </row>
    <row r="17" spans="1:5">
      <c r="A17" s="1" t="s">
        <v>125</v>
      </c>
      <c r="B17" s="9">
        <f>SUM(C17:D17)</f>
        <v>5757425726.3400002</v>
      </c>
      <c r="C17" s="1">
        <f>+'I Trimestre'!C17+'II Trimestre'!C17+'III Trimestre'!C17+'IV Trimestre'!C17</f>
        <v>1226176000</v>
      </c>
      <c r="D17" s="1">
        <f>+'I Trimestre'!D17+'II Trimestre'!D17+'III Trimestre'!D17+'IV Trimestre'!D17</f>
        <v>4531249726.3400002</v>
      </c>
    </row>
    <row r="18" spans="1:5">
      <c r="A18" s="1" t="s">
        <v>126</v>
      </c>
      <c r="B18" s="9">
        <f>SUM(C18:D18)</f>
        <v>5756626780.8699999</v>
      </c>
      <c r="C18" s="1">
        <f>+'I Trimestre'!C18+'II Trimestre'!C18+'III Trimestre'!C18+'IV Trimestre'!C18</f>
        <v>1184751692</v>
      </c>
      <c r="D18" s="1">
        <f>+'I Trimestre'!D18+'II Trimestre'!D18+'III Trimestre'!D18+'IV Trimestre'!D18</f>
        <v>4571875088.8699999</v>
      </c>
    </row>
    <row r="19" spans="1:5">
      <c r="A19" s="1" t="s">
        <v>80</v>
      </c>
      <c r="B19" s="9">
        <f>SUM(C19:D19)</f>
        <v>5757425726.3400002</v>
      </c>
      <c r="C19" s="1">
        <f>'IV Trimestre'!C19</f>
        <v>1226176000</v>
      </c>
      <c r="D19" s="1">
        <f>'IV Trimestre'!D19</f>
        <v>4531249726.3400002</v>
      </c>
    </row>
    <row r="20" spans="1:5">
      <c r="A20" s="1" t="s">
        <v>127</v>
      </c>
      <c r="B20" s="18">
        <f>SUM(C20:D20)</f>
        <v>5756626780.8699999</v>
      </c>
      <c r="C20" s="17">
        <f>+'I Trimestre'!C20+'II Trimestre'!C20+'III Trimestre'!C20+'IV Trimestre'!C20</f>
        <v>1184751692</v>
      </c>
      <c r="D20" s="17">
        <f>+'I Trimestre'!D20+'II Trimestre'!D20+'III Trimestre'!D20+'IV Trimestre'!D20</f>
        <v>4571875088.8699999</v>
      </c>
      <c r="E20" s="15"/>
    </row>
    <row r="22" spans="1:5">
      <c r="A22" s="1" t="s">
        <v>8</v>
      </c>
    </row>
    <row r="23" spans="1:5">
      <c r="A23" s="1" t="s">
        <v>125</v>
      </c>
      <c r="B23" s="1">
        <f>B17</f>
        <v>5757425726.3400002</v>
      </c>
    </row>
    <row r="24" spans="1:5">
      <c r="A24" s="1" t="s">
        <v>126</v>
      </c>
      <c r="B24" s="1">
        <f>'I Trimestre'!B24+'II Trimestre'!B24+'III Trimestre'!B24+'IV Trimestre'!B24</f>
        <v>5757425726.3400002</v>
      </c>
    </row>
    <row r="26" spans="1:5">
      <c r="A26" s="1" t="s">
        <v>9</v>
      </c>
    </row>
    <row r="27" spans="1:5">
      <c r="A27" s="9" t="s">
        <v>69</v>
      </c>
      <c r="B27" s="9">
        <v>0.99</v>
      </c>
      <c r="C27" s="9">
        <v>0.99</v>
      </c>
      <c r="D27" s="9">
        <v>0.99</v>
      </c>
    </row>
    <row r="28" spans="1:5">
      <c r="A28" s="9" t="s">
        <v>114</v>
      </c>
      <c r="B28" s="9">
        <v>1.01</v>
      </c>
      <c r="C28" s="9">
        <v>1.01</v>
      </c>
      <c r="D28" s="9">
        <v>1.01</v>
      </c>
    </row>
    <row r="29" spans="1:5">
      <c r="A29" s="9" t="s">
        <v>10</v>
      </c>
      <c r="B29" s="16">
        <f>C29+D29</f>
        <v>73014</v>
      </c>
      <c r="C29" s="6">
        <v>63294</v>
      </c>
      <c r="D29" s="6">
        <v>9720</v>
      </c>
      <c r="E29" s="15"/>
    </row>
    <row r="31" spans="1:5">
      <c r="A31" s="1" t="s">
        <v>11</v>
      </c>
    </row>
    <row r="32" spans="1:5">
      <c r="A32" s="1" t="s">
        <v>70</v>
      </c>
      <c r="B32" s="1">
        <f>B16/B27</f>
        <v>5076433695.8989906</v>
      </c>
      <c r="C32" s="1">
        <f t="shared" ref="C32:D32" si="0">C16/C27</f>
        <v>1167333656.5656567</v>
      </c>
      <c r="D32" s="1">
        <f t="shared" si="0"/>
        <v>3909100039.3333335</v>
      </c>
    </row>
    <row r="33" spans="1:4">
      <c r="A33" s="1" t="s">
        <v>115</v>
      </c>
      <c r="B33" s="1">
        <f>B18/B28</f>
        <v>5699630476.1089106</v>
      </c>
      <c r="C33" s="1">
        <f t="shared" ref="C33:D33" si="1">C18/C28</f>
        <v>1173021477.2277226</v>
      </c>
      <c r="D33" s="1">
        <f t="shared" si="1"/>
        <v>4526608998.8811884</v>
      </c>
    </row>
    <row r="34" spans="1:4">
      <c r="A34" s="1" t="s">
        <v>71</v>
      </c>
      <c r="B34" s="1">
        <f>B32/B10</f>
        <v>1515805.8214090746</v>
      </c>
      <c r="C34" s="1">
        <f t="shared" ref="C34:D34" si="2">C32/C10</f>
        <v>534983.34398059431</v>
      </c>
      <c r="D34" s="1">
        <f t="shared" si="2"/>
        <v>3349700.1193944588</v>
      </c>
    </row>
    <row r="35" spans="1:4">
      <c r="A35" s="1" t="s">
        <v>116</v>
      </c>
      <c r="B35" s="1">
        <f>B33/B12</f>
        <v>1625678.9720789818</v>
      </c>
      <c r="C35" s="1">
        <f t="shared" ref="C35:D35" si="3">C33/C12</f>
        <v>531500.4427855562</v>
      </c>
      <c r="D35" s="1">
        <f t="shared" si="3"/>
        <v>3484687.4510247796</v>
      </c>
    </row>
    <row r="37" spans="1:4">
      <c r="A37" s="4" t="s">
        <v>12</v>
      </c>
    </row>
    <row r="39" spans="1:4">
      <c r="A39" s="1" t="s">
        <v>13</v>
      </c>
    </row>
    <row r="40" spans="1:4">
      <c r="A40" s="1" t="s">
        <v>14</v>
      </c>
      <c r="B40" s="1">
        <f>B11/B29*100</f>
        <v>4.6867723998137345</v>
      </c>
      <c r="C40" s="1">
        <f t="shared" ref="C40:D40" si="4">C11/C29*100</f>
        <v>3.4363446772205894</v>
      </c>
      <c r="D40" s="1">
        <f t="shared" si="4"/>
        <v>12.829218106995885</v>
      </c>
    </row>
    <row r="41" spans="1:4">
      <c r="A41" s="1" t="s">
        <v>15</v>
      </c>
      <c r="B41" s="1">
        <f>B12/B29*100</f>
        <v>4.8018188292656205</v>
      </c>
      <c r="C41" s="1">
        <f t="shared" ref="C41:D41" si="5">C12/C29*100</f>
        <v>3.4869023920118813</v>
      </c>
      <c r="D41" s="1">
        <f t="shared" si="5"/>
        <v>13.364197530864196</v>
      </c>
    </row>
    <row r="43" spans="1:4">
      <c r="A43" s="1" t="s">
        <v>16</v>
      </c>
    </row>
    <row r="44" spans="1:4">
      <c r="A44" s="1" t="s">
        <v>17</v>
      </c>
      <c r="B44" s="1">
        <f>B12/B11*100</f>
        <v>102.45470485096435</v>
      </c>
      <c r="C44" s="1">
        <f t="shared" ref="C44:D44" si="6">C12/C11*100</f>
        <v>101.47126436781608</v>
      </c>
      <c r="D44" s="1">
        <f t="shared" si="6"/>
        <v>104.17000801924618</v>
      </c>
    </row>
    <row r="45" spans="1:4">
      <c r="A45" s="1" t="s">
        <v>18</v>
      </c>
      <c r="B45" s="1">
        <f>B18/B17*100</f>
        <v>99.986123217076951</v>
      </c>
      <c r="C45" s="1">
        <f t="shared" ref="C45:D45" si="7">C18/C17*100</f>
        <v>96.621667036379762</v>
      </c>
      <c r="D45" s="1">
        <f t="shared" si="7"/>
        <v>100.89655977894677</v>
      </c>
    </row>
    <row r="46" spans="1:4">
      <c r="A46" s="1" t="s">
        <v>19</v>
      </c>
      <c r="B46" s="1">
        <f>AVERAGE(B44:B45)</f>
        <v>101.22041403402065</v>
      </c>
      <c r="C46" s="1">
        <f t="shared" ref="C46:D46" si="8">AVERAGE(C44:C45)</f>
        <v>99.046465702097919</v>
      </c>
      <c r="D46" s="1">
        <f t="shared" si="8"/>
        <v>102.53328389909647</v>
      </c>
    </row>
    <row r="48" spans="1:4">
      <c r="A48" s="1" t="s">
        <v>20</v>
      </c>
    </row>
    <row r="49" spans="1:4">
      <c r="A49" s="1" t="s">
        <v>21</v>
      </c>
      <c r="B49" s="1">
        <f>(B12/B13)*100</f>
        <v>102.45470485096435</v>
      </c>
      <c r="C49" s="1">
        <f t="shared" ref="C49:D49" si="9">(C12/C13)*100</f>
        <v>101.47126436781608</v>
      </c>
      <c r="D49" s="1">
        <f t="shared" si="9"/>
        <v>104.17000801924618</v>
      </c>
    </row>
    <row r="50" spans="1:4">
      <c r="A50" s="1" t="s">
        <v>22</v>
      </c>
      <c r="B50" s="1">
        <f>B18/B19*100</f>
        <v>99.986123217076951</v>
      </c>
      <c r="C50" s="1">
        <f>C18/C19*100</f>
        <v>96.621667036379762</v>
      </c>
      <c r="D50" s="1">
        <f>D18/D19*100</f>
        <v>100.89655977894677</v>
      </c>
    </row>
    <row r="51" spans="1:4">
      <c r="A51" s="1" t="s">
        <v>23</v>
      </c>
      <c r="B51" s="1">
        <f>(B49+B50)/2</f>
        <v>101.22041403402065</v>
      </c>
      <c r="C51" s="1">
        <f>(C49+C50)/2</f>
        <v>99.046465702097919</v>
      </c>
      <c r="D51" s="1">
        <f>(D49+D50)/2</f>
        <v>102.53328389909647</v>
      </c>
    </row>
    <row r="53" spans="1:4">
      <c r="A53" s="1" t="s">
        <v>37</v>
      </c>
    </row>
    <row r="54" spans="1:4">
      <c r="A54" s="1" t="s">
        <v>24</v>
      </c>
      <c r="B54" s="1">
        <f>B20/B18*100</f>
        <v>100</v>
      </c>
      <c r="C54" s="1">
        <f>C20/C18*100</f>
        <v>100</v>
      </c>
      <c r="D54" s="1">
        <f>D20/D18*100</f>
        <v>100</v>
      </c>
    </row>
    <row r="56" spans="1:4">
      <c r="A56" s="1" t="s">
        <v>25</v>
      </c>
    </row>
    <row r="57" spans="1:4">
      <c r="A57" s="1" t="s">
        <v>26</v>
      </c>
      <c r="B57" s="1">
        <f>((B12/B10)-1)*100</f>
        <v>4.6879665571812446</v>
      </c>
      <c r="C57" s="1">
        <f t="shared" ref="C57:D57" si="10">((C12/C10)-1)*100</f>
        <v>1.1457378551787301</v>
      </c>
      <c r="D57" s="1">
        <f t="shared" si="10"/>
        <v>11.311053984575835</v>
      </c>
    </row>
    <row r="58" spans="1:4">
      <c r="A58" s="1" t="s">
        <v>27</v>
      </c>
      <c r="B58" s="1">
        <f>((B33/B32)-1)*100</f>
        <v>12.276271444525545</v>
      </c>
      <c r="C58" s="1">
        <f t="shared" ref="C58:D58" si="11">((C33/C32)-1)*100</f>
        <v>0.48724892236893247</v>
      </c>
      <c r="D58" s="1">
        <f t="shared" si="11"/>
        <v>15.79670393017536</v>
      </c>
    </row>
    <row r="59" spans="1:4">
      <c r="A59" s="1" t="s">
        <v>28</v>
      </c>
      <c r="B59" s="1">
        <f>((B35/B34)-1)*100</f>
        <v>7.2484977375116832</v>
      </c>
      <c r="C59" s="1">
        <f t="shared" ref="C59:D59" si="12">((C35/C34)-1)*100</f>
        <v>-0.65102983751292864</v>
      </c>
      <c r="D59" s="1">
        <f t="shared" si="12"/>
        <v>4.0298333229519923</v>
      </c>
    </row>
    <row r="61" spans="1:4">
      <c r="A61" s="1" t="s">
        <v>29</v>
      </c>
    </row>
    <row r="62" spans="1:4">
      <c r="A62" s="1" t="s">
        <v>50</v>
      </c>
      <c r="B62" s="9">
        <f t="shared" ref="B62:D63" si="13">B17/B11</f>
        <v>1682473.9118468731</v>
      </c>
      <c r="C62" s="9">
        <f t="shared" si="13"/>
        <v>563759.08045977016</v>
      </c>
      <c r="D62" s="9">
        <f t="shared" si="13"/>
        <v>3633720.7107778671</v>
      </c>
    </row>
    <row r="63" spans="1:4">
      <c r="A63" s="1" t="s">
        <v>51</v>
      </c>
      <c r="B63" s="9">
        <f t="shared" si="13"/>
        <v>1641935.7617997718</v>
      </c>
      <c r="C63" s="9">
        <f t="shared" si="13"/>
        <v>536815.44721341191</v>
      </c>
      <c r="D63" s="9">
        <f t="shared" si="13"/>
        <v>3519534.3255350268</v>
      </c>
    </row>
    <row r="64" spans="1:4">
      <c r="A64" s="1" t="s">
        <v>30</v>
      </c>
      <c r="B64" s="1">
        <f>(B63/B62)*B46</f>
        <v>98.781571860571063</v>
      </c>
      <c r="C64" s="1">
        <f t="shared" ref="C64:D64" si="14">(C63/C62)*C46</f>
        <v>94.312756323884599</v>
      </c>
      <c r="D64" s="1">
        <f t="shared" si="14"/>
        <v>99.311268233228361</v>
      </c>
    </row>
    <row r="65" spans="1:5">
      <c r="A65" s="1" t="s">
        <v>41</v>
      </c>
      <c r="B65" s="1">
        <f>B17/(B11*12)</f>
        <v>140206.15932057277</v>
      </c>
      <c r="C65" s="1">
        <f t="shared" ref="C65:D65" si="15">C17/(C11*12)</f>
        <v>46979.923371647506</v>
      </c>
      <c r="D65" s="1">
        <f t="shared" si="15"/>
        <v>302810.05923148891</v>
      </c>
    </row>
    <row r="66" spans="1:5">
      <c r="A66" s="1" t="s">
        <v>42</v>
      </c>
      <c r="B66" s="1">
        <f>B18/(B12*12)</f>
        <v>136827.98014998098</v>
      </c>
      <c r="C66" s="1">
        <f t="shared" ref="C66:D66" si="16">C18/(C12*12)</f>
        <v>44734.620601117655</v>
      </c>
      <c r="D66" s="1">
        <f t="shared" si="16"/>
        <v>293294.5271279189</v>
      </c>
    </row>
    <row r="68" spans="1:5">
      <c r="A68" s="1" t="s">
        <v>31</v>
      </c>
    </row>
    <row r="69" spans="1:5">
      <c r="A69" s="1" t="s">
        <v>32</v>
      </c>
      <c r="B69" s="1">
        <f>(B24/B23)*100</f>
        <v>100</v>
      </c>
    </row>
    <row r="70" spans="1:5">
      <c r="A70" s="1" t="s">
        <v>33</v>
      </c>
      <c r="B70" s="1">
        <f>(B18/B24)*100</f>
        <v>99.986123217076951</v>
      </c>
    </row>
    <row r="71" spans="1:5" ht="15.75" thickBot="1">
      <c r="A71" s="5"/>
      <c r="B71" s="5"/>
      <c r="C71" s="5"/>
      <c r="D71" s="5"/>
      <c r="E71" s="8"/>
    </row>
    <row r="72" spans="1:5" ht="15.75" thickTop="1"/>
    <row r="73" spans="1:5">
      <c r="A73" s="1" t="s">
        <v>35</v>
      </c>
    </row>
    <row r="74" spans="1:5">
      <c r="A74" s="1" t="s">
        <v>93</v>
      </c>
    </row>
    <row r="75" spans="1:5">
      <c r="A75" s="1" t="s">
        <v>86</v>
      </c>
    </row>
    <row r="79" spans="1:5">
      <c r="A79" s="1" t="s">
        <v>39</v>
      </c>
    </row>
    <row r="80" spans="1:5">
      <c r="A80" s="1" t="s">
        <v>40</v>
      </c>
    </row>
    <row r="81" spans="1:1">
      <c r="A81" s="1" t="s">
        <v>43</v>
      </c>
    </row>
    <row r="83" spans="1:1">
      <c r="A83" s="21" t="s">
        <v>132</v>
      </c>
    </row>
  </sheetData>
  <mergeCells count="3">
    <mergeCell ref="A2:D2"/>
    <mergeCell ref="A4:A5"/>
    <mergeCell ref="C4:D4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</cp:lastModifiedBy>
  <cp:lastPrinted>2012-07-30T17:01:50Z</cp:lastPrinted>
  <dcterms:created xsi:type="dcterms:W3CDTF">2012-02-17T20:51:13Z</dcterms:created>
  <dcterms:modified xsi:type="dcterms:W3CDTF">2018-02-22T20:00:56Z</dcterms:modified>
</cp:coreProperties>
</file>