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08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25725"/>
</workbook>
</file>

<file path=xl/calcChain.xml><?xml version="1.0" encoding="utf-8"?>
<calcChain xmlns="http://schemas.openxmlformats.org/spreadsheetml/2006/main">
  <c r="B18" i="2"/>
  <c r="H18"/>
  <c r="C17" i="7" l="1"/>
  <c r="C19" s="1"/>
  <c r="D17"/>
  <c r="D19" s="1"/>
  <c r="E17"/>
  <c r="E19" s="1"/>
  <c r="F17"/>
  <c r="F19" s="1"/>
  <c r="B16" i="2"/>
  <c r="B22" s="1"/>
  <c r="C17" i="5"/>
  <c r="C32" s="1"/>
  <c r="D17"/>
  <c r="D32" s="1"/>
  <c r="E17"/>
  <c r="F17"/>
  <c r="F32" s="1"/>
  <c r="G17"/>
  <c r="G32" s="1"/>
  <c r="C48" i="4"/>
  <c r="C49"/>
  <c r="L62" i="3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J48"/>
  <c r="I48"/>
  <c r="M44"/>
  <c r="L44"/>
  <c r="K44"/>
  <c r="J44"/>
  <c r="I44"/>
  <c r="L43"/>
  <c r="L45" s="1"/>
  <c r="K43"/>
  <c r="K45" s="1"/>
  <c r="J43"/>
  <c r="J45" s="1"/>
  <c r="I43"/>
  <c r="L40"/>
  <c r="K40"/>
  <c r="J40"/>
  <c r="I40"/>
  <c r="L39"/>
  <c r="K39"/>
  <c r="J39"/>
  <c r="I39"/>
  <c r="I32"/>
  <c r="I34" s="1"/>
  <c r="M32"/>
  <c r="L32"/>
  <c r="L34" s="1"/>
  <c r="K32"/>
  <c r="K34" s="1"/>
  <c r="J32"/>
  <c r="J31"/>
  <c r="J33" s="1"/>
  <c r="M31"/>
  <c r="L31"/>
  <c r="L33" s="1"/>
  <c r="K31"/>
  <c r="K33" s="1"/>
  <c r="I31"/>
  <c r="I33" s="1"/>
  <c r="H28"/>
  <c r="L19"/>
  <c r="K19"/>
  <c r="J19"/>
  <c r="I19"/>
  <c r="H17"/>
  <c r="H32" s="1"/>
  <c r="H18"/>
  <c r="H16"/>
  <c r="H22" s="1"/>
  <c r="H15"/>
  <c r="H31" s="1"/>
  <c r="H12"/>
  <c r="H11"/>
  <c r="H10"/>
  <c r="H9"/>
  <c r="L62" i="2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J48"/>
  <c r="I48"/>
  <c r="M44"/>
  <c r="L44"/>
  <c r="K44"/>
  <c r="J44"/>
  <c r="I44"/>
  <c r="L43"/>
  <c r="K43"/>
  <c r="J43"/>
  <c r="I43"/>
  <c r="I45" s="1"/>
  <c r="L40"/>
  <c r="K40"/>
  <c r="J40"/>
  <c r="I40"/>
  <c r="L39"/>
  <c r="K39"/>
  <c r="J39"/>
  <c r="I39"/>
  <c r="L32"/>
  <c r="L34" s="1"/>
  <c r="L31"/>
  <c r="L33" s="1"/>
  <c r="M32"/>
  <c r="K32"/>
  <c r="K34" s="1"/>
  <c r="J32"/>
  <c r="J34" s="1"/>
  <c r="J31"/>
  <c r="J33" s="1"/>
  <c r="I32"/>
  <c r="I34" s="1"/>
  <c r="I31"/>
  <c r="I33" s="1"/>
  <c r="M31"/>
  <c r="K31"/>
  <c r="K33" s="1"/>
  <c r="H28"/>
  <c r="L19"/>
  <c r="K19"/>
  <c r="J19"/>
  <c r="I19"/>
  <c r="H17"/>
  <c r="H32" s="1"/>
  <c r="H16"/>
  <c r="H22" s="1"/>
  <c r="H15"/>
  <c r="H31" s="1"/>
  <c r="H12"/>
  <c r="H11"/>
  <c r="H10"/>
  <c r="H9"/>
  <c r="C40" i="1"/>
  <c r="D40"/>
  <c r="E40"/>
  <c r="F40"/>
  <c r="C39"/>
  <c r="D39"/>
  <c r="E39"/>
  <c r="F39"/>
  <c r="C32"/>
  <c r="C34" s="1"/>
  <c r="D32"/>
  <c r="D34" s="1"/>
  <c r="E32"/>
  <c r="E34" s="1"/>
  <c r="F32"/>
  <c r="F34" s="1"/>
  <c r="C31"/>
  <c r="D31"/>
  <c r="D33" s="1"/>
  <c r="E31"/>
  <c r="E33" s="1"/>
  <c r="F31"/>
  <c r="F33" s="1"/>
  <c r="G32"/>
  <c r="C62" i="2"/>
  <c r="D62"/>
  <c r="E62"/>
  <c r="F62"/>
  <c r="C61"/>
  <c r="C43"/>
  <c r="C44"/>
  <c r="D61"/>
  <c r="E61"/>
  <c r="E43"/>
  <c r="E44"/>
  <c r="F61"/>
  <c r="F43"/>
  <c r="F44"/>
  <c r="C32"/>
  <c r="C34" s="1"/>
  <c r="C31"/>
  <c r="C33" s="1"/>
  <c r="D32"/>
  <c r="D34" s="1"/>
  <c r="D31"/>
  <c r="D33" s="1"/>
  <c r="E32"/>
  <c r="E31"/>
  <c r="E33" s="1"/>
  <c r="F32"/>
  <c r="F31"/>
  <c r="F33" s="1"/>
  <c r="C56"/>
  <c r="D56"/>
  <c r="E56"/>
  <c r="F56"/>
  <c r="D48"/>
  <c r="D49"/>
  <c r="C49"/>
  <c r="E49"/>
  <c r="F49"/>
  <c r="G49"/>
  <c r="C48"/>
  <c r="E48"/>
  <c r="E50" s="1"/>
  <c r="F48"/>
  <c r="D44"/>
  <c r="G44"/>
  <c r="D43"/>
  <c r="C40"/>
  <c r="D40"/>
  <c r="E40"/>
  <c r="F40"/>
  <c r="C39"/>
  <c r="D39"/>
  <c r="E39"/>
  <c r="F39"/>
  <c r="G32"/>
  <c r="G31"/>
  <c r="H28" i="7"/>
  <c r="H23"/>
  <c r="M18"/>
  <c r="L18"/>
  <c r="K18"/>
  <c r="J18"/>
  <c r="I18"/>
  <c r="M17"/>
  <c r="M32" s="1"/>
  <c r="L17"/>
  <c r="L32" s="1"/>
  <c r="K17"/>
  <c r="K32" s="1"/>
  <c r="J17"/>
  <c r="J19" s="1"/>
  <c r="I17"/>
  <c r="I32" s="1"/>
  <c r="M16"/>
  <c r="L16"/>
  <c r="K16"/>
  <c r="J16"/>
  <c r="I16"/>
  <c r="M15"/>
  <c r="M31" s="1"/>
  <c r="L15"/>
  <c r="L31" s="1"/>
  <c r="K15"/>
  <c r="K31" s="1"/>
  <c r="J15"/>
  <c r="J31" s="1"/>
  <c r="I15"/>
  <c r="I31" s="1"/>
  <c r="L12"/>
  <c r="K12"/>
  <c r="J12"/>
  <c r="I12"/>
  <c r="L11"/>
  <c r="L40" s="1"/>
  <c r="K11"/>
  <c r="K48" s="1"/>
  <c r="J11"/>
  <c r="J40" s="1"/>
  <c r="I11"/>
  <c r="L10"/>
  <c r="L39" s="1"/>
  <c r="K10"/>
  <c r="J10"/>
  <c r="I10"/>
  <c r="I39" s="1"/>
  <c r="L9"/>
  <c r="K9"/>
  <c r="J9"/>
  <c r="I9"/>
  <c r="H28" i="6"/>
  <c r="H23"/>
  <c r="M18"/>
  <c r="L18"/>
  <c r="K18"/>
  <c r="J18"/>
  <c r="I18"/>
  <c r="M17"/>
  <c r="M32" s="1"/>
  <c r="L17"/>
  <c r="L32" s="1"/>
  <c r="K17"/>
  <c r="K19" s="1"/>
  <c r="J17"/>
  <c r="J19" s="1"/>
  <c r="I17"/>
  <c r="I19" s="1"/>
  <c r="M16"/>
  <c r="L16"/>
  <c r="K16"/>
  <c r="J16"/>
  <c r="I16"/>
  <c r="M15"/>
  <c r="M31" s="1"/>
  <c r="L15"/>
  <c r="L31" s="1"/>
  <c r="K15"/>
  <c r="K31" s="1"/>
  <c r="J15"/>
  <c r="J31" s="1"/>
  <c r="I15"/>
  <c r="I31" s="1"/>
  <c r="L12"/>
  <c r="K12"/>
  <c r="J12"/>
  <c r="I12"/>
  <c r="L11"/>
  <c r="L40" s="1"/>
  <c r="K11"/>
  <c r="J11"/>
  <c r="J48" s="1"/>
  <c r="I11"/>
  <c r="I48" s="1"/>
  <c r="L10"/>
  <c r="L39" s="1"/>
  <c r="K10"/>
  <c r="K39" s="1"/>
  <c r="J10"/>
  <c r="J39" s="1"/>
  <c r="I10"/>
  <c r="I39" s="1"/>
  <c r="L9"/>
  <c r="K9"/>
  <c r="J9"/>
  <c r="I9"/>
  <c r="H28" i="5"/>
  <c r="H23"/>
  <c r="M18"/>
  <c r="L18"/>
  <c r="K18"/>
  <c r="J18"/>
  <c r="I18"/>
  <c r="M17"/>
  <c r="M32" s="1"/>
  <c r="L17"/>
  <c r="L19" s="1"/>
  <c r="K17"/>
  <c r="K32" s="1"/>
  <c r="J17"/>
  <c r="J19" s="1"/>
  <c r="I17"/>
  <c r="I19" s="1"/>
  <c r="M16"/>
  <c r="L16"/>
  <c r="K16"/>
  <c r="J16"/>
  <c r="I16"/>
  <c r="M15"/>
  <c r="M31" s="1"/>
  <c r="L15"/>
  <c r="L31" s="1"/>
  <c r="K15"/>
  <c r="K31" s="1"/>
  <c r="J15"/>
  <c r="J31" s="1"/>
  <c r="I15"/>
  <c r="I31" s="1"/>
  <c r="L12"/>
  <c r="K12"/>
  <c r="J12"/>
  <c r="I12"/>
  <c r="L11"/>
  <c r="L48" s="1"/>
  <c r="K11"/>
  <c r="J11"/>
  <c r="J40" s="1"/>
  <c r="I11"/>
  <c r="I48" s="1"/>
  <c r="L10"/>
  <c r="L39" s="1"/>
  <c r="K10"/>
  <c r="J10"/>
  <c r="J39" s="1"/>
  <c r="I10"/>
  <c r="I39" s="1"/>
  <c r="L9"/>
  <c r="K9"/>
  <c r="J9"/>
  <c r="I9"/>
  <c r="L62" i="4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J48"/>
  <c r="I48"/>
  <c r="I50" s="1"/>
  <c r="M44"/>
  <c r="L44"/>
  <c r="K44"/>
  <c r="J44"/>
  <c r="I44"/>
  <c r="L43"/>
  <c r="L45" s="1"/>
  <c r="K43"/>
  <c r="K45" s="1"/>
  <c r="J43"/>
  <c r="I43"/>
  <c r="I45" s="1"/>
  <c r="L40"/>
  <c r="K40"/>
  <c r="J40"/>
  <c r="I40"/>
  <c r="L39"/>
  <c r="K39"/>
  <c r="J39"/>
  <c r="I39"/>
  <c r="M32"/>
  <c r="L32"/>
  <c r="L34" s="1"/>
  <c r="K32"/>
  <c r="J32"/>
  <c r="J34" s="1"/>
  <c r="I32"/>
  <c r="I34" s="1"/>
  <c r="M31"/>
  <c r="L31"/>
  <c r="L33" s="1"/>
  <c r="K31"/>
  <c r="K33" s="1"/>
  <c r="J31"/>
  <c r="J33" s="1"/>
  <c r="I31"/>
  <c r="I33" s="1"/>
  <c r="H28"/>
  <c r="L19"/>
  <c r="K19"/>
  <c r="J19"/>
  <c r="I19"/>
  <c r="H18"/>
  <c r="H17"/>
  <c r="H16"/>
  <c r="H22" s="1"/>
  <c r="H66" s="1"/>
  <c r="H15"/>
  <c r="H31" s="1"/>
  <c r="H12"/>
  <c r="H11"/>
  <c r="H10"/>
  <c r="H9"/>
  <c r="L62" i="1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K50" s="1"/>
  <c r="J48"/>
  <c r="I48"/>
  <c r="M44"/>
  <c r="L44"/>
  <c r="K44"/>
  <c r="J44"/>
  <c r="I44"/>
  <c r="L43"/>
  <c r="K43"/>
  <c r="K45" s="1"/>
  <c r="J43"/>
  <c r="J45" s="1"/>
  <c r="I43"/>
  <c r="I45" s="1"/>
  <c r="L40"/>
  <c r="K40"/>
  <c r="J40"/>
  <c r="I40"/>
  <c r="L39"/>
  <c r="K39"/>
  <c r="J39"/>
  <c r="I39"/>
  <c r="M32"/>
  <c r="L32"/>
  <c r="L34" s="1"/>
  <c r="K32"/>
  <c r="K34" s="1"/>
  <c r="J32"/>
  <c r="I32"/>
  <c r="I34" s="1"/>
  <c r="M31"/>
  <c r="L31"/>
  <c r="L33" s="1"/>
  <c r="K31"/>
  <c r="K33" s="1"/>
  <c r="J31"/>
  <c r="J33" s="1"/>
  <c r="I31"/>
  <c r="I33" s="1"/>
  <c r="H28"/>
  <c r="L19"/>
  <c r="K19"/>
  <c r="J19"/>
  <c r="I19"/>
  <c r="H18"/>
  <c r="H17"/>
  <c r="H32" s="1"/>
  <c r="H16"/>
  <c r="H22" s="1"/>
  <c r="H15"/>
  <c r="H31" s="1"/>
  <c r="H12"/>
  <c r="H11"/>
  <c r="H10"/>
  <c r="H9"/>
  <c r="C19"/>
  <c r="D19" i="3"/>
  <c r="E19"/>
  <c r="F19"/>
  <c r="C19"/>
  <c r="D19" i="2"/>
  <c r="E19"/>
  <c r="F19"/>
  <c r="C19"/>
  <c r="D19" i="4"/>
  <c r="E19"/>
  <c r="F19"/>
  <c r="C19"/>
  <c r="D19" i="1"/>
  <c r="E19"/>
  <c r="F19"/>
  <c r="D18" i="7"/>
  <c r="E18"/>
  <c r="F18"/>
  <c r="G18"/>
  <c r="C18"/>
  <c r="D15"/>
  <c r="D31" s="1"/>
  <c r="E15"/>
  <c r="E31" s="1"/>
  <c r="F15"/>
  <c r="F31" s="1"/>
  <c r="G15"/>
  <c r="G31" s="1"/>
  <c r="D16"/>
  <c r="E16"/>
  <c r="F16"/>
  <c r="G16"/>
  <c r="G17"/>
  <c r="C16"/>
  <c r="D12"/>
  <c r="E12"/>
  <c r="F12"/>
  <c r="C12"/>
  <c r="D9"/>
  <c r="E9"/>
  <c r="F9"/>
  <c r="D10"/>
  <c r="E10"/>
  <c r="E39" s="1"/>
  <c r="F10"/>
  <c r="F39" s="1"/>
  <c r="D11"/>
  <c r="E11"/>
  <c r="E40" s="1"/>
  <c r="F11"/>
  <c r="C10"/>
  <c r="C39" s="1"/>
  <c r="C11"/>
  <c r="D18" i="6"/>
  <c r="E18"/>
  <c r="F18"/>
  <c r="G18"/>
  <c r="C18"/>
  <c r="D15"/>
  <c r="E15"/>
  <c r="E31" s="1"/>
  <c r="F15"/>
  <c r="F31" s="1"/>
  <c r="G15"/>
  <c r="G31" s="1"/>
  <c r="D16"/>
  <c r="E16"/>
  <c r="F16"/>
  <c r="G16"/>
  <c r="D17"/>
  <c r="E17"/>
  <c r="F17"/>
  <c r="F44" s="1"/>
  <c r="G17"/>
  <c r="G32" s="1"/>
  <c r="C16"/>
  <c r="C17"/>
  <c r="C19" s="1"/>
  <c r="D12"/>
  <c r="E12"/>
  <c r="F12"/>
  <c r="C12"/>
  <c r="D9"/>
  <c r="E9"/>
  <c r="F9"/>
  <c r="D10"/>
  <c r="E10"/>
  <c r="E39" s="1"/>
  <c r="F10"/>
  <c r="F39" s="1"/>
  <c r="D11"/>
  <c r="D40" s="1"/>
  <c r="E11"/>
  <c r="F11"/>
  <c r="C10"/>
  <c r="C39" s="1"/>
  <c r="C11"/>
  <c r="D18" i="5"/>
  <c r="E18"/>
  <c r="F18"/>
  <c r="G18"/>
  <c r="C18"/>
  <c r="D15"/>
  <c r="D31" s="1"/>
  <c r="E15"/>
  <c r="E31" s="1"/>
  <c r="F15"/>
  <c r="F31" s="1"/>
  <c r="G15"/>
  <c r="G31" s="1"/>
  <c r="D16"/>
  <c r="E16"/>
  <c r="F16"/>
  <c r="G16"/>
  <c r="C16"/>
  <c r="D12"/>
  <c r="E12"/>
  <c r="F12"/>
  <c r="C12"/>
  <c r="F11"/>
  <c r="F40" s="1"/>
  <c r="E11"/>
  <c r="E40" s="1"/>
  <c r="D11"/>
  <c r="F10"/>
  <c r="F39" s="1"/>
  <c r="E10"/>
  <c r="E39" s="1"/>
  <c r="D10"/>
  <c r="D39" s="1"/>
  <c r="F9"/>
  <c r="E9"/>
  <c r="D9"/>
  <c r="C10"/>
  <c r="C39" s="1"/>
  <c r="C11"/>
  <c r="C15"/>
  <c r="C31" s="1"/>
  <c r="C9" i="6"/>
  <c r="C9" i="7"/>
  <c r="C15" i="6"/>
  <c r="C31" s="1"/>
  <c r="C15" i="7"/>
  <c r="C31" s="1"/>
  <c r="C9" i="5"/>
  <c r="B18" i="4"/>
  <c r="B17"/>
  <c r="B32" s="1"/>
  <c r="B16"/>
  <c r="B15"/>
  <c r="B31" s="1"/>
  <c r="B12"/>
  <c r="B11"/>
  <c r="B10"/>
  <c r="B9"/>
  <c r="B18" i="1"/>
  <c r="B17"/>
  <c r="B67" s="1"/>
  <c r="B16"/>
  <c r="B22" s="1"/>
  <c r="B15"/>
  <c r="B31" s="1"/>
  <c r="B12"/>
  <c r="B11"/>
  <c r="B10"/>
  <c r="B9"/>
  <c r="B18" i="3"/>
  <c r="B17"/>
  <c r="B67" s="1"/>
  <c r="B16"/>
  <c r="B22" s="1"/>
  <c r="B15"/>
  <c r="B31" s="1"/>
  <c r="B12"/>
  <c r="B11"/>
  <c r="B10"/>
  <c r="B9"/>
  <c r="B17" i="2"/>
  <c r="B15"/>
  <c r="B31" s="1"/>
  <c r="B12"/>
  <c r="B11"/>
  <c r="B10"/>
  <c r="B9"/>
  <c r="B28" i="7"/>
  <c r="B28" i="6"/>
  <c r="B28" i="5"/>
  <c r="B28" i="4"/>
  <c r="B28" i="1"/>
  <c r="B28" i="3"/>
  <c r="B28" i="2"/>
  <c r="G49" i="3"/>
  <c r="G49" i="1"/>
  <c r="G49" i="4"/>
  <c r="G44" i="3"/>
  <c r="G44" i="1"/>
  <c r="G44" i="4"/>
  <c r="C39" i="3"/>
  <c r="C39" i="4"/>
  <c r="G31" i="1"/>
  <c r="G31" i="4"/>
  <c r="G32"/>
  <c r="G31" i="3"/>
  <c r="G32"/>
  <c r="B23" i="6"/>
  <c r="B23" i="5"/>
  <c r="B23" i="7"/>
  <c r="F62" i="4"/>
  <c r="E62"/>
  <c r="D62"/>
  <c r="C62"/>
  <c r="F61"/>
  <c r="E61"/>
  <c r="D61"/>
  <c r="C61"/>
  <c r="F56"/>
  <c r="E56"/>
  <c r="D56"/>
  <c r="C56"/>
  <c r="F49"/>
  <c r="E49"/>
  <c r="D49"/>
  <c r="F48"/>
  <c r="E48"/>
  <c r="D48"/>
  <c r="F44"/>
  <c r="E44"/>
  <c r="D44"/>
  <c r="C44"/>
  <c r="F43"/>
  <c r="E43"/>
  <c r="D43"/>
  <c r="C43"/>
  <c r="F40"/>
  <c r="E40"/>
  <c r="D40"/>
  <c r="C40"/>
  <c r="F39"/>
  <c r="E39"/>
  <c r="D39"/>
  <c r="F32"/>
  <c r="F34" s="1"/>
  <c r="E32"/>
  <c r="E34" s="1"/>
  <c r="D32"/>
  <c r="D34" s="1"/>
  <c r="C32"/>
  <c r="C34" s="1"/>
  <c r="F31"/>
  <c r="F33" s="1"/>
  <c r="E31"/>
  <c r="E33" s="1"/>
  <c r="D31"/>
  <c r="D33" s="1"/>
  <c r="C31"/>
  <c r="C33" s="1"/>
  <c r="F62" i="3"/>
  <c r="E62"/>
  <c r="D62"/>
  <c r="C62"/>
  <c r="F61"/>
  <c r="E61"/>
  <c r="D61"/>
  <c r="C61"/>
  <c r="F56"/>
  <c r="E56"/>
  <c r="D56"/>
  <c r="C56"/>
  <c r="F49"/>
  <c r="E49"/>
  <c r="D49"/>
  <c r="C49"/>
  <c r="F48"/>
  <c r="F50" s="1"/>
  <c r="E48"/>
  <c r="D48"/>
  <c r="C48"/>
  <c r="C50" s="1"/>
  <c r="F44"/>
  <c r="E44"/>
  <c r="D44"/>
  <c r="C44"/>
  <c r="F43"/>
  <c r="E43"/>
  <c r="D43"/>
  <c r="D45" s="1"/>
  <c r="C43"/>
  <c r="C45" s="1"/>
  <c r="F40"/>
  <c r="E40"/>
  <c r="D40"/>
  <c r="C40"/>
  <c r="F39"/>
  <c r="E39"/>
  <c r="D39"/>
  <c r="F32"/>
  <c r="E32"/>
  <c r="E34" s="1"/>
  <c r="D32"/>
  <c r="C32"/>
  <c r="C34" s="1"/>
  <c r="D31"/>
  <c r="D33" s="1"/>
  <c r="F31"/>
  <c r="F33" s="1"/>
  <c r="C31"/>
  <c r="C33" s="1"/>
  <c r="E31"/>
  <c r="E33" s="1"/>
  <c r="F62" i="1"/>
  <c r="E62"/>
  <c r="D62"/>
  <c r="C62"/>
  <c r="F61"/>
  <c r="E61"/>
  <c r="D61"/>
  <c r="C61"/>
  <c r="F56"/>
  <c r="E56"/>
  <c r="D56"/>
  <c r="C56"/>
  <c r="F49"/>
  <c r="E49"/>
  <c r="D49"/>
  <c r="C49"/>
  <c r="F48"/>
  <c r="E48"/>
  <c r="D48"/>
  <c r="C48"/>
  <c r="F44"/>
  <c r="E44"/>
  <c r="D44"/>
  <c r="C44"/>
  <c r="F43"/>
  <c r="E43"/>
  <c r="D43"/>
  <c r="C43"/>
  <c r="F45" i="4" l="1"/>
  <c r="F63" s="1"/>
  <c r="E45"/>
  <c r="E63" s="1"/>
  <c r="D45"/>
  <c r="C45"/>
  <c r="C63" s="1"/>
  <c r="F19" i="6"/>
  <c r="H62" i="4"/>
  <c r="K50" i="2"/>
  <c r="L50"/>
  <c r="F45" i="3"/>
  <c r="K63" i="4"/>
  <c r="L63"/>
  <c r="I63"/>
  <c r="D63"/>
  <c r="F57" i="1"/>
  <c r="K63"/>
  <c r="I63"/>
  <c r="J63"/>
  <c r="J63" i="3"/>
  <c r="I45"/>
  <c r="I63" s="1"/>
  <c r="K63"/>
  <c r="L63"/>
  <c r="F63"/>
  <c r="C63"/>
  <c r="D63"/>
  <c r="H19" i="2"/>
  <c r="H53" s="1"/>
  <c r="I63"/>
  <c r="C45"/>
  <c r="C63" s="1"/>
  <c r="B33" i="4"/>
  <c r="B67"/>
  <c r="B44"/>
  <c r="B56"/>
  <c r="B12" i="7"/>
  <c r="I19"/>
  <c r="B49" i="3"/>
  <c r="C22"/>
  <c r="B66" s="1"/>
  <c r="H48"/>
  <c r="C22" i="2"/>
  <c r="B66" s="1"/>
  <c r="C22" i="1"/>
  <c r="B66" s="1"/>
  <c r="F50"/>
  <c r="E50"/>
  <c r="H39"/>
  <c r="B39" i="3"/>
  <c r="B40"/>
  <c r="H39" i="2"/>
  <c r="H34" i="1"/>
  <c r="I50"/>
  <c r="B61"/>
  <c r="H43" i="3"/>
  <c r="H44"/>
  <c r="H39"/>
  <c r="J50"/>
  <c r="B33"/>
  <c r="J45" i="2"/>
  <c r="J63" s="1"/>
  <c r="D44" i="6"/>
  <c r="G44" i="5"/>
  <c r="I62" i="7"/>
  <c r="D57" i="2"/>
  <c r="D45"/>
  <c r="D63" s="1"/>
  <c r="B19" i="4"/>
  <c r="B53" s="1"/>
  <c r="H56"/>
  <c r="H40" i="1"/>
  <c r="J57"/>
  <c r="C32" i="7"/>
  <c r="C34" s="1"/>
  <c r="H56" i="1"/>
  <c r="B33"/>
  <c r="C49" i="7"/>
  <c r="B19" i="3"/>
  <c r="B53" s="1"/>
  <c r="D48" i="5"/>
  <c r="F61"/>
  <c r="E57" i="2"/>
  <c r="F57"/>
  <c r="L49" i="5"/>
  <c r="L50" s="1"/>
  <c r="G49"/>
  <c r="F34" i="2"/>
  <c r="F58" s="1"/>
  <c r="E34"/>
  <c r="E58" s="1"/>
  <c r="F33" i="5"/>
  <c r="F56" i="6"/>
  <c r="H61" i="3"/>
  <c r="H44" i="4"/>
  <c r="H12" i="7"/>
  <c r="C50" i="1"/>
  <c r="F45"/>
  <c r="F63" s="1"/>
  <c r="D45"/>
  <c r="D63" s="1"/>
  <c r="H12" i="6"/>
  <c r="D50" i="3"/>
  <c r="E45"/>
  <c r="E63" s="1"/>
  <c r="I50"/>
  <c r="K50"/>
  <c r="H61" i="2"/>
  <c r="E44" i="6"/>
  <c r="H48" i="2"/>
  <c r="J50"/>
  <c r="L45"/>
  <c r="L63" s="1"/>
  <c r="F50"/>
  <c r="F57" i="4"/>
  <c r="L49" i="7"/>
  <c r="H19" i="4"/>
  <c r="H32"/>
  <c r="H34" s="1"/>
  <c r="H49"/>
  <c r="H67"/>
  <c r="H53"/>
  <c r="B49"/>
  <c r="J45"/>
  <c r="J63" s="1"/>
  <c r="H48"/>
  <c r="H43"/>
  <c r="H45" s="1"/>
  <c r="B40"/>
  <c r="E58"/>
  <c r="B48"/>
  <c r="B62"/>
  <c r="B34"/>
  <c r="B43"/>
  <c r="J50"/>
  <c r="H18" i="7"/>
  <c r="K50" i="4"/>
  <c r="B18" i="7"/>
  <c r="F50" i="4"/>
  <c r="B22"/>
  <c r="B66" s="1"/>
  <c r="H39"/>
  <c r="D50"/>
  <c r="F48" i="7"/>
  <c r="B61" i="4"/>
  <c r="H33"/>
  <c r="I58"/>
  <c r="J57"/>
  <c r="F58"/>
  <c r="H19" i="1"/>
  <c r="H53" s="1"/>
  <c r="B19"/>
  <c r="B53" s="1"/>
  <c r="E45"/>
  <c r="E63" s="1"/>
  <c r="D49" i="6"/>
  <c r="L45" i="1"/>
  <c r="L63" s="1"/>
  <c r="L48" i="6"/>
  <c r="J50" i="1"/>
  <c r="H48"/>
  <c r="H62"/>
  <c r="C45"/>
  <c r="C63" s="1"/>
  <c r="B40"/>
  <c r="C57"/>
  <c r="D57"/>
  <c r="H18" i="6"/>
  <c r="B18"/>
  <c r="K61" i="7"/>
  <c r="B44" i="1"/>
  <c r="L50"/>
  <c r="H61"/>
  <c r="H43"/>
  <c r="B12" i="6"/>
  <c r="K57" i="1"/>
  <c r="C33"/>
  <c r="C58" s="1"/>
  <c r="E58"/>
  <c r="H33"/>
  <c r="I58"/>
  <c r="F58"/>
  <c r="D57" i="3"/>
  <c r="K62" i="6"/>
  <c r="H19" i="3"/>
  <c r="H53" s="1"/>
  <c r="K32" i="6"/>
  <c r="K34" s="1"/>
  <c r="H67" i="3"/>
  <c r="H49"/>
  <c r="I32" i="6"/>
  <c r="I57" s="1"/>
  <c r="I49" i="5"/>
  <c r="I50" s="1"/>
  <c r="I57" i="3"/>
  <c r="E49" i="6"/>
  <c r="D34" i="3"/>
  <c r="D58" s="1"/>
  <c r="L50"/>
  <c r="J48" i="5"/>
  <c r="E50" i="3"/>
  <c r="B56"/>
  <c r="B62"/>
  <c r="B43"/>
  <c r="D43" i="6"/>
  <c r="B48" i="3"/>
  <c r="B18" i="5"/>
  <c r="C49"/>
  <c r="B61" i="3"/>
  <c r="H12" i="5"/>
  <c r="B12"/>
  <c r="L43" i="6"/>
  <c r="H57" i="3"/>
  <c r="K58"/>
  <c r="E57"/>
  <c r="L58"/>
  <c r="K61" i="5"/>
  <c r="M49"/>
  <c r="M44"/>
  <c r="L32"/>
  <c r="L34" s="1"/>
  <c r="L44"/>
  <c r="L44" i="7"/>
  <c r="K45" i="2"/>
  <c r="K63" s="1"/>
  <c r="J32" i="5"/>
  <c r="J57" s="1"/>
  <c r="J62"/>
  <c r="J49"/>
  <c r="J44"/>
  <c r="H67" i="2"/>
  <c r="H44"/>
  <c r="H49"/>
  <c r="F62" i="5"/>
  <c r="F19"/>
  <c r="E62" i="7"/>
  <c r="E49"/>
  <c r="E44"/>
  <c r="E32"/>
  <c r="E34" s="1"/>
  <c r="B62" i="2"/>
  <c r="B49"/>
  <c r="C32" i="6"/>
  <c r="C34" s="1"/>
  <c r="K43" i="5"/>
  <c r="K39"/>
  <c r="K48"/>
  <c r="K56"/>
  <c r="J40" i="6"/>
  <c r="J56" i="5"/>
  <c r="I43" i="7"/>
  <c r="I40"/>
  <c r="I50" i="2"/>
  <c r="I40" i="5"/>
  <c r="H43" i="2"/>
  <c r="F48" i="5"/>
  <c r="B56" i="2"/>
  <c r="E56" i="6"/>
  <c r="B40" i="2"/>
  <c r="D56" i="6"/>
  <c r="F45" i="2"/>
  <c r="F63" s="1"/>
  <c r="E45"/>
  <c r="E63" s="1"/>
  <c r="B10" i="5"/>
  <c r="B39" s="1"/>
  <c r="C50" i="2"/>
  <c r="B48"/>
  <c r="J57"/>
  <c r="L57"/>
  <c r="I57"/>
  <c r="H15" i="5"/>
  <c r="H31" s="1"/>
  <c r="J33" i="7"/>
  <c r="L58" i="2"/>
  <c r="L56" i="6"/>
  <c r="H9"/>
  <c r="I58" i="2"/>
  <c r="B33"/>
  <c r="F57" i="5"/>
  <c r="H40" i="4"/>
  <c r="D58"/>
  <c r="D57"/>
  <c r="B57"/>
  <c r="E57"/>
  <c r="L58"/>
  <c r="K57"/>
  <c r="I57"/>
  <c r="J58"/>
  <c r="L57"/>
  <c r="K34"/>
  <c r="K58" s="1"/>
  <c r="I49" i="7"/>
  <c r="J44"/>
  <c r="L57"/>
  <c r="L50" i="4"/>
  <c r="J62" i="7"/>
  <c r="I57"/>
  <c r="C57" i="4"/>
  <c r="G49" i="7"/>
  <c r="C58" i="4"/>
  <c r="E50"/>
  <c r="C50"/>
  <c r="H10" i="7"/>
  <c r="H39" s="1"/>
  <c r="H61" i="4"/>
  <c r="K43" i="7"/>
  <c r="L61"/>
  <c r="K39"/>
  <c r="I48"/>
  <c r="I50" s="1"/>
  <c r="J39"/>
  <c r="B10"/>
  <c r="B39" s="1"/>
  <c r="B39" i="4"/>
  <c r="C56" i="7"/>
  <c r="E43"/>
  <c r="C61"/>
  <c r="L58" i="1"/>
  <c r="E57"/>
  <c r="L57"/>
  <c r="J34"/>
  <c r="J58" s="1"/>
  <c r="H57"/>
  <c r="K58"/>
  <c r="I57"/>
  <c r="I49" i="6"/>
  <c r="I50" s="1"/>
  <c r="H49" i="1"/>
  <c r="H67"/>
  <c r="J49" i="6"/>
  <c r="J50" s="1"/>
  <c r="K49"/>
  <c r="L19" i="7"/>
  <c r="I44" i="6"/>
  <c r="M44"/>
  <c r="H44" i="1"/>
  <c r="K62" i="7"/>
  <c r="H15"/>
  <c r="H31" s="1"/>
  <c r="D44"/>
  <c r="B62" i="1"/>
  <c r="B32"/>
  <c r="E62" i="6"/>
  <c r="D58" i="1"/>
  <c r="B49"/>
  <c r="D50"/>
  <c r="E32" i="6"/>
  <c r="E57" s="1"/>
  <c r="F32"/>
  <c r="F34" s="1"/>
  <c r="E19"/>
  <c r="G49"/>
  <c r="L61"/>
  <c r="J48" i="7"/>
  <c r="J33" i="6"/>
  <c r="I43"/>
  <c r="L56" i="7"/>
  <c r="L33" i="6"/>
  <c r="J61"/>
  <c r="L43" i="7"/>
  <c r="B39" i="1"/>
  <c r="D61" i="7"/>
  <c r="E33" i="6"/>
  <c r="B48" i="1"/>
  <c r="B43"/>
  <c r="D39" i="7"/>
  <c r="C43" i="6"/>
  <c r="D43" i="7"/>
  <c r="B56" i="1"/>
  <c r="E48" i="7"/>
  <c r="F57" i="3"/>
  <c r="C58"/>
  <c r="K57"/>
  <c r="L57"/>
  <c r="J57"/>
  <c r="F34"/>
  <c r="F58" s="1"/>
  <c r="E58"/>
  <c r="I58"/>
  <c r="K33" i="5"/>
  <c r="H33" i="3"/>
  <c r="K49" i="5"/>
  <c r="K19" i="7"/>
  <c r="M49" i="6"/>
  <c r="H18" i="5"/>
  <c r="I33"/>
  <c r="I61"/>
  <c r="H16"/>
  <c r="H22" s="1"/>
  <c r="K44" i="6"/>
  <c r="J34" i="3"/>
  <c r="J58" s="1"/>
  <c r="K44" i="7"/>
  <c r="H16" i="6"/>
  <c r="H22" s="1"/>
  <c r="J61" i="7"/>
  <c r="K49"/>
  <c r="K50" s="1"/>
  <c r="I34"/>
  <c r="L62"/>
  <c r="I44"/>
  <c r="C57" i="5"/>
  <c r="D44"/>
  <c r="B17" i="6"/>
  <c r="B32" s="1"/>
  <c r="C33" i="5"/>
  <c r="B44" i="3"/>
  <c r="G32" i="7"/>
  <c r="D49"/>
  <c r="F49" i="5"/>
  <c r="C57" i="3"/>
  <c r="B32"/>
  <c r="G44" i="7"/>
  <c r="C49" i="6"/>
  <c r="D49" i="5"/>
  <c r="G44" i="6"/>
  <c r="E62" i="5"/>
  <c r="F44"/>
  <c r="F33" i="6"/>
  <c r="B15"/>
  <c r="B31" s="1"/>
  <c r="D19" i="5"/>
  <c r="H11" i="6"/>
  <c r="H40" s="1"/>
  <c r="L56" i="5"/>
  <c r="H40" i="3"/>
  <c r="H56"/>
  <c r="H11" i="5"/>
  <c r="L40"/>
  <c r="K56" i="6"/>
  <c r="K56" i="7"/>
  <c r="L61" i="5"/>
  <c r="K48" i="6"/>
  <c r="I56" i="5"/>
  <c r="J56" i="6"/>
  <c r="H10"/>
  <c r="H39" s="1"/>
  <c r="K33"/>
  <c r="H9" i="7"/>
  <c r="K33"/>
  <c r="J43" i="5"/>
  <c r="K40"/>
  <c r="J43" i="7"/>
  <c r="J61" i="5"/>
  <c r="K40" i="6"/>
  <c r="J56" i="7"/>
  <c r="K40"/>
  <c r="L33"/>
  <c r="H62" i="3"/>
  <c r="H34"/>
  <c r="D48" i="6"/>
  <c r="B11" i="5"/>
  <c r="E61"/>
  <c r="E61" i="7"/>
  <c r="C56" i="6"/>
  <c r="D33" i="7"/>
  <c r="C62" i="6"/>
  <c r="D33" i="5"/>
  <c r="D61"/>
  <c r="B9" i="6"/>
  <c r="F61"/>
  <c r="F56" i="7"/>
  <c r="F40"/>
  <c r="E48" i="5"/>
  <c r="E43"/>
  <c r="C33" i="6"/>
  <c r="F56" i="5"/>
  <c r="K57" i="2"/>
  <c r="D58"/>
  <c r="K58"/>
  <c r="H33"/>
  <c r="H57"/>
  <c r="J33" i="5"/>
  <c r="K34"/>
  <c r="K57"/>
  <c r="K57" i="7"/>
  <c r="L57" i="6"/>
  <c r="L34"/>
  <c r="L34" i="7"/>
  <c r="K44" i="5"/>
  <c r="J32" i="6"/>
  <c r="J57" s="1"/>
  <c r="J49" i="7"/>
  <c r="L44" i="6"/>
  <c r="K19" i="5"/>
  <c r="H19" s="1"/>
  <c r="H17"/>
  <c r="I32"/>
  <c r="H17" i="6"/>
  <c r="M44" i="7"/>
  <c r="K34"/>
  <c r="J32"/>
  <c r="M49"/>
  <c r="I33"/>
  <c r="I61"/>
  <c r="I44" i="5"/>
  <c r="L19" i="6"/>
  <c r="H19" s="1"/>
  <c r="J44"/>
  <c r="H17" i="7"/>
  <c r="H16"/>
  <c r="L62" i="6"/>
  <c r="K62" i="5"/>
  <c r="L49" i="6"/>
  <c r="H15"/>
  <c r="H31" s="1"/>
  <c r="L33" i="5"/>
  <c r="I33" i="6"/>
  <c r="J58" i="2"/>
  <c r="D57" i="5"/>
  <c r="D34"/>
  <c r="B15" i="7"/>
  <c r="B31" s="1"/>
  <c r="B16" i="6"/>
  <c r="C61"/>
  <c r="C44"/>
  <c r="D19"/>
  <c r="D32"/>
  <c r="D62"/>
  <c r="D50" i="2"/>
  <c r="C58"/>
  <c r="C19" i="5"/>
  <c r="B17"/>
  <c r="F49" i="7"/>
  <c r="F32"/>
  <c r="F44"/>
  <c r="B17"/>
  <c r="D62"/>
  <c r="D31" i="6"/>
  <c r="D33" s="1"/>
  <c r="C44" i="7"/>
  <c r="B16"/>
  <c r="B22" s="1"/>
  <c r="B66" s="1"/>
  <c r="B19" i="2"/>
  <c r="B53" s="1"/>
  <c r="E19" i="5"/>
  <c r="E32"/>
  <c r="E44"/>
  <c r="B19" i="7"/>
  <c r="F62"/>
  <c r="D32"/>
  <c r="D57" s="1"/>
  <c r="F34" i="5"/>
  <c r="C44"/>
  <c r="E49"/>
  <c r="B67" i="2"/>
  <c r="B32"/>
  <c r="B44"/>
  <c r="B15" i="5"/>
  <c r="B31" s="1"/>
  <c r="B16"/>
  <c r="B22" s="1"/>
  <c r="C57" i="2"/>
  <c r="E33" i="5"/>
  <c r="F49" i="6"/>
  <c r="C61" i="5"/>
  <c r="E33" i="7"/>
  <c r="H11"/>
  <c r="K61" i="6"/>
  <c r="L48" i="7"/>
  <c r="H40" i="2"/>
  <c r="I43" i="5"/>
  <c r="I62"/>
  <c r="J43" i="6"/>
  <c r="I62"/>
  <c r="I61"/>
  <c r="L62" i="5"/>
  <c r="H10"/>
  <c r="H9"/>
  <c r="H34" i="2"/>
  <c r="I56" i="6"/>
  <c r="I40"/>
  <c r="H56" i="2"/>
  <c r="L43" i="5"/>
  <c r="K43" i="6"/>
  <c r="J62"/>
  <c r="I56" i="7"/>
  <c r="H62" i="2"/>
  <c r="F62" i="6"/>
  <c r="F43"/>
  <c r="F45" s="1"/>
  <c r="C62" i="7"/>
  <c r="C43"/>
  <c r="C48"/>
  <c r="C40"/>
  <c r="D48"/>
  <c r="D40"/>
  <c r="F33"/>
  <c r="E61" i="6"/>
  <c r="F48"/>
  <c r="F43" i="5"/>
  <c r="B39" i="2"/>
  <c r="B43"/>
  <c r="B11" i="6"/>
  <c r="B11" i="7"/>
  <c r="B9"/>
  <c r="C43" i="5"/>
  <c r="C34"/>
  <c r="C56"/>
  <c r="C62"/>
  <c r="C40"/>
  <c r="C48"/>
  <c r="D62"/>
  <c r="D43"/>
  <c r="E43" i="6"/>
  <c r="E40"/>
  <c r="E48"/>
  <c r="B10"/>
  <c r="D61"/>
  <c r="D56" i="5"/>
  <c r="D56" i="7"/>
  <c r="C33"/>
  <c r="E56"/>
  <c r="B61" i="2"/>
  <c r="F61" i="7"/>
  <c r="F43"/>
  <c r="F40" i="6"/>
  <c r="D40" i="5"/>
  <c r="D39" i="6"/>
  <c r="B9" i="5"/>
  <c r="E56"/>
  <c r="C48" i="6"/>
  <c r="C40"/>
  <c r="H63" i="4" l="1"/>
  <c r="B45"/>
  <c r="B63" s="1"/>
  <c r="H50" i="3"/>
  <c r="B58" i="4"/>
  <c r="F63" i="6"/>
  <c r="C22" i="5"/>
  <c r="B66" s="1"/>
  <c r="B50" i="3"/>
  <c r="H66" i="1"/>
  <c r="H66" i="3"/>
  <c r="H66" i="2"/>
  <c r="H58" i="1"/>
  <c r="H45" i="3"/>
  <c r="H63" s="1"/>
  <c r="D45" i="6"/>
  <c r="D63" s="1"/>
  <c r="F45" i="5"/>
  <c r="F63" s="1"/>
  <c r="D50"/>
  <c r="E45" i="6"/>
  <c r="E63" s="1"/>
  <c r="C57"/>
  <c r="H50" i="2"/>
  <c r="I34" i="6"/>
  <c r="I58" s="1"/>
  <c r="C57" i="7"/>
  <c r="K57" i="6"/>
  <c r="D50"/>
  <c r="C50" i="7"/>
  <c r="J50" i="5"/>
  <c r="E50"/>
  <c r="B62"/>
  <c r="L50" i="7"/>
  <c r="H58" i="2"/>
  <c r="F58" i="5"/>
  <c r="F50"/>
  <c r="L45"/>
  <c r="L63" s="1"/>
  <c r="F50" i="7"/>
  <c r="B45" i="1"/>
  <c r="B63" s="1"/>
  <c r="E50" i="6"/>
  <c r="L50"/>
  <c r="C50" i="5"/>
  <c r="H57" i="4"/>
  <c r="H58"/>
  <c r="H50"/>
  <c r="E50" i="7"/>
  <c r="B50" i="4"/>
  <c r="J45" i="7"/>
  <c r="J63" s="1"/>
  <c r="J45" i="6"/>
  <c r="J63" s="1"/>
  <c r="E34"/>
  <c r="E58" s="1"/>
  <c r="D50" i="7"/>
  <c r="B50" i="1"/>
  <c r="H50"/>
  <c r="H45"/>
  <c r="H63" s="1"/>
  <c r="L57" i="5"/>
  <c r="K50"/>
  <c r="J34"/>
  <c r="J58" s="1"/>
  <c r="L45" i="6"/>
  <c r="L63" s="1"/>
  <c r="B45" i="3"/>
  <c r="B63" s="1"/>
  <c r="J45" i="5"/>
  <c r="J63" s="1"/>
  <c r="K45"/>
  <c r="K63" s="1"/>
  <c r="E45" i="7"/>
  <c r="E63" s="1"/>
  <c r="D45" i="5"/>
  <c r="D63" s="1"/>
  <c r="I45" i="7"/>
  <c r="I63" s="1"/>
  <c r="H58" i="3"/>
  <c r="I45" i="6"/>
  <c r="I63" s="1"/>
  <c r="K45"/>
  <c r="K63" s="1"/>
  <c r="H62" i="5"/>
  <c r="L45" i="7"/>
  <c r="L63" s="1"/>
  <c r="H45" i="2"/>
  <c r="H63" s="1"/>
  <c r="K50" i="6"/>
  <c r="I45" i="5"/>
  <c r="I63" s="1"/>
  <c r="H53" i="6"/>
  <c r="F57"/>
  <c r="B50" i="2"/>
  <c r="E57" i="7"/>
  <c r="B49" i="6"/>
  <c r="B19" i="5"/>
  <c r="B53" s="1"/>
  <c r="K45" i="7"/>
  <c r="K63" s="1"/>
  <c r="B43" i="5"/>
  <c r="B56"/>
  <c r="D45" i="7"/>
  <c r="D63" s="1"/>
  <c r="B45" i="2"/>
  <c r="B63" s="1"/>
  <c r="C45" i="7"/>
  <c r="C63" s="1"/>
  <c r="C45" i="6"/>
  <c r="C63" s="1"/>
  <c r="H33" i="5"/>
  <c r="C58" i="6"/>
  <c r="D58" i="5"/>
  <c r="B57" i="6"/>
  <c r="H33"/>
  <c r="B33" i="7"/>
  <c r="J34" i="6"/>
  <c r="J58" s="1"/>
  <c r="K58"/>
  <c r="C58" i="5"/>
  <c r="K58"/>
  <c r="H33" i="7"/>
  <c r="C58"/>
  <c r="H19"/>
  <c r="H53" s="1"/>
  <c r="J50"/>
  <c r="B57" i="1"/>
  <c r="B34"/>
  <c r="B58" s="1"/>
  <c r="B19" i="6"/>
  <c r="B53" s="1"/>
  <c r="C50"/>
  <c r="B67"/>
  <c r="H43"/>
  <c r="H56"/>
  <c r="L58"/>
  <c r="H62"/>
  <c r="H48"/>
  <c r="I58" i="7"/>
  <c r="E58"/>
  <c r="L58"/>
  <c r="H61" i="6"/>
  <c r="H53" i="5"/>
  <c r="L58"/>
  <c r="K58" i="7"/>
  <c r="D34"/>
  <c r="D58" s="1"/>
  <c r="B57" i="3"/>
  <c r="B34"/>
  <c r="B58" s="1"/>
  <c r="F58" i="6"/>
  <c r="F50"/>
  <c r="B33"/>
  <c r="H48" i="5"/>
  <c r="H40"/>
  <c r="E45"/>
  <c r="E63" s="1"/>
  <c r="B48"/>
  <c r="B40"/>
  <c r="H61" i="7"/>
  <c r="H22"/>
  <c r="H66" s="1"/>
  <c r="J57"/>
  <c r="J34"/>
  <c r="J58" s="1"/>
  <c r="H44"/>
  <c r="H49"/>
  <c r="H32"/>
  <c r="H57" s="1"/>
  <c r="H67"/>
  <c r="I34" i="5"/>
  <c r="I58" s="1"/>
  <c r="I57"/>
  <c r="H49" i="6"/>
  <c r="H32"/>
  <c r="H44"/>
  <c r="H67"/>
  <c r="H44" i="5"/>
  <c r="H67"/>
  <c r="H49"/>
  <c r="H32"/>
  <c r="B53" i="7"/>
  <c r="B61" i="5"/>
  <c r="B32" i="7"/>
  <c r="B57" s="1"/>
  <c r="B49"/>
  <c r="B44"/>
  <c r="B67"/>
  <c r="B61"/>
  <c r="B57" i="2"/>
  <c r="B34"/>
  <c r="B58" s="1"/>
  <c r="E57" i="5"/>
  <c r="E34"/>
  <c r="E58" s="1"/>
  <c r="F57" i="7"/>
  <c r="F34"/>
  <c r="F58" s="1"/>
  <c r="D57" i="6"/>
  <c r="D34"/>
  <c r="D58" s="1"/>
  <c r="B22"/>
  <c r="C22" s="1"/>
  <c r="B44"/>
  <c r="B67" i="5"/>
  <c r="B49"/>
  <c r="B44"/>
  <c r="B32"/>
  <c r="F45" i="7"/>
  <c r="F63" s="1"/>
  <c r="B33" i="5"/>
  <c r="C45"/>
  <c r="C63" s="1"/>
  <c r="H61"/>
  <c r="H39"/>
  <c r="H43"/>
  <c r="H56"/>
  <c r="H43" i="7"/>
  <c r="H62"/>
  <c r="H48"/>
  <c r="H56"/>
  <c r="H40"/>
  <c r="B40"/>
  <c r="B62"/>
  <c r="B48"/>
  <c r="B43"/>
  <c r="B56"/>
  <c r="B62" i="6"/>
  <c r="B43"/>
  <c r="B34"/>
  <c r="B56"/>
  <c r="B48"/>
  <c r="B40"/>
  <c r="B39"/>
  <c r="B61"/>
  <c r="H66" i="5" l="1"/>
  <c r="B66" i="6"/>
  <c r="H66"/>
  <c r="H50" i="5"/>
  <c r="H45"/>
  <c r="H63" s="1"/>
  <c r="H45" i="6"/>
  <c r="H63" s="1"/>
  <c r="H45" i="7"/>
  <c r="H63" s="1"/>
  <c r="H50" i="6"/>
  <c r="B50"/>
  <c r="B45" i="5"/>
  <c r="B63" s="1"/>
  <c r="B50"/>
  <c r="B58" i="6"/>
  <c r="B50" i="7"/>
  <c r="H34"/>
  <c r="H58" s="1"/>
  <c r="H57" i="6"/>
  <c r="H34"/>
  <c r="H58" s="1"/>
  <c r="H57" i="5"/>
  <c r="H34"/>
  <c r="H58" s="1"/>
  <c r="H50" i="7"/>
  <c r="B34"/>
  <c r="B58" s="1"/>
  <c r="B57" i="5"/>
  <c r="B34"/>
  <c r="B58" s="1"/>
  <c r="B45" i="7"/>
  <c r="B63" s="1"/>
  <c r="B45" i="6"/>
  <c r="B63" s="1"/>
</calcChain>
</file>

<file path=xl/sharedStrings.xml><?xml version="1.0" encoding="utf-8"?>
<sst xmlns="http://schemas.openxmlformats.org/spreadsheetml/2006/main" count="525" uniqueCount="127">
  <si>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</si>
  <si>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</si>
  <si>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</si>
  <si>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</si>
  <si>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</si>
  <si>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</si>
  <si>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</si>
  <si>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</si>
  <si>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</si>
  <si>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</si>
  <si>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</si>
  <si>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</si>
  <si>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</si>
  <si>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</si>
  <si>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</si>
  <si>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</si>
  <si>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</si>
  <si>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</si>
  <si>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</si>
  <si>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</si>
  <si>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</si>
  <si>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</si>
  <si>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</si>
  <si>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</si>
  <si>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</si>
  <si>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</si>
  <si>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</si>
  <si>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</si>
  <si>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</si>
  <si>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</si>
  <si>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</si>
  <si>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</si>
  <si>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</si>
  <si>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</si>
  <si>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</si>
  <si>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</si>
  <si>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</si>
  <si>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</si>
  <si>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</si>
  <si>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</si>
  <si>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</si>
  <si>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Beneficiarios: familias</t>
  </si>
  <si>
    <t xml:space="preserve">Beneficiarios: familias </t>
  </si>
  <si>
    <t>Total</t>
  </si>
  <si>
    <t>RAMT</t>
  </si>
  <si>
    <t>Productos: bonos entregados</t>
  </si>
  <si>
    <t>Bonos Entregados</t>
  </si>
  <si>
    <t>Productos: bonos formalizados</t>
  </si>
  <si>
    <t>Bonos Formalizados</t>
  </si>
  <si>
    <t>Efectivos 1T 2016</t>
  </si>
  <si>
    <t>IPC (1T 2016)</t>
  </si>
  <si>
    <t>Gasto efectivo real 1T 2016</t>
  </si>
  <si>
    <t>Gasto efectivo real por beneficiario 1T 2016</t>
  </si>
  <si>
    <t>Efectivos 2T 2016</t>
  </si>
  <si>
    <t>IPC (2T 2016)</t>
  </si>
  <si>
    <t>Efectivos 3T 2016</t>
  </si>
  <si>
    <t>IPC (3T 2016)</t>
  </si>
  <si>
    <t>Gasto efectivo real 3T 2016</t>
  </si>
  <si>
    <t>Gasto efectivo real por beneficiario 3T 2016</t>
  </si>
  <si>
    <t>Efectivos 4T 2016</t>
  </si>
  <si>
    <t>IPC (4T 2016)</t>
  </si>
  <si>
    <t>Gasto efectivo real 4T 2016</t>
  </si>
  <si>
    <t>Gasto efectivo real por beneficiario 4T 2016</t>
  </si>
  <si>
    <t>Efectivos 2S 2016</t>
  </si>
  <si>
    <t>IPC (2S 2016)</t>
  </si>
  <si>
    <t>Gasto efectivo real 2S 2016</t>
  </si>
  <si>
    <t>Gasto efectivo real por beneficiario 2S 2016</t>
  </si>
  <si>
    <t>Efectivos 3TA 2016</t>
  </si>
  <si>
    <t>IPC (3TA 2016)</t>
  </si>
  <si>
    <t>Gasto efectivo real 3TA 2016</t>
  </si>
  <si>
    <t>Gasto efectivo real por beneficiario 3TA 2016</t>
  </si>
  <si>
    <t>Efectivos  2016</t>
  </si>
  <si>
    <t>IPC ( 2016)</t>
  </si>
  <si>
    <t>Gasto efectivo real  2016</t>
  </si>
  <si>
    <t>Gasto efectivo real por beneficiario  2016</t>
  </si>
  <si>
    <t>Indicadores propuestos aplicado a BANHVI. Primer trimestre 2017</t>
  </si>
  <si>
    <t>Programados 1T 2017</t>
  </si>
  <si>
    <t>Efectivos 1T 2017</t>
  </si>
  <si>
    <t>Programados año 2017</t>
  </si>
  <si>
    <t>En transferencias 1T 2017</t>
  </si>
  <si>
    <t>IPC (1T 2017)</t>
  </si>
  <si>
    <t>Gasto efectivo real 1T 2017</t>
  </si>
  <si>
    <t>Gasto efectivo real por beneficiario 1T 2017</t>
  </si>
  <si>
    <t>Informes Trimestrales Fosuvi 2016 y 2017</t>
  </si>
  <si>
    <t>Metas y Modificaciones BANHVI, Desaf 2017</t>
  </si>
  <si>
    <t>Indicadores propuestos aplicado a FOSUVI. Segundo trimestre 2017</t>
  </si>
  <si>
    <t>Programados 2T 2017</t>
  </si>
  <si>
    <t>Efectivos 2T 2017</t>
  </si>
  <si>
    <t>En transferencias 2T 2017</t>
  </si>
  <si>
    <t>IPC (2T 2017)</t>
  </si>
  <si>
    <t>Indicadores propuestos aplicado a FOSUVI. Tercer trimestre 2017</t>
  </si>
  <si>
    <t>Programados 3T 2017</t>
  </si>
  <si>
    <t>Efectivos 3T 2017</t>
  </si>
  <si>
    <t>En transferencias 3T 2017</t>
  </si>
  <si>
    <t>IPC (3T 2017)</t>
  </si>
  <si>
    <t>Gasto efectivo real 3T 2017</t>
  </si>
  <si>
    <t>Gasto efectivo real por beneficiario 3T 2017</t>
  </si>
  <si>
    <t>Indicadores propuestos aplicado a FOSUVI. Cuarto trimestre 2017</t>
  </si>
  <si>
    <t>Programados 4T 2017</t>
  </si>
  <si>
    <t>Efectivos 4T 2017</t>
  </si>
  <si>
    <t>En transferencias 4T 2017</t>
  </si>
  <si>
    <t>IPC (4T 2017)</t>
  </si>
  <si>
    <t>Gasto efectivo real 4T 2017</t>
  </si>
  <si>
    <t>Gasto efectivo real por beneficiario 4T 2017</t>
  </si>
  <si>
    <t>Indicadores propuestos aplicado a FOSUVI. Primer Semestre 2017</t>
  </si>
  <si>
    <t>Programados 2S 2017</t>
  </si>
  <si>
    <t>Efectivos 2S 2017</t>
  </si>
  <si>
    <t>En transferencias 2S 2017</t>
  </si>
  <si>
    <t>IPC (2S 2017)</t>
  </si>
  <si>
    <t>Gasto efectivo real 2S 2017</t>
  </si>
  <si>
    <t>Gasto efectivo real por beneficiario 2S 2017</t>
  </si>
  <si>
    <t>Indicadores propuestos aplicado a FOSUVI. Tercer Trimestre Acumulado 2017</t>
  </si>
  <si>
    <t>Programados 3TA 2017</t>
  </si>
  <si>
    <t>Efectivos 3TA 2017</t>
  </si>
  <si>
    <t>En transferencias 3TA 2017</t>
  </si>
  <si>
    <t>IPC (3TA 2017)</t>
  </si>
  <si>
    <t>Gasto efectivo real 3TA 2017</t>
  </si>
  <si>
    <t>Gasto efectivo real por beneficiario 3TA 2017</t>
  </si>
  <si>
    <t>Indicadores propuestos aplicado a FOSUVI. Anual 2017</t>
  </si>
  <si>
    <t>Programados  2017</t>
  </si>
  <si>
    <t>Efectivos  2017</t>
  </si>
  <si>
    <t>En transferencias  2017</t>
  </si>
  <si>
    <t>IPC ( 2017)</t>
  </si>
  <si>
    <t>Gasto efectivo real  2017</t>
  </si>
  <si>
    <t>Gasto efectivo real por beneficiario  2017</t>
  </si>
  <si>
    <t>Fecha de actualización: 26/09/2017</t>
  </si>
  <si>
    <t>Fecha de actualización: 12/02/2018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</si>
</sst>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[$€]* #,##0.00_);_([$€]* \(#,##0.00\);_([$€]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1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37" fontId="0" fillId="0" borderId="0" xfId="1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164" fontId="0" fillId="0" borderId="0" xfId="1" applyFont="1" applyFill="1" applyBorder="1"/>
    <xf numFmtId="0" fontId="4" fillId="0" borderId="0" xfId="0" applyFont="1" applyFill="1"/>
    <xf numFmtId="2" fontId="0" fillId="0" borderId="0" xfId="0" applyNumberFormat="1" applyFill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9" fontId="0" fillId="0" borderId="0" xfId="0" applyNumberFormat="1" applyFill="1"/>
    <xf numFmtId="37" fontId="5" fillId="0" borderId="0" xfId="1" applyNumberFormat="1" applyFont="1" applyFill="1" applyBorder="1"/>
    <xf numFmtId="37" fontId="5" fillId="0" borderId="0" xfId="1" applyNumberFormat="1" applyFont="1" applyFill="1"/>
    <xf numFmtId="4" fontId="0" fillId="0" borderId="0" xfId="0" applyNumberFormat="1" applyFill="1"/>
    <xf numFmtId="0" fontId="6" fillId="0" borderId="0" xfId="0" applyFont="1"/>
    <xf numFmtId="3" fontId="0" fillId="0" borderId="0" xfId="0" applyNumberFormat="1" applyFill="1"/>
    <xf numFmtId="0" fontId="0" fillId="0" borderId="0" xfId="0"/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6">
    <cellStyle name="Euro" xfId="5"/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cobertura </a:t>
            </a:r>
            <a:r>
              <a:rPr lang="es-CR" sz="1400" b="1" baseline="0"/>
              <a:t> potencial 2017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#,##0.00\ _€;\-#,##0.00\ _€</c:formatCode>
                <c:ptCount val="5"/>
                <c:pt idx="0">
                  <c:v>6.6225321308044167</c:v>
                </c:pt>
                <c:pt idx="1">
                  <c:v>6.0214324908815078</c:v>
                </c:pt>
                <c:pt idx="2">
                  <c:v>1.5170588425163811</c:v>
                </c:pt>
                <c:pt idx="3">
                  <c:v>0.83438236338400951</c:v>
                </c:pt>
                <c:pt idx="4">
                  <c:v>1.9236601533729043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40-4197-BD7A-FE5C51D3B068}"/>
            </c:ext>
          </c:extLst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#,##0.00\ _€;\-#,##0.00\ _€</c:formatCode>
                <c:ptCount val="5"/>
                <c:pt idx="0">
                  <c:v>6.0686946603482941</c:v>
                </c:pt>
                <c:pt idx="1">
                  <c:v>6.0440269842806886</c:v>
                </c:pt>
                <c:pt idx="2">
                  <c:v>1.2475388141118751</c:v>
                </c:pt>
                <c:pt idx="3">
                  <c:v>0.24934637358380946</c:v>
                </c:pt>
                <c:pt idx="4">
                  <c:v>2.1164594255014948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A40-4197-BD7A-FE5C51D3B068}"/>
            </c:ext>
          </c:extLst>
        </c:ser>
        <c:dLbls/>
        <c:gapWidth val="75"/>
        <c:axId val="57415552"/>
        <c:axId val="57417088"/>
      </c:barChart>
      <c:catAx>
        <c:axId val="57415552"/>
        <c:scaling>
          <c:orientation val="minMax"/>
        </c:scaling>
        <c:axPos val="b"/>
        <c:numFmt formatCode="General" sourceLinked="0"/>
        <c:majorTickMark val="none"/>
        <c:tickLblPos val="nextTo"/>
        <c:crossAx val="57417088"/>
        <c:crosses val="autoZero"/>
        <c:auto val="1"/>
        <c:lblAlgn val="ctr"/>
        <c:lblOffset val="100"/>
      </c:catAx>
      <c:valAx>
        <c:axId val="57417088"/>
        <c:scaling>
          <c:orientation val="minMax"/>
        </c:scaling>
        <c:axPos val="l"/>
        <c:majorGridlines/>
        <c:numFmt formatCode="#,##0.0_);\(#,##0.0\)" sourceLinked="0"/>
        <c:majorTickMark val="none"/>
        <c:tickLblPos val="nextTo"/>
        <c:spPr>
          <a:ln w="9525">
            <a:noFill/>
          </a:ln>
        </c:spPr>
        <c:crossAx val="5741555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2017 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#,##0.00\ _€;\-#,##0.00\ _€</c:formatCode>
                <c:ptCount val="5"/>
                <c:pt idx="0">
                  <c:v>90.128281414104549</c:v>
                </c:pt>
                <c:pt idx="1">
                  <c:v>96.345849478201501</c:v>
                </c:pt>
                <c:pt idx="2">
                  <c:v>132.42945055720787</c:v>
                </c:pt>
                <c:pt idx="3">
                  <c:v>30.008668143440975</c:v>
                </c:pt>
                <c:pt idx="4">
                  <c:v>108.29048685054087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20-4B99-8196-CFD90CA16E9C}"/>
            </c:ext>
          </c:extLst>
        </c:ser>
        <c:dLbls>
          <c:showVal val="1"/>
        </c:dLbls>
        <c:overlap val="-25"/>
        <c:axId val="64026112"/>
        <c:axId val="64027648"/>
      </c:barChart>
      <c:catAx>
        <c:axId val="64026112"/>
        <c:scaling>
          <c:orientation val="minMax"/>
        </c:scaling>
        <c:axPos val="b"/>
        <c:numFmt formatCode="General" sourceLinked="0"/>
        <c:majorTickMark val="none"/>
        <c:tickLblPos val="nextTo"/>
        <c:crossAx val="64027648"/>
        <c:crosses val="autoZero"/>
        <c:auto val="1"/>
        <c:lblAlgn val="ctr"/>
        <c:lblOffset val="100"/>
      </c:catAx>
      <c:valAx>
        <c:axId val="64027648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64026112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2017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Anual!$H$66</c:f>
              <c:numCache>
                <c:formatCode>#,##0.00\ _€;\-#,##0.00\ _€</c:formatCode>
                <c:ptCount val="1"/>
                <c:pt idx="0">
                  <c:v>95.786637584258656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F-4111-ACA0-1B6B53C182AE}"/>
            </c:ext>
          </c:extLst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Anual!$H$67</c:f>
              <c:numCache>
                <c:formatCode>#,##0.00\ _€;\-#,##0.00\ _€</c:formatCode>
                <c:ptCount val="1"/>
                <c:pt idx="0">
                  <c:v>96.837301945085656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2F-4111-ACA0-1B6B53C182AE}"/>
            </c:ext>
          </c:extLst>
        </c:ser>
        <c:dLbls>
          <c:showVal val="1"/>
        </c:dLbls>
        <c:overlap val="-25"/>
        <c:axId val="63951616"/>
        <c:axId val="63953152"/>
      </c:barChart>
      <c:catAx>
        <c:axId val="63951616"/>
        <c:scaling>
          <c:orientation val="minMax"/>
        </c:scaling>
        <c:axPos val="b"/>
        <c:numFmt formatCode="General" sourceLinked="0"/>
        <c:majorTickMark val="none"/>
        <c:tickLblPos val="nextTo"/>
        <c:crossAx val="63953152"/>
        <c:crosses val="autoZero"/>
        <c:auto val="1"/>
        <c:lblAlgn val="ctr"/>
        <c:lblOffset val="100"/>
      </c:catAx>
      <c:valAx>
        <c:axId val="63953152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6395161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transferencia efectiva del gasto (ITG)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</c:f>
              <c:strCache>
                <c:ptCount val="1"/>
                <c:pt idx="0">
                  <c:v>Bonos Entregados</c:v>
                </c:pt>
              </c:strCache>
            </c:strRef>
          </c:cat>
          <c:val>
            <c:numRef>
              <c:f>Anual!$B$53</c:f>
              <c:numCache>
                <c:formatCode>#,##0.00\ _€;\-#,##0.00\ _€</c:formatCode>
                <c:ptCount val="1"/>
                <c:pt idx="0">
                  <c:v>95.563879053794111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28-451F-A787-8F667687CE96}"/>
            </c:ext>
          </c:extLst>
        </c:ser>
        <c:dLbls/>
        <c:gapWidth val="100"/>
        <c:overlap val="-24"/>
        <c:axId val="64086400"/>
        <c:axId val="64087936"/>
      </c:barChart>
      <c:catAx>
        <c:axId val="6408640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087936"/>
        <c:crosses val="autoZero"/>
        <c:auto val="1"/>
        <c:lblAlgn val="ctr"/>
        <c:lblOffset val="100"/>
      </c:catAx>
      <c:valAx>
        <c:axId val="64087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08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BANHVI: Indicadores de gasto medio 2017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#,##0.00\ _€;\-#,##0.00\ _€</c:formatCode>
                <c:ptCount val="5"/>
                <c:pt idx="0">
                  <c:v>9409535.8825461436</c:v>
                </c:pt>
                <c:pt idx="1">
                  <c:v>7086833.1639044033</c:v>
                </c:pt>
                <c:pt idx="2">
                  <c:v>13292214.425282858</c:v>
                </c:pt>
                <c:pt idx="3">
                  <c:v>16048943.928318735</c:v>
                </c:pt>
                <c:pt idx="4">
                  <c:v>6220398.5614309125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9-422F-A93B-C87B7E050705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#,##0.00\ _€;\-#,##0.00\ _€</c:formatCode>
                <c:ptCount val="5"/>
                <c:pt idx="0">
                  <c:v>8258169.7117302222</c:v>
                </c:pt>
                <c:pt idx="1">
                  <c:v>6769088.6739212284</c:v>
                </c:pt>
                <c:pt idx="2">
                  <c:v>13723929.264366105</c:v>
                </c:pt>
                <c:pt idx="3">
                  <c:v>12116137.943300972</c:v>
                </c:pt>
                <c:pt idx="4">
                  <c:v>5934376.7803889466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19-422F-A93B-C87B7E050705}"/>
            </c:ext>
          </c:extLst>
        </c:ser>
        <c:dLbls/>
        <c:gapWidth val="100"/>
        <c:overlap val="-24"/>
        <c:axId val="64126336"/>
        <c:axId val="64136320"/>
      </c:barChart>
      <c:catAx>
        <c:axId val="641263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36320"/>
        <c:crosses val="autoZero"/>
        <c:auto val="1"/>
        <c:lblAlgn val="ctr"/>
        <c:lblOffset val="100"/>
      </c:catAx>
      <c:valAx>
        <c:axId val="6413632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26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 Índice de eficiencia (IE) 2017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#,##0.00\ _€;\-#,##0.00\ _€</c:formatCode>
                <c:ptCount val="5"/>
                <c:pt idx="0">
                  <c:v>75.503792988621115</c:v>
                </c:pt>
                <c:pt idx="1">
                  <c:v>93.725504704674123</c:v>
                </c:pt>
                <c:pt idx="2">
                  <c:v>86.283707123924444</c:v>
                </c:pt>
                <c:pt idx="3">
                  <c:v>19.796583804132609</c:v>
                </c:pt>
                <c:pt idx="4">
                  <c:v>102.55036975622932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4A-41F8-8105-9B4E98284050}"/>
            </c:ext>
          </c:extLst>
        </c:ser>
        <c:dLbls/>
        <c:gapWidth val="100"/>
        <c:overlap val="-24"/>
        <c:axId val="64181760"/>
        <c:axId val="64183296"/>
      </c:barChart>
      <c:catAx>
        <c:axId val="6418176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83296"/>
        <c:crosses val="autoZero"/>
        <c:auto val="1"/>
        <c:lblAlgn val="ctr"/>
        <c:lblOffset val="100"/>
      </c:catAx>
      <c:valAx>
        <c:axId val="6418329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418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/>
              <a:t>BANHVI:</a:t>
            </a:r>
            <a:r>
              <a:rPr lang="es-CR" baseline="0"/>
              <a:t> </a:t>
            </a:r>
            <a:r>
              <a:rPr lang="es-CR"/>
              <a:t>Indicadores de resultado 2017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#,##0.00\ _€;\-#,##0.00\ _€</c:formatCode>
                <c:ptCount val="5"/>
                <c:pt idx="0">
                  <c:v>91.63707386363636</c:v>
                </c:pt>
                <c:pt idx="1">
                  <c:v>100.37523452157599</c:v>
                </c:pt>
                <c:pt idx="2">
                  <c:v>82.234042553191486</c:v>
                </c:pt>
                <c:pt idx="3">
                  <c:v>29.883945841392652</c:v>
                </c:pt>
                <c:pt idx="4">
                  <c:v>110.02252252252251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5F-4D0A-934C-6523229FD922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#,##0.00\ _€;\-#,##0.00\ _€</c:formatCode>
                <c:ptCount val="5"/>
                <c:pt idx="0">
                  <c:v>80.424211916336873</c:v>
                </c:pt>
                <c:pt idx="1">
                  <c:v>95.874821295758167</c:v>
                </c:pt>
                <c:pt idx="2">
                  <c:v>84.904903503229207</c:v>
                </c:pt>
                <c:pt idx="3">
                  <c:v>22.560862055574489</c:v>
                </c:pt>
                <c:pt idx="4">
                  <c:v>104.96354799929154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D5F-4D0A-934C-6523229FD922}"/>
            </c:ext>
          </c:extLst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#,##0.00\ _€;\-#,##0.00\ _€</c:formatCode>
                <c:ptCount val="5"/>
                <c:pt idx="0">
                  <c:v>86.030642889986609</c:v>
                </c:pt>
                <c:pt idx="1">
                  <c:v>98.125027908667079</c:v>
                </c:pt>
                <c:pt idx="2">
                  <c:v>83.569473028210354</c:v>
                </c:pt>
                <c:pt idx="3">
                  <c:v>26.222403948483571</c:v>
                </c:pt>
                <c:pt idx="4">
                  <c:v>107.49303526090702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D5F-4D0A-934C-6523229FD922}"/>
            </c:ext>
          </c:extLst>
        </c:ser>
        <c:dLbls/>
        <c:axId val="57474048"/>
        <c:axId val="58143488"/>
      </c:barChart>
      <c:catAx>
        <c:axId val="57474048"/>
        <c:scaling>
          <c:orientation val="minMax"/>
        </c:scaling>
        <c:axPos val="b"/>
        <c:numFmt formatCode="General" sourceLinked="0"/>
        <c:majorTickMark val="none"/>
        <c:tickLblPos val="nextTo"/>
        <c:crossAx val="58143488"/>
        <c:crosses val="autoZero"/>
        <c:auto val="1"/>
        <c:lblAlgn val="ctr"/>
        <c:lblOffset val="100"/>
      </c:catAx>
      <c:valAx>
        <c:axId val="58143488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5747404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avance 2017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#,##0.00\ _€;\-#,##0.00\ _€</c:formatCode>
                <c:ptCount val="5"/>
                <c:pt idx="0">
                  <c:v>91.63707386363636</c:v>
                </c:pt>
                <c:pt idx="1">
                  <c:v>100.37523452157599</c:v>
                </c:pt>
                <c:pt idx="2">
                  <c:v>82.234042553191486</c:v>
                </c:pt>
                <c:pt idx="3">
                  <c:v>29.883945841392652</c:v>
                </c:pt>
                <c:pt idx="4">
                  <c:v>110.02252252252251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E9-48FA-8C5D-CE5DBE923094}"/>
            </c:ext>
          </c:extLst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#,##0.00\ _€;\-#,##0.00\ _€</c:formatCode>
                <c:ptCount val="5"/>
                <c:pt idx="0">
                  <c:v>80.424211916336873</c:v>
                </c:pt>
                <c:pt idx="1">
                  <c:v>95.874821295758167</c:v>
                </c:pt>
                <c:pt idx="2">
                  <c:v>84.904903503229207</c:v>
                </c:pt>
                <c:pt idx="3">
                  <c:v>22.560862055574489</c:v>
                </c:pt>
                <c:pt idx="4">
                  <c:v>104.96354799929154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E9-48FA-8C5D-CE5DBE923094}"/>
            </c:ext>
          </c:extLst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#,##0.00\ _€;\-#,##0.00\ _€</c:formatCode>
                <c:ptCount val="5"/>
                <c:pt idx="0">
                  <c:v>86.030642889986609</c:v>
                </c:pt>
                <c:pt idx="1">
                  <c:v>98.125027908667079</c:v>
                </c:pt>
                <c:pt idx="2">
                  <c:v>83.569473028210354</c:v>
                </c:pt>
                <c:pt idx="3">
                  <c:v>26.222403948483571</c:v>
                </c:pt>
                <c:pt idx="4">
                  <c:v>107.49303526090702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E9-48FA-8C5D-CE5DBE923094}"/>
            </c:ext>
          </c:extLst>
        </c:ser>
        <c:dLbls/>
        <c:axId val="58196352"/>
        <c:axId val="58197888"/>
      </c:barChart>
      <c:catAx>
        <c:axId val="58196352"/>
        <c:scaling>
          <c:orientation val="minMax"/>
        </c:scaling>
        <c:axPos val="b"/>
        <c:numFmt formatCode="General" sourceLinked="0"/>
        <c:majorTickMark val="none"/>
        <c:tickLblPos val="nextTo"/>
        <c:crossAx val="58197888"/>
        <c:crosses val="autoZero"/>
        <c:auto val="1"/>
        <c:lblAlgn val="ctr"/>
        <c:lblOffset val="100"/>
      </c:catAx>
      <c:valAx>
        <c:axId val="58197888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58196352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expansión 2017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-5.2679882525697552</c:v>
                </c:pt>
                <c:pt idx="1">
                  <c:v>-4.085030093481878</c:v>
                </c:pt>
                <c:pt idx="2">
                  <c:v>13.343108504398838</c:v>
                </c:pt>
                <c:pt idx="3">
                  <c:v>-57.729138166894664</c:v>
                </c:pt>
                <c:pt idx="4">
                  <c:v>-1.5120967741935498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9C-432F-8AF0-CCED329F2068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-6.2036044551238012</c:v>
                </c:pt>
                <c:pt idx="1">
                  <c:v>-5.8775660733299091</c:v>
                </c:pt>
                <c:pt idx="2">
                  <c:v>36.019464342857233</c:v>
                </c:pt>
                <c:pt idx="3">
                  <c:v>-67.920579222804918</c:v>
                </c:pt>
                <c:pt idx="4">
                  <c:v>-3.7429163346918148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9C-432F-8AF0-CCED329F2068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#,##0.00\ _€;\-#,##0.00\ _€</c:formatCode>
                <c:ptCount val="5"/>
                <c:pt idx="0">
                  <c:v>-0.98764523765054735</c:v>
                </c:pt>
                <c:pt idx="1">
                  <c:v>-1.8688803026212564</c:v>
                </c:pt>
                <c:pt idx="2">
                  <c:v>20.006823650489824</c:v>
                </c:pt>
                <c:pt idx="3">
                  <c:v>-24.10984922935404</c:v>
                </c:pt>
                <c:pt idx="4">
                  <c:v>-2.2650696049276164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9C-432F-8AF0-CCED329F2068}"/>
            </c:ext>
          </c:extLst>
        </c:ser>
        <c:dLbls/>
        <c:gapWidth val="75"/>
        <c:overlap val="-25"/>
        <c:axId val="58230272"/>
        <c:axId val="58231808"/>
      </c:barChart>
      <c:catAx>
        <c:axId val="58230272"/>
        <c:scaling>
          <c:orientation val="minMax"/>
        </c:scaling>
        <c:axPos val="b"/>
        <c:numFmt formatCode="General" sourceLinked="0"/>
        <c:majorTickMark val="none"/>
        <c:tickLblPos val="nextTo"/>
        <c:crossAx val="58231808"/>
        <c:crosses val="autoZero"/>
        <c:auto val="1"/>
        <c:lblAlgn val="ctr"/>
        <c:lblOffset val="100"/>
      </c:catAx>
      <c:valAx>
        <c:axId val="58231808"/>
        <c:scaling>
          <c:orientation val="minMax"/>
        </c:scaling>
        <c:axPos val="l"/>
        <c:majorGridlines/>
        <c:numFmt formatCode="0" sourceLinked="0"/>
        <c:majorTickMark val="none"/>
        <c:tickLblPos val="nextTo"/>
        <c:spPr>
          <a:ln w="9525">
            <a:noFill/>
          </a:ln>
        </c:spPr>
        <c:crossAx val="5823027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</a:t>
            </a:r>
            <a:r>
              <a:rPr lang="es-CR" sz="1400"/>
              <a:t>ndicadores de giro de recursos 2017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#,##0.00\ _€;\-#,##0.00\ _€</c:formatCode>
                <c:ptCount val="1"/>
                <c:pt idx="0">
                  <c:v>95.786637584258656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AC-437E-9ADB-EB08FAF108DC}"/>
            </c:ext>
          </c:extLst>
        </c:ser>
        <c:ser>
          <c:idx val="2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#,##0.00\ _€;\-#,##0.00\ _€</c:formatCode>
                <c:ptCount val="1"/>
                <c:pt idx="0">
                  <c:v>83.961828021775759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BAC-437E-9ADB-EB08FAF108DC}"/>
            </c:ext>
          </c:extLst>
        </c:ser>
        <c:dLbls/>
        <c:gapWidth val="75"/>
        <c:overlap val="-25"/>
        <c:axId val="58274944"/>
        <c:axId val="582764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Anual!$A$63</c15:sqref>
                        </c15:formulaRef>
                      </c:ext>
                    </c:extLst>
                    <c:strCache>
                      <c:ptCount val="1"/>
                      <c:pt idx="0">
                        <c:v>Índice de eficiencia (IE) 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Anual!$B$5:$F$5</c15:sqref>
                        </c15:formulaRef>
                      </c:ext>
                    </c:extLst>
                    <c:strCache>
                      <c:ptCount val="5"/>
                      <c:pt idx="0">
                        <c:v>Bonos Entregados</c:v>
                      </c:pt>
                      <c:pt idx="1">
                        <c:v>CLP</c:v>
                      </c:pt>
                      <c:pt idx="2">
                        <c:v>LyC</c:v>
                      </c:pt>
                      <c:pt idx="3">
                        <c:v>CVE</c:v>
                      </c:pt>
                      <c:pt idx="4">
                        <c:v>RAMT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Anual!$B$63:$F$63</c15:sqref>
                        </c15:formulaRef>
                      </c:ext>
                    </c:extLst>
                    <c:numCache>
                      <c:formatCode>#,##0.00_);\(#,##0.00\)</c:formatCode>
                      <c:ptCount val="5"/>
                      <c:pt idx="0">
                        <c:v>75.503792988621115</c:v>
                      </c:pt>
                      <c:pt idx="1">
                        <c:v>93.725504704674123</c:v>
                      </c:pt>
                      <c:pt idx="2">
                        <c:v>86.283707123924444</c:v>
                      </c:pt>
                      <c:pt idx="3">
                        <c:v>19.796583804132609</c:v>
                      </c:pt>
                      <c:pt idx="4">
                        <c:v>102.55036975622932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BAC-437E-9ADB-EB08FAF108DC}"/>
                  </c:ext>
                </c:extLst>
              </c15:ser>
            </c15:filteredBarSeries>
          </c:ext>
        </c:extLst>
      </c:barChart>
      <c:catAx>
        <c:axId val="58274944"/>
        <c:scaling>
          <c:orientation val="minMax"/>
        </c:scaling>
        <c:axPos val="b"/>
        <c:numFmt formatCode="General" sourceLinked="0"/>
        <c:majorTickMark val="none"/>
        <c:tickLblPos val="nextTo"/>
        <c:crossAx val="58276480"/>
        <c:crosses val="autoZero"/>
        <c:auto val="1"/>
        <c:lblAlgn val="ctr"/>
        <c:lblOffset val="100"/>
      </c:catAx>
      <c:valAx>
        <c:axId val="58276480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spPr>
          <a:ln w="9525">
            <a:noFill/>
          </a:ln>
        </c:spPr>
        <c:crossAx val="5827494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Indicadores de cobertura potencial 2017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Anual!$H$39:$L$39</c:f>
              <c:numCache>
                <c:formatCode>#,##0.00\ _€;\-#,##0.00\ _€</c:formatCode>
                <c:ptCount val="5"/>
                <c:pt idx="0">
                  <c:v>6.6225321308044167</c:v>
                </c:pt>
                <c:pt idx="1">
                  <c:v>6.0214324908815078</c:v>
                </c:pt>
                <c:pt idx="2">
                  <c:v>1.5170588425163811</c:v>
                </c:pt>
                <c:pt idx="3">
                  <c:v>0.83438236338400951</c:v>
                </c:pt>
                <c:pt idx="4">
                  <c:v>1.9236601533729043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F4-44E8-8617-ED5BA3BD6404}"/>
            </c:ext>
          </c:extLst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Anual!$H$40:$L$40</c:f>
              <c:numCache>
                <c:formatCode>#,##0.00\ _€;\-#,##0.00\ _€</c:formatCode>
                <c:ptCount val="5"/>
                <c:pt idx="0">
                  <c:v>6.5119998118598827</c:v>
                </c:pt>
                <c:pt idx="1">
                  <c:v>6.2223620928956453</c:v>
                </c:pt>
                <c:pt idx="2">
                  <c:v>1.5711242374358478</c:v>
                </c:pt>
                <c:pt idx="3">
                  <c:v>0.316322907588522</c:v>
                </c:pt>
                <c:pt idx="4">
                  <c:v>2.2226073393700445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F4-44E8-8617-ED5BA3BD6404}"/>
            </c:ext>
          </c:extLst>
        </c:ser>
        <c:dLbls>
          <c:showVal val="1"/>
        </c:dLbls>
        <c:axId val="58312576"/>
        <c:axId val="58314112"/>
      </c:barChart>
      <c:catAx>
        <c:axId val="58312576"/>
        <c:scaling>
          <c:orientation val="minMax"/>
        </c:scaling>
        <c:axPos val="b"/>
        <c:numFmt formatCode="General" sourceLinked="0"/>
        <c:majorTickMark val="none"/>
        <c:tickLblPos val="nextTo"/>
        <c:crossAx val="58314112"/>
        <c:crosses val="autoZero"/>
        <c:auto val="1"/>
        <c:lblAlgn val="ctr"/>
        <c:lblOffset val="100"/>
      </c:catAx>
      <c:valAx>
        <c:axId val="58314112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5831257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2017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Anual!$H$43:$L$43</c:f>
              <c:numCache>
                <c:formatCode>#,##0.00\ _€;\-#,##0.00\ _€</c:formatCode>
                <c:ptCount val="5"/>
                <c:pt idx="0">
                  <c:v>98.330965909090907</c:v>
                </c:pt>
                <c:pt idx="1">
                  <c:v>103.33690699544358</c:v>
                </c:pt>
                <c:pt idx="2">
                  <c:v>103.56382978723404</c:v>
                </c:pt>
                <c:pt idx="3">
                  <c:v>37.911025145067697</c:v>
                </c:pt>
                <c:pt idx="4">
                  <c:v>115.54054054054055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F0-421B-8A35-6ED6A0916B0E}"/>
            </c:ext>
          </c:extLst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Anual!$H$44:$M$44</c:f>
              <c:numCache>
                <c:formatCode>#,##0.00\ _€;\-#,##0.00\ _€</c:formatCode>
                <c:ptCount val="6"/>
                <c:pt idx="0">
                  <c:v>92.757195460513458</c:v>
                </c:pt>
                <c:pt idx="1">
                  <c:v>98.603943371091304</c:v>
                </c:pt>
                <c:pt idx="2">
                  <c:v>121.74378597716755</c:v>
                </c:pt>
                <c:pt idx="3">
                  <c:v>32.373136367404697</c:v>
                </c:pt>
                <c:pt idx="4">
                  <c:v>110.63782602952065</c:v>
                </c:pt>
                <c:pt idx="5">
                  <c:v>71.044685130180596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F0-421B-8A35-6ED6A0916B0E}"/>
            </c:ext>
          </c:extLst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#,##0.00\ _€;\-#,##0.00\ _€</c:formatCode>
                <c:ptCount val="5"/>
                <c:pt idx="0">
                  <c:v>95.544080684802182</c:v>
                </c:pt>
                <c:pt idx="1">
                  <c:v>100.97042518326745</c:v>
                </c:pt>
                <c:pt idx="2">
                  <c:v>112.65380788220079</c:v>
                </c:pt>
                <c:pt idx="3">
                  <c:v>35.142080756236197</c:v>
                </c:pt>
                <c:pt idx="4">
                  <c:v>113.0891832850306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F0-421B-8A35-6ED6A0916B0E}"/>
            </c:ext>
          </c:extLst>
        </c:ser>
        <c:dLbls/>
        <c:gapWidth val="75"/>
        <c:axId val="58444800"/>
        <c:axId val="58454784"/>
      </c:barChart>
      <c:catAx>
        <c:axId val="58444800"/>
        <c:scaling>
          <c:orientation val="minMax"/>
        </c:scaling>
        <c:axPos val="b"/>
        <c:numFmt formatCode="General" sourceLinked="0"/>
        <c:majorTickMark val="none"/>
        <c:tickLblPos val="nextTo"/>
        <c:crossAx val="58454784"/>
        <c:crosses val="autoZero"/>
        <c:auto val="1"/>
        <c:lblAlgn val="ctr"/>
        <c:lblOffset val="100"/>
      </c:catAx>
      <c:valAx>
        <c:axId val="58454784"/>
        <c:scaling>
          <c:orientation val="minMax"/>
          <c:max val="150"/>
          <c:min val="0"/>
        </c:scaling>
        <c:axPos val="l"/>
        <c:majorGridlines/>
        <c:numFmt formatCode="#,##0_);\(#,##0\)" sourceLinked="0"/>
        <c:majorTickMark val="none"/>
        <c:tickLblPos val="nextTo"/>
        <c:crossAx val="58444800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2017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0.00</c:formatCode>
                <c:ptCount val="5"/>
                <c:pt idx="0">
                  <c:v>-4.9188771568374978</c:v>
                </c:pt>
                <c:pt idx="1">
                  <c:v>-7.0067534973468408</c:v>
                </c:pt>
                <c:pt idx="2">
                  <c:v>14.462081128747805</c:v>
                </c:pt>
                <c:pt idx="3">
                  <c:v>-36.876006441223829</c:v>
                </c:pt>
                <c:pt idx="4">
                  <c:v>-0.86956521739129933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70-473C-B47A-9D14804A4E4B}"/>
            </c:ext>
          </c:extLst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Anual!$H$57:$L$57</c:f>
              <c:numCache>
                <c:formatCode>#,##0.00</c:formatCode>
                <c:ptCount val="5"/>
                <c:pt idx="0">
                  <c:v>0.87728018255530671</c:v>
                </c:pt>
                <c:pt idx="1">
                  <c:v>-9.1758073479283109</c:v>
                </c:pt>
                <c:pt idx="2">
                  <c:v>46.790042857472947</c:v>
                </c:pt>
                <c:pt idx="3">
                  <c:v>-39.340240710332807</c:v>
                </c:pt>
                <c:pt idx="4">
                  <c:v>-3.3115944206200232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70-473C-B47A-9D14804A4E4B}"/>
            </c:ext>
          </c:extLst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Anual!$H$58:$L$58</c:f>
              <c:numCache>
                <c:formatCode>#,##0.00\ _€;\-#,##0.00\ _€</c:formatCode>
                <c:ptCount val="5"/>
                <c:pt idx="0">
                  <c:v>6.0960127163765865</c:v>
                </c:pt>
                <c:pt idx="1">
                  <c:v>-2.3324853493738251</c:v>
                </c:pt>
                <c:pt idx="2">
                  <c:v>28.243381048054172</c:v>
                </c:pt>
                <c:pt idx="3">
                  <c:v>-3.9037996967262178</c:v>
                </c:pt>
                <c:pt idx="4">
                  <c:v>-2.463450512028964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570-473C-B47A-9D14804A4E4B}"/>
            </c:ext>
          </c:extLst>
        </c:ser>
        <c:dLbls/>
        <c:gapWidth val="75"/>
        <c:axId val="63873408"/>
        <c:axId val="63874944"/>
      </c:barChart>
      <c:catAx>
        <c:axId val="63873408"/>
        <c:scaling>
          <c:orientation val="minMax"/>
        </c:scaling>
        <c:axPos val="b"/>
        <c:numFmt formatCode="General" sourceLinked="0"/>
        <c:majorTickMark val="none"/>
        <c:tickLblPos val="nextTo"/>
        <c:crossAx val="63874944"/>
        <c:crosses val="autoZero"/>
        <c:auto val="1"/>
        <c:lblAlgn val="ctr"/>
        <c:lblOffset val="100"/>
      </c:catAx>
      <c:valAx>
        <c:axId val="63874944"/>
        <c:scaling>
          <c:orientation val="minMax"/>
        </c:scaling>
        <c:axPos val="l"/>
        <c:majorGridlines/>
        <c:numFmt formatCode="0" sourceLinked="0"/>
        <c:majorTickMark val="none"/>
        <c:tickLblPos val="nextTo"/>
        <c:crossAx val="6387340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2017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Anual!$H$61:$L$61</c:f>
              <c:numCache>
                <c:formatCode>#,##0.00\ _€;\-#,##0.00\ _€</c:formatCode>
                <c:ptCount val="5"/>
                <c:pt idx="0">
                  <c:v>9409535.8825461436</c:v>
                </c:pt>
                <c:pt idx="1">
                  <c:v>7086833.1639044033</c:v>
                </c:pt>
                <c:pt idx="2">
                  <c:v>13292214.425282858</c:v>
                </c:pt>
                <c:pt idx="3">
                  <c:v>16048943.928318735</c:v>
                </c:pt>
                <c:pt idx="4">
                  <c:v>6220398.5614309125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D9-4FB0-BFF6-22E3DF90773E}"/>
            </c:ext>
          </c:extLst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#,##0.00\ _€;\-#,##0.00\ _€</c:formatCode>
                <c:ptCount val="5"/>
                <c:pt idx="0">
                  <c:v>8876167.8580170982</c:v>
                </c:pt>
                <c:pt idx="1">
                  <c:v>6762247.0643989109</c:v>
                </c:pt>
                <c:pt idx="2">
                  <c:v>15625576.144478684</c:v>
                </c:pt>
                <c:pt idx="3">
                  <c:v>13704579.29734694</c:v>
                </c:pt>
                <c:pt idx="4">
                  <c:v>5956449.317738791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D9-4FB0-BFF6-22E3DF90773E}"/>
            </c:ext>
          </c:extLst>
        </c:ser>
        <c:dLbls/>
        <c:gapWidth val="75"/>
        <c:axId val="63892864"/>
        <c:axId val="63988864"/>
      </c:barChart>
      <c:catAx>
        <c:axId val="63892864"/>
        <c:scaling>
          <c:orientation val="minMax"/>
        </c:scaling>
        <c:axPos val="b"/>
        <c:numFmt formatCode="General" sourceLinked="0"/>
        <c:majorTickMark val="none"/>
        <c:tickLblPos val="nextTo"/>
        <c:crossAx val="63988864"/>
        <c:crosses val="autoZero"/>
        <c:auto val="1"/>
        <c:lblAlgn val="ctr"/>
        <c:lblOffset val="100"/>
      </c:catAx>
      <c:valAx>
        <c:axId val="63988864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63892864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709613</xdr:colOff>
      <xdr:row>0</xdr:row>
      <xdr:rowOff>138114</xdr:rowOff>
    </xdr:from>
    <xdr:to>
      <xdr:col>30</xdr:col>
      <xdr:colOff>690562</xdr:colOff>
      <xdr:row>16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619126</xdr:colOff>
      <xdr:row>16</xdr:row>
      <xdr:rowOff>71437</xdr:rowOff>
    </xdr:from>
    <xdr:to>
      <xdr:col>30</xdr:col>
      <xdr:colOff>683419</xdr:colOff>
      <xdr:row>32</xdr:row>
      <xdr:rowOff>79771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733425</xdr:colOff>
      <xdr:row>32</xdr:row>
      <xdr:rowOff>188119</xdr:rowOff>
    </xdr:from>
    <xdr:to>
      <xdr:col>31</xdr:col>
      <xdr:colOff>119062</xdr:colOff>
      <xdr:row>49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42863</xdr:colOff>
      <xdr:row>49</xdr:row>
      <xdr:rowOff>103582</xdr:rowOff>
    </xdr:from>
    <xdr:to>
      <xdr:col>31</xdr:col>
      <xdr:colOff>190500</xdr:colOff>
      <xdr:row>64</xdr:row>
      <xdr:rowOff>183355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857250</xdr:colOff>
      <xdr:row>81</xdr:row>
      <xdr:rowOff>122634</xdr:rowOff>
    </xdr:from>
    <xdr:to>
      <xdr:col>8</xdr:col>
      <xdr:colOff>654845</xdr:colOff>
      <xdr:row>96</xdr:row>
      <xdr:rowOff>8334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409575</xdr:colOff>
      <xdr:row>5</xdr:row>
      <xdr:rowOff>180975</xdr:rowOff>
    </xdr:from>
    <xdr:to>
      <xdr:col>19</xdr:col>
      <xdr:colOff>619125</xdr:colOff>
      <xdr:row>20</xdr:row>
      <xdr:rowOff>57150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571499</xdr:colOff>
      <xdr:row>21</xdr:row>
      <xdr:rowOff>57150</xdr:rowOff>
    </xdr:from>
    <xdr:to>
      <xdr:col>20</xdr:col>
      <xdr:colOff>314324</xdr:colOff>
      <xdr:row>35</xdr:row>
      <xdr:rowOff>133350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247650</xdr:colOff>
      <xdr:row>36</xdr:row>
      <xdr:rowOff>123825</xdr:rowOff>
    </xdr:from>
    <xdr:to>
      <xdr:col>20</xdr:col>
      <xdr:colOff>247650</xdr:colOff>
      <xdr:row>51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152400</xdr:colOff>
      <xdr:row>51</xdr:row>
      <xdr:rowOff>104775</xdr:rowOff>
    </xdr:from>
    <xdr:to>
      <xdr:col>20</xdr:col>
      <xdr:colOff>152400</xdr:colOff>
      <xdr:row>65</xdr:row>
      <xdr:rowOff>180975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38100</xdr:colOff>
      <xdr:row>66</xdr:row>
      <xdr:rowOff>180975</xdr:rowOff>
    </xdr:from>
    <xdr:to>
      <xdr:col>20</xdr:col>
      <xdr:colOff>38100</xdr:colOff>
      <xdr:row>81</xdr:row>
      <xdr:rowOff>47625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83</xdr:row>
      <xdr:rowOff>0</xdr:rowOff>
    </xdr:from>
    <xdr:to>
      <xdr:col>20</xdr:col>
      <xdr:colOff>0</xdr:colOff>
      <xdr:row>97</xdr:row>
      <xdr:rowOff>76200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201090</xdr:colOff>
      <xdr:row>75</xdr:row>
      <xdr:rowOff>67732</xdr:rowOff>
    </xdr:from>
    <xdr:to>
      <xdr:col>13</xdr:col>
      <xdr:colOff>127007</xdr:colOff>
      <xdr:row>89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21172</xdr:colOff>
      <xdr:row>67</xdr:row>
      <xdr:rowOff>14816</xdr:rowOff>
    </xdr:from>
    <xdr:to>
      <xdr:col>30</xdr:col>
      <xdr:colOff>21172</xdr:colOff>
      <xdr:row>81</xdr:row>
      <xdr:rowOff>69849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780527</xdr:colOff>
      <xdr:row>97</xdr:row>
      <xdr:rowOff>50535</xdr:rowOff>
    </xdr:from>
    <xdr:to>
      <xdr:col>8</xdr:col>
      <xdr:colOff>595319</xdr:colOff>
      <xdr:row>111</xdr:row>
      <xdr:rowOff>126735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64"/>
  <sheetViews>
    <sheetView zoomScale="70" zoomScaleNormal="7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I18" sqref="I18:M18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21" style="8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8.42578125" style="8" customWidth="1"/>
    <col min="14" max="16384" width="11.42578125" style="8"/>
  </cols>
  <sheetData>
    <row r="2" spans="1:13" ht="15.75">
      <c r="A2" s="39" t="s">
        <v>75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40" t="s">
        <v>47</v>
      </c>
      <c r="J4" s="40"/>
      <c r="K4" s="40"/>
      <c r="L4" s="40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  <c r="I6" s="10"/>
      <c r="J6" s="10"/>
      <c r="K6" s="10"/>
      <c r="L6" s="10"/>
      <c r="M6" s="10"/>
    </row>
    <row r="7" spans="1:13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>
      <c r="A8" s="2" t="s">
        <v>41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>
      <c r="A9" s="3" t="s">
        <v>49</v>
      </c>
      <c r="B9" s="17">
        <f>SUM(C9:F9)</f>
        <v>3141</v>
      </c>
      <c r="C9" s="18">
        <v>2129</v>
      </c>
      <c r="D9" s="18">
        <v>395</v>
      </c>
      <c r="E9" s="18">
        <v>362</v>
      </c>
      <c r="F9" s="18">
        <v>255</v>
      </c>
      <c r="G9" s="18">
        <v>0</v>
      </c>
      <c r="H9" s="17">
        <f>SUM(I9:L9)</f>
        <v>2514</v>
      </c>
      <c r="I9" s="17">
        <v>1761</v>
      </c>
      <c r="J9" s="17">
        <v>335</v>
      </c>
      <c r="K9" s="17">
        <v>183</v>
      </c>
      <c r="L9" s="17">
        <v>235</v>
      </c>
      <c r="M9" s="17">
        <v>0</v>
      </c>
    </row>
    <row r="10" spans="1:13">
      <c r="A10" s="3" t="s">
        <v>76</v>
      </c>
      <c r="B10" s="17">
        <f t="shared" ref="B10:B12" si="0">SUM(C10:F10)</f>
        <v>3409</v>
      </c>
      <c r="C10" s="18">
        <v>1956</v>
      </c>
      <c r="D10" s="18">
        <v>1048</v>
      </c>
      <c r="E10" s="18">
        <v>190</v>
      </c>
      <c r="F10" s="17">
        <v>215</v>
      </c>
      <c r="G10" s="18">
        <v>0</v>
      </c>
      <c r="H10" s="17">
        <f t="shared" ref="H10" si="1">SUM(I10:L10)</f>
        <v>3409</v>
      </c>
      <c r="I10" s="17">
        <v>1956</v>
      </c>
      <c r="J10" s="17">
        <v>1048</v>
      </c>
      <c r="K10" s="17">
        <v>190</v>
      </c>
      <c r="L10" s="17">
        <v>215</v>
      </c>
      <c r="M10" s="17">
        <v>0</v>
      </c>
    </row>
    <row r="11" spans="1:13">
      <c r="A11" s="3" t="s">
        <v>77</v>
      </c>
      <c r="B11" s="17">
        <f t="shared" si="0"/>
        <v>2923</v>
      </c>
      <c r="C11" s="18">
        <v>2174</v>
      </c>
      <c r="D11" s="18">
        <v>373</v>
      </c>
      <c r="E11" s="18">
        <v>93</v>
      </c>
      <c r="F11" s="18">
        <v>283</v>
      </c>
      <c r="G11" s="18">
        <v>0</v>
      </c>
      <c r="H11" s="17">
        <f>SUM(I11:L11)</f>
        <v>2767</v>
      </c>
      <c r="I11" s="17">
        <v>1987</v>
      </c>
      <c r="J11" s="17">
        <v>441</v>
      </c>
      <c r="K11" s="17">
        <v>68</v>
      </c>
      <c r="L11" s="17">
        <v>271</v>
      </c>
      <c r="M11" s="17">
        <v>0</v>
      </c>
    </row>
    <row r="12" spans="1:13">
      <c r="A12" s="3" t="s">
        <v>78</v>
      </c>
      <c r="B12" s="17">
        <f t="shared" si="0"/>
        <v>11264</v>
      </c>
      <c r="C12" s="18">
        <v>7462</v>
      </c>
      <c r="D12" s="18">
        <v>1880</v>
      </c>
      <c r="E12" s="18">
        <v>1034</v>
      </c>
      <c r="F12" s="17">
        <v>888</v>
      </c>
      <c r="G12" s="18">
        <v>0</v>
      </c>
      <c r="H12" s="17">
        <f>SUM(I12:L12)</f>
        <v>11264</v>
      </c>
      <c r="I12" s="18">
        <v>7462</v>
      </c>
      <c r="J12" s="18">
        <v>1880</v>
      </c>
      <c r="K12" s="18">
        <v>1034</v>
      </c>
      <c r="L12" s="17">
        <v>888</v>
      </c>
      <c r="M12" s="17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>
      <c r="A15" s="3" t="s">
        <v>49</v>
      </c>
      <c r="B15" s="18">
        <f>SUM(C15:G15)</f>
        <v>27679316782.329521</v>
      </c>
      <c r="C15" s="17">
        <v>14280005805.630001</v>
      </c>
      <c r="D15" s="17">
        <v>5184117298.6199999</v>
      </c>
      <c r="E15" s="17">
        <v>5750821087.4099998</v>
      </c>
      <c r="F15" s="17">
        <v>1494812000</v>
      </c>
      <c r="G15" s="17">
        <v>969560590.66952169</v>
      </c>
      <c r="H15" s="17">
        <f>SUM(I15:M15)</f>
        <v>19888711408.676392</v>
      </c>
      <c r="I15" s="17">
        <v>11909838630.57</v>
      </c>
      <c r="J15" s="17">
        <v>3301757640.9400001</v>
      </c>
      <c r="K15" s="17">
        <v>2507033246.9699998</v>
      </c>
      <c r="L15" s="17">
        <v>1397173534.5699999</v>
      </c>
      <c r="M15" s="17">
        <v>772908355.62639344</v>
      </c>
    </row>
    <row r="16" spans="1:13">
      <c r="A16" s="3" t="s">
        <v>76</v>
      </c>
      <c r="B16" s="18">
        <f>SUM(C16:G16)</f>
        <v>33414487199.256084</v>
      </c>
      <c r="C16" s="18">
        <v>13538844786.117001</v>
      </c>
      <c r="D16" s="18">
        <v>13722340872.207787</v>
      </c>
      <c r="E16" s="18">
        <v>2958034351.9081869</v>
      </c>
      <c r="F16" s="17">
        <v>1303881121.1406908</v>
      </c>
      <c r="G16" s="17">
        <v>1891386067.8824198</v>
      </c>
      <c r="H16" s="17">
        <f>SUM(I16:M16)</f>
        <v>33414487199.256084</v>
      </c>
      <c r="I16" s="18">
        <v>13538844786.117001</v>
      </c>
      <c r="J16" s="18">
        <v>13722340872.207787</v>
      </c>
      <c r="K16" s="18">
        <v>2958034351.9081869</v>
      </c>
      <c r="L16" s="17">
        <v>1303881121.1406908</v>
      </c>
      <c r="M16" s="17">
        <v>1891386067.8824198</v>
      </c>
    </row>
    <row r="17" spans="1:13">
      <c r="A17" s="3" t="s">
        <v>77</v>
      </c>
      <c r="B17" s="18">
        <f t="shared" ref="B17:B18" si="2">SUM(C17:G17)</f>
        <v>22138915670.70937</v>
      </c>
      <c r="C17" s="17">
        <v>14607536091.73</v>
      </c>
      <c r="D17" s="17">
        <v>3815359923.6199999</v>
      </c>
      <c r="E17" s="17">
        <v>1197657344.4400001</v>
      </c>
      <c r="F17" s="17">
        <v>1677819996.1500001</v>
      </c>
      <c r="G17" s="17">
        <v>840542314.76937199</v>
      </c>
      <c r="H17" s="17">
        <f t="shared" ref="H17:H18" si="3">SUM(I17:M17)</f>
        <v>23721422291.805866</v>
      </c>
      <c r="I17" s="17">
        <v>13244567177.139999</v>
      </c>
      <c r="J17" s="17">
        <v>7248047416.7399998</v>
      </c>
      <c r="K17" s="17">
        <v>779789980.16999996</v>
      </c>
      <c r="L17" s="17">
        <v>1633409000</v>
      </c>
      <c r="M17" s="17">
        <v>815608717.75586951</v>
      </c>
    </row>
    <row r="18" spans="1:13">
      <c r="A18" s="3" t="s">
        <v>78</v>
      </c>
      <c r="B18" s="18">
        <f t="shared" si="2"/>
        <v>105989012180.99977</v>
      </c>
      <c r="C18" s="18">
        <v>52881949069.054657</v>
      </c>
      <c r="D18" s="18">
        <v>24989363119.531773</v>
      </c>
      <c r="E18" s="18">
        <v>16594608021.881573</v>
      </c>
      <c r="F18" s="17">
        <v>5523713922.5506506</v>
      </c>
      <c r="G18" s="32">
        <v>5999378047.9811192</v>
      </c>
      <c r="H18" s="17">
        <f t="shared" si="3"/>
        <v>105989012180.99977</v>
      </c>
      <c r="I18" s="18">
        <v>52881949069.054657</v>
      </c>
      <c r="J18" s="18">
        <v>24989363119.531773</v>
      </c>
      <c r="K18" s="18">
        <v>16594608021.881573</v>
      </c>
      <c r="L18" s="17">
        <v>5523713922.5506506</v>
      </c>
      <c r="M18" s="30">
        <v>5999378047.9811192</v>
      </c>
    </row>
    <row r="19" spans="1:13">
      <c r="A19" s="3" t="s">
        <v>79</v>
      </c>
      <c r="B19" s="18">
        <f>SUM(C19:F19)</f>
        <v>21298373355.939999</v>
      </c>
      <c r="C19" s="18">
        <f>C17</f>
        <v>14607536091.73</v>
      </c>
      <c r="D19" s="18">
        <f t="shared" ref="D19:F19" si="4">D17</f>
        <v>3815359923.6199999</v>
      </c>
      <c r="E19" s="18">
        <f t="shared" si="4"/>
        <v>1197657344.4400001</v>
      </c>
      <c r="F19" s="18">
        <f t="shared" si="4"/>
        <v>1677819996.1500001</v>
      </c>
      <c r="G19" s="18"/>
      <c r="H19" s="17">
        <f>SUM(I19:L19)</f>
        <v>22905813574.049995</v>
      </c>
      <c r="I19" s="17">
        <f>I17</f>
        <v>13244567177.139999</v>
      </c>
      <c r="J19" s="17">
        <f t="shared" ref="J19:L19" si="5">J17</f>
        <v>7248047416.7399998</v>
      </c>
      <c r="K19" s="17">
        <f t="shared" si="5"/>
        <v>779789980.16999996</v>
      </c>
      <c r="L19" s="17">
        <f t="shared" si="5"/>
        <v>1633409000</v>
      </c>
      <c r="M19" s="17"/>
    </row>
    <row r="20" spans="1:13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>
      <c r="A22" s="3" t="s">
        <v>76</v>
      </c>
      <c r="B22" s="18">
        <f>B16</f>
        <v>33414487199.256084</v>
      </c>
      <c r="C22" s="18">
        <f>B22+H22</f>
        <v>66828974398.512169</v>
      </c>
      <c r="D22" s="18"/>
      <c r="E22" s="18"/>
      <c r="F22" s="17"/>
      <c r="G22" s="17"/>
      <c r="H22" s="17">
        <f t="shared" ref="H22" si="6">H16</f>
        <v>33414487199.256084</v>
      </c>
      <c r="I22" s="17"/>
      <c r="J22" s="17"/>
      <c r="K22" s="17"/>
      <c r="L22" s="17"/>
      <c r="M22" s="17"/>
    </row>
    <row r="23" spans="1:13">
      <c r="A23" s="3" t="s">
        <v>77</v>
      </c>
      <c r="B23" s="18">
        <v>22272967658.060001</v>
      </c>
      <c r="C23" s="18"/>
      <c r="D23" s="18"/>
      <c r="E23" s="18"/>
      <c r="F23" s="17"/>
      <c r="G23" s="17"/>
      <c r="H23" s="17">
        <v>22272967658.060001</v>
      </c>
      <c r="I23" s="17"/>
      <c r="J23" s="17"/>
      <c r="K23" s="17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>
      <c r="A25" s="2" t="s">
        <v>7</v>
      </c>
      <c r="B25" s="19"/>
      <c r="C25" s="20"/>
      <c r="D25" s="20"/>
      <c r="E25" s="20"/>
      <c r="F25" s="20"/>
      <c r="G25" s="20"/>
      <c r="H25" s="19"/>
      <c r="I25" s="19"/>
      <c r="J25" s="19"/>
      <c r="K25" s="19"/>
      <c r="L25" s="19"/>
      <c r="M25" s="19"/>
    </row>
    <row r="26" spans="1:13">
      <c r="A26" s="3" t="s">
        <v>50</v>
      </c>
      <c r="B26" s="21">
        <v>0.99</v>
      </c>
      <c r="C26" s="21">
        <v>0.99</v>
      </c>
      <c r="D26" s="21">
        <v>0.99</v>
      </c>
      <c r="E26" s="21">
        <v>0.99</v>
      </c>
      <c r="F26" s="21">
        <v>0.99</v>
      </c>
      <c r="G26" s="21">
        <v>0.99</v>
      </c>
      <c r="H26" s="21">
        <v>0.99</v>
      </c>
      <c r="I26" s="21">
        <v>0.99</v>
      </c>
      <c r="J26" s="21">
        <v>0.99</v>
      </c>
      <c r="K26" s="21">
        <v>0.99</v>
      </c>
      <c r="L26" s="21">
        <v>0.99</v>
      </c>
      <c r="M26" s="21">
        <v>0.99</v>
      </c>
    </row>
    <row r="27" spans="1:13">
      <c r="A27" s="3" t="s">
        <v>80</v>
      </c>
      <c r="B27" s="21">
        <v>1</v>
      </c>
      <c r="C27" s="21">
        <v>1</v>
      </c>
      <c r="D27" s="21">
        <v>1</v>
      </c>
      <c r="E27" s="21">
        <v>1</v>
      </c>
      <c r="F27" s="21">
        <v>1</v>
      </c>
      <c r="G27" s="21">
        <v>1</v>
      </c>
      <c r="H27" s="21">
        <v>1</v>
      </c>
      <c r="I27" s="21">
        <v>1</v>
      </c>
      <c r="J27" s="21">
        <v>1</v>
      </c>
      <c r="K27" s="21">
        <v>1</v>
      </c>
      <c r="L27" s="21">
        <v>1</v>
      </c>
      <c r="M27" s="21">
        <v>1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20"/>
      <c r="H28" s="19">
        <f>+I28+L28</f>
        <v>170086</v>
      </c>
      <c r="I28" s="19">
        <v>123924</v>
      </c>
      <c r="J28" s="19">
        <v>123924</v>
      </c>
      <c r="K28" s="19">
        <v>123924</v>
      </c>
      <c r="L28" s="19">
        <v>46162</v>
      </c>
      <c r="M28" s="19"/>
    </row>
    <row r="29" spans="1:13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>
      <c r="A31" s="2" t="s">
        <v>51</v>
      </c>
      <c r="B31" s="17">
        <f t="shared" ref="B31:M31" si="7">B15/B26</f>
        <v>27958905840.736889</v>
      </c>
      <c r="C31" s="17">
        <f t="shared" si="7"/>
        <v>14424248288.515152</v>
      </c>
      <c r="D31" s="17">
        <f t="shared" si="7"/>
        <v>5236482119.818182</v>
      </c>
      <c r="E31" s="17">
        <f t="shared" si="7"/>
        <v>5808910189.30303</v>
      </c>
      <c r="F31" s="17">
        <f t="shared" si="7"/>
        <v>1509911111.1111112</v>
      </c>
      <c r="G31" s="17">
        <f t="shared" si="7"/>
        <v>979354131.98941588</v>
      </c>
      <c r="H31" s="17">
        <f t="shared" si="7"/>
        <v>20089607483.511505</v>
      </c>
      <c r="I31" s="17">
        <f t="shared" si="7"/>
        <v>12030140030.878788</v>
      </c>
      <c r="J31" s="17">
        <f t="shared" si="7"/>
        <v>3335108728.2222223</v>
      </c>
      <c r="K31" s="17">
        <f t="shared" si="7"/>
        <v>2532356815.121212</v>
      </c>
      <c r="L31" s="17">
        <f t="shared" si="7"/>
        <v>1411286398.5555556</v>
      </c>
      <c r="M31" s="17">
        <f t="shared" si="7"/>
        <v>780715510.73373079</v>
      </c>
    </row>
    <row r="32" spans="1:13">
      <c r="A32" s="2" t="s">
        <v>81</v>
      </c>
      <c r="B32" s="17">
        <f t="shared" ref="B32:H32" si="8">B17/B27</f>
        <v>22138915670.70937</v>
      </c>
      <c r="C32" s="17">
        <f t="shared" si="8"/>
        <v>14607536091.73</v>
      </c>
      <c r="D32" s="17">
        <f t="shared" si="8"/>
        <v>3815359923.6199999</v>
      </c>
      <c r="E32" s="17">
        <f t="shared" si="8"/>
        <v>1197657344.4400001</v>
      </c>
      <c r="F32" s="17">
        <f t="shared" si="8"/>
        <v>1677819996.1500001</v>
      </c>
      <c r="G32" s="17">
        <f t="shared" si="8"/>
        <v>840542314.76937199</v>
      </c>
      <c r="H32" s="17">
        <f t="shared" si="8"/>
        <v>23721422291.805866</v>
      </c>
      <c r="I32" s="17">
        <f>I17/I27</f>
        <v>13244567177.139999</v>
      </c>
      <c r="J32" s="17">
        <f t="shared" ref="J32:M32" si="9">J17/J27</f>
        <v>7248047416.7399998</v>
      </c>
      <c r="K32" s="17">
        <f t="shared" si="9"/>
        <v>779789980.16999996</v>
      </c>
      <c r="L32" s="17">
        <f t="shared" si="9"/>
        <v>1633409000</v>
      </c>
      <c r="M32" s="17">
        <f t="shared" si="9"/>
        <v>815608717.75586951</v>
      </c>
    </row>
    <row r="33" spans="1:13">
      <c r="A33" s="2" t="s">
        <v>52</v>
      </c>
      <c r="B33" s="17">
        <f t="shared" ref="B33:F33" si="10">B31/B9</f>
        <v>8901275.3392985947</v>
      </c>
      <c r="C33" s="17">
        <f t="shared" si="10"/>
        <v>6775128.36473234</v>
      </c>
      <c r="D33" s="17">
        <f t="shared" si="10"/>
        <v>13256916.759033373</v>
      </c>
      <c r="E33" s="17">
        <f t="shared" si="10"/>
        <v>16046713.230118867</v>
      </c>
      <c r="F33" s="17">
        <f t="shared" si="10"/>
        <v>5921220.0435729846</v>
      </c>
      <c r="G33" s="17"/>
      <c r="H33" s="17">
        <f t="shared" ref="H33:L33" si="11">H31/H9</f>
        <v>7991092.8733140435</v>
      </c>
      <c r="I33" s="17">
        <f t="shared" si="11"/>
        <v>6831425.3440538263</v>
      </c>
      <c r="J33" s="17">
        <f t="shared" si="11"/>
        <v>9955548.4424543958</v>
      </c>
      <c r="K33" s="17">
        <f t="shared" si="11"/>
        <v>13838015.383176021</v>
      </c>
      <c r="L33" s="17">
        <f t="shared" si="11"/>
        <v>6005474.0364066195</v>
      </c>
      <c r="M33" s="17"/>
    </row>
    <row r="34" spans="1:13">
      <c r="A34" s="2" t="s">
        <v>82</v>
      </c>
      <c r="B34" s="17">
        <f>B32/B11</f>
        <v>7574038.8883713204</v>
      </c>
      <c r="C34" s="17">
        <f t="shared" ref="C34:F34" si="12">C32/C11</f>
        <v>6719197.834282429</v>
      </c>
      <c r="D34" s="17">
        <f t="shared" si="12"/>
        <v>10228846.980214477</v>
      </c>
      <c r="E34" s="17">
        <f t="shared" si="12"/>
        <v>12878035.961720431</v>
      </c>
      <c r="F34" s="17">
        <f t="shared" si="12"/>
        <v>5928692.5659010606</v>
      </c>
      <c r="G34" s="18"/>
      <c r="H34" s="17">
        <f t="shared" ref="H34:L34" si="13">H32/H11</f>
        <v>8572975.1687046867</v>
      </c>
      <c r="I34" s="17">
        <f t="shared" si="13"/>
        <v>6665610.0539204832</v>
      </c>
      <c r="J34" s="17">
        <f t="shared" si="13"/>
        <v>16435481.670612244</v>
      </c>
      <c r="K34" s="17">
        <f t="shared" si="13"/>
        <v>11467499.708382353</v>
      </c>
      <c r="L34" s="17">
        <f t="shared" si="13"/>
        <v>6027339.4833948342</v>
      </c>
      <c r="M34" s="17"/>
    </row>
    <row r="35" spans="1:13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>
      <c r="A39" s="2" t="s">
        <v>12</v>
      </c>
      <c r="B39" s="5">
        <f>B10/B28*100</f>
        <v>2.0042801876697673</v>
      </c>
      <c r="C39" s="5">
        <f t="shared" ref="C39:F39" si="14">C10/C28*100</f>
        <v>1.5783867531712987</v>
      </c>
      <c r="D39" s="5">
        <f t="shared" si="14"/>
        <v>0.84567961008359971</v>
      </c>
      <c r="E39" s="5">
        <f t="shared" si="14"/>
        <v>0.15331977663729382</v>
      </c>
      <c r="F39" s="5">
        <f t="shared" si="14"/>
        <v>0.46575105064771893</v>
      </c>
      <c r="G39" s="1"/>
      <c r="H39" s="5">
        <f t="shared" ref="H39" si="15">H10/H28*100</f>
        <v>2.0042801876697673</v>
      </c>
      <c r="I39" s="5">
        <f>I10/I28*100</f>
        <v>1.5783867531712987</v>
      </c>
      <c r="J39" s="5">
        <f t="shared" ref="J39:L39" si="16">J10/J28*100</f>
        <v>0.84567961008359971</v>
      </c>
      <c r="K39" s="5">
        <f t="shared" si="16"/>
        <v>0.15331977663729382</v>
      </c>
      <c r="L39" s="5">
        <f t="shared" si="16"/>
        <v>0.46575105064771893</v>
      </c>
      <c r="M39" s="5"/>
    </row>
    <row r="40" spans="1:13">
      <c r="A40" s="2" t="s">
        <v>13</v>
      </c>
      <c r="B40" s="5">
        <f>B11/B28*100</f>
        <v>1.7185423844408121</v>
      </c>
      <c r="C40" s="5">
        <f t="shared" ref="C40:F40" si="17">C11/C28*100</f>
        <v>1.7543010232077727</v>
      </c>
      <c r="D40" s="5">
        <f t="shared" si="17"/>
        <v>0.30099092992479259</v>
      </c>
      <c r="E40" s="5">
        <f t="shared" si="17"/>
        <v>7.5045995932991189E-2</v>
      </c>
      <c r="F40" s="5">
        <f t="shared" si="17"/>
        <v>0.61305835968978817</v>
      </c>
      <c r="G40" s="1"/>
      <c r="H40" s="5">
        <f t="shared" ref="H40:L40" si="18">H11/H28*100</f>
        <v>1.6268240772315181</v>
      </c>
      <c r="I40" s="5">
        <f t="shared" si="18"/>
        <v>1.6034020851489621</v>
      </c>
      <c r="J40" s="5">
        <f t="shared" si="18"/>
        <v>0.35586327103708726</v>
      </c>
      <c r="K40" s="5">
        <f t="shared" si="18"/>
        <v>5.487234111229463E-2</v>
      </c>
      <c r="L40" s="5">
        <f t="shared" si="18"/>
        <v>0.58706295221177596</v>
      </c>
      <c r="M40" s="5"/>
    </row>
    <row r="41" spans="1:13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>
      <c r="A43" s="2" t="s">
        <v>15</v>
      </c>
      <c r="B43" s="5">
        <f>B11/B10*100</f>
        <v>85.743619829862126</v>
      </c>
      <c r="C43" s="5">
        <f t="shared" ref="C43:F43" si="19">C11/C10*100</f>
        <v>111.14519427402863</v>
      </c>
      <c r="D43" s="5">
        <f t="shared" si="19"/>
        <v>35.591603053435115</v>
      </c>
      <c r="E43" s="5">
        <f t="shared" si="19"/>
        <v>48.947368421052637</v>
      </c>
      <c r="F43" s="5">
        <f t="shared" si="19"/>
        <v>131.62790697674419</v>
      </c>
      <c r="G43" s="1"/>
      <c r="H43" s="5">
        <f t="shared" ref="H43:L43" si="20">H11/H10*100</f>
        <v>81.16749779994133</v>
      </c>
      <c r="I43" s="5">
        <f t="shared" si="20"/>
        <v>101.58486707566463</v>
      </c>
      <c r="J43" s="5">
        <f t="shared" si="20"/>
        <v>42.080152671755727</v>
      </c>
      <c r="K43" s="5">
        <f t="shared" si="20"/>
        <v>35.789473684210527</v>
      </c>
      <c r="L43" s="5">
        <f t="shared" si="20"/>
        <v>126.04651162790699</v>
      </c>
      <c r="M43" s="5"/>
    </row>
    <row r="44" spans="1:13">
      <c r="A44" s="2" t="s">
        <v>16</v>
      </c>
      <c r="B44" s="5">
        <f>B17/B16*100</f>
        <v>66.255440458180232</v>
      </c>
      <c r="C44" s="5">
        <f t="shared" ref="C44:G44" si="21">C17/C16*100</f>
        <v>107.89351914802108</v>
      </c>
      <c r="D44" s="5">
        <f t="shared" si="21"/>
        <v>27.804001949458545</v>
      </c>
      <c r="E44" s="5">
        <f t="shared" si="21"/>
        <v>40.488283838468881</v>
      </c>
      <c r="F44" s="5">
        <f t="shared" si="21"/>
        <v>128.67890860189553</v>
      </c>
      <c r="G44" s="5">
        <f t="shared" si="21"/>
        <v>44.440547016952294</v>
      </c>
      <c r="H44" s="5">
        <f>H17/H16*100</f>
        <v>70.991430005647317</v>
      </c>
      <c r="I44" s="5">
        <f>I17/I16*100</f>
        <v>97.826420099898343</v>
      </c>
      <c r="J44" s="5">
        <f t="shared" ref="J44:M44" si="22">J17/J16*100</f>
        <v>52.8193220401605</v>
      </c>
      <c r="K44" s="5">
        <f t="shared" si="22"/>
        <v>26.361762150157865</v>
      </c>
      <c r="L44" s="5">
        <f t="shared" si="22"/>
        <v>125.27284685056443</v>
      </c>
      <c r="M44" s="5">
        <f t="shared" si="22"/>
        <v>43.122275859260093</v>
      </c>
    </row>
    <row r="45" spans="1:13">
      <c r="A45" s="2" t="s">
        <v>17</v>
      </c>
      <c r="B45" s="5">
        <f t="shared" ref="B45:F45" si="23">AVERAGE(B43:B44)</f>
        <v>75.999530144021179</v>
      </c>
      <c r="C45" s="5">
        <f t="shared" si="23"/>
        <v>109.51935671102486</v>
      </c>
      <c r="D45" s="5">
        <f t="shared" si="23"/>
        <v>31.69780250144683</v>
      </c>
      <c r="E45" s="5">
        <f t="shared" si="23"/>
        <v>44.717826129760759</v>
      </c>
      <c r="F45" s="5">
        <f t="shared" si="23"/>
        <v>130.15340778931986</v>
      </c>
      <c r="G45" s="1"/>
      <c r="H45" s="5">
        <f t="shared" ref="H45:L45" si="24">AVERAGE(H43:H44)</f>
        <v>76.079463902794316</v>
      </c>
      <c r="I45" s="5">
        <f t="shared" si="24"/>
        <v>99.705643587781481</v>
      </c>
      <c r="J45" s="5">
        <f t="shared" si="24"/>
        <v>47.449737355958113</v>
      </c>
      <c r="K45" s="5">
        <f t="shared" si="24"/>
        <v>31.075617917184196</v>
      </c>
      <c r="L45" s="5">
        <f t="shared" si="24"/>
        <v>125.65967923923571</v>
      </c>
      <c r="M45" s="5"/>
    </row>
    <row r="46" spans="1:13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>
      <c r="A48" s="2" t="s">
        <v>19</v>
      </c>
      <c r="B48" s="5">
        <f t="shared" ref="B48:F48" si="25">B11/B12*100</f>
        <v>25.94992897727273</v>
      </c>
      <c r="C48" s="5">
        <f t="shared" si="25"/>
        <v>29.134280353792548</v>
      </c>
      <c r="D48" s="5">
        <f t="shared" si="25"/>
        <v>19.840425531914892</v>
      </c>
      <c r="E48" s="5">
        <f t="shared" si="25"/>
        <v>8.9941972920696323</v>
      </c>
      <c r="F48" s="5">
        <f t="shared" si="25"/>
        <v>31.869369369369373</v>
      </c>
      <c r="G48" s="1"/>
      <c r="H48" s="5">
        <f t="shared" ref="H48:L48" si="26">H11/H12*100</f>
        <v>24.564985795454543</v>
      </c>
      <c r="I48" s="5">
        <f t="shared" si="26"/>
        <v>26.628249798981507</v>
      </c>
      <c r="J48" s="5">
        <f t="shared" si="26"/>
        <v>23.457446808510639</v>
      </c>
      <c r="K48" s="5">
        <f t="shared" si="26"/>
        <v>6.5764023210831715</v>
      </c>
      <c r="L48" s="5">
        <f t="shared" si="26"/>
        <v>30.518018018018019</v>
      </c>
      <c r="M48" s="5"/>
    </row>
    <row r="49" spans="1:13">
      <c r="A49" s="2" t="s">
        <v>20</v>
      </c>
      <c r="B49" s="5">
        <f t="shared" ref="B49:G49" si="27">B17/B18*100</f>
        <v>20.887934716197048</v>
      </c>
      <c r="C49" s="5">
        <f t="shared" si="27"/>
        <v>27.622915472830041</v>
      </c>
      <c r="D49" s="5">
        <f t="shared" si="27"/>
        <v>15.267935822813753</v>
      </c>
      <c r="E49" s="5">
        <f t="shared" si="27"/>
        <v>7.2171475388919974</v>
      </c>
      <c r="F49" s="5">
        <f t="shared" si="27"/>
        <v>30.374853217873447</v>
      </c>
      <c r="G49" s="5">
        <f t="shared" si="27"/>
        <v>14.010490888338452</v>
      </c>
      <c r="H49" s="5">
        <f>H17/H18*100</f>
        <v>22.381020262077989</v>
      </c>
      <c r="I49" s="5">
        <f t="shared" ref="I49:M49" si="28">I17/I18*100</f>
        <v>25.045535216269904</v>
      </c>
      <c r="J49" s="5">
        <f t="shared" si="28"/>
        <v>29.004530375865805</v>
      </c>
      <c r="K49" s="5">
        <f t="shared" si="28"/>
        <v>4.6990563389130529</v>
      </c>
      <c r="L49" s="5">
        <f t="shared" si="28"/>
        <v>29.570847131159013</v>
      </c>
      <c r="M49" s="5">
        <f t="shared" si="28"/>
        <v>13.594887857256039</v>
      </c>
    </row>
    <row r="50" spans="1:13">
      <c r="A50" s="2" t="s">
        <v>21</v>
      </c>
      <c r="B50" s="5">
        <f t="shared" ref="B50:F50" si="29">(B48+B49)/2</f>
        <v>23.418931846734889</v>
      </c>
      <c r="C50" s="5">
        <f t="shared" si="29"/>
        <v>28.378597913311296</v>
      </c>
      <c r="D50" s="5">
        <f t="shared" si="29"/>
        <v>17.554180677364322</v>
      </c>
      <c r="E50" s="5">
        <f t="shared" si="29"/>
        <v>8.1056724154808144</v>
      </c>
      <c r="F50" s="5">
        <f t="shared" si="29"/>
        <v>31.122111293621408</v>
      </c>
      <c r="G50" s="1"/>
      <c r="H50" s="5">
        <f t="shared" ref="H50:L50" si="30">(H48+H49)/2</f>
        <v>23.473003028766264</v>
      </c>
      <c r="I50" s="5">
        <f t="shared" si="30"/>
        <v>25.836892507625706</v>
      </c>
      <c r="J50" s="5">
        <f t="shared" si="30"/>
        <v>26.230988592188222</v>
      </c>
      <c r="K50" s="5">
        <f t="shared" si="30"/>
        <v>5.6377293299981126</v>
      </c>
      <c r="L50" s="5">
        <f t="shared" si="30"/>
        <v>30.044432574588516</v>
      </c>
      <c r="M50" s="5"/>
    </row>
    <row r="51" spans="1:13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>
      <c r="A53" s="2" t="s">
        <v>22</v>
      </c>
      <c r="B53" s="5">
        <f>B19/B17*100</f>
        <v>96.203326634097792</v>
      </c>
      <c r="C53" s="5"/>
      <c r="D53" s="5"/>
      <c r="E53" s="5"/>
      <c r="F53" s="5"/>
      <c r="G53" s="5"/>
      <c r="H53" s="5">
        <f>H19/H17*100</f>
        <v>96.561720845728516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>
      <c r="A56" s="2" t="s">
        <v>24</v>
      </c>
      <c r="B56" s="11">
        <f>((B11/B9)-1)*100</f>
        <v>-6.940464820120984</v>
      </c>
      <c r="C56" s="11">
        <f t="shared" ref="C56:F56" si="31">((C11/C9)-1)*100</f>
        <v>2.1136683889149799</v>
      </c>
      <c r="D56" s="11">
        <f t="shared" si="31"/>
        <v>-5.5696202531645529</v>
      </c>
      <c r="E56" s="11">
        <f t="shared" si="31"/>
        <v>-74.309392265193381</v>
      </c>
      <c r="F56" s="11">
        <f t="shared" si="31"/>
        <v>10.98039215686275</v>
      </c>
      <c r="G56" s="1"/>
      <c r="H56" s="11">
        <f>((H11/H9)-1)*100</f>
        <v>10.063643595863159</v>
      </c>
      <c r="I56" s="11">
        <f t="shared" ref="I56:L56" si="32">((I11/I9)-1)*100</f>
        <v>12.833617262918807</v>
      </c>
      <c r="J56" s="11">
        <f t="shared" si="32"/>
        <v>31.641791044776113</v>
      </c>
      <c r="K56" s="11">
        <f t="shared" si="32"/>
        <v>-62.841530054644814</v>
      </c>
      <c r="L56" s="11">
        <f t="shared" si="32"/>
        <v>15.319148936170212</v>
      </c>
      <c r="M56" s="5"/>
    </row>
    <row r="57" spans="1:13">
      <c r="A57" s="2" t="s">
        <v>25</v>
      </c>
      <c r="B57" s="12">
        <f>((B32/B31)-1)*100</f>
        <v>-20.816230088473752</v>
      </c>
      <c r="C57" s="12">
        <f t="shared" ref="C57:F57" si="33">((C32/C31)-1)*100</f>
        <v>1.2706922367717643</v>
      </c>
      <c r="D57" s="12">
        <f t="shared" si="33"/>
        <v>-27.138872313146088</v>
      </c>
      <c r="E57" s="12">
        <f t="shared" si="33"/>
        <v>-79.382408999101813</v>
      </c>
      <c r="F57" s="12">
        <f t="shared" si="33"/>
        <v>11.120448336546662</v>
      </c>
      <c r="G57" s="13"/>
      <c r="H57" s="12">
        <f>((H32/H31)-1)*100</f>
        <v>18.078077489941812</v>
      </c>
      <c r="I57" s="12">
        <f t="shared" ref="I57:L57" si="34">((I32/I31)-1)*100</f>
        <v>10.094871241266002</v>
      </c>
      <c r="J57" s="12">
        <f t="shared" si="34"/>
        <v>117.32567083663166</v>
      </c>
      <c r="K57" s="12">
        <f t="shared" si="34"/>
        <v>-69.206946844389506</v>
      </c>
      <c r="L57" s="12">
        <f t="shared" si="34"/>
        <v>15.73901666393056</v>
      </c>
      <c r="M57" s="12"/>
    </row>
    <row r="58" spans="1:13">
      <c r="A58" s="2" t="s">
        <v>26</v>
      </c>
      <c r="B58" s="5">
        <f>((B34/B33)-1)*100</f>
        <v>-14.910632469345209</v>
      </c>
      <c r="C58" s="5">
        <f t="shared" ref="C58:F58" si="35">((C34/C33)-1)*100</f>
        <v>-0.82552724375016817</v>
      </c>
      <c r="D58" s="5">
        <f t="shared" si="35"/>
        <v>-22.841433146629242</v>
      </c>
      <c r="E58" s="5">
        <f t="shared" si="35"/>
        <v>-19.746581265320984</v>
      </c>
      <c r="F58" s="5">
        <f t="shared" si="35"/>
        <v>0.12619903116397602</v>
      </c>
      <c r="G58" s="1"/>
      <c r="H58" s="5">
        <f>((H34/H33)-1)*100</f>
        <v>7.2816359991737523</v>
      </c>
      <c r="I58" s="5">
        <f t="shared" ref="I58:L58" si="36">((I34/I33)-1)*100</f>
        <v>-2.4272429512483984</v>
      </c>
      <c r="J58" s="5">
        <f t="shared" si="36"/>
        <v>65.088661519890252</v>
      </c>
      <c r="K58" s="5">
        <f t="shared" si="36"/>
        <v>-17.130459890048201</v>
      </c>
      <c r="L58" s="5">
        <f t="shared" si="36"/>
        <v>0.36409194104680687</v>
      </c>
      <c r="M58" s="5"/>
    </row>
    <row r="59" spans="1:13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>
      <c r="A61" s="2" t="s">
        <v>28</v>
      </c>
      <c r="B61" s="5">
        <f t="shared" ref="B61:F62" si="37">B16/B10</f>
        <v>9801844.2942963</v>
      </c>
      <c r="C61" s="5">
        <f t="shared" si="37"/>
        <v>6921699.7884033741</v>
      </c>
      <c r="D61" s="5">
        <f t="shared" si="37"/>
        <v>13093836.710121933</v>
      </c>
      <c r="E61" s="5">
        <f t="shared" si="37"/>
        <v>15568601.852148352</v>
      </c>
      <c r="F61" s="5">
        <f t="shared" si="37"/>
        <v>6064563.3541427478</v>
      </c>
      <c r="G61" s="1"/>
      <c r="H61" s="5">
        <f t="shared" ref="H61:L62" si="38">H16/H10</f>
        <v>9801844.2942963</v>
      </c>
      <c r="I61" s="5">
        <f t="shared" si="38"/>
        <v>6921699.7884033741</v>
      </c>
      <c r="J61" s="5">
        <f t="shared" si="38"/>
        <v>13093836.710121933</v>
      </c>
      <c r="K61" s="5">
        <f t="shared" si="38"/>
        <v>15568601.852148352</v>
      </c>
      <c r="L61" s="5">
        <f t="shared" si="38"/>
        <v>6064563.3541427478</v>
      </c>
      <c r="M61" s="5"/>
    </row>
    <row r="62" spans="1:13">
      <c r="A62" s="2" t="s">
        <v>29</v>
      </c>
      <c r="B62" s="5">
        <f t="shared" si="37"/>
        <v>7574038.8883713204</v>
      </c>
      <c r="C62" s="5">
        <f t="shared" si="37"/>
        <v>6719197.834282429</v>
      </c>
      <c r="D62" s="5">
        <f t="shared" si="37"/>
        <v>10228846.980214477</v>
      </c>
      <c r="E62" s="5">
        <f t="shared" si="37"/>
        <v>12878035.961720431</v>
      </c>
      <c r="F62" s="5">
        <f t="shared" si="37"/>
        <v>5928692.5659010606</v>
      </c>
      <c r="G62" s="1"/>
      <c r="H62" s="5">
        <f t="shared" si="38"/>
        <v>8572975.1687046867</v>
      </c>
      <c r="I62" s="5">
        <f t="shared" si="38"/>
        <v>6665610.0539204832</v>
      </c>
      <c r="J62" s="5">
        <f t="shared" si="38"/>
        <v>16435481.670612244</v>
      </c>
      <c r="K62" s="5">
        <f t="shared" si="38"/>
        <v>11467499.708382353</v>
      </c>
      <c r="L62" s="5">
        <f t="shared" si="38"/>
        <v>6027339.4833948342</v>
      </c>
      <c r="M62" s="5"/>
    </row>
    <row r="63" spans="1:13">
      <c r="A63" s="2" t="s">
        <v>30</v>
      </c>
      <c r="B63" s="5">
        <f>(B62/B61)*B45</f>
        <v>58.726029461998337</v>
      </c>
      <c r="C63" s="5">
        <f t="shared" ref="C63:F63" si="39">(C62/C61)*C45</f>
        <v>106.31524725438413</v>
      </c>
      <c r="D63" s="5">
        <f t="shared" si="39"/>
        <v>24.762182282731398</v>
      </c>
      <c r="E63" s="5">
        <f t="shared" si="39"/>
        <v>36.989691078107555</v>
      </c>
      <c r="F63" s="5">
        <f t="shared" si="39"/>
        <v>127.23744416984566</v>
      </c>
      <c r="G63" s="5"/>
      <c r="H63" s="5">
        <f t="shared" ref="H63:L63" si="40">(H62/H61)*H45</f>
        <v>66.541289098680323</v>
      </c>
      <c r="I63" s="5">
        <f t="shared" si="40"/>
        <v>96.01672430878881</v>
      </c>
      <c r="J63" s="5">
        <f t="shared" si="40"/>
        <v>59.559264855224576</v>
      </c>
      <c r="K63" s="5">
        <f t="shared" si="40"/>
        <v>22.889636640938072</v>
      </c>
      <c r="L63" s="5">
        <f t="shared" si="40"/>
        <v>124.88838881236099</v>
      </c>
      <c r="M63" s="5"/>
    </row>
    <row r="64" spans="1:13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>
      <c r="A66" s="2" t="s">
        <v>32</v>
      </c>
      <c r="B66" s="14">
        <f>(B23/C22)*100</f>
        <v>33.328309851416584</v>
      </c>
      <c r="C66" s="1"/>
      <c r="D66" s="1"/>
      <c r="E66" s="1"/>
      <c r="F66" s="1"/>
      <c r="G66" s="1"/>
      <c r="H66" s="14">
        <f>(H23/C22)*100</f>
        <v>33.328309851416584</v>
      </c>
      <c r="I66" s="5"/>
      <c r="J66" s="5"/>
      <c r="K66" s="5"/>
      <c r="L66" s="5"/>
      <c r="M66" s="5"/>
    </row>
    <row r="67" spans="1:13">
      <c r="A67" s="2" t="s">
        <v>33</v>
      </c>
      <c r="B67" s="14">
        <f t="shared" ref="B67" si="41">(B17/B23)*100</f>
        <v>99.398140430100597</v>
      </c>
      <c r="C67" s="1"/>
      <c r="D67" s="1"/>
      <c r="E67" s="1"/>
      <c r="F67" s="1"/>
      <c r="G67" s="1"/>
      <c r="H67" s="14">
        <f t="shared" ref="H67" si="42">(H17/H23)*100</f>
        <v>106.5031955147733</v>
      </c>
      <c r="I67" s="5"/>
      <c r="J67" s="5"/>
      <c r="K67" s="5"/>
      <c r="L67" s="5"/>
      <c r="M67" s="5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125</v>
      </c>
    </row>
    <row r="131" spans="15:19">
      <c r="O131" s="2"/>
      <c r="P131" s="27"/>
      <c r="Q131" s="27"/>
      <c r="R131" s="27"/>
      <c r="S131" s="27"/>
    </row>
    <row r="132" spans="15:19">
      <c r="O132" s="2"/>
      <c r="P132" s="27"/>
      <c r="Q132" s="27"/>
      <c r="R132" s="27"/>
      <c r="S132" s="27"/>
    </row>
    <row r="163" spans="3:13">
      <c r="C163" s="2"/>
      <c r="D163" s="24"/>
      <c r="E163" s="24"/>
      <c r="F163" s="24"/>
      <c r="G163" s="24"/>
      <c r="I163" s="2"/>
      <c r="J163" s="24"/>
      <c r="K163" s="24"/>
      <c r="L163" s="24"/>
      <c r="M163" s="24"/>
    </row>
    <row r="164" spans="3:13">
      <c r="C164" s="2"/>
      <c r="D164" s="24"/>
      <c r="E164" s="24"/>
      <c r="F164" s="24"/>
      <c r="G164" s="24"/>
      <c r="I164" s="2"/>
      <c r="J164" s="24"/>
      <c r="K164" s="24"/>
      <c r="L164" s="24"/>
      <c r="M164" s="24"/>
    </row>
  </sheetData>
  <mergeCells count="6">
    <mergeCell ref="M4:M5"/>
    <mergeCell ref="A4:A5"/>
    <mergeCell ref="C4:F4"/>
    <mergeCell ref="A2:G2"/>
    <mergeCell ref="G4:G5"/>
    <mergeCell ref="I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3"/>
  <sheetViews>
    <sheetView zoomScale="80" zoomScaleNormal="80" workbookViewId="0">
      <pane xSplit="1" ySplit="5" topLeftCell="D69" activePane="bottomRight" state="frozen"/>
      <selection pane="topRight" activeCell="B1" sqref="B1"/>
      <selection pane="bottomLeft" activeCell="A6" sqref="A6"/>
      <selection pane="bottomRight" activeCell="I11" sqref="I11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85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40" t="s">
        <v>47</v>
      </c>
      <c r="J4" s="40"/>
      <c r="K4" s="40"/>
      <c r="L4" s="40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  <c r="I6" s="10"/>
      <c r="J6" s="10"/>
      <c r="K6" s="10"/>
      <c r="L6" s="10"/>
      <c r="M6" s="10"/>
    </row>
    <row r="7" spans="1:13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>
      <c r="A9" s="3" t="s">
        <v>53</v>
      </c>
      <c r="B9" s="17">
        <f>SUM(C9:F9)</f>
        <v>2884</v>
      </c>
      <c r="C9" s="18">
        <v>2157</v>
      </c>
      <c r="D9" s="18">
        <v>368</v>
      </c>
      <c r="E9" s="18">
        <v>101</v>
      </c>
      <c r="F9" s="18">
        <v>258</v>
      </c>
      <c r="G9" s="18">
        <v>0</v>
      </c>
      <c r="H9" s="17">
        <f>SUM(I9:L9)</f>
        <v>2878</v>
      </c>
      <c r="I9" s="17">
        <v>2206</v>
      </c>
      <c r="J9" s="17">
        <v>321</v>
      </c>
      <c r="K9" s="17">
        <v>120</v>
      </c>
      <c r="L9" s="17">
        <v>231</v>
      </c>
      <c r="M9" s="17">
        <v>0</v>
      </c>
    </row>
    <row r="10" spans="1:13">
      <c r="A10" s="3" t="s">
        <v>86</v>
      </c>
      <c r="B10" s="17">
        <f t="shared" ref="B10:B12" si="0">SUM(C10:F10)</f>
        <v>3331</v>
      </c>
      <c r="C10" s="18">
        <v>2510</v>
      </c>
      <c r="D10" s="18">
        <v>260</v>
      </c>
      <c r="E10" s="18">
        <v>252</v>
      </c>
      <c r="F10" s="17">
        <v>309</v>
      </c>
      <c r="G10" s="18">
        <v>0</v>
      </c>
      <c r="H10" s="17">
        <f t="shared" ref="H10" si="1">SUM(I10:L10)</f>
        <v>3331</v>
      </c>
      <c r="I10" s="17">
        <v>2510</v>
      </c>
      <c r="J10" s="17">
        <v>260</v>
      </c>
      <c r="K10" s="17">
        <v>252</v>
      </c>
      <c r="L10" s="17">
        <v>309</v>
      </c>
      <c r="M10" s="17">
        <v>0</v>
      </c>
    </row>
    <row r="11" spans="1:13">
      <c r="A11" s="3" t="s">
        <v>87</v>
      </c>
      <c r="B11" s="17">
        <f t="shared" si="0"/>
        <v>2966</v>
      </c>
      <c r="C11" s="18">
        <v>2064</v>
      </c>
      <c r="D11" s="18">
        <v>592</v>
      </c>
      <c r="E11" s="18">
        <v>56</v>
      </c>
      <c r="F11" s="18">
        <v>254</v>
      </c>
      <c r="G11" s="18">
        <v>0</v>
      </c>
      <c r="H11" s="17">
        <f>SUM(I11:L11)</f>
        <v>2744</v>
      </c>
      <c r="I11" s="17">
        <v>1805</v>
      </c>
      <c r="J11" s="17">
        <v>574</v>
      </c>
      <c r="K11" s="17">
        <v>130</v>
      </c>
      <c r="L11" s="17">
        <v>235</v>
      </c>
      <c r="M11" s="17">
        <v>0</v>
      </c>
    </row>
    <row r="12" spans="1:13">
      <c r="A12" s="3" t="s">
        <v>78</v>
      </c>
      <c r="B12" s="17">
        <f t="shared" si="0"/>
        <v>11264</v>
      </c>
      <c r="C12" s="18">
        <v>7462</v>
      </c>
      <c r="D12" s="18">
        <v>1880</v>
      </c>
      <c r="E12" s="18">
        <v>1034</v>
      </c>
      <c r="F12" s="17">
        <v>888</v>
      </c>
      <c r="G12" s="18">
        <v>0</v>
      </c>
      <c r="H12" s="17">
        <f>SUM(I12:L12)</f>
        <v>11264</v>
      </c>
      <c r="I12" s="17">
        <v>7462</v>
      </c>
      <c r="J12" s="17">
        <v>1880</v>
      </c>
      <c r="K12" s="17">
        <v>1034</v>
      </c>
      <c r="L12" s="17">
        <v>888</v>
      </c>
      <c r="M12" s="17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>
      <c r="A15" s="3" t="s">
        <v>53</v>
      </c>
      <c r="B15" s="18">
        <f>SUM(C15:G15)</f>
        <v>21776445736.31749</v>
      </c>
      <c r="C15" s="17">
        <v>14652515819.59</v>
      </c>
      <c r="D15" s="17">
        <v>3629641594.5799999</v>
      </c>
      <c r="E15" s="17">
        <v>1203180162.54</v>
      </c>
      <c r="F15" s="17">
        <v>1522936000</v>
      </c>
      <c r="G15" s="17">
        <v>768172159.60749042</v>
      </c>
      <c r="H15" s="17">
        <f>SUM(I15:M15)</f>
        <v>21463657795.875126</v>
      </c>
      <c r="I15" s="17">
        <v>14705039491.75</v>
      </c>
      <c r="J15" s="17">
        <v>3078942543.27</v>
      </c>
      <c r="K15" s="17">
        <v>1534310884.9400001</v>
      </c>
      <c r="L15" s="17">
        <v>1391273000</v>
      </c>
      <c r="M15" s="17">
        <v>754091875.91512609</v>
      </c>
    </row>
    <row r="16" spans="1:13">
      <c r="A16" s="3" t="s">
        <v>86</v>
      </c>
      <c r="B16" s="18">
        <f>SUM(C16:G16)</f>
        <v>28708528921.438034</v>
      </c>
      <c r="C16" s="18">
        <v>17695131361.374462</v>
      </c>
      <c r="D16" s="18">
        <v>3450803042.9618015</v>
      </c>
      <c r="E16" s="18">
        <v>4019832482.2057552</v>
      </c>
      <c r="F16" s="17">
        <v>1917750963.8712177</v>
      </c>
      <c r="G16" s="17">
        <v>1625011071.0247941</v>
      </c>
      <c r="H16" s="17">
        <f>SUM(I16:M16)</f>
        <v>28708528921.438034</v>
      </c>
      <c r="I16" s="17">
        <v>17695131361.374462</v>
      </c>
      <c r="J16" s="17">
        <v>3450803042.9618015</v>
      </c>
      <c r="K16" s="17">
        <v>4019832482.2057552</v>
      </c>
      <c r="L16" s="17">
        <v>1917750963.8712177</v>
      </c>
      <c r="M16" s="17">
        <v>1625011071.0247941</v>
      </c>
    </row>
    <row r="17" spans="1:13">
      <c r="A17" s="3" t="s">
        <v>87</v>
      </c>
      <c r="B17" s="18">
        <f t="shared" ref="B17:B18" si="2">SUM(C17:G17)</f>
        <v>27166829211.15749</v>
      </c>
      <c r="C17" s="17">
        <v>14210028170.100002</v>
      </c>
      <c r="D17" s="17">
        <v>9909911946.6399994</v>
      </c>
      <c r="E17" s="17">
        <v>518335381.05999994</v>
      </c>
      <c r="F17" s="17">
        <v>1540927118.29</v>
      </c>
      <c r="G17" s="17">
        <v>987626595.06748426</v>
      </c>
      <c r="H17" s="17">
        <f t="shared" ref="H17:H18" si="3">SUM(I17:M17)</f>
        <v>26379740132.539253</v>
      </c>
      <c r="I17" s="17">
        <v>12531596781.300001</v>
      </c>
      <c r="J17" s="17">
        <v>9629749814.5699997</v>
      </c>
      <c r="K17" s="17">
        <v>1930504611.72</v>
      </c>
      <c r="L17" s="17">
        <v>1392277000</v>
      </c>
      <c r="M17" s="17">
        <v>895611924.94925046</v>
      </c>
    </row>
    <row r="18" spans="1:13">
      <c r="A18" s="3" t="s">
        <v>78</v>
      </c>
      <c r="B18" s="18">
        <f t="shared" si="2"/>
        <v>105989012180.99977</v>
      </c>
      <c r="C18" s="18">
        <v>52881949069.054657</v>
      </c>
      <c r="D18" s="18">
        <v>24989363119.531773</v>
      </c>
      <c r="E18" s="18">
        <v>16594608021.881573</v>
      </c>
      <c r="F18" s="17">
        <v>5523713922.5506506</v>
      </c>
      <c r="G18" s="17">
        <v>5999378047.9811192</v>
      </c>
      <c r="H18" s="17">
        <f t="shared" si="3"/>
        <v>105989012180.99977</v>
      </c>
      <c r="I18" s="17">
        <v>52881949069.054657</v>
      </c>
      <c r="J18" s="17">
        <v>24989363119.531773</v>
      </c>
      <c r="K18" s="17">
        <v>16594608021.881573</v>
      </c>
      <c r="L18" s="17">
        <v>5523713922.5506506</v>
      </c>
      <c r="M18" s="17">
        <v>5999378047.9811192</v>
      </c>
    </row>
    <row r="19" spans="1:13">
      <c r="A19" s="3" t="s">
        <v>88</v>
      </c>
      <c r="B19" s="18">
        <f>SUM(C19:F19)</f>
        <v>26179202616.090004</v>
      </c>
      <c r="C19" s="18">
        <f>C17</f>
        <v>14210028170.100002</v>
      </c>
      <c r="D19" s="18">
        <f t="shared" ref="D19:F19" si="4">D17</f>
        <v>9909911946.6399994</v>
      </c>
      <c r="E19" s="18">
        <f t="shared" si="4"/>
        <v>518335381.05999994</v>
      </c>
      <c r="F19" s="18">
        <f t="shared" si="4"/>
        <v>1540927118.29</v>
      </c>
      <c r="G19" s="18"/>
      <c r="H19" s="17">
        <f>SUM(I19:L19)</f>
        <v>25484128207.590004</v>
      </c>
      <c r="I19" s="17">
        <f>I17</f>
        <v>12531596781.300001</v>
      </c>
      <c r="J19" s="17">
        <f t="shared" ref="J19:L19" si="5">J17</f>
        <v>9629749814.5699997</v>
      </c>
      <c r="K19" s="17">
        <f t="shared" si="5"/>
        <v>1930504611.72</v>
      </c>
      <c r="L19" s="17">
        <f t="shared" si="5"/>
        <v>1392277000</v>
      </c>
      <c r="M19" s="17"/>
    </row>
    <row r="20" spans="1:13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>
      <c r="A22" s="3" t="s">
        <v>86</v>
      </c>
      <c r="B22" s="18">
        <f>B16</f>
        <v>28708528921.438034</v>
      </c>
      <c r="C22" s="18">
        <f>B22+H22</f>
        <v>57417057842.876068</v>
      </c>
      <c r="D22" s="18"/>
      <c r="E22" s="18"/>
      <c r="F22" s="17"/>
      <c r="G22" s="17"/>
      <c r="H22" s="17">
        <f t="shared" ref="H22" si="6">H16</f>
        <v>28708528921.438034</v>
      </c>
      <c r="I22" s="17"/>
      <c r="J22" s="17"/>
      <c r="K22" s="17"/>
      <c r="L22" s="17"/>
      <c r="M22" s="17"/>
    </row>
    <row r="23" spans="1:13">
      <c r="A23" s="3" t="s">
        <v>87</v>
      </c>
      <c r="B23" s="18">
        <v>28420255664.989998</v>
      </c>
      <c r="C23" s="18"/>
      <c r="D23" s="18"/>
      <c r="E23" s="18"/>
      <c r="F23" s="17"/>
      <c r="G23" s="17"/>
      <c r="H23" s="17">
        <v>28420255664.989998</v>
      </c>
      <c r="I23" s="17"/>
      <c r="J23" s="17"/>
      <c r="K23" s="17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7"/>
      <c r="J25" s="17"/>
      <c r="K25" s="17"/>
      <c r="L25" s="17"/>
      <c r="M25" s="17"/>
    </row>
    <row r="26" spans="1:13">
      <c r="A26" s="3" t="s">
        <v>54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89</v>
      </c>
      <c r="B27" s="22">
        <v>1.01</v>
      </c>
      <c r="C27" s="22">
        <v>1.01</v>
      </c>
      <c r="D27" s="22">
        <v>1.01</v>
      </c>
      <c r="E27" s="22">
        <v>1.01</v>
      </c>
      <c r="F27" s="22">
        <v>1.01</v>
      </c>
      <c r="G27" s="22">
        <v>1.01</v>
      </c>
      <c r="H27" s="22">
        <v>1.01</v>
      </c>
      <c r="I27" s="22">
        <v>1.01</v>
      </c>
      <c r="J27" s="22">
        <v>1.01</v>
      </c>
      <c r="K27" s="22">
        <v>1.01</v>
      </c>
      <c r="L27" s="22">
        <v>1.01</v>
      </c>
      <c r="M27" s="22">
        <v>1.01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7"/>
    </row>
    <row r="29" spans="1:13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>
      <c r="A31" s="2" t="s">
        <v>51</v>
      </c>
      <c r="B31" s="17">
        <f t="shared" ref="B31:F31" si="7">B15/B26</f>
        <v>21996409834.664131</v>
      </c>
      <c r="C31" s="18">
        <f t="shared" si="7"/>
        <v>14800521029.888889</v>
      </c>
      <c r="D31" s="18">
        <f t="shared" si="7"/>
        <v>3666304640.9898992</v>
      </c>
      <c r="E31" s="18">
        <f t="shared" si="7"/>
        <v>1215333497.5151515</v>
      </c>
      <c r="F31" s="18">
        <f t="shared" si="7"/>
        <v>1538319191.9191918</v>
      </c>
      <c r="G31" s="18">
        <f t="shared" ref="G31:M31" si="8">G15/G26</f>
        <v>775931474.35100043</v>
      </c>
      <c r="H31" s="17">
        <f t="shared" si="8"/>
        <v>21680462420.075886</v>
      </c>
      <c r="I31" s="17">
        <f t="shared" si="8"/>
        <v>14853575244.191919</v>
      </c>
      <c r="J31" s="17">
        <f t="shared" si="8"/>
        <v>3110042973</v>
      </c>
      <c r="K31" s="17">
        <f t="shared" si="8"/>
        <v>1549808974.6868687</v>
      </c>
      <c r="L31" s="17">
        <f t="shared" si="8"/>
        <v>1405326262.6262627</v>
      </c>
      <c r="M31" s="17">
        <f t="shared" si="8"/>
        <v>761708965.5708344</v>
      </c>
    </row>
    <row r="32" spans="1:13">
      <c r="A32" s="2" t="s">
        <v>81</v>
      </c>
      <c r="B32" s="17">
        <f t="shared" ref="B32:F32" si="9">B17/B27</f>
        <v>26897850704.116325</v>
      </c>
      <c r="C32" s="18">
        <f t="shared" si="9"/>
        <v>14069334821.881189</v>
      </c>
      <c r="D32" s="18">
        <f t="shared" si="9"/>
        <v>9811794006.5742569</v>
      </c>
      <c r="E32" s="18">
        <f t="shared" si="9"/>
        <v>513203347.58415836</v>
      </c>
      <c r="F32" s="18">
        <f t="shared" si="9"/>
        <v>1525670414.1485147</v>
      </c>
      <c r="G32" s="18">
        <f t="shared" ref="G32:H32" si="10">G17/G27</f>
        <v>977848113.92820227</v>
      </c>
      <c r="H32" s="17">
        <f t="shared" si="10"/>
        <v>26118554586.672527</v>
      </c>
      <c r="I32" s="17">
        <f>I17/I27</f>
        <v>12407521565.643566</v>
      </c>
      <c r="J32" s="17">
        <f t="shared" ref="J32:M32" si="11">J17/J27</f>
        <v>9534405757</v>
      </c>
      <c r="K32" s="17">
        <f t="shared" si="11"/>
        <v>1911390704.6732674</v>
      </c>
      <c r="L32" s="17">
        <f t="shared" si="11"/>
        <v>1378492079.2079208</v>
      </c>
      <c r="M32" s="17">
        <f t="shared" si="11"/>
        <v>886744480.14777267</v>
      </c>
    </row>
    <row r="33" spans="1:13">
      <c r="A33" s="2" t="s">
        <v>52</v>
      </c>
      <c r="B33" s="17">
        <f>B31/B9</f>
        <v>7627049.1798419319</v>
      </c>
      <c r="C33" s="18">
        <f>C31/C9</f>
        <v>6861623.1014783913</v>
      </c>
      <c r="D33" s="18">
        <f>D31/D9</f>
        <v>9962784.3505160306</v>
      </c>
      <c r="E33" s="18">
        <f>E31/E9</f>
        <v>12033004.92589259</v>
      </c>
      <c r="F33" s="18">
        <f>F31/F9</f>
        <v>5962477.4880588828</v>
      </c>
      <c r="G33" s="18"/>
      <c r="H33" s="17">
        <f t="shared" ref="H33:L33" si="12">H31/H9</f>
        <v>7533169.7081570141</v>
      </c>
      <c r="I33" s="17">
        <f t="shared" si="12"/>
        <v>6733261.670077933</v>
      </c>
      <c r="J33" s="17">
        <f t="shared" si="12"/>
        <v>9688607.3925233651</v>
      </c>
      <c r="K33" s="17">
        <f t="shared" si="12"/>
        <v>12915074.789057238</v>
      </c>
      <c r="L33" s="17">
        <f t="shared" si="12"/>
        <v>6083663.4745725654</v>
      </c>
      <c r="M33" s="17"/>
    </row>
    <row r="34" spans="1:13">
      <c r="A34" s="2" t="s">
        <v>82</v>
      </c>
      <c r="B34" s="17">
        <f>B32/B11</f>
        <v>9068729.1652448829</v>
      </c>
      <c r="C34" s="18">
        <f t="shared" ref="C34:F34" si="13">C32/C11</f>
        <v>6816538.1888959249</v>
      </c>
      <c r="D34" s="18">
        <f t="shared" si="13"/>
        <v>16573976.362456515</v>
      </c>
      <c r="E34" s="18">
        <f t="shared" si="13"/>
        <v>9164345.4925742559</v>
      </c>
      <c r="F34" s="18">
        <f t="shared" si="13"/>
        <v>6006576.4336555703</v>
      </c>
      <c r="G34" s="18"/>
      <c r="H34" s="17">
        <f t="shared" ref="H34:L34" si="14">H32/H11</f>
        <v>9518423.6831896957</v>
      </c>
      <c r="I34" s="17">
        <f t="shared" si="14"/>
        <v>6873973.1665615328</v>
      </c>
      <c r="J34" s="17">
        <f t="shared" si="14"/>
        <v>16610462.991289198</v>
      </c>
      <c r="K34" s="17">
        <f t="shared" si="14"/>
        <v>14703005.420563595</v>
      </c>
      <c r="L34" s="17">
        <f t="shared" si="14"/>
        <v>5865923.7413103012</v>
      </c>
      <c r="M34" s="17"/>
    </row>
    <row r="35" spans="1:13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>
      <c r="A39" s="2" t="s">
        <v>12</v>
      </c>
      <c r="B39" s="5">
        <f>B10/B28*100</f>
        <v>1.95842103406512</v>
      </c>
      <c r="C39" s="1">
        <f>C10/C28*100</f>
        <v>2.0254349439979342</v>
      </c>
      <c r="D39" s="1">
        <f t="shared" ref="D39:F39" si="15">D10/D28*100</f>
        <v>0.20980601013524416</v>
      </c>
      <c r="E39" s="1">
        <f t="shared" si="15"/>
        <v>0.20335044059262131</v>
      </c>
      <c r="F39" s="1">
        <f t="shared" si="15"/>
        <v>0.66938174255881455</v>
      </c>
      <c r="G39" s="1"/>
      <c r="H39" s="5">
        <f t="shared" ref="H39" si="16">H10/H28*100</f>
        <v>1.95842103406512</v>
      </c>
      <c r="I39" s="5">
        <f>I10/I28*100</f>
        <v>2.0254349439979342</v>
      </c>
      <c r="J39" s="5">
        <f t="shared" ref="J39:L39" si="17">J10/J28*100</f>
        <v>0.20980601013524416</v>
      </c>
      <c r="K39" s="5">
        <f t="shared" si="17"/>
        <v>0.20335044059262131</v>
      </c>
      <c r="L39" s="5">
        <f t="shared" si="17"/>
        <v>0.66938174255881455</v>
      </c>
      <c r="M39" s="5"/>
    </row>
    <row r="40" spans="1:13">
      <c r="A40" s="2" t="s">
        <v>13</v>
      </c>
      <c r="B40" s="5">
        <f t="shared" ref="B40:F40" si="18">B11/B28*100</f>
        <v>1.7438237127100409</v>
      </c>
      <c r="C40" s="1">
        <f t="shared" si="18"/>
        <v>1.6655369419967079</v>
      </c>
      <c r="D40" s="1">
        <f t="shared" si="18"/>
        <v>0.47771214615409446</v>
      </c>
      <c r="E40" s="1">
        <f t="shared" si="18"/>
        <v>4.5188986798360288E-2</v>
      </c>
      <c r="F40" s="1">
        <f t="shared" si="18"/>
        <v>0.55023612495125862</v>
      </c>
      <c r="G40" s="1"/>
      <c r="H40" s="5">
        <f t="shared" ref="H40:L40" si="19">H11/H28*100</f>
        <v>1.6133015062968146</v>
      </c>
      <c r="I40" s="5">
        <f t="shared" si="19"/>
        <v>1.4565378780542915</v>
      </c>
      <c r="J40" s="5">
        <f t="shared" si="19"/>
        <v>0.46318711468319296</v>
      </c>
      <c r="K40" s="5">
        <f t="shared" si="19"/>
        <v>0.10490300506762208</v>
      </c>
      <c r="L40" s="5">
        <f t="shared" si="19"/>
        <v>0.50907672977773921</v>
      </c>
      <c r="M40" s="5"/>
    </row>
    <row r="41" spans="1:13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>
      <c r="A43" s="2" t="s">
        <v>15</v>
      </c>
      <c r="B43" s="5">
        <f t="shared" ref="B43:F43" si="20">B11/B10*100</f>
        <v>89.04232963074152</v>
      </c>
      <c r="C43" s="1">
        <f t="shared" si="20"/>
        <v>82.231075697211153</v>
      </c>
      <c r="D43" s="1">
        <f t="shared" si="20"/>
        <v>227.69230769230768</v>
      </c>
      <c r="E43" s="1">
        <f t="shared" si="20"/>
        <v>22.222222222222221</v>
      </c>
      <c r="F43" s="1">
        <f t="shared" si="20"/>
        <v>82.200647249190936</v>
      </c>
      <c r="G43" s="1"/>
      <c r="H43" s="5">
        <f t="shared" ref="H43:L43" si="21">H11/H10*100</f>
        <v>82.377664365055537</v>
      </c>
      <c r="I43" s="5">
        <f t="shared" si="21"/>
        <v>71.91235059760956</v>
      </c>
      <c r="J43" s="5">
        <f t="shared" si="21"/>
        <v>220.76923076923077</v>
      </c>
      <c r="K43" s="5">
        <f t="shared" si="21"/>
        <v>51.587301587301596</v>
      </c>
      <c r="L43" s="5">
        <f t="shared" si="21"/>
        <v>76.051779935275079</v>
      </c>
      <c r="M43" s="5"/>
    </row>
    <row r="44" spans="1:13">
      <c r="A44" s="2" t="s">
        <v>16</v>
      </c>
      <c r="B44" s="5">
        <f t="shared" ref="B44:G44" si="22">B17/B16*100</f>
        <v>94.629819889066894</v>
      </c>
      <c r="C44" s="5">
        <f t="shared" si="22"/>
        <v>80.304733996596028</v>
      </c>
      <c r="D44" s="5">
        <f t="shared" si="22"/>
        <v>287.17697948169155</v>
      </c>
      <c r="E44" s="5">
        <f t="shared" si="22"/>
        <v>12.894452277662575</v>
      </c>
      <c r="F44" s="5">
        <f t="shared" si="22"/>
        <v>80.350741432007823</v>
      </c>
      <c r="G44" s="5">
        <f t="shared" si="22"/>
        <v>60.776607167645281</v>
      </c>
      <c r="H44" s="5">
        <f>H17/H16*100</f>
        <v>91.888163983352825</v>
      </c>
      <c r="I44" s="5">
        <f>I17/I16*100</f>
        <v>70.819461722982169</v>
      </c>
      <c r="J44" s="5">
        <f t="shared" ref="J44:M44" si="23">J17/J16*100</f>
        <v>279.05822774239959</v>
      </c>
      <c r="K44" s="5">
        <f t="shared" si="23"/>
        <v>48.024504012682065</v>
      </c>
      <c r="L44" s="5">
        <f t="shared" si="23"/>
        <v>72.599468138945241</v>
      </c>
      <c r="M44" s="5">
        <f t="shared" si="23"/>
        <v>55.11420450720027</v>
      </c>
    </row>
    <row r="45" spans="1:13">
      <c r="A45" s="2" t="s">
        <v>17</v>
      </c>
      <c r="B45" s="5">
        <f t="shared" ref="B45:F45" si="24">AVERAGE(B43:B44)</f>
        <v>91.836074759904207</v>
      </c>
      <c r="C45" s="1">
        <f t="shared" si="24"/>
        <v>81.267904846903591</v>
      </c>
      <c r="D45" s="1">
        <f t="shared" si="24"/>
        <v>257.43464358699964</v>
      </c>
      <c r="E45" s="1">
        <f t="shared" si="24"/>
        <v>17.558337249942397</v>
      </c>
      <c r="F45" s="1">
        <f t="shared" si="24"/>
        <v>81.275694340599387</v>
      </c>
      <c r="G45" s="1"/>
      <c r="H45" s="5">
        <f t="shared" ref="H45:L45" si="25">AVERAGE(H43:H44)</f>
        <v>87.132914174204188</v>
      </c>
      <c r="I45" s="5">
        <f t="shared" si="25"/>
        <v>71.365906160295864</v>
      </c>
      <c r="J45" s="5">
        <f t="shared" si="25"/>
        <v>249.91372925581518</v>
      </c>
      <c r="K45" s="5">
        <f t="shared" si="25"/>
        <v>49.805902799991827</v>
      </c>
      <c r="L45" s="5">
        <f t="shared" si="25"/>
        <v>74.32562403711016</v>
      </c>
      <c r="M45" s="5"/>
    </row>
    <row r="46" spans="1:13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>
      <c r="A48" s="2" t="s">
        <v>19</v>
      </c>
      <c r="B48" s="5">
        <f t="shared" ref="B48:F48" si="26">B11/B12*100</f>
        <v>26.331676136363637</v>
      </c>
      <c r="C48" s="1">
        <f t="shared" si="26"/>
        <v>27.660144733315466</v>
      </c>
      <c r="D48" s="1">
        <f t="shared" si="26"/>
        <v>31.48936170212766</v>
      </c>
      <c r="E48" s="1">
        <f t="shared" si="26"/>
        <v>5.4158607350096712</v>
      </c>
      <c r="F48" s="1">
        <f t="shared" si="26"/>
        <v>28.603603603603606</v>
      </c>
      <c r="G48" s="1"/>
      <c r="H48" s="5">
        <f t="shared" ref="H48:L48" si="27">H11/H12*100</f>
        <v>24.360795454545457</v>
      </c>
      <c r="I48" s="5">
        <f t="shared" si="27"/>
        <v>24.189225408737606</v>
      </c>
      <c r="J48" s="5">
        <f t="shared" si="27"/>
        <v>30.531914893617024</v>
      </c>
      <c r="K48" s="5">
        <f t="shared" si="27"/>
        <v>12.572533849129593</v>
      </c>
      <c r="L48" s="5">
        <f t="shared" si="27"/>
        <v>26.463963963963966</v>
      </c>
      <c r="M48" s="5"/>
    </row>
    <row r="49" spans="1:13">
      <c r="A49" s="2" t="s">
        <v>20</v>
      </c>
      <c r="B49" s="5">
        <f t="shared" ref="B49:G49" si="28">B17/B18*100</f>
        <v>25.631741113658173</v>
      </c>
      <c r="C49" s="5">
        <f t="shared" si="28"/>
        <v>26.871226231741513</v>
      </c>
      <c r="D49" s="5">
        <f t="shared" si="28"/>
        <v>39.656520653359024</v>
      </c>
      <c r="E49" s="5">
        <f t="shared" si="28"/>
        <v>3.1235168699165738</v>
      </c>
      <c r="F49" s="5">
        <f t="shared" si="28"/>
        <v>27.896577192369438</v>
      </c>
      <c r="G49" s="5">
        <f t="shared" si="28"/>
        <v>16.462149695664461</v>
      </c>
      <c r="H49" s="5">
        <f>H17/H18*100</f>
        <v>24.889127268673843</v>
      </c>
      <c r="I49" s="5">
        <f t="shared" ref="I49:M49" si="29">I17/I18*100</f>
        <v>23.697305038692708</v>
      </c>
      <c r="J49" s="5">
        <f t="shared" si="29"/>
        <v>38.535395113944915</v>
      </c>
      <c r="K49" s="5">
        <f t="shared" si="29"/>
        <v>11.633324566476325</v>
      </c>
      <c r="L49" s="5">
        <f t="shared" si="29"/>
        <v>25.205450889047796</v>
      </c>
      <c r="M49" s="5">
        <f t="shared" si="29"/>
        <v>14.928412875241914</v>
      </c>
    </row>
    <row r="50" spans="1:13">
      <c r="A50" s="2" t="s">
        <v>21</v>
      </c>
      <c r="B50" s="5">
        <f t="shared" ref="B50:F50" si="30">(B48+B49)/2</f>
        <v>25.981708625010903</v>
      </c>
      <c r="C50" s="1">
        <f t="shared" si="30"/>
        <v>27.26568548252849</v>
      </c>
      <c r="D50" s="1">
        <f t="shared" si="30"/>
        <v>35.572941177743346</v>
      </c>
      <c r="E50" s="1">
        <f t="shared" si="30"/>
        <v>4.2696888024631221</v>
      </c>
      <c r="F50" s="1">
        <f t="shared" si="30"/>
        <v>28.250090397986522</v>
      </c>
      <c r="G50" s="1"/>
      <c r="H50" s="5">
        <f t="shared" ref="H50:L50" si="31">(H48+H49)/2</f>
        <v>24.62496136160965</v>
      </c>
      <c r="I50" s="5">
        <f t="shared" si="31"/>
        <v>23.943265223715159</v>
      </c>
      <c r="J50" s="5">
        <f t="shared" si="31"/>
        <v>34.533655003780972</v>
      </c>
      <c r="K50" s="5">
        <f t="shared" si="31"/>
        <v>12.102929207802958</v>
      </c>
      <c r="L50" s="5">
        <f t="shared" si="31"/>
        <v>25.834707426505879</v>
      </c>
      <c r="M50" s="5"/>
    </row>
    <row r="51" spans="1:13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>
      <c r="A53" s="2" t="s">
        <v>22</v>
      </c>
      <c r="B53" s="5">
        <f t="shared" ref="B53" si="32">B19/B17*100</f>
        <v>96.364586432258847</v>
      </c>
      <c r="C53" s="5"/>
      <c r="D53" s="5"/>
      <c r="E53" s="5"/>
      <c r="F53" s="5"/>
      <c r="G53" s="5"/>
      <c r="H53" s="5">
        <f>H19/H17*100</f>
        <v>96.604925141606998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>
      <c r="A56" s="2" t="s">
        <v>24</v>
      </c>
      <c r="B56" s="11">
        <f t="shared" ref="B56:F56" si="33">((B11/B9)-1)*100</f>
        <v>2.8432732316227449</v>
      </c>
      <c r="C56" s="7">
        <f t="shared" si="33"/>
        <v>-4.3115438108484057</v>
      </c>
      <c r="D56" s="7">
        <f t="shared" si="33"/>
        <v>60.869565217391312</v>
      </c>
      <c r="E56" s="7">
        <f t="shared" si="33"/>
        <v>-44.554455445544548</v>
      </c>
      <c r="F56" s="7">
        <f t="shared" si="33"/>
        <v>-1.5503875968992276</v>
      </c>
      <c r="G56" s="1"/>
      <c r="H56" s="11">
        <f>((H11/H9)-1)*100</f>
        <v>-4.6560111188325255</v>
      </c>
      <c r="I56" s="11">
        <f t="shared" ref="I56:L56" si="34">((I11/I9)-1)*100</f>
        <v>-18.177697189483233</v>
      </c>
      <c r="J56" s="11">
        <f t="shared" si="34"/>
        <v>78.81619937694704</v>
      </c>
      <c r="K56" s="11">
        <f t="shared" si="34"/>
        <v>8.333333333333325</v>
      </c>
      <c r="L56" s="11">
        <f t="shared" si="34"/>
        <v>1.7316017316017396</v>
      </c>
      <c r="M56" s="5"/>
    </row>
    <row r="57" spans="1:13">
      <c r="A57" s="2" t="s">
        <v>25</v>
      </c>
      <c r="B57" s="12">
        <f>((B32/B31)-1)*100</f>
        <v>22.282913013050056</v>
      </c>
      <c r="C57" s="12">
        <f t="shared" ref="C57:F57" si="35">((C32/C31)-1)*100</f>
        <v>-4.9402734304495599</v>
      </c>
      <c r="D57" s="12">
        <f t="shared" si="35"/>
        <v>167.62080534379925</v>
      </c>
      <c r="E57" s="12">
        <f t="shared" si="35"/>
        <v>-57.772632069021014</v>
      </c>
      <c r="F57" s="12">
        <f t="shared" si="35"/>
        <v>-0.82224663367143069</v>
      </c>
      <c r="G57" s="13"/>
      <c r="H57" s="12">
        <f>((H32/H31)-1)*100</f>
        <v>20.470468205913427</v>
      </c>
      <c r="I57" s="12">
        <f t="shared" ref="I57:L57" si="36">((I32/I31)-1)*100</f>
        <v>-16.467777207408808</v>
      </c>
      <c r="J57" s="12">
        <f t="shared" si="36"/>
        <v>206.56829631530624</v>
      </c>
      <c r="K57" s="12">
        <f t="shared" si="36"/>
        <v>23.33072887640586</v>
      </c>
      <c r="L57" s="12">
        <f t="shared" si="36"/>
        <v>-1.9094628864470442</v>
      </c>
      <c r="M57" s="12"/>
    </row>
    <row r="58" spans="1:13">
      <c r="A58" s="2" t="s">
        <v>26</v>
      </c>
      <c r="B58" s="5">
        <f>((B34/B33)-1)*100</f>
        <v>18.902198627658894</v>
      </c>
      <c r="C58" s="1">
        <f t="shared" ref="C58:F58" si="37">((C34/C33)-1)*100</f>
        <v>-0.65705900653086902</v>
      </c>
      <c r="D58" s="1">
        <f t="shared" si="37"/>
        <v>66.358878997496845</v>
      </c>
      <c r="E58" s="1">
        <f t="shared" si="37"/>
        <v>-23.83992569591291</v>
      </c>
      <c r="F58" s="1">
        <f t="shared" si="37"/>
        <v>0.73960775005028623</v>
      </c>
      <c r="G58" s="1"/>
      <c r="H58" s="5">
        <f>((H34/H33)-1)*100</f>
        <v>26.353501274277981</v>
      </c>
      <c r="I58" s="5">
        <f t="shared" ref="I58:L58" si="38">((I34/I33)-1)*100</f>
        <v>2.0897969420809792</v>
      </c>
      <c r="J58" s="5">
        <f t="shared" si="38"/>
        <v>71.443245848803656</v>
      </c>
      <c r="K58" s="5">
        <f t="shared" si="38"/>
        <v>13.843749732066946</v>
      </c>
      <c r="L58" s="5">
        <f t="shared" si="38"/>
        <v>-3.579089050081985</v>
      </c>
      <c r="M58" s="5"/>
    </row>
    <row r="59" spans="1:13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>
      <c r="A61" s="2" t="s">
        <v>28</v>
      </c>
      <c r="B61" s="5">
        <f t="shared" ref="B61:F62" si="39">B16/B10</f>
        <v>8618591.69061484</v>
      </c>
      <c r="C61" s="1">
        <f t="shared" si="39"/>
        <v>7049853.1320216982</v>
      </c>
      <c r="D61" s="1">
        <f t="shared" si="39"/>
        <v>13272319.396006929</v>
      </c>
      <c r="E61" s="1">
        <f t="shared" si="39"/>
        <v>15951716.199229188</v>
      </c>
      <c r="F61" s="1">
        <f t="shared" si="39"/>
        <v>6206313.7989359796</v>
      </c>
      <c r="G61" s="1"/>
      <c r="H61" s="5">
        <f t="shared" ref="H61:L62" si="40">H16/H10</f>
        <v>8618591.69061484</v>
      </c>
      <c r="I61" s="5">
        <f t="shared" si="40"/>
        <v>7049853.1320216982</v>
      </c>
      <c r="J61" s="5">
        <f t="shared" si="40"/>
        <v>13272319.396006929</v>
      </c>
      <c r="K61" s="5">
        <f t="shared" si="40"/>
        <v>15951716.199229188</v>
      </c>
      <c r="L61" s="5">
        <f t="shared" si="40"/>
        <v>6206313.7989359796</v>
      </c>
      <c r="M61" s="5"/>
    </row>
    <row r="62" spans="1:13">
      <c r="A62" s="2" t="s">
        <v>29</v>
      </c>
      <c r="B62" s="5">
        <f t="shared" si="39"/>
        <v>9159416.4568973333</v>
      </c>
      <c r="C62" s="5">
        <f t="shared" si="39"/>
        <v>6884703.5707848845</v>
      </c>
      <c r="D62" s="5">
        <f t="shared" si="39"/>
        <v>16739716.126081079</v>
      </c>
      <c r="E62" s="5">
        <f t="shared" si="39"/>
        <v>9255988.9474999998</v>
      </c>
      <c r="F62" s="5">
        <f t="shared" si="39"/>
        <v>6066642.1979921255</v>
      </c>
      <c r="G62" s="1"/>
      <c r="H62" s="5">
        <f t="shared" si="40"/>
        <v>9613607.9200215936</v>
      </c>
      <c r="I62" s="5">
        <f t="shared" si="40"/>
        <v>6942712.8982271478</v>
      </c>
      <c r="J62" s="5">
        <f t="shared" si="40"/>
        <v>16776567.621202091</v>
      </c>
      <c r="K62" s="5">
        <f t="shared" si="40"/>
        <v>14850035.474769231</v>
      </c>
      <c r="L62" s="5">
        <f t="shared" si="40"/>
        <v>5924582.978723404</v>
      </c>
      <c r="M62" s="5"/>
    </row>
    <row r="63" spans="1:13">
      <c r="A63" s="2" t="s">
        <v>30</v>
      </c>
      <c r="B63" s="5">
        <f>(B62/B61)*B45</f>
        <v>97.598875162945873</v>
      </c>
      <c r="C63" s="5">
        <f t="shared" ref="C63:L63" si="41">(C62/C61)*C45</f>
        <v>79.364126345882198</v>
      </c>
      <c r="D63" s="5">
        <f t="shared" si="41"/>
        <v>324.68950799675162</v>
      </c>
      <c r="E63" s="5">
        <f t="shared" si="41"/>
        <v>10.18823137850193</v>
      </c>
      <c r="F63" s="5">
        <f t="shared" si="41"/>
        <v>79.446604366399072</v>
      </c>
      <c r="G63" s="5"/>
      <c r="H63" s="5">
        <f t="shared" si="41"/>
        <v>97.192407282950583</v>
      </c>
      <c r="I63" s="5">
        <f t="shared" si="41"/>
        <v>70.281321882044196</v>
      </c>
      <c r="J63" s="5">
        <f t="shared" si="41"/>
        <v>315.89765535542921</v>
      </c>
      <c r="K63" s="5">
        <f t="shared" si="41"/>
        <v>46.366134790470156</v>
      </c>
      <c r="L63" s="5">
        <f t="shared" si="41"/>
        <v>70.951669754235112</v>
      </c>
      <c r="M63" s="5"/>
    </row>
    <row r="64" spans="1:13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>
      <c r="A66" s="2" t="s">
        <v>32</v>
      </c>
      <c r="B66" s="14">
        <f>(B23/C22)*100</f>
        <v>49.497930985532371</v>
      </c>
      <c r="C66" s="1"/>
      <c r="D66" s="1"/>
      <c r="E66" s="1"/>
      <c r="F66" s="1"/>
      <c r="G66" s="1"/>
      <c r="H66" s="14">
        <f>(H23/C22)*100</f>
        <v>49.497930985532371</v>
      </c>
      <c r="I66" s="5"/>
      <c r="J66" s="5"/>
      <c r="K66" s="5"/>
      <c r="L66" s="5"/>
      <c r="M66" s="5"/>
    </row>
    <row r="67" spans="1:13">
      <c r="A67" s="2" t="s">
        <v>33</v>
      </c>
      <c r="B67" s="14">
        <f t="shared" ref="B67" si="42">(B17/B23)*100</f>
        <v>95.589672138746579</v>
      </c>
      <c r="C67" s="1"/>
      <c r="D67" s="1"/>
      <c r="E67" s="1"/>
      <c r="F67" s="1"/>
      <c r="G67" s="1"/>
      <c r="H67" s="14">
        <f t="shared" ref="H67" si="43">(H17/H23)*100</f>
        <v>92.820206980177204</v>
      </c>
      <c r="I67" s="5"/>
      <c r="J67" s="5"/>
      <c r="K67" s="5"/>
      <c r="L67" s="5"/>
      <c r="M67" s="5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5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83"/>
  <sheetViews>
    <sheetView zoomScale="70" zoomScaleNormal="70" workbookViewId="0">
      <pane xSplit="1" ySplit="5" topLeftCell="B65" activePane="bottomRight" state="frozen"/>
      <selection pane="topRight" activeCell="B1" sqref="B1"/>
      <selection pane="bottomLeft" activeCell="A6" sqref="A6"/>
      <selection pane="bottomRight" activeCell="A83" sqref="A83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4" ht="15.75">
      <c r="A2" s="39" t="s">
        <v>90</v>
      </c>
      <c r="B2" s="39"/>
      <c r="C2" s="39"/>
      <c r="D2" s="39"/>
      <c r="E2" s="39"/>
      <c r="F2" s="39"/>
      <c r="G2" s="39"/>
    </row>
    <row r="4" spans="1:14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4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4" ht="15.75" thickTop="1">
      <c r="A6" s="4" t="s">
        <v>4</v>
      </c>
      <c r="B6" s="10"/>
      <c r="H6" s="10"/>
    </row>
    <row r="7" spans="1:14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4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4">
      <c r="A9" s="3" t="s">
        <v>55</v>
      </c>
      <c r="B9" s="17">
        <f>SUM(C9:F9)</f>
        <v>2591</v>
      </c>
      <c r="C9" s="18">
        <v>1905</v>
      </c>
      <c r="D9" s="18">
        <v>305</v>
      </c>
      <c r="E9" s="18">
        <v>169</v>
      </c>
      <c r="F9" s="18">
        <v>212</v>
      </c>
      <c r="G9" s="18"/>
      <c r="H9" s="28">
        <f>SUM(I9:L9)</f>
        <v>2934</v>
      </c>
      <c r="I9" s="29">
        <v>1980</v>
      </c>
      <c r="J9" s="29">
        <v>431</v>
      </c>
      <c r="K9" s="29">
        <v>213</v>
      </c>
      <c r="L9" s="29">
        <v>310</v>
      </c>
      <c r="M9" s="18">
        <v>0</v>
      </c>
      <c r="N9" s="23"/>
    </row>
    <row r="10" spans="1:14">
      <c r="A10" s="3" t="s">
        <v>91</v>
      </c>
      <c r="B10" s="17">
        <f t="shared" ref="B10" si="0">SUM(C10:F10)</f>
        <v>2310</v>
      </c>
      <c r="C10" s="18">
        <v>1580</v>
      </c>
      <c r="D10" s="18">
        <v>249</v>
      </c>
      <c r="E10" s="18">
        <v>285</v>
      </c>
      <c r="F10" s="17">
        <v>196</v>
      </c>
      <c r="G10" s="18"/>
      <c r="H10" s="17">
        <f t="shared" ref="H10" si="1">SUM(I10:L10)</f>
        <v>2310</v>
      </c>
      <c r="I10" s="18">
        <v>1580</v>
      </c>
      <c r="J10" s="18">
        <v>249</v>
      </c>
      <c r="K10" s="18">
        <v>285</v>
      </c>
      <c r="L10" s="17">
        <v>196</v>
      </c>
      <c r="M10" s="18">
        <v>0</v>
      </c>
    </row>
    <row r="11" spans="1:14">
      <c r="A11" s="3" t="s">
        <v>92</v>
      </c>
      <c r="B11" s="17">
        <f>SUM(C11:F11)</f>
        <v>2465</v>
      </c>
      <c r="C11" s="18">
        <v>1783</v>
      </c>
      <c r="D11" s="18">
        <v>339</v>
      </c>
      <c r="E11" s="18">
        <v>113</v>
      </c>
      <c r="F11" s="18">
        <v>230</v>
      </c>
      <c r="G11" s="18"/>
      <c r="H11" s="17">
        <f>SUM(I11:L11)</f>
        <v>2366</v>
      </c>
      <c r="I11" s="18">
        <v>1567</v>
      </c>
      <c r="J11" s="18">
        <v>473</v>
      </c>
      <c r="K11" s="18">
        <v>123</v>
      </c>
      <c r="L11" s="18">
        <v>203</v>
      </c>
      <c r="M11" s="18">
        <v>0</v>
      </c>
    </row>
    <row r="12" spans="1:14">
      <c r="A12" s="3" t="s">
        <v>78</v>
      </c>
      <c r="B12" s="17">
        <f>SUM(C12:F12)</f>
        <v>11264</v>
      </c>
      <c r="C12" s="18">
        <v>7462</v>
      </c>
      <c r="D12" s="18">
        <v>1880</v>
      </c>
      <c r="E12" s="18">
        <v>1034</v>
      </c>
      <c r="F12" s="17">
        <v>888</v>
      </c>
      <c r="G12" s="18"/>
      <c r="H12" s="17">
        <f>SUM(I12:L12)</f>
        <v>11264</v>
      </c>
      <c r="I12" s="18">
        <v>7462</v>
      </c>
      <c r="J12" s="18">
        <v>1880</v>
      </c>
      <c r="K12" s="18">
        <v>1034</v>
      </c>
      <c r="L12" s="17">
        <v>888</v>
      </c>
      <c r="M12" s="18">
        <v>0</v>
      </c>
    </row>
    <row r="13" spans="1:14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4">
      <c r="A14" s="6" t="s">
        <v>5</v>
      </c>
      <c r="B14" s="17"/>
      <c r="C14" s="18"/>
      <c r="D14" s="18"/>
      <c r="E14" s="18"/>
      <c r="F14" s="18"/>
      <c r="G14" s="18"/>
      <c r="H14" s="28"/>
      <c r="I14" s="29"/>
      <c r="J14" s="29"/>
      <c r="K14" s="29"/>
      <c r="L14" s="29"/>
      <c r="M14" s="29"/>
    </row>
    <row r="15" spans="1:14">
      <c r="A15" s="3" t="s">
        <v>55</v>
      </c>
      <c r="B15" s="18">
        <f>SUM(C15:G15)</f>
        <v>21325263570.8979</v>
      </c>
      <c r="C15" s="17">
        <v>12856310974.58</v>
      </c>
      <c r="D15" s="17">
        <v>3384408575.4200001</v>
      </c>
      <c r="E15" s="17">
        <v>3123603751.4899998</v>
      </c>
      <c r="F15" s="17">
        <v>1283556534.5699999</v>
      </c>
      <c r="G15" s="17">
        <v>677383734.83790123</v>
      </c>
      <c r="H15" s="29">
        <f>SUM(I15:M15)</f>
        <v>24639097407.917393</v>
      </c>
      <c r="I15" s="28">
        <v>13304361187.139999</v>
      </c>
      <c r="J15" s="28">
        <v>5196442777.8199997</v>
      </c>
      <c r="K15" s="28">
        <v>3516997267.4299998</v>
      </c>
      <c r="L15" s="28">
        <v>1858502000</v>
      </c>
      <c r="M15" s="28">
        <v>762794175.52739477</v>
      </c>
      <c r="N15" s="23"/>
    </row>
    <row r="16" spans="1:14">
      <c r="A16" s="3" t="s">
        <v>91</v>
      </c>
      <c r="B16" s="18">
        <f>SUM(C16:G16)</f>
        <v>21794664808.952557</v>
      </c>
      <c r="C16" s="18">
        <v>11345797260.838772</v>
      </c>
      <c r="D16" s="18">
        <v>3378474299.2058821</v>
      </c>
      <c r="E16" s="18">
        <v>4600643762.9716101</v>
      </c>
      <c r="F16" s="17">
        <v>1236089213.7314317</v>
      </c>
      <c r="G16" s="17">
        <v>1233660272.2048616</v>
      </c>
      <c r="H16" s="18">
        <f>SUM(I16:M16)</f>
        <v>21794664808.952557</v>
      </c>
      <c r="I16" s="18">
        <v>11345797260.838772</v>
      </c>
      <c r="J16" s="18">
        <v>3378474299.2058821</v>
      </c>
      <c r="K16" s="18">
        <v>4600643762.9716101</v>
      </c>
      <c r="L16" s="17">
        <v>1236089213.7314317</v>
      </c>
      <c r="M16" s="17">
        <v>1233660272.2048616</v>
      </c>
    </row>
    <row r="17" spans="1:13">
      <c r="A17" s="3" t="s">
        <v>92</v>
      </c>
      <c r="B17" s="18">
        <f t="shared" ref="B17:B18" si="2">SUM(C17:G17)</f>
        <v>20808138971.051609</v>
      </c>
      <c r="C17" s="17">
        <v>12233502447.93</v>
      </c>
      <c r="D17" s="17">
        <v>4680575203.3000002</v>
      </c>
      <c r="E17" s="17">
        <v>1617966105.1100001</v>
      </c>
      <c r="F17" s="17">
        <v>1328725000</v>
      </c>
      <c r="G17" s="17">
        <v>947370214.71160853</v>
      </c>
      <c r="H17" s="18">
        <f t="shared" ref="H17:H18" si="3">SUM(I17:M17)</f>
        <v>22232451639.132469</v>
      </c>
      <c r="I17" s="17">
        <v>10777565213.59</v>
      </c>
      <c r="J17" s="17">
        <v>7317517615.3500004</v>
      </c>
      <c r="K17" s="17">
        <v>2020832579.9100001</v>
      </c>
      <c r="L17" s="17">
        <v>1195413000</v>
      </c>
      <c r="M17" s="17">
        <v>921123230.28246713</v>
      </c>
    </row>
    <row r="18" spans="1:13">
      <c r="A18" s="3" t="s">
        <v>78</v>
      </c>
      <c r="B18" s="18">
        <f t="shared" si="2"/>
        <v>105989012180.99977</v>
      </c>
      <c r="C18" s="18">
        <v>52881949069.054657</v>
      </c>
      <c r="D18" s="18">
        <v>24989363119.531773</v>
      </c>
      <c r="E18" s="18">
        <v>16594608021.881573</v>
      </c>
      <c r="F18" s="17">
        <v>5523713922.5506506</v>
      </c>
      <c r="G18" s="17">
        <v>5999378047.9811192</v>
      </c>
      <c r="H18" s="18">
        <f t="shared" si="3"/>
        <v>105989012180.99977</v>
      </c>
      <c r="I18" s="18">
        <v>52881949069.054657</v>
      </c>
      <c r="J18" s="18">
        <v>24989363119.531773</v>
      </c>
      <c r="K18" s="18">
        <v>16594608021.881573</v>
      </c>
      <c r="L18" s="17">
        <v>5523713922.5506506</v>
      </c>
      <c r="M18" s="17">
        <v>5999378047.9811192</v>
      </c>
    </row>
    <row r="19" spans="1:13">
      <c r="A19" s="3" t="s">
        <v>93</v>
      </c>
      <c r="B19" s="18">
        <f>SUM(C19:F19)</f>
        <v>19860768756.34</v>
      </c>
      <c r="C19" s="18">
        <f>C17</f>
        <v>12233502447.93</v>
      </c>
      <c r="D19" s="18">
        <f t="shared" ref="D19:F19" si="4">D17</f>
        <v>4680575203.3000002</v>
      </c>
      <c r="E19" s="18">
        <f t="shared" si="4"/>
        <v>1617966105.1100001</v>
      </c>
      <c r="F19" s="18">
        <f t="shared" si="4"/>
        <v>1328725000</v>
      </c>
      <c r="G19" s="18"/>
      <c r="H19" s="18">
        <f>SUM(I19:L19)</f>
        <v>21311328408.850002</v>
      </c>
      <c r="I19" s="18">
        <f>I17</f>
        <v>10777565213.59</v>
      </c>
      <c r="J19" s="18">
        <f t="shared" ref="J19:L19" si="5">J17</f>
        <v>7317517615.3500004</v>
      </c>
      <c r="K19" s="18">
        <f t="shared" si="5"/>
        <v>2020832579.9100001</v>
      </c>
      <c r="L19" s="18">
        <f t="shared" si="5"/>
        <v>1195413000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91</v>
      </c>
      <c r="B22" s="18">
        <f t="shared" ref="B22" si="6">B16</f>
        <v>21794664808.952557</v>
      </c>
      <c r="C22" s="18">
        <f>B22+H22</f>
        <v>43589329617.905113</v>
      </c>
      <c r="D22" s="18"/>
      <c r="E22" s="18"/>
      <c r="F22" s="17"/>
      <c r="G22" s="17"/>
      <c r="H22" s="18">
        <f t="shared" ref="H22" si="7">H16</f>
        <v>21794664808.952557</v>
      </c>
      <c r="I22" s="18"/>
      <c r="J22" s="18"/>
      <c r="K22" s="18"/>
      <c r="L22" s="17"/>
      <c r="M22" s="17"/>
    </row>
    <row r="23" spans="1:13">
      <c r="A23" s="3" t="s">
        <v>92</v>
      </c>
      <c r="B23" s="18">
        <v>23142781832</v>
      </c>
      <c r="C23" s="18"/>
      <c r="D23" s="18"/>
      <c r="E23" s="18"/>
      <c r="F23" s="17"/>
      <c r="G23" s="17"/>
      <c r="H23" s="18">
        <v>23142781832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56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94</v>
      </c>
      <c r="B27" s="22">
        <v>1.01</v>
      </c>
      <c r="C27" s="22">
        <v>1.01</v>
      </c>
      <c r="D27" s="22">
        <v>1.01</v>
      </c>
      <c r="E27" s="22">
        <v>1.01</v>
      </c>
      <c r="F27" s="22">
        <v>1.01</v>
      </c>
      <c r="G27" s="22">
        <v>1.01</v>
      </c>
      <c r="H27" s="22">
        <v>1.01</v>
      </c>
      <c r="I27" s="22">
        <v>1.01</v>
      </c>
      <c r="J27" s="22">
        <v>1.01</v>
      </c>
      <c r="K27" s="22">
        <v>1.01</v>
      </c>
      <c r="L27" s="22">
        <v>1.01</v>
      </c>
      <c r="M27" s="22">
        <v>1.01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57</v>
      </c>
      <c r="B31" s="17">
        <f t="shared" ref="B31:F31" si="8">B15/B26</f>
        <v>21540670273.634243</v>
      </c>
      <c r="C31" s="17">
        <f t="shared" si="8"/>
        <v>12986172701.595959</v>
      </c>
      <c r="D31" s="17">
        <f t="shared" si="8"/>
        <v>3418594520.6262627</v>
      </c>
      <c r="E31" s="17">
        <f t="shared" si="8"/>
        <v>3155155304.5353532</v>
      </c>
      <c r="F31" s="17">
        <f t="shared" si="8"/>
        <v>1296521752.090909</v>
      </c>
      <c r="G31" s="18">
        <f t="shared" ref="G31:L31" si="9">G15/G26</f>
        <v>684225994.78575885</v>
      </c>
      <c r="H31" s="17">
        <f t="shared" si="9"/>
        <v>24887977179.714539</v>
      </c>
      <c r="I31" s="18">
        <f t="shared" si="9"/>
        <v>13438748673.878788</v>
      </c>
      <c r="J31" s="18">
        <f t="shared" si="9"/>
        <v>5248932098.8080807</v>
      </c>
      <c r="K31" s="18">
        <f t="shared" si="9"/>
        <v>3552522492.3535352</v>
      </c>
      <c r="L31" s="18">
        <f t="shared" si="9"/>
        <v>1877274747.4747474</v>
      </c>
      <c r="M31" s="18">
        <f t="shared" ref="M31" si="10">M15/M26</f>
        <v>770499167.19938862</v>
      </c>
    </row>
    <row r="32" spans="1:13">
      <c r="A32" s="2" t="s">
        <v>95</v>
      </c>
      <c r="B32" s="17">
        <f t="shared" ref="B32:G32" si="11">B17/B27</f>
        <v>20602117793.120403</v>
      </c>
      <c r="C32" s="17">
        <f t="shared" si="11"/>
        <v>12112378661.316832</v>
      </c>
      <c r="D32" s="17">
        <f t="shared" si="11"/>
        <v>4634232874.5544558</v>
      </c>
      <c r="E32" s="17">
        <f t="shared" si="11"/>
        <v>1601946638.7227724</v>
      </c>
      <c r="F32" s="17">
        <f t="shared" si="11"/>
        <v>1315569306.9306931</v>
      </c>
      <c r="G32" s="17">
        <f t="shared" si="11"/>
        <v>937990311.59565198</v>
      </c>
      <c r="H32" s="17">
        <f t="shared" ref="H32" si="12">H17/H27</f>
        <v>22012328355.576702</v>
      </c>
      <c r="I32" s="18">
        <f>I17/I27</f>
        <v>10670856647.118813</v>
      </c>
      <c r="J32" s="18">
        <f t="shared" ref="J32:M32" si="13">J17/J27</f>
        <v>7245066945.8910894</v>
      </c>
      <c r="K32" s="18">
        <f t="shared" si="13"/>
        <v>2000824336.5445545</v>
      </c>
      <c r="L32" s="18">
        <f t="shared" si="13"/>
        <v>1183577227.7227724</v>
      </c>
      <c r="M32" s="18">
        <f t="shared" si="13"/>
        <v>912003198.29947245</v>
      </c>
    </row>
    <row r="33" spans="1:13">
      <c r="A33" s="2" t="s">
        <v>58</v>
      </c>
      <c r="B33" s="17">
        <f t="shared" ref="B33:F33" si="14">B31/B9</f>
        <v>8313651.2055709157</v>
      </c>
      <c r="C33" s="17">
        <f t="shared" si="14"/>
        <v>6816888.55726822</v>
      </c>
      <c r="D33" s="17">
        <f t="shared" si="14"/>
        <v>11208506.625004141</v>
      </c>
      <c r="E33" s="17">
        <f t="shared" si="14"/>
        <v>18669558.01500209</v>
      </c>
      <c r="F33" s="17">
        <f t="shared" si="14"/>
        <v>6115668.6419382496</v>
      </c>
      <c r="G33" s="18"/>
      <c r="H33" s="17">
        <f t="shared" ref="H33:L33" si="15">H31/H9</f>
        <v>8482609.8090369925</v>
      </c>
      <c r="I33" s="18">
        <f t="shared" si="15"/>
        <v>6787246.8049892867</v>
      </c>
      <c r="J33" s="18">
        <f t="shared" si="15"/>
        <v>12178496.748974666</v>
      </c>
      <c r="K33" s="18">
        <f t="shared" si="15"/>
        <v>16678509.353772465</v>
      </c>
      <c r="L33" s="18">
        <f t="shared" si="15"/>
        <v>6055724.9918540241</v>
      </c>
      <c r="M33" s="18"/>
    </row>
    <row r="34" spans="1:13">
      <c r="A34" s="2" t="s">
        <v>96</v>
      </c>
      <c r="B34" s="17">
        <f t="shared" ref="B34:F34" si="16">B32/B11</f>
        <v>8357857.1168845445</v>
      </c>
      <c r="C34" s="17">
        <f t="shared" si="16"/>
        <v>6793257.8021967644</v>
      </c>
      <c r="D34" s="17">
        <f t="shared" si="16"/>
        <v>13670303.464762406</v>
      </c>
      <c r="E34" s="17">
        <f t="shared" si="16"/>
        <v>14176518.926750198</v>
      </c>
      <c r="F34" s="17">
        <f t="shared" si="16"/>
        <v>5719866.5518725784</v>
      </c>
      <c r="G34" s="18"/>
      <c r="H34" s="17">
        <f t="shared" ref="H34:L34" si="17">H32/H11</f>
        <v>9303604.5458904058</v>
      </c>
      <c r="I34" s="18">
        <f t="shared" si="17"/>
        <v>6809736.2138601225</v>
      </c>
      <c r="J34" s="18">
        <f t="shared" si="17"/>
        <v>15317266.270382853</v>
      </c>
      <c r="K34" s="18">
        <f t="shared" si="17"/>
        <v>16266864.524752475</v>
      </c>
      <c r="L34" s="18">
        <f t="shared" si="17"/>
        <v>5830429.6932156272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8">B10/B28*100</f>
        <v>1.3581364721376246</v>
      </c>
      <c r="C39" s="5">
        <f t="shared" si="18"/>
        <v>1.2749749846680223</v>
      </c>
      <c r="D39" s="5">
        <f t="shared" si="18"/>
        <v>0.2009296020141377</v>
      </c>
      <c r="E39" s="5">
        <f t="shared" si="18"/>
        <v>0.22997966495594074</v>
      </c>
      <c r="F39" s="5">
        <f t="shared" si="18"/>
        <v>0.42459165547419953</v>
      </c>
      <c r="G39" s="1"/>
      <c r="H39" s="5">
        <f t="shared" ref="H39" si="19">H10/H28*100</f>
        <v>1.3581364721376246</v>
      </c>
      <c r="I39" s="1">
        <f>I10/I28*100</f>
        <v>1.2749749846680223</v>
      </c>
      <c r="J39" s="1">
        <f t="shared" ref="J39:L39" si="20">J10/J28*100</f>
        <v>0.2009296020141377</v>
      </c>
      <c r="K39" s="1">
        <f t="shared" si="20"/>
        <v>0.22997966495594074</v>
      </c>
      <c r="L39" s="1">
        <f t="shared" si="20"/>
        <v>0.42459165547419953</v>
      </c>
      <c r="M39" s="1"/>
    </row>
    <row r="40" spans="1:13">
      <c r="A40" s="2" t="s">
        <v>13</v>
      </c>
      <c r="B40" s="1">
        <f t="shared" ref="B40:F40" si="21">B11/B28*100</f>
        <v>1.4492668414801924</v>
      </c>
      <c r="C40" s="1">
        <f t="shared" si="21"/>
        <v>1.4387850618120783</v>
      </c>
      <c r="D40" s="1">
        <f t="shared" si="21"/>
        <v>0.27355475936864532</v>
      </c>
      <c r="E40" s="1">
        <f t="shared" si="21"/>
        <v>9.118491978954843E-2</v>
      </c>
      <c r="F40" s="1">
        <f t="shared" si="21"/>
        <v>0.4982453099952342</v>
      </c>
      <c r="G40" s="1"/>
      <c r="H40" s="1">
        <f t="shared" ref="H40:L40" si="22">H11/H28*100</f>
        <v>1.3910609926742943</v>
      </c>
      <c r="I40" s="1">
        <f t="shared" si="22"/>
        <v>1.2644846841612603</v>
      </c>
      <c r="J40" s="1">
        <f t="shared" si="22"/>
        <v>0.3816855492075788</v>
      </c>
      <c r="K40" s="1">
        <f t="shared" si="22"/>
        <v>9.9254381717827064E-2</v>
      </c>
      <c r="L40" s="1">
        <f t="shared" si="22"/>
        <v>0.43975564316970667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3">B11/B10*100</f>
        <v>106.70995670995671</v>
      </c>
      <c r="C43" s="1">
        <f t="shared" si="23"/>
        <v>112.84810126582279</v>
      </c>
      <c r="D43" s="1">
        <f t="shared" si="23"/>
        <v>136.14457831325302</v>
      </c>
      <c r="E43" s="1">
        <f t="shared" si="23"/>
        <v>39.649122807017548</v>
      </c>
      <c r="F43" s="1">
        <f t="shared" si="23"/>
        <v>117.34693877551021</v>
      </c>
      <c r="G43" s="1"/>
      <c r="H43" s="5">
        <f t="shared" ref="H43:L43" si="24">H11/H10*100</f>
        <v>102.42424242424242</v>
      </c>
      <c r="I43" s="1">
        <f t="shared" si="24"/>
        <v>99.177215189873408</v>
      </c>
      <c r="J43" s="1">
        <f t="shared" si="24"/>
        <v>189.95983935742973</v>
      </c>
      <c r="K43" s="1">
        <f t="shared" si="24"/>
        <v>43.15789473684211</v>
      </c>
      <c r="L43" s="1">
        <f t="shared" si="24"/>
        <v>103.57142857142858</v>
      </c>
      <c r="M43" s="1"/>
    </row>
    <row r="44" spans="1:13">
      <c r="A44" s="2" t="s">
        <v>16</v>
      </c>
      <c r="B44" s="5">
        <f>B17/B16*100</f>
        <v>95.473544344229992</v>
      </c>
      <c r="C44" s="5">
        <f>C17/C16*100</f>
        <v>107.82408822124152</v>
      </c>
      <c r="D44" s="5">
        <f t="shared" ref="D44:G44" si="25">D17/D16*100</f>
        <v>138.54109248071472</v>
      </c>
      <c r="E44" s="5">
        <f t="shared" si="25"/>
        <v>35.168254454566522</v>
      </c>
      <c r="F44" s="5">
        <f t="shared" si="25"/>
        <v>107.49426378286442</v>
      </c>
      <c r="G44" s="5">
        <f t="shared" si="25"/>
        <v>76.793444358747109</v>
      </c>
      <c r="H44" s="5">
        <f>H17/H16*100</f>
        <v>102.0086880620439</v>
      </c>
      <c r="I44" s="5">
        <f>I17/I16*100</f>
        <v>94.991695742615761</v>
      </c>
      <c r="J44" s="5">
        <f t="shared" ref="J44:M44" si="26">J17/J16*100</f>
        <v>216.59237180137788</v>
      </c>
      <c r="K44" s="5">
        <f t="shared" si="26"/>
        <v>43.924995805472243</v>
      </c>
      <c r="L44" s="5">
        <f t="shared" si="26"/>
        <v>96.709281718538676</v>
      </c>
      <c r="M44" s="5">
        <f t="shared" si="26"/>
        <v>74.66587447419279</v>
      </c>
    </row>
    <row r="45" spans="1:13">
      <c r="A45" s="2" t="s">
        <v>17</v>
      </c>
      <c r="B45" s="5">
        <f t="shared" ref="B45:F45" si="27">AVERAGE(B43:B44)</f>
        <v>101.09175052709335</v>
      </c>
      <c r="C45" s="1">
        <f t="shared" si="27"/>
        <v>110.33609474353216</v>
      </c>
      <c r="D45" s="1">
        <f t="shared" si="27"/>
        <v>137.34283539698387</v>
      </c>
      <c r="E45" s="1">
        <f t="shared" si="27"/>
        <v>37.408688630792035</v>
      </c>
      <c r="F45" s="1">
        <f t="shared" si="27"/>
        <v>112.42060127918731</v>
      </c>
      <c r="G45" s="1"/>
      <c r="H45" s="5">
        <f t="shared" ref="H45:L45" si="28">AVERAGE(H43:H44)</f>
        <v>102.21646524314316</v>
      </c>
      <c r="I45" s="1">
        <f t="shared" si="28"/>
        <v>97.084455466244577</v>
      </c>
      <c r="J45" s="1">
        <f t="shared" si="28"/>
        <v>203.2761055794038</v>
      </c>
      <c r="K45" s="1">
        <f t="shared" si="28"/>
        <v>43.541445271157173</v>
      </c>
      <c r="L45" s="1">
        <f t="shared" si="28"/>
        <v>100.14035514498363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29">B11/B12*100</f>
        <v>21.88387784090909</v>
      </c>
      <c r="C48" s="1">
        <f t="shared" si="29"/>
        <v>23.894398284642186</v>
      </c>
      <c r="D48" s="1">
        <f t="shared" si="29"/>
        <v>18.031914893617021</v>
      </c>
      <c r="E48" s="1">
        <f t="shared" si="29"/>
        <v>10.9284332688588</v>
      </c>
      <c r="F48" s="1">
        <f t="shared" si="29"/>
        <v>25.900900900900904</v>
      </c>
      <c r="G48" s="1"/>
      <c r="H48" s="5">
        <f t="shared" ref="H48:L48" si="30">H11/H12*100</f>
        <v>21.00497159090909</v>
      </c>
      <c r="I48" s="1">
        <f t="shared" si="30"/>
        <v>20.999731975341732</v>
      </c>
      <c r="J48" s="1">
        <f t="shared" si="30"/>
        <v>25.159574468085104</v>
      </c>
      <c r="K48" s="1">
        <f t="shared" si="30"/>
        <v>11.895551257253386</v>
      </c>
      <c r="L48" s="1">
        <f t="shared" si="30"/>
        <v>22.86036036036036</v>
      </c>
      <c r="M48" s="1"/>
    </row>
    <row r="49" spans="1:13">
      <c r="A49" s="2" t="s">
        <v>20</v>
      </c>
      <c r="B49" s="5">
        <f>B17/B18*100</f>
        <v>19.632354847799782</v>
      </c>
      <c r="C49" s="5">
        <f t="shared" ref="C49:G49" si="31">C17/C18*100</f>
        <v>23.133607333487589</v>
      </c>
      <c r="D49" s="5">
        <f t="shared" si="31"/>
        <v>18.7302700789587</v>
      </c>
      <c r="E49" s="5">
        <f t="shared" si="31"/>
        <v>9.749950724817106</v>
      </c>
      <c r="F49" s="5">
        <f t="shared" si="31"/>
        <v>24.054920631849868</v>
      </c>
      <c r="G49" s="5">
        <f t="shared" si="31"/>
        <v>15.791140467142469</v>
      </c>
      <c r="H49" s="5">
        <f>H17/H18*100</f>
        <v>20.976185343784149</v>
      </c>
      <c r="I49" s="5">
        <f t="shared" ref="I49:M49" si="32">I17/I18*100</f>
        <v>20.380423572354282</v>
      </c>
      <c r="J49" s="5">
        <f t="shared" si="32"/>
        <v>29.282529452023542</v>
      </c>
      <c r="K49" s="5">
        <f t="shared" si="32"/>
        <v>12.177645758461662</v>
      </c>
      <c r="L49" s="5">
        <f t="shared" si="32"/>
        <v>21.641471965441717</v>
      </c>
      <c r="M49" s="5">
        <f t="shared" si="32"/>
        <v>15.353645376497635</v>
      </c>
    </row>
    <row r="50" spans="1:13">
      <c r="A50" s="2" t="s">
        <v>21</v>
      </c>
      <c r="B50" s="5">
        <f t="shared" ref="B50:F50" si="33">(B48+B49)/2</f>
        <v>20.758116344354434</v>
      </c>
      <c r="C50" s="1">
        <f t="shared" si="33"/>
        <v>23.514002809064888</v>
      </c>
      <c r="D50" s="1">
        <f t="shared" si="33"/>
        <v>18.381092486287862</v>
      </c>
      <c r="E50" s="1">
        <f t="shared" si="33"/>
        <v>10.339191996837954</v>
      </c>
      <c r="F50" s="1">
        <f t="shared" si="33"/>
        <v>24.977910766375388</v>
      </c>
      <c r="G50" s="1"/>
      <c r="H50" s="5">
        <f t="shared" ref="H50:L50" si="34">(H48+H49)/2</f>
        <v>20.990578467346619</v>
      </c>
      <c r="I50" s="1">
        <f t="shared" si="34"/>
        <v>20.690077773848007</v>
      </c>
      <c r="J50" s="1">
        <f t="shared" si="34"/>
        <v>27.221051960054325</v>
      </c>
      <c r="K50" s="1">
        <f t="shared" si="34"/>
        <v>12.036598507857523</v>
      </c>
      <c r="L50" s="1">
        <f t="shared" si="34"/>
        <v>22.250916162901039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95.447117034206684</v>
      </c>
      <c r="C53" s="5"/>
      <c r="D53" s="5"/>
      <c r="E53" s="5"/>
      <c r="F53" s="5"/>
      <c r="G53" s="5"/>
      <c r="H53" s="5">
        <f>H19/H17*100</f>
        <v>95.856852652897928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-4.8629872636047899</v>
      </c>
      <c r="C56" s="7">
        <f t="shared" ref="C56:F56" si="35">((C11/C9)-1)*100</f>
        <v>-6.404199475065619</v>
      </c>
      <c r="D56" s="7">
        <f t="shared" si="35"/>
        <v>11.147540983606552</v>
      </c>
      <c r="E56" s="7">
        <f t="shared" si="35"/>
        <v>-33.136094674556219</v>
      </c>
      <c r="F56" s="7">
        <f t="shared" si="35"/>
        <v>8.4905660377358583</v>
      </c>
      <c r="G56" s="1"/>
      <c r="H56" s="11">
        <f>((H11/H9)-1)*100</f>
        <v>-19.359236537150647</v>
      </c>
      <c r="I56" s="7">
        <f t="shared" ref="I56:L56" si="36">((I11/I9)-1)*100</f>
        <v>-20.858585858585855</v>
      </c>
      <c r="J56" s="7">
        <f t="shared" si="36"/>
        <v>9.7447795823665917</v>
      </c>
      <c r="K56" s="7">
        <f t="shared" si="36"/>
        <v>-42.25352112676056</v>
      </c>
      <c r="L56" s="7">
        <f t="shared" si="36"/>
        <v>-34.516129032258071</v>
      </c>
      <c r="M56" s="1"/>
    </row>
    <row r="57" spans="1:13">
      <c r="A57" s="2" t="s">
        <v>25</v>
      </c>
      <c r="B57" s="12">
        <f>((B32/B31)-1)*100</f>
        <v>-4.3571182725108955</v>
      </c>
      <c r="C57" s="12">
        <f t="shared" ref="C57:F57" si="37">((C32/C31)-1)*100</f>
        <v>-6.7286494670730885</v>
      </c>
      <c r="D57" s="12">
        <f t="shared" si="37"/>
        <v>35.559594640241123</v>
      </c>
      <c r="E57" s="12">
        <f t="shared" si="37"/>
        <v>-49.227645421445118</v>
      </c>
      <c r="F57" s="12">
        <f t="shared" si="37"/>
        <v>1.4691272868400329</v>
      </c>
      <c r="G57" s="13"/>
      <c r="H57" s="12">
        <f>((H32/H31)-1)*100</f>
        <v>-11.554369418506594</v>
      </c>
      <c r="I57" s="12">
        <f t="shared" ref="I57:L57" si="38">((I32/I31)-1)*100</f>
        <v>-20.596352338517889</v>
      </c>
      <c r="J57" s="12">
        <f t="shared" si="38"/>
        <v>38.029351675863523</v>
      </c>
      <c r="K57" s="12">
        <f t="shared" si="38"/>
        <v>-43.678770764966657</v>
      </c>
      <c r="L57" s="12">
        <f t="shared" si="38"/>
        <v>-36.952370487330946</v>
      </c>
      <c r="M57" s="13"/>
    </row>
    <row r="58" spans="1:13">
      <c r="A58" s="2" t="s">
        <v>26</v>
      </c>
      <c r="B58" s="5">
        <f>((B34/B33)-1)*100</f>
        <v>0.53172679753519247</v>
      </c>
      <c r="C58" s="1">
        <f t="shared" ref="C58:F58" si="39">((C34/C33)-1)*100</f>
        <v>-0.34665015971634405</v>
      </c>
      <c r="D58" s="1">
        <f t="shared" si="39"/>
        <v>21.963647095202177</v>
      </c>
      <c r="E58" s="1">
        <f t="shared" si="39"/>
        <v>-24.066124568355985</v>
      </c>
      <c r="F58" s="1">
        <f t="shared" si="39"/>
        <v>-6.4719348486517836</v>
      </c>
      <c r="G58" s="1"/>
      <c r="H58" s="5">
        <f>((H34/H33)-1)*100</f>
        <v>9.678563028783449</v>
      </c>
      <c r="I58" s="1">
        <f t="shared" ref="I58:L58" si="40">((I34/I33)-1)*100</f>
        <v>0.33134803429137882</v>
      </c>
      <c r="J58" s="1">
        <f t="shared" si="40"/>
        <v>25.773045607393598</v>
      </c>
      <c r="K58" s="1">
        <f t="shared" si="40"/>
        <v>-2.4681152271373796</v>
      </c>
      <c r="L58" s="1">
        <f t="shared" si="40"/>
        <v>-3.7203687244955375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1">B16/B10</f>
        <v>9434919.8307153918</v>
      </c>
      <c r="C61" s="1">
        <f t="shared" si="41"/>
        <v>7180884.3423030199</v>
      </c>
      <c r="D61" s="1">
        <f t="shared" si="41"/>
        <v>13568169.876328845</v>
      </c>
      <c r="E61" s="1">
        <f t="shared" si="41"/>
        <v>16142609.694637228</v>
      </c>
      <c r="F61" s="1">
        <f t="shared" si="41"/>
        <v>6306577.6210787334</v>
      </c>
      <c r="G61" s="1"/>
      <c r="H61" s="5">
        <f t="shared" ref="H61:L61" si="42">H16/H10</f>
        <v>9434919.8307153918</v>
      </c>
      <c r="I61" s="1">
        <f t="shared" si="42"/>
        <v>7180884.3423030199</v>
      </c>
      <c r="J61" s="1">
        <f t="shared" si="42"/>
        <v>13568169.876328845</v>
      </c>
      <c r="K61" s="1">
        <f t="shared" si="42"/>
        <v>16142609.694637228</v>
      </c>
      <c r="L61" s="1">
        <f t="shared" si="42"/>
        <v>6306577.6210787334</v>
      </c>
      <c r="M61" s="1"/>
    </row>
    <row r="62" spans="1:13">
      <c r="A62" s="2" t="s">
        <v>29</v>
      </c>
      <c r="B62" s="5">
        <f t="shared" si="41"/>
        <v>8441435.6880533919</v>
      </c>
      <c r="C62" s="5">
        <f t="shared" si="41"/>
        <v>6861190.3802187331</v>
      </c>
      <c r="D62" s="5">
        <f t="shared" si="41"/>
        <v>13807006.49941003</v>
      </c>
      <c r="E62" s="5">
        <f t="shared" si="41"/>
        <v>14318284.116017701</v>
      </c>
      <c r="F62" s="5">
        <f t="shared" si="41"/>
        <v>5777065.2173913047</v>
      </c>
      <c r="G62" s="1"/>
      <c r="H62" s="5">
        <f t="shared" ref="H62:L62" si="43">H17/H11</f>
        <v>9396640.5913493112</v>
      </c>
      <c r="I62" s="5">
        <f t="shared" si="43"/>
        <v>6877833.5759987235</v>
      </c>
      <c r="J62" s="5">
        <f t="shared" si="43"/>
        <v>15470438.933086682</v>
      </c>
      <c r="K62" s="5">
        <f t="shared" si="43"/>
        <v>16429533.17</v>
      </c>
      <c r="L62" s="5">
        <f t="shared" si="43"/>
        <v>5888733.9901477834</v>
      </c>
      <c r="M62" s="1"/>
    </row>
    <row r="63" spans="1:13">
      <c r="A63" s="2" t="s">
        <v>30</v>
      </c>
      <c r="B63" s="5">
        <f>(B62/B61)*B45</f>
        <v>90.446927581629609</v>
      </c>
      <c r="C63" s="5">
        <f t="shared" ref="C63:L63" si="44">(C62/C61)*C45</f>
        <v>105.42391657605116</v>
      </c>
      <c r="D63" s="5">
        <f t="shared" si="44"/>
        <v>139.76044214200542</v>
      </c>
      <c r="E63" s="5">
        <f t="shared" si="44"/>
        <v>33.181018580983455</v>
      </c>
      <c r="F63" s="5">
        <f t="shared" si="44"/>
        <v>102.98155107097845</v>
      </c>
      <c r="G63" s="5"/>
      <c r="H63" s="5">
        <f t="shared" si="44"/>
        <v>101.80175387193904</v>
      </c>
      <c r="I63" s="5">
        <f t="shared" si="44"/>
        <v>92.98725556400457</v>
      </c>
      <c r="J63" s="5">
        <f t="shared" si="44"/>
        <v>231.77558997166182</v>
      </c>
      <c r="K63" s="5">
        <f t="shared" si="44"/>
        <v>44.315363679385101</v>
      </c>
      <c r="L63" s="5">
        <f t="shared" si="44"/>
        <v>93.505534785896756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53.092768424898374</v>
      </c>
      <c r="C66" s="1"/>
      <c r="D66" s="1"/>
      <c r="E66" s="1"/>
      <c r="F66" s="1"/>
      <c r="G66" s="1"/>
      <c r="H66" s="14">
        <f>(H23/C22)*100</f>
        <v>53.092768424898374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5">(B17/B23)*100</f>
        <v>89.912004192511404</v>
      </c>
      <c r="C67" s="1"/>
      <c r="D67" s="1"/>
      <c r="E67" s="1"/>
      <c r="F67" s="1"/>
      <c r="G67" s="1"/>
      <c r="H67" s="14">
        <f t="shared" ref="H67" si="46">(H17/H23)*100</f>
        <v>96.066461674850174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83"/>
  <sheetViews>
    <sheetView zoomScale="80" zoomScaleNormal="80" workbookViewId="0">
      <pane xSplit="1" ySplit="5" topLeftCell="G69" activePane="bottomRight" state="frozen"/>
      <selection pane="topRight" activeCell="B1" sqref="B1"/>
      <selection pane="bottomLeft" activeCell="A6" sqref="A6"/>
      <selection pane="bottomRight" activeCell="A83" sqref="A83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97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59</v>
      </c>
      <c r="B9" s="17">
        <f>SUM(C9:F9)</f>
        <v>2280</v>
      </c>
      <c r="C9" s="18">
        <v>1618</v>
      </c>
      <c r="D9" s="18">
        <v>296</v>
      </c>
      <c r="E9" s="18">
        <v>99</v>
      </c>
      <c r="F9" s="18">
        <v>267</v>
      </c>
      <c r="G9" s="18">
        <v>0</v>
      </c>
      <c r="H9" s="17">
        <f>SUM(I9:L9)</f>
        <v>3323</v>
      </c>
      <c r="I9" s="18">
        <v>2345</v>
      </c>
      <c r="J9" s="18">
        <v>614</v>
      </c>
      <c r="K9" s="18">
        <v>105</v>
      </c>
      <c r="L9" s="18">
        <v>259</v>
      </c>
      <c r="M9" s="18">
        <v>0</v>
      </c>
    </row>
    <row r="10" spans="1:13">
      <c r="A10" s="3" t="s">
        <v>98</v>
      </c>
      <c r="B10" s="17">
        <f t="shared" ref="B10" si="0">SUM(C10:F10)</f>
        <v>2214</v>
      </c>
      <c r="C10" s="18">
        <v>1416</v>
      </c>
      <c r="D10" s="18">
        <v>323</v>
      </c>
      <c r="E10" s="18">
        <v>307</v>
      </c>
      <c r="F10" s="17">
        <v>168</v>
      </c>
      <c r="G10" s="18">
        <v>0</v>
      </c>
      <c r="H10" s="17">
        <f t="shared" ref="H10" si="1">SUM(I10:L10)</f>
        <v>2214</v>
      </c>
      <c r="I10" s="18">
        <v>1416</v>
      </c>
      <c r="J10" s="18">
        <v>323</v>
      </c>
      <c r="K10" s="18">
        <v>307</v>
      </c>
      <c r="L10" s="17">
        <v>168</v>
      </c>
      <c r="M10" s="18">
        <v>0</v>
      </c>
    </row>
    <row r="11" spans="1:13">
      <c r="A11" s="3" t="s">
        <v>99</v>
      </c>
      <c r="B11" s="17">
        <f>SUM(C11:F11)</f>
        <v>1968</v>
      </c>
      <c r="C11" s="18">
        <v>1469</v>
      </c>
      <c r="D11" s="18">
        <v>242</v>
      </c>
      <c r="E11" s="18">
        <v>47</v>
      </c>
      <c r="F11" s="18">
        <v>210</v>
      </c>
      <c r="G11" s="18">
        <v>0</v>
      </c>
      <c r="H11" s="17">
        <f>SUM(I11:L11)</f>
        <v>3199</v>
      </c>
      <c r="I11" s="18">
        <v>2352</v>
      </c>
      <c r="J11" s="18">
        <v>459</v>
      </c>
      <c r="K11" s="18">
        <v>71</v>
      </c>
      <c r="L11" s="18">
        <v>317</v>
      </c>
      <c r="M11" s="18">
        <v>0</v>
      </c>
    </row>
    <row r="12" spans="1:13">
      <c r="A12" s="3" t="s">
        <v>78</v>
      </c>
      <c r="B12" s="17">
        <f>SUM(C12:F12)</f>
        <v>11264</v>
      </c>
      <c r="C12" s="18">
        <v>7462</v>
      </c>
      <c r="D12" s="18">
        <v>1880</v>
      </c>
      <c r="E12" s="18">
        <v>1034</v>
      </c>
      <c r="F12" s="17">
        <v>888</v>
      </c>
      <c r="G12" s="18">
        <v>0</v>
      </c>
      <c r="H12" s="17">
        <f>SUM(I12:L12)</f>
        <v>11264</v>
      </c>
      <c r="I12" s="18">
        <v>7462</v>
      </c>
      <c r="J12" s="18">
        <v>1880</v>
      </c>
      <c r="K12" s="18">
        <v>1034</v>
      </c>
      <c r="L12" s="17">
        <v>888</v>
      </c>
      <c r="M12" s="18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59</v>
      </c>
      <c r="B15" s="18">
        <f>SUM(C15:G15)</f>
        <v>18297973263.952682</v>
      </c>
      <c r="C15" s="17">
        <v>11011017881</v>
      </c>
      <c r="D15" s="17">
        <v>3091594386.4299998</v>
      </c>
      <c r="E15" s="17">
        <v>1361972667.8899999</v>
      </c>
      <c r="F15" s="17">
        <v>1602756000</v>
      </c>
      <c r="G15" s="17">
        <v>1230632328.6326828</v>
      </c>
      <c r="H15" s="18">
        <f>SUM(I15:M15)</f>
        <v>29536142900.840996</v>
      </c>
      <c r="I15" s="17">
        <v>16355567392.870003</v>
      </c>
      <c r="J15" s="17">
        <v>8737968740.0499992</v>
      </c>
      <c r="K15" s="17">
        <v>1122561798.3299999</v>
      </c>
      <c r="L15" s="17">
        <v>1548521114.4400001</v>
      </c>
      <c r="M15" s="17">
        <v>1771523855.1509974</v>
      </c>
    </row>
    <row r="16" spans="1:13">
      <c r="A16" s="3" t="s">
        <v>98</v>
      </c>
      <c r="B16" s="18">
        <f>SUM(C16:G16)</f>
        <v>22071331251.353104</v>
      </c>
      <c r="C16" s="18">
        <v>10302175660.724422</v>
      </c>
      <c r="D16" s="18">
        <v>4437744905.1563034</v>
      </c>
      <c r="E16" s="18">
        <v>5016097424.7960205</v>
      </c>
      <c r="F16" s="17">
        <v>1065992623.8073102</v>
      </c>
      <c r="G16" s="17">
        <v>1249320636.8690434</v>
      </c>
      <c r="H16" s="18">
        <f>SUM(I16:M16)</f>
        <v>22071331251.353104</v>
      </c>
      <c r="I16" s="18">
        <v>10302175660.724422</v>
      </c>
      <c r="J16" s="18">
        <v>4437744905.1563034</v>
      </c>
      <c r="K16" s="18">
        <v>5016097424.7960205</v>
      </c>
      <c r="L16" s="17">
        <v>1065992623.8073102</v>
      </c>
      <c r="M16" s="17">
        <v>1249320636.8690434</v>
      </c>
    </row>
    <row r="17" spans="1:13">
      <c r="A17" s="3" t="s">
        <v>99</v>
      </c>
      <c r="B17" s="18">
        <f t="shared" ref="B17:B18" si="2">SUM(C17:G17)</f>
        <v>15126943911.56089</v>
      </c>
      <c r="C17" s="17">
        <v>9649407457.9099998</v>
      </c>
      <c r="D17" s="17">
        <v>2811347569.1500001</v>
      </c>
      <c r="E17" s="17">
        <v>409927793.87</v>
      </c>
      <c r="F17" s="17">
        <v>1250414000</v>
      </c>
      <c r="G17" s="17">
        <v>1005847090.6308906</v>
      </c>
      <c r="H17" s="18">
        <f t="shared" ref="H17:H18" si="3">SUM(I17:M17)</f>
        <v>25978821131.919769</v>
      </c>
      <c r="I17" s="17">
        <v>15589957941.549999</v>
      </c>
      <c r="J17" s="17">
        <v>6227681906.6399994</v>
      </c>
      <c r="K17" s="17">
        <v>641067912.75999999</v>
      </c>
      <c r="L17" s="17">
        <v>1890218000</v>
      </c>
      <c r="M17" s="17">
        <v>1629895370.9697742</v>
      </c>
    </row>
    <row r="18" spans="1:13">
      <c r="A18" s="3" t="s">
        <v>78</v>
      </c>
      <c r="B18" s="18">
        <f t="shared" si="2"/>
        <v>105989012180.99977</v>
      </c>
      <c r="C18" s="18">
        <v>52881949069.054657</v>
      </c>
      <c r="D18" s="18">
        <v>24989363119.531773</v>
      </c>
      <c r="E18" s="18">
        <v>16594608021.881573</v>
      </c>
      <c r="F18" s="17">
        <v>5523713922.5506506</v>
      </c>
      <c r="G18" s="17">
        <v>5999378047.9811192</v>
      </c>
      <c r="H18" s="18">
        <f t="shared" si="3"/>
        <v>105989012180.99977</v>
      </c>
      <c r="I18" s="18">
        <v>52881949069.054657</v>
      </c>
      <c r="J18" s="18">
        <v>24989363119.531773</v>
      </c>
      <c r="K18" s="18">
        <v>16594608021.881573</v>
      </c>
      <c r="L18" s="17">
        <v>5523713922.5506506</v>
      </c>
      <c r="M18" s="17">
        <v>5999378047.9811192</v>
      </c>
    </row>
    <row r="19" spans="1:13">
      <c r="A19" s="3" t="s">
        <v>100</v>
      </c>
      <c r="B19" s="18">
        <f>SUM(C19:F19)</f>
        <v>14121096820.93</v>
      </c>
      <c r="C19" s="18">
        <f>C17</f>
        <v>9649407457.9099998</v>
      </c>
      <c r="D19" s="18">
        <f t="shared" ref="D19:F19" si="4">D17</f>
        <v>2811347569.1500001</v>
      </c>
      <c r="E19" s="18">
        <f t="shared" si="4"/>
        <v>409927793.87</v>
      </c>
      <c r="F19" s="18">
        <f t="shared" si="4"/>
        <v>1250414000</v>
      </c>
      <c r="G19" s="18"/>
      <c r="H19" s="18">
        <f>SUM(I19:L19)</f>
        <v>24348925760.949997</v>
      </c>
      <c r="I19" s="18">
        <f>I17</f>
        <v>15589957941.549999</v>
      </c>
      <c r="J19" s="18">
        <f t="shared" ref="J19:L19" si="5">J17</f>
        <v>6227681906.6399994</v>
      </c>
      <c r="K19" s="18">
        <f t="shared" si="5"/>
        <v>641067912.75999999</v>
      </c>
      <c r="L19" s="18">
        <f t="shared" si="5"/>
        <v>1890218000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98</v>
      </c>
      <c r="B22" s="18">
        <f t="shared" ref="B22" si="6">B16</f>
        <v>22071331251.353104</v>
      </c>
      <c r="C22" s="18"/>
      <c r="D22" s="18"/>
      <c r="E22" s="18"/>
      <c r="F22" s="17"/>
      <c r="G22" s="17"/>
      <c r="H22" s="18">
        <f t="shared" ref="H22" si="7">H16</f>
        <v>22071331251.353104</v>
      </c>
      <c r="I22" s="18"/>
      <c r="J22" s="18"/>
      <c r="K22" s="18"/>
      <c r="L22" s="17"/>
      <c r="M22" s="17"/>
    </row>
    <row r="23" spans="1:13">
      <c r="A23" s="3" t="s">
        <v>99</v>
      </c>
      <c r="B23" s="18">
        <v>27687305821.900002</v>
      </c>
      <c r="C23" s="18"/>
      <c r="D23" s="18"/>
      <c r="E23" s="18"/>
      <c r="F23" s="17"/>
      <c r="G23" s="17"/>
      <c r="H23" s="18">
        <v>27687305821.900002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60</v>
      </c>
      <c r="B26" s="5">
        <v>0.99</v>
      </c>
      <c r="C26" s="5">
        <v>0.99</v>
      </c>
      <c r="D26" s="5">
        <v>0.99</v>
      </c>
      <c r="E26" s="5">
        <v>0.99</v>
      </c>
      <c r="F26" s="5">
        <v>0.99</v>
      </c>
      <c r="G26" s="5">
        <v>0.99</v>
      </c>
      <c r="H26" s="5">
        <v>0.99</v>
      </c>
      <c r="I26" s="5">
        <v>0.99</v>
      </c>
      <c r="J26" s="5">
        <v>0.99</v>
      </c>
      <c r="K26" s="5">
        <v>0.99</v>
      </c>
      <c r="L26" s="5">
        <v>0.99</v>
      </c>
      <c r="M26" s="5">
        <v>0.99</v>
      </c>
    </row>
    <row r="27" spans="1:13">
      <c r="A27" s="3" t="s">
        <v>101</v>
      </c>
      <c r="B27" s="5">
        <v>1.02</v>
      </c>
      <c r="C27" s="5">
        <v>1.02</v>
      </c>
      <c r="D27" s="5">
        <v>1.02</v>
      </c>
      <c r="E27" s="5">
        <v>1.02</v>
      </c>
      <c r="F27" s="5">
        <v>1.02</v>
      </c>
      <c r="G27" s="5">
        <v>1.02</v>
      </c>
      <c r="H27" s="5">
        <v>1.02</v>
      </c>
      <c r="I27" s="5">
        <v>1.02</v>
      </c>
      <c r="J27" s="5">
        <v>1.02</v>
      </c>
      <c r="K27" s="5">
        <v>1.02</v>
      </c>
      <c r="L27" s="5">
        <v>1.02</v>
      </c>
      <c r="M27" s="5">
        <v>1.02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61</v>
      </c>
      <c r="B31" s="17">
        <f t="shared" ref="B31:F31" si="8">B15/B26</f>
        <v>18482801276.719883</v>
      </c>
      <c r="C31" s="18">
        <f t="shared" si="8"/>
        <v>11122240283.838385</v>
      </c>
      <c r="D31" s="18">
        <f t="shared" si="8"/>
        <v>3122822612.5555553</v>
      </c>
      <c r="E31" s="18">
        <f t="shared" si="8"/>
        <v>1375729967.5656564</v>
      </c>
      <c r="F31" s="18">
        <f t="shared" si="8"/>
        <v>1618945454.5454545</v>
      </c>
      <c r="G31" s="18">
        <f t="shared" ref="G31:L31" si="9">G15/G26</f>
        <v>1243062958.2148311</v>
      </c>
      <c r="H31" s="17">
        <f t="shared" si="9"/>
        <v>29834487778.62727</v>
      </c>
      <c r="I31" s="18">
        <f t="shared" si="9"/>
        <v>16520775144.313135</v>
      </c>
      <c r="J31" s="18">
        <f t="shared" si="9"/>
        <v>8826231050.5555553</v>
      </c>
      <c r="K31" s="18">
        <f t="shared" si="9"/>
        <v>1133900806.3939393</v>
      </c>
      <c r="L31" s="18">
        <f t="shared" si="9"/>
        <v>1564162741.8585858</v>
      </c>
      <c r="M31" s="18">
        <f t="shared" ref="M31" si="10">M15/M26</f>
        <v>1789418035.506058</v>
      </c>
    </row>
    <row r="32" spans="1:13">
      <c r="A32" s="2" t="s">
        <v>102</v>
      </c>
      <c r="B32" s="17">
        <f t="shared" ref="B32" si="11">B17/B27</f>
        <v>14830337168.196951</v>
      </c>
      <c r="C32" s="18">
        <f>C17/C27</f>
        <v>9460203390.1078434</v>
      </c>
      <c r="D32" s="18">
        <f t="shared" ref="D32:F32" si="12">D17/D27</f>
        <v>2756223107.0098038</v>
      </c>
      <c r="E32" s="18">
        <f t="shared" si="12"/>
        <v>401889993.99019605</v>
      </c>
      <c r="F32" s="18">
        <f t="shared" si="12"/>
        <v>1225896078.4313726</v>
      </c>
      <c r="G32" s="18">
        <f t="shared" ref="G32:H32" si="13">G17/G27</f>
        <v>986124598.65773582</v>
      </c>
      <c r="H32" s="17">
        <f t="shared" si="13"/>
        <v>25469432482.274284</v>
      </c>
      <c r="I32" s="18">
        <f>I17/I27</f>
        <v>15284272491.715685</v>
      </c>
      <c r="J32" s="18">
        <f t="shared" ref="J32:M32" si="14">J17/J27</f>
        <v>6105570496.7058821</v>
      </c>
      <c r="K32" s="18">
        <f t="shared" si="14"/>
        <v>628497953.68627453</v>
      </c>
      <c r="L32" s="18">
        <f t="shared" si="14"/>
        <v>1853154901.9607842</v>
      </c>
      <c r="M32" s="18">
        <f t="shared" si="14"/>
        <v>1597936638.2056611</v>
      </c>
    </row>
    <row r="33" spans="1:13">
      <c r="A33" s="2" t="s">
        <v>62</v>
      </c>
      <c r="B33" s="17">
        <f t="shared" ref="B33:F33" si="15">B31/B9</f>
        <v>8106491.7880350361</v>
      </c>
      <c r="C33" s="18">
        <f t="shared" si="15"/>
        <v>6874066.9244983839</v>
      </c>
      <c r="D33" s="18">
        <f t="shared" si="15"/>
        <v>10550076.393768769</v>
      </c>
      <c r="E33" s="18">
        <f t="shared" si="15"/>
        <v>13896262.298642995</v>
      </c>
      <c r="F33" s="18">
        <f t="shared" si="15"/>
        <v>6063466.1218930883</v>
      </c>
      <c r="G33" s="18"/>
      <c r="H33" s="17">
        <f t="shared" ref="H33:L33" si="16">H31/H9</f>
        <v>8978178.6875194907</v>
      </c>
      <c r="I33" s="18">
        <f t="shared" si="16"/>
        <v>7045106.6713488847</v>
      </c>
      <c r="J33" s="18">
        <f t="shared" si="16"/>
        <v>14374969.137712631</v>
      </c>
      <c r="K33" s="18">
        <f t="shared" si="16"/>
        <v>10799055.298989898</v>
      </c>
      <c r="L33" s="18">
        <f t="shared" si="16"/>
        <v>6039238.3855543854</v>
      </c>
      <c r="M33" s="18"/>
    </row>
    <row r="34" spans="1:13">
      <c r="A34" s="2" t="s">
        <v>103</v>
      </c>
      <c r="B34" s="17">
        <f t="shared" ref="B34:F34" si="17">B32/B11</f>
        <v>7535740.4309943859</v>
      </c>
      <c r="C34" s="18">
        <f t="shared" si="17"/>
        <v>6439893.3901346792</v>
      </c>
      <c r="D34" s="18">
        <f t="shared" si="17"/>
        <v>11389351.681858694</v>
      </c>
      <c r="E34" s="18">
        <f t="shared" si="17"/>
        <v>8550850.9359616172</v>
      </c>
      <c r="F34" s="18">
        <f t="shared" si="17"/>
        <v>5837600.3734827265</v>
      </c>
      <c r="G34" s="18"/>
      <c r="H34" s="17">
        <f t="shared" ref="H34:L34" si="18">H32/H11</f>
        <v>7961685.6774849277</v>
      </c>
      <c r="I34" s="18">
        <f t="shared" si="18"/>
        <v>6498415.1750491858</v>
      </c>
      <c r="J34" s="18">
        <f t="shared" si="18"/>
        <v>13301896.506984493</v>
      </c>
      <c r="K34" s="18">
        <f t="shared" si="18"/>
        <v>8852083.8547362611</v>
      </c>
      <c r="L34" s="18">
        <f t="shared" si="18"/>
        <v>5845914.5172264483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1.301694436931905</v>
      </c>
      <c r="C39" s="1">
        <f>C10/C28*100</f>
        <v>1.142635809044253</v>
      </c>
      <c r="D39" s="1">
        <f t="shared" si="19"/>
        <v>0.26064362028339949</v>
      </c>
      <c r="E39" s="1">
        <f t="shared" si="19"/>
        <v>0.24773248119815372</v>
      </c>
      <c r="F39" s="1">
        <f t="shared" si="19"/>
        <v>0.36393570469217107</v>
      </c>
      <c r="G39" s="1"/>
      <c r="H39" s="5">
        <f t="shared" ref="H39" si="20">H10/H28*100</f>
        <v>1.301694436931905</v>
      </c>
      <c r="I39" s="1">
        <f>I10/I28*100</f>
        <v>1.142635809044253</v>
      </c>
      <c r="J39" s="1">
        <f t="shared" ref="J39:L39" si="21">J10/J28*100</f>
        <v>0.26064362028339949</v>
      </c>
      <c r="K39" s="1">
        <f t="shared" si="21"/>
        <v>0.24773248119815372</v>
      </c>
      <c r="L39" s="1">
        <f t="shared" si="21"/>
        <v>0.36393570469217107</v>
      </c>
      <c r="M39" s="1"/>
    </row>
    <row r="40" spans="1:13">
      <c r="A40" s="2" t="s">
        <v>13</v>
      </c>
      <c r="B40" s="5">
        <f t="shared" ref="B40:F40" si="22">B11/B28*100</f>
        <v>1.1570617217172487</v>
      </c>
      <c r="C40" s="1">
        <f t="shared" si="22"/>
        <v>1.1854039572641295</v>
      </c>
      <c r="D40" s="1">
        <f t="shared" si="22"/>
        <v>0.19528097866434266</v>
      </c>
      <c r="E40" s="1">
        <f t="shared" si="22"/>
        <v>3.7926471062909528E-2</v>
      </c>
      <c r="F40" s="1">
        <f t="shared" si="22"/>
        <v>0.45491963086521381</v>
      </c>
      <c r="G40" s="1"/>
      <c r="H40" s="5">
        <f t="shared" ref="H40:L40" si="23">H11/H28*100</f>
        <v>1.8808132356572558</v>
      </c>
      <c r="I40" s="1">
        <f t="shared" si="23"/>
        <v>1.897937445531132</v>
      </c>
      <c r="J40" s="1">
        <f t="shared" si="23"/>
        <v>0.37038830250798876</v>
      </c>
      <c r="K40" s="1">
        <f t="shared" si="23"/>
        <v>5.7293179690778219E-2</v>
      </c>
      <c r="L40" s="1">
        <f t="shared" si="23"/>
        <v>0.68671201421082284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88.888888888888886</v>
      </c>
      <c r="C43" s="1">
        <f t="shared" si="24"/>
        <v>103.74293785310735</v>
      </c>
      <c r="D43" s="1">
        <f t="shared" si="24"/>
        <v>74.922600619195052</v>
      </c>
      <c r="E43" s="1">
        <f t="shared" si="24"/>
        <v>15.309446254071663</v>
      </c>
      <c r="F43" s="1">
        <f t="shared" si="24"/>
        <v>125</v>
      </c>
      <c r="G43" s="1"/>
      <c r="H43" s="5">
        <f t="shared" ref="H43:L43" si="25">H11/H10*100</f>
        <v>144.4896115627823</v>
      </c>
      <c r="I43" s="1">
        <f t="shared" si="25"/>
        <v>166.10169491525423</v>
      </c>
      <c r="J43" s="1">
        <f t="shared" si="25"/>
        <v>142.10526315789474</v>
      </c>
      <c r="K43" s="1">
        <f t="shared" si="25"/>
        <v>23.12703583061889</v>
      </c>
      <c r="L43" s="1">
        <f t="shared" si="25"/>
        <v>188.69047619047618</v>
      </c>
      <c r="M43" s="1"/>
    </row>
    <row r="44" spans="1:13">
      <c r="A44" s="2" t="s">
        <v>16</v>
      </c>
      <c r="B44" s="5">
        <f>B17/B16*100</f>
        <v>68.536617657050115</v>
      </c>
      <c r="C44" s="5">
        <f>C17/C16*100</f>
        <v>93.663783026890059</v>
      </c>
      <c r="D44" s="5">
        <f t="shared" ref="D44:G44" si="26">D17/D16*100</f>
        <v>63.350815092671056</v>
      </c>
      <c r="E44" s="5">
        <f t="shared" si="26"/>
        <v>8.1722454560712539</v>
      </c>
      <c r="F44" s="5">
        <f t="shared" si="26"/>
        <v>117.30043642647436</v>
      </c>
      <c r="G44" s="5">
        <f t="shared" si="26"/>
        <v>80.511524499560934</v>
      </c>
      <c r="H44" s="5">
        <f>H17/H16*100</f>
        <v>117.70391570887739</v>
      </c>
      <c r="I44" s="5">
        <f>I17/I16*100</f>
        <v>151.32685031749645</v>
      </c>
      <c r="J44" s="5">
        <f t="shared" ref="J44:M44" si="27">J17/J16*100</f>
        <v>140.3343824338333</v>
      </c>
      <c r="K44" s="5">
        <f t="shared" si="27"/>
        <v>12.780212553109832</v>
      </c>
      <c r="L44" s="5">
        <f t="shared" si="27"/>
        <v>177.31998869268702</v>
      </c>
      <c r="M44" s="5">
        <f t="shared" si="27"/>
        <v>130.46253482648774</v>
      </c>
    </row>
    <row r="45" spans="1:13">
      <c r="A45" s="2" t="s">
        <v>17</v>
      </c>
      <c r="B45" s="5">
        <f t="shared" ref="B45:F45" si="28">AVERAGE(B43:B44)</f>
        <v>78.712753272969508</v>
      </c>
      <c r="C45" s="1">
        <f t="shared" si="28"/>
        <v>98.703360439998704</v>
      </c>
      <c r="D45" s="1">
        <f t="shared" si="28"/>
        <v>69.136707855933054</v>
      </c>
      <c r="E45" s="1">
        <f t="shared" si="28"/>
        <v>11.740845855071459</v>
      </c>
      <c r="F45" s="1">
        <f t="shared" si="28"/>
        <v>121.15021821323718</v>
      </c>
      <c r="G45" s="1"/>
      <c r="H45" s="5">
        <f t="shared" ref="H45:L45" si="29">AVERAGE(H43:H44)</f>
        <v>131.09676363582986</v>
      </c>
      <c r="I45" s="1">
        <f t="shared" si="29"/>
        <v>158.71427261637535</v>
      </c>
      <c r="J45" s="1">
        <f t="shared" si="29"/>
        <v>141.21982279586402</v>
      </c>
      <c r="K45" s="1">
        <f t="shared" si="29"/>
        <v>17.95362419186436</v>
      </c>
      <c r="L45" s="1">
        <f t="shared" si="29"/>
        <v>183.0052324415816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17.47159090909091</v>
      </c>
      <c r="C48" s="1">
        <f t="shared" si="30"/>
        <v>19.686411149825783</v>
      </c>
      <c r="D48" s="1">
        <f t="shared" si="30"/>
        <v>12.872340425531913</v>
      </c>
      <c r="E48" s="1">
        <f t="shared" si="30"/>
        <v>4.5454545454545459</v>
      </c>
      <c r="F48" s="1">
        <f t="shared" si="30"/>
        <v>23.648648648648649</v>
      </c>
      <c r="G48" s="1"/>
      <c r="H48" s="5">
        <f t="shared" ref="H48:L48" si="31">H11/H12*100</f>
        <v>28.400213068181817</v>
      </c>
      <c r="I48" s="1">
        <f t="shared" si="31"/>
        <v>31.51969981238274</v>
      </c>
      <c r="J48" s="1">
        <f t="shared" si="31"/>
        <v>24.414893617021278</v>
      </c>
      <c r="K48" s="1">
        <f t="shared" si="31"/>
        <v>6.8665377176015481</v>
      </c>
      <c r="L48" s="1">
        <f t="shared" si="31"/>
        <v>35.698198198198199</v>
      </c>
      <c r="M48" s="1"/>
    </row>
    <row r="49" spans="1:13">
      <c r="A49" s="2" t="s">
        <v>20</v>
      </c>
      <c r="B49" s="5">
        <f>B17/B18*100</f>
        <v>14.272181238681869</v>
      </c>
      <c r="C49" s="5">
        <f t="shared" ref="C49:G49" si="32">C17/C18*100</f>
        <v>18.247072257699024</v>
      </c>
      <c r="D49" s="5">
        <f t="shared" si="32"/>
        <v>11.250176948097733</v>
      </c>
      <c r="E49" s="5">
        <f t="shared" si="32"/>
        <v>2.470246921948811</v>
      </c>
      <c r="F49" s="5">
        <f t="shared" si="32"/>
        <v>22.637196957198757</v>
      </c>
      <c r="G49" s="5">
        <f t="shared" si="32"/>
        <v>16.765856103523486</v>
      </c>
      <c r="H49" s="5">
        <f>H17/H18*100</f>
        <v>24.510862585977463</v>
      </c>
      <c r="I49" s="5">
        <f t="shared" ref="I49:M49" si="33">I17/I18*100</f>
        <v>29.480679543774414</v>
      </c>
      <c r="J49" s="5">
        <f t="shared" si="33"/>
        <v>24.921331035333278</v>
      </c>
      <c r="K49" s="5">
        <f t="shared" si="33"/>
        <v>3.8631097035536537</v>
      </c>
      <c r="L49" s="5">
        <f t="shared" si="33"/>
        <v>34.220056043872127</v>
      </c>
      <c r="M49" s="5">
        <f t="shared" si="33"/>
        <v>27.16773902118501</v>
      </c>
    </row>
    <row r="50" spans="1:13">
      <c r="A50" s="2" t="s">
        <v>21</v>
      </c>
      <c r="B50" s="5">
        <f t="shared" ref="B50:F50" si="34">(B48+B49)/2</f>
        <v>15.87188607388639</v>
      </c>
      <c r="C50" s="1">
        <f>(C48+C49)/2</f>
        <v>18.966741703762402</v>
      </c>
      <c r="D50" s="1">
        <f t="shared" si="34"/>
        <v>12.061258686814824</v>
      </c>
      <c r="E50" s="1">
        <f t="shared" si="34"/>
        <v>3.5078507337016784</v>
      </c>
      <c r="F50" s="1">
        <f t="shared" si="34"/>
        <v>23.142922802923703</v>
      </c>
      <c r="G50" s="1"/>
      <c r="H50" s="5">
        <f t="shared" ref="H50:L50" si="35">(H48+H49)/2</f>
        <v>26.455537827079638</v>
      </c>
      <c r="I50" s="1">
        <f t="shared" si="35"/>
        <v>30.500189678078577</v>
      </c>
      <c r="J50" s="1">
        <f t="shared" si="35"/>
        <v>24.66811232617728</v>
      </c>
      <c r="K50" s="1">
        <f t="shared" si="35"/>
        <v>5.3648237105776007</v>
      </c>
      <c r="L50" s="1">
        <f t="shared" si="35"/>
        <v>34.959127121035166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93.350625899642807</v>
      </c>
      <c r="C53" s="5"/>
      <c r="D53" s="5"/>
      <c r="E53" s="5"/>
      <c r="F53" s="5"/>
      <c r="G53" s="5"/>
      <c r="H53" s="5">
        <f>H19/H17*100</f>
        <v>93.726061076084989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-13.684210526315788</v>
      </c>
      <c r="C56" s="7">
        <f t="shared" ref="C56:F56" si="36">((C11/C9)-1)*100</f>
        <v>-9.2088998763906087</v>
      </c>
      <c r="D56" s="7">
        <f t="shared" si="36"/>
        <v>-18.243243243243246</v>
      </c>
      <c r="E56" s="7">
        <f t="shared" si="36"/>
        <v>-52.525252525252533</v>
      </c>
      <c r="F56" s="7">
        <f t="shared" si="36"/>
        <v>-21.348314606741571</v>
      </c>
      <c r="G56" s="1"/>
      <c r="H56" s="11">
        <f>((H11/H9)-1)*100</f>
        <v>-3.7315678603671354</v>
      </c>
      <c r="I56" s="7">
        <f t="shared" ref="I56:L56" si="37">((I11/I9)-1)*100</f>
        <v>0.29850746268655914</v>
      </c>
      <c r="J56" s="7">
        <f t="shared" si="37"/>
        <v>-25.244299674267101</v>
      </c>
      <c r="K56" s="7">
        <f t="shared" si="37"/>
        <v>-32.38095238095238</v>
      </c>
      <c r="L56" s="7">
        <f t="shared" si="37"/>
        <v>22.393822393822393</v>
      </c>
      <c r="M56" s="1"/>
    </row>
    <row r="57" spans="1:13">
      <c r="A57" s="2" t="s">
        <v>25</v>
      </c>
      <c r="B57" s="12">
        <f>((B32/B31)-1)*100</f>
        <v>-19.761420651767835</v>
      </c>
      <c r="C57" s="12">
        <f t="shared" ref="C57:F57" si="38">((C32/C31)-1)*100</f>
        <v>-14.943364388068748</v>
      </c>
      <c r="D57" s="12">
        <f t="shared" si="38"/>
        <v>-11.739363743294584</v>
      </c>
      <c r="E57" s="12">
        <f t="shared" si="38"/>
        <v>-70.787145481657475</v>
      </c>
      <c r="F57" s="12">
        <f t="shared" si="38"/>
        <v>-24.278111100687884</v>
      </c>
      <c r="G57" s="13"/>
      <c r="H57" s="12">
        <f>((H32/H31)-1)*100</f>
        <v>-14.630904102466303</v>
      </c>
      <c r="I57" s="12">
        <f t="shared" ref="I57:L57" si="39">((I32/I31)-1)*100</f>
        <v>-7.48453169900497</v>
      </c>
      <c r="J57" s="12">
        <f t="shared" si="39"/>
        <v>-30.824714855820879</v>
      </c>
      <c r="K57" s="12">
        <f t="shared" si="39"/>
        <v>-44.572051616663011</v>
      </c>
      <c r="L57" s="12">
        <f t="shared" si="39"/>
        <v>18.475837096005044</v>
      </c>
      <c r="M57" s="13"/>
    </row>
    <row r="58" spans="1:13">
      <c r="A58" s="2" t="s">
        <v>26</v>
      </c>
      <c r="B58" s="5">
        <f>((B34/B33)-1)*100</f>
        <v>-7.0406702672919934</v>
      </c>
      <c r="C58" s="1">
        <f t="shared" ref="C58:F58" si="40">((C34/C33)-1)*100</f>
        <v>-6.3161086316509412</v>
      </c>
      <c r="D58" s="1">
        <f t="shared" si="40"/>
        <v>7.9551583966314121</v>
      </c>
      <c r="E58" s="1">
        <f t="shared" si="40"/>
        <v>-38.46654048264022</v>
      </c>
      <c r="F58" s="1">
        <f t="shared" si="40"/>
        <v>-3.7250269708746009</v>
      </c>
      <c r="G58" s="1"/>
      <c r="H58" s="5">
        <f>((H34/H33)-1)*100</f>
        <v>-11.321817546888246</v>
      </c>
      <c r="I58" s="1">
        <f t="shared" ref="I58:L58" si="41">((I34/I33)-1)*100</f>
        <v>-7.7598753546626931</v>
      </c>
      <c r="J58" s="1">
        <f t="shared" si="41"/>
        <v>-7.4648691099651776</v>
      </c>
      <c r="K58" s="1">
        <f t="shared" si="41"/>
        <v>-18.029090419008675</v>
      </c>
      <c r="L58" s="1">
        <f t="shared" si="41"/>
        <v>-3.2011299436425666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9968984.3050375357</v>
      </c>
      <c r="C61" s="1">
        <f t="shared" si="42"/>
        <v>7275547.7829974731</v>
      </c>
      <c r="D61" s="1">
        <f t="shared" si="42"/>
        <v>13739148.313177411</v>
      </c>
      <c r="E61" s="1">
        <f t="shared" si="42"/>
        <v>16339079.559596159</v>
      </c>
      <c r="F61" s="1">
        <f t="shared" si="42"/>
        <v>6345194.1893292274</v>
      </c>
      <c r="G61" s="1"/>
      <c r="H61" s="5">
        <f t="shared" ref="H61:L61" si="43">H16/H10</f>
        <v>9968984.3050375357</v>
      </c>
      <c r="I61" s="1">
        <f t="shared" si="43"/>
        <v>7275547.7829974731</v>
      </c>
      <c r="J61" s="1">
        <f t="shared" si="43"/>
        <v>13739148.313177411</v>
      </c>
      <c r="K61" s="1">
        <f t="shared" si="43"/>
        <v>16339079.559596159</v>
      </c>
      <c r="L61" s="1">
        <f t="shared" si="43"/>
        <v>6345194.1893292274</v>
      </c>
      <c r="M61" s="1"/>
    </row>
    <row r="62" spans="1:13">
      <c r="A62" s="2" t="s">
        <v>29</v>
      </c>
      <c r="B62" s="5">
        <f t="shared" si="42"/>
        <v>7686455.2396142734</v>
      </c>
      <c r="C62" s="5">
        <f t="shared" si="42"/>
        <v>6568691.2579373727</v>
      </c>
      <c r="D62" s="5">
        <f t="shared" si="42"/>
        <v>11617138.715495868</v>
      </c>
      <c r="E62" s="5">
        <f t="shared" si="42"/>
        <v>8721867.9546808507</v>
      </c>
      <c r="F62" s="5">
        <f t="shared" si="42"/>
        <v>5954352.3809523806</v>
      </c>
      <c r="G62" s="1"/>
      <c r="H62" s="5">
        <f t="shared" ref="H62:L62" si="44">H17/H11</f>
        <v>8120919.3910346264</v>
      </c>
      <c r="I62" s="5">
        <f t="shared" si="44"/>
        <v>6628383.4785501696</v>
      </c>
      <c r="J62" s="5">
        <f t="shared" si="44"/>
        <v>13567934.437124182</v>
      </c>
      <c r="K62" s="5">
        <f t="shared" si="44"/>
        <v>9029125.5318309851</v>
      </c>
      <c r="L62" s="5">
        <f t="shared" si="44"/>
        <v>5962832.8075709781</v>
      </c>
      <c r="M62" s="1"/>
    </row>
    <row r="63" spans="1:13">
      <c r="A63" s="2" t="s">
        <v>30</v>
      </c>
      <c r="B63" s="5">
        <f>(B62/B61)*B45</f>
        <v>60.690441102786345</v>
      </c>
      <c r="C63" s="5">
        <f t="shared" ref="C63:L63" si="45">(C62/C61)*C45</f>
        <v>89.113826228510405</v>
      </c>
      <c r="D63" s="5">
        <f t="shared" si="45"/>
        <v>58.458552683702734</v>
      </c>
      <c r="E63" s="5">
        <f t="shared" si="45"/>
        <v>6.2673118672742572</v>
      </c>
      <c r="F63" s="5">
        <f t="shared" si="45"/>
        <v>113.6877877566026</v>
      </c>
      <c r="G63" s="5"/>
      <c r="H63" s="5">
        <f t="shared" si="45"/>
        <v>106.79385354976594</v>
      </c>
      <c r="I63" s="5">
        <f t="shared" si="45"/>
        <v>144.59654362782092</v>
      </c>
      <c r="J63" s="5">
        <f t="shared" si="45"/>
        <v>139.45997621110595</v>
      </c>
      <c r="K63" s="5">
        <f t="shared" si="45"/>
        <v>9.9213377343801596</v>
      </c>
      <c r="L63" s="5">
        <f t="shared" si="45"/>
        <v>171.97733771409966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 t="shared" ref="B66" si="46">(B23/B22)*100</f>
        <v>125.44465717355679</v>
      </c>
      <c r="C66" s="1"/>
      <c r="D66" s="1"/>
      <c r="E66" s="1"/>
      <c r="F66" s="1"/>
      <c r="G66" s="1"/>
      <c r="H66" s="14">
        <f t="shared" ref="H66" si="47">(H23/H22)*100</f>
        <v>125.44465717355679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8">(B17/B23)*100</f>
        <v>54.634943568961617</v>
      </c>
      <c r="C67" s="1"/>
      <c r="D67" s="1"/>
      <c r="E67" s="1"/>
      <c r="F67" s="1"/>
      <c r="G67" s="1"/>
      <c r="H67" s="14">
        <f t="shared" ref="H67" si="49">(H17/H23)*100</f>
        <v>93.829357392264356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3"/>
  <sheetViews>
    <sheetView topLeftCell="A63" zoomScale="80" zoomScaleNormal="80" workbookViewId="0">
      <selection activeCell="B27" sqref="B27:M27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1" spans="1:13">
      <c r="E1" s="23"/>
      <c r="K1" s="23"/>
    </row>
    <row r="2" spans="1:13" ht="15.75">
      <c r="A2" s="39" t="s">
        <v>104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63</v>
      </c>
      <c r="B9" s="17">
        <f>SUM(C9:F9)</f>
        <v>6025</v>
      </c>
      <c r="C9" s="18">
        <f>+'I Trimestre'!C9+'II Trimestre'!C9</f>
        <v>4286</v>
      </c>
      <c r="D9" s="18">
        <f>+'I Trimestre'!D9+'II Trimestre'!D9</f>
        <v>763</v>
      </c>
      <c r="E9" s="18">
        <f>+'I Trimestre'!E9+'II Trimestre'!E9</f>
        <v>463</v>
      </c>
      <c r="F9" s="18">
        <f>+'I Trimestre'!F9+'II Trimestre'!F9</f>
        <v>513</v>
      </c>
      <c r="G9" s="18"/>
      <c r="H9" s="17">
        <f>SUM(I9:L9)</f>
        <v>5392</v>
      </c>
      <c r="I9" s="18">
        <f>+'I Trimestre'!I9+'II Trimestre'!I9</f>
        <v>3967</v>
      </c>
      <c r="J9" s="18">
        <f>+'I Trimestre'!J9+'II Trimestre'!J9</f>
        <v>656</v>
      </c>
      <c r="K9" s="18">
        <f>+'I Trimestre'!K9+'II Trimestre'!K9</f>
        <v>303</v>
      </c>
      <c r="L9" s="18">
        <f>+'I Trimestre'!L9+'II Trimestre'!L9</f>
        <v>466</v>
      </c>
      <c r="M9" s="18"/>
    </row>
    <row r="10" spans="1:13">
      <c r="A10" s="3" t="s">
        <v>105</v>
      </c>
      <c r="B10" s="17">
        <f t="shared" ref="B10" si="0">SUM(C10:F10)</f>
        <v>6740</v>
      </c>
      <c r="C10" s="18">
        <f>+'I Trimestre'!C10+'II Trimestre'!C10</f>
        <v>4466</v>
      </c>
      <c r="D10" s="18">
        <f>+'I Trimestre'!D10+'II Trimestre'!D10</f>
        <v>1308</v>
      </c>
      <c r="E10" s="18">
        <f>+'I Trimestre'!E10+'II Trimestre'!E10</f>
        <v>442</v>
      </c>
      <c r="F10" s="18">
        <f>+'I Trimestre'!F10+'II Trimestre'!F10</f>
        <v>524</v>
      </c>
      <c r="G10" s="18"/>
      <c r="H10" s="17">
        <f t="shared" ref="H10" si="1">SUM(I10:L10)</f>
        <v>6740</v>
      </c>
      <c r="I10" s="18">
        <f>+'I Trimestre'!I10+'II Trimestre'!I10</f>
        <v>4466</v>
      </c>
      <c r="J10" s="18">
        <f>+'I Trimestre'!J10+'II Trimestre'!J10</f>
        <v>1308</v>
      </c>
      <c r="K10" s="18">
        <f>+'I Trimestre'!K10+'II Trimestre'!K10</f>
        <v>442</v>
      </c>
      <c r="L10" s="18">
        <f>+'I Trimestre'!L10+'II Trimestre'!L10</f>
        <v>524</v>
      </c>
      <c r="M10" s="18"/>
    </row>
    <row r="11" spans="1:13">
      <c r="A11" s="3" t="s">
        <v>106</v>
      </c>
      <c r="B11" s="17">
        <f>SUM(C11:F11)</f>
        <v>5889</v>
      </c>
      <c r="C11" s="18">
        <f>+'I Trimestre'!C11+'II Trimestre'!C11</f>
        <v>4238</v>
      </c>
      <c r="D11" s="18">
        <f>+'I Trimestre'!D11+'II Trimestre'!D11</f>
        <v>965</v>
      </c>
      <c r="E11" s="18">
        <f>+'I Trimestre'!E11+'II Trimestre'!E11</f>
        <v>149</v>
      </c>
      <c r="F11" s="18">
        <f>+'I Trimestre'!F11+'II Trimestre'!F11</f>
        <v>537</v>
      </c>
      <c r="G11" s="18"/>
      <c r="H11" s="17">
        <f>SUM(I11:L11)</f>
        <v>5511</v>
      </c>
      <c r="I11" s="18">
        <f>+'I Trimestre'!I11+'II Trimestre'!I11</f>
        <v>3792</v>
      </c>
      <c r="J11" s="18">
        <f>+'I Trimestre'!J11+'II Trimestre'!J11</f>
        <v>1015</v>
      </c>
      <c r="K11" s="18">
        <f>+'I Trimestre'!K11+'II Trimestre'!K11</f>
        <v>198</v>
      </c>
      <c r="L11" s="18">
        <f>+'I Trimestre'!L11+'II Trimestre'!L11</f>
        <v>506</v>
      </c>
      <c r="M11" s="18"/>
    </row>
    <row r="12" spans="1:13">
      <c r="A12" s="3" t="s">
        <v>78</v>
      </c>
      <c r="B12" s="17">
        <f>SUM(C12:F12)</f>
        <v>11264</v>
      </c>
      <c r="C12" s="18">
        <f>+'II Trimestre'!C12</f>
        <v>7462</v>
      </c>
      <c r="D12" s="18">
        <f>+'II Trimestre'!D12</f>
        <v>1880</v>
      </c>
      <c r="E12" s="18">
        <f>+'II Trimestre'!E12</f>
        <v>1034</v>
      </c>
      <c r="F12" s="18">
        <f>+'II Trimestre'!F12</f>
        <v>888</v>
      </c>
      <c r="G12" s="18"/>
      <c r="H12" s="17">
        <f>SUM(I12:L12)</f>
        <v>11264</v>
      </c>
      <c r="I12" s="18">
        <f>+'II Trimestre'!I12</f>
        <v>7462</v>
      </c>
      <c r="J12" s="18">
        <f>+'II Trimestre'!J12</f>
        <v>1880</v>
      </c>
      <c r="K12" s="18">
        <f>+'II Trimestre'!K12</f>
        <v>1034</v>
      </c>
      <c r="L12" s="18">
        <f>+'II Trimestre'!L12</f>
        <v>888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63</v>
      </c>
      <c r="B15" s="18">
        <f>SUM(C15:G15)</f>
        <v>49455762518.647011</v>
      </c>
      <c r="C15" s="18">
        <f>+'I Trimestre'!C15+'II Trimestre'!C15</f>
        <v>28932521625.220001</v>
      </c>
      <c r="D15" s="18">
        <f>+'I Trimestre'!D15+'II Trimestre'!D15</f>
        <v>8813758893.2000008</v>
      </c>
      <c r="E15" s="18">
        <f>+'I Trimestre'!E15+'II Trimestre'!E15</f>
        <v>6954001249.9499998</v>
      </c>
      <c r="F15" s="18">
        <f>+'I Trimestre'!F15+'II Trimestre'!F15</f>
        <v>3017748000</v>
      </c>
      <c r="G15" s="18">
        <f>+'I Trimestre'!G15+'II Trimestre'!G15</f>
        <v>1737732750.2770121</v>
      </c>
      <c r="H15" s="18">
        <f>SUM(I15:M15)</f>
        <v>41352369204.551521</v>
      </c>
      <c r="I15" s="18">
        <f>+'I Trimestre'!I15+'II Trimestre'!I15</f>
        <v>26614878122.32</v>
      </c>
      <c r="J15" s="18">
        <f>+'I Trimestre'!J15+'II Trimestre'!J15</f>
        <v>6380700184.21</v>
      </c>
      <c r="K15" s="18">
        <f>+'I Trimestre'!K15+'II Trimestre'!K15</f>
        <v>4041344131.9099998</v>
      </c>
      <c r="L15" s="18">
        <f>+'I Trimestre'!L15+'II Trimestre'!L15</f>
        <v>2788446534.5699997</v>
      </c>
      <c r="M15" s="18">
        <f>+'I Trimestre'!M15+'II Trimestre'!M15</f>
        <v>1527000231.5415196</v>
      </c>
    </row>
    <row r="16" spans="1:13">
      <c r="A16" s="3" t="s">
        <v>105</v>
      </c>
      <c r="B16" s="18">
        <f>SUM(C16:G16)</f>
        <v>62123016120.694115</v>
      </c>
      <c r="C16" s="18">
        <f>+'I Trimestre'!C16+'II Trimestre'!C16</f>
        <v>31233976147.491463</v>
      </c>
      <c r="D16" s="18">
        <f>+'I Trimestre'!D16+'II Trimestre'!D16</f>
        <v>17173143915.169588</v>
      </c>
      <c r="E16" s="18">
        <f>+'I Trimestre'!E16+'II Trimestre'!E16</f>
        <v>6977866834.1139421</v>
      </c>
      <c r="F16" s="18">
        <f>+'I Trimestre'!F16+'II Trimestre'!F16</f>
        <v>3221632085.0119085</v>
      </c>
      <c r="G16" s="18">
        <f>+'I Trimestre'!G16+'II Trimestre'!G16</f>
        <v>3516397138.9072142</v>
      </c>
      <c r="H16" s="18">
        <f>SUM(I16:M16)</f>
        <v>62123016120.694115</v>
      </c>
      <c r="I16" s="18">
        <f>+'I Trimestre'!I16+'II Trimestre'!I16</f>
        <v>31233976147.491463</v>
      </c>
      <c r="J16" s="18">
        <f>+'I Trimestre'!J16+'II Trimestre'!J16</f>
        <v>17173143915.169588</v>
      </c>
      <c r="K16" s="18">
        <f>+'I Trimestre'!K16+'II Trimestre'!K16</f>
        <v>6977866834.1139421</v>
      </c>
      <c r="L16" s="18">
        <f>+'I Trimestre'!L16+'II Trimestre'!L16</f>
        <v>3221632085.0119085</v>
      </c>
      <c r="M16" s="18">
        <f>+'I Trimestre'!M16+'II Trimestre'!M16</f>
        <v>3516397138.9072142</v>
      </c>
    </row>
    <row r="17" spans="1:13">
      <c r="A17" s="3" t="s">
        <v>106</v>
      </c>
      <c r="B17" s="18">
        <f>SUM(C17:G17)</f>
        <v>49305744881.866852</v>
      </c>
      <c r="C17" s="18">
        <f>+'I Trimestre'!C17+'II Trimestre'!C17</f>
        <v>28817564261.830002</v>
      </c>
      <c r="D17" s="18">
        <f>+'I Trimestre'!D17+'II Trimestre'!D17</f>
        <v>13725271870.259998</v>
      </c>
      <c r="E17" s="18">
        <f>+'I Trimestre'!E17+'II Trimestre'!E17</f>
        <v>1715992725.5</v>
      </c>
      <c r="F17" s="18">
        <f>+'I Trimestre'!F17+'II Trimestre'!F17</f>
        <v>3218747114.4400001</v>
      </c>
      <c r="G17" s="18">
        <f>+'I Trimestre'!G17+'II Trimestre'!G17</f>
        <v>1828168909.8368564</v>
      </c>
      <c r="H17" s="18">
        <f>SUM(I17:M17)</f>
        <v>50101162424.345123</v>
      </c>
      <c r="I17" s="18">
        <f>+'I Trimestre'!I17+'II Trimestre'!I17</f>
        <v>25776163958.440002</v>
      </c>
      <c r="J17" s="18">
        <f>+'I Trimestre'!J17+'II Trimestre'!J17</f>
        <v>16877797231.309999</v>
      </c>
      <c r="K17" s="18">
        <f>+'I Trimestre'!K17+'II Trimestre'!K17</f>
        <v>2710294591.8899999</v>
      </c>
      <c r="L17" s="18">
        <f>+'I Trimestre'!L17+'II Trimestre'!L17</f>
        <v>3025686000</v>
      </c>
      <c r="M17" s="18">
        <f>+'I Trimestre'!M17+'II Trimestre'!M17</f>
        <v>1711220642.7051201</v>
      </c>
    </row>
    <row r="18" spans="1:13">
      <c r="A18" s="3" t="s">
        <v>78</v>
      </c>
      <c r="B18" s="18">
        <f t="shared" ref="B18" si="2">SUM(C18:G18)</f>
        <v>105989012180.99977</v>
      </c>
      <c r="C18" s="18">
        <f>+'II Trimestre'!C18</f>
        <v>52881949069.054657</v>
      </c>
      <c r="D18" s="18">
        <f>+'II Trimestre'!D18</f>
        <v>24989363119.531773</v>
      </c>
      <c r="E18" s="18">
        <f>+'II Trimestre'!E18</f>
        <v>16594608021.881573</v>
      </c>
      <c r="F18" s="18">
        <f>+'II Trimestre'!F18</f>
        <v>5523713922.5506506</v>
      </c>
      <c r="G18" s="18">
        <f>+'II Trimestre'!G18</f>
        <v>5999378047.9811192</v>
      </c>
      <c r="H18" s="18">
        <f t="shared" ref="H18" si="3">SUM(I18:M18)</f>
        <v>105989012180.99977</v>
      </c>
      <c r="I18" s="18">
        <f>+'II Trimestre'!I18</f>
        <v>52881949069.054657</v>
      </c>
      <c r="J18" s="18">
        <f>+'II Trimestre'!J18</f>
        <v>24989363119.531773</v>
      </c>
      <c r="K18" s="18">
        <f>+'II Trimestre'!K18</f>
        <v>16594608021.881573</v>
      </c>
      <c r="L18" s="18">
        <f>+'II Trimestre'!L18</f>
        <v>5523713922.5506506</v>
      </c>
      <c r="M18" s="18">
        <f>+'II Trimestre'!M18</f>
        <v>5999378047.9811192</v>
      </c>
    </row>
    <row r="19" spans="1:13">
      <c r="A19" s="3" t="s">
        <v>107</v>
      </c>
      <c r="B19" s="18">
        <f>SUM(C19:F19)</f>
        <v>47477575972.029999</v>
      </c>
      <c r="C19" s="18">
        <f t="shared" ref="C19:F19" si="4">+C17</f>
        <v>28817564261.830002</v>
      </c>
      <c r="D19" s="18">
        <f t="shared" si="4"/>
        <v>13725271870.259998</v>
      </c>
      <c r="E19" s="18">
        <f t="shared" si="4"/>
        <v>1715992725.5</v>
      </c>
      <c r="F19" s="18">
        <f t="shared" si="4"/>
        <v>3218747114.4400001</v>
      </c>
      <c r="G19" s="18"/>
      <c r="H19" s="18">
        <f>SUM(I19:L19)</f>
        <v>48389941781.639999</v>
      </c>
      <c r="I19" s="18">
        <f t="shared" ref="I19:L19" si="5">+I17</f>
        <v>25776163958.440002</v>
      </c>
      <c r="J19" s="18">
        <f t="shared" si="5"/>
        <v>16877797231.309999</v>
      </c>
      <c r="K19" s="18">
        <f t="shared" si="5"/>
        <v>2710294591.8899999</v>
      </c>
      <c r="L19" s="18">
        <f t="shared" si="5"/>
        <v>3025686000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105</v>
      </c>
      <c r="B22" s="18">
        <f t="shared" ref="B22" si="6">B16</f>
        <v>62123016120.694115</v>
      </c>
      <c r="C22" s="18">
        <f>B22+H22</f>
        <v>124246032241.38823</v>
      </c>
      <c r="D22" s="18"/>
      <c r="E22" s="18"/>
      <c r="F22" s="17"/>
      <c r="G22" s="17"/>
      <c r="H22" s="18">
        <f t="shared" ref="H22" si="7">H16</f>
        <v>62123016120.694115</v>
      </c>
      <c r="I22" s="18"/>
      <c r="J22" s="18"/>
      <c r="K22" s="18"/>
      <c r="L22" s="17"/>
      <c r="M22" s="17"/>
    </row>
    <row r="23" spans="1:13">
      <c r="A23" s="3" t="s">
        <v>106</v>
      </c>
      <c r="B23" s="18">
        <f>'I Trimestre'!B23+'II Trimestre'!B23</f>
        <v>50693223323.050003</v>
      </c>
      <c r="C23" s="18"/>
      <c r="D23" s="18"/>
      <c r="E23" s="18"/>
      <c r="F23" s="17"/>
      <c r="G23" s="17"/>
      <c r="H23" s="18">
        <f>'I Trimestre'!H23+'II Trimestre'!H23</f>
        <v>50693223323.050003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64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108</v>
      </c>
      <c r="B27" s="22">
        <v>1.01</v>
      </c>
      <c r="C27" s="22">
        <v>1.01</v>
      </c>
      <c r="D27" s="22">
        <v>1.01</v>
      </c>
      <c r="E27" s="22">
        <v>1.01</v>
      </c>
      <c r="F27" s="22">
        <v>1.01</v>
      </c>
      <c r="G27" s="22">
        <v>1.01</v>
      </c>
      <c r="H27" s="22">
        <v>1.01</v>
      </c>
      <c r="I27" s="22">
        <v>1.01</v>
      </c>
      <c r="J27" s="22">
        <v>1.01</v>
      </c>
      <c r="K27" s="22">
        <v>1.01</v>
      </c>
      <c r="L27" s="22">
        <v>1.01</v>
      </c>
      <c r="M27" s="22">
        <v>1.01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65</v>
      </c>
      <c r="B31" s="17">
        <f t="shared" ref="B31:F31" si="8">B15/B26</f>
        <v>49955315675.401024</v>
      </c>
      <c r="C31" s="18">
        <f t="shared" si="8"/>
        <v>29224769318.404041</v>
      </c>
      <c r="D31" s="18">
        <f t="shared" si="8"/>
        <v>8902786760.8080826</v>
      </c>
      <c r="E31" s="18">
        <f t="shared" si="8"/>
        <v>7024243686.818182</v>
      </c>
      <c r="F31" s="18">
        <f t="shared" si="8"/>
        <v>3048230303.030303</v>
      </c>
      <c r="G31" s="18">
        <f t="shared" ref="G31:L31" si="9">G15/G26</f>
        <v>1755285606.3404162</v>
      </c>
      <c r="H31" s="17">
        <f t="shared" si="9"/>
        <v>41770069903.587395</v>
      </c>
      <c r="I31" s="18">
        <f t="shared" si="9"/>
        <v>26883715275.070705</v>
      </c>
      <c r="J31" s="18">
        <f t="shared" si="9"/>
        <v>6445151701.2222223</v>
      </c>
      <c r="K31" s="18">
        <f t="shared" si="9"/>
        <v>4082165789.8080807</v>
      </c>
      <c r="L31" s="18">
        <f t="shared" si="9"/>
        <v>2816612661.181818</v>
      </c>
      <c r="M31" s="18">
        <f t="shared" ref="M31" si="10">M15/M26</f>
        <v>1542424476.3045652</v>
      </c>
    </row>
    <row r="32" spans="1:13">
      <c r="A32" s="2" t="s">
        <v>109</v>
      </c>
      <c r="B32" s="17">
        <f t="shared" ref="B32" si="11">B17/B27</f>
        <v>48817569189.967178</v>
      </c>
      <c r="C32" s="18">
        <f>C17/C27</f>
        <v>28532241843.396042</v>
      </c>
      <c r="D32" s="18">
        <f t="shared" ref="D32:F32" si="12">D17/D27</f>
        <v>13589378089.366335</v>
      </c>
      <c r="E32" s="18">
        <f t="shared" si="12"/>
        <v>1699002698.5148516</v>
      </c>
      <c r="F32" s="18">
        <f t="shared" si="12"/>
        <v>3186878331.1287131</v>
      </c>
      <c r="G32" s="18">
        <f t="shared" ref="G32:H32" si="13">G17/G27</f>
        <v>1810068227.561244</v>
      </c>
      <c r="H32" s="17">
        <f t="shared" si="13"/>
        <v>49605111311.232796</v>
      </c>
      <c r="I32" s="18">
        <f>I17/I27</f>
        <v>25520954414.297031</v>
      </c>
      <c r="J32" s="18">
        <f t="shared" ref="J32:M32" si="14">J17/J27</f>
        <v>16710690328.029703</v>
      </c>
      <c r="K32" s="18">
        <f t="shared" si="14"/>
        <v>2683459991.9702969</v>
      </c>
      <c r="L32" s="18">
        <f t="shared" si="14"/>
        <v>2995728712.8712869</v>
      </c>
      <c r="M32" s="18">
        <f t="shared" si="14"/>
        <v>1694277864.0644753</v>
      </c>
    </row>
    <row r="33" spans="1:13">
      <c r="A33" s="2" t="s">
        <v>66</v>
      </c>
      <c r="B33" s="17">
        <f t="shared" ref="B33:F33" si="15">B31/B9</f>
        <v>8291338.7013113732</v>
      </c>
      <c r="C33" s="18">
        <f t="shared" si="15"/>
        <v>6818658.2637433605</v>
      </c>
      <c r="D33" s="18">
        <f t="shared" si="15"/>
        <v>11668134.679958168</v>
      </c>
      <c r="E33" s="18">
        <f t="shared" si="15"/>
        <v>15171152.671313567</v>
      </c>
      <c r="F33" s="18">
        <f t="shared" si="15"/>
        <v>5941969.4016185245</v>
      </c>
      <c r="G33" s="18"/>
      <c r="H33" s="17">
        <f t="shared" ref="H33:L33" si="16">H31/H9</f>
        <v>7746674.6853834186</v>
      </c>
      <c r="I33" s="18">
        <f t="shared" si="16"/>
        <v>6776837.7300405102</v>
      </c>
      <c r="J33" s="18">
        <f t="shared" si="16"/>
        <v>9824926.373814363</v>
      </c>
      <c r="K33" s="18">
        <f t="shared" si="16"/>
        <v>13472494.355802247</v>
      </c>
      <c r="L33" s="18">
        <f t="shared" si="16"/>
        <v>6044233.178501755</v>
      </c>
      <c r="M33" s="18"/>
    </row>
    <row r="34" spans="1:13">
      <c r="A34" s="2" t="s">
        <v>110</v>
      </c>
      <c r="B34" s="17">
        <f t="shared" ref="B34:F34" si="17">B32/B11</f>
        <v>8289619.4922681572</v>
      </c>
      <c r="C34" s="18">
        <f t="shared" si="17"/>
        <v>6732478.0187343182</v>
      </c>
      <c r="D34" s="18">
        <f t="shared" si="17"/>
        <v>14082257.087426255</v>
      </c>
      <c r="E34" s="18">
        <f t="shared" si="17"/>
        <v>11402702.674596319</v>
      </c>
      <c r="F34" s="18">
        <f t="shared" si="17"/>
        <v>5934596.5197927617</v>
      </c>
      <c r="G34" s="18"/>
      <c r="H34" s="17">
        <f t="shared" ref="H34:L34" si="18">H32/H11</f>
        <v>9001108.929637596</v>
      </c>
      <c r="I34" s="18">
        <f t="shared" si="18"/>
        <v>6730209.4974412005</v>
      </c>
      <c r="J34" s="18">
        <f t="shared" si="18"/>
        <v>16463734.313329756</v>
      </c>
      <c r="K34" s="18">
        <f t="shared" si="18"/>
        <v>13552828.242274227</v>
      </c>
      <c r="L34" s="18">
        <f t="shared" si="18"/>
        <v>5920412.476030211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3.9627012217348869</v>
      </c>
      <c r="C39" s="1">
        <f>C10/C28*100</f>
        <v>3.603821697169233</v>
      </c>
      <c r="D39" s="1">
        <f t="shared" si="19"/>
        <v>1.0554856202188438</v>
      </c>
      <c r="E39" s="1">
        <f t="shared" si="19"/>
        <v>0.3566702172299151</v>
      </c>
      <c r="F39" s="1">
        <f t="shared" si="19"/>
        <v>1.1351327932065336</v>
      </c>
      <c r="G39" s="1"/>
      <c r="H39" s="5">
        <f t="shared" ref="H39" si="20">H10/H28*100</f>
        <v>3.9627012217348869</v>
      </c>
      <c r="I39" s="1">
        <f>I10/I28*100</f>
        <v>3.603821697169233</v>
      </c>
      <c r="J39" s="1">
        <f t="shared" ref="J39:L39" si="21">J10/J28*100</f>
        <v>1.0554856202188438</v>
      </c>
      <c r="K39" s="1">
        <f t="shared" si="21"/>
        <v>0.3566702172299151</v>
      </c>
      <c r="L39" s="1">
        <f t="shared" si="21"/>
        <v>1.1351327932065336</v>
      </c>
      <c r="M39" s="1"/>
    </row>
    <row r="40" spans="1:13">
      <c r="A40" s="2" t="s">
        <v>13</v>
      </c>
      <c r="B40" s="5">
        <f t="shared" ref="B40:F40" si="22">B11/B28*100</f>
        <v>3.4623660971508534</v>
      </c>
      <c r="C40" s="1">
        <f t="shared" si="22"/>
        <v>3.4198379652044801</v>
      </c>
      <c r="D40" s="1">
        <f t="shared" si="22"/>
        <v>0.77870307607888711</v>
      </c>
      <c r="E40" s="1">
        <f t="shared" si="22"/>
        <v>0.12023498273135147</v>
      </c>
      <c r="F40" s="1">
        <f t="shared" si="22"/>
        <v>1.1632944846410467</v>
      </c>
      <c r="G40" s="1"/>
      <c r="H40" s="5">
        <f t="shared" ref="H40:L40" si="23">H11/H28*100</f>
        <v>3.2401255835283327</v>
      </c>
      <c r="I40" s="1">
        <f t="shared" si="23"/>
        <v>3.0599399632032536</v>
      </c>
      <c r="J40" s="1">
        <f t="shared" si="23"/>
        <v>0.81905038572028022</v>
      </c>
      <c r="K40" s="1">
        <f t="shared" si="23"/>
        <v>0.15977534617991673</v>
      </c>
      <c r="L40" s="1">
        <f t="shared" si="23"/>
        <v>1.0961396819895153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87.373887240356083</v>
      </c>
      <c r="C43" s="1">
        <f t="shared" si="24"/>
        <v>94.894760412001787</v>
      </c>
      <c r="D43" s="1">
        <f t="shared" si="24"/>
        <v>73.776758409785941</v>
      </c>
      <c r="E43" s="1">
        <f t="shared" si="24"/>
        <v>33.710407239819006</v>
      </c>
      <c r="F43" s="1">
        <f t="shared" si="24"/>
        <v>102.48091603053436</v>
      </c>
      <c r="G43" s="1"/>
      <c r="H43" s="5">
        <f t="shared" ref="H43:L43" si="25">H11/H10*100</f>
        <v>81.765578635014833</v>
      </c>
      <c r="I43" s="1">
        <f t="shared" si="25"/>
        <v>84.908195253022839</v>
      </c>
      <c r="J43" s="1">
        <f t="shared" si="25"/>
        <v>77.599388379204896</v>
      </c>
      <c r="K43" s="1">
        <f t="shared" si="25"/>
        <v>44.796380090497742</v>
      </c>
      <c r="L43" s="1">
        <f t="shared" si="25"/>
        <v>96.564885496183209</v>
      </c>
      <c r="M43" s="1"/>
    </row>
    <row r="44" spans="1:13">
      <c r="A44" s="2" t="s">
        <v>16</v>
      </c>
      <c r="B44" s="5">
        <f>B17/B16*100</f>
        <v>79.367918624675994</v>
      </c>
      <c r="C44" s="5">
        <f>C17/C16*100</f>
        <v>92.263514980446914</v>
      </c>
      <c r="D44" s="5">
        <f t="shared" ref="D44:G44" si="26">D17/D16*100</f>
        <v>79.922883882292666</v>
      </c>
      <c r="E44" s="5">
        <f t="shared" si="26"/>
        <v>24.591938572268539</v>
      </c>
      <c r="F44" s="5">
        <f t="shared" si="26"/>
        <v>99.910450029805375</v>
      </c>
      <c r="G44" s="5">
        <f t="shared" si="26"/>
        <v>51.98983043209374</v>
      </c>
      <c r="H44" s="5">
        <f>H17/H16*100</f>
        <v>80.648309681241741</v>
      </c>
      <c r="I44" s="5">
        <f>I17/I16*100</f>
        <v>82.526040990494252</v>
      </c>
      <c r="J44" s="5">
        <f t="shared" ref="J44:M44" si="27">J17/J16*100</f>
        <v>98.280182794027013</v>
      </c>
      <c r="K44" s="5">
        <f t="shared" si="27"/>
        <v>38.841305750343345</v>
      </c>
      <c r="L44" s="5">
        <f t="shared" si="27"/>
        <v>93.917800672413392</v>
      </c>
      <c r="M44" s="5">
        <f t="shared" si="27"/>
        <v>48.664032391884888</v>
      </c>
    </row>
    <row r="45" spans="1:13">
      <c r="A45" s="2" t="s">
        <v>17</v>
      </c>
      <c r="B45" s="5">
        <f t="shared" ref="B45:F45" si="28">AVERAGE(B43:B44)</f>
        <v>83.370902932516032</v>
      </c>
      <c r="C45" s="1">
        <f t="shared" si="28"/>
        <v>93.57913769622435</v>
      </c>
      <c r="D45" s="1">
        <f t="shared" si="28"/>
        <v>76.849821146039304</v>
      </c>
      <c r="E45" s="1">
        <f t="shared" si="28"/>
        <v>29.151172906043772</v>
      </c>
      <c r="F45" s="1">
        <f t="shared" si="28"/>
        <v>101.19568303016987</v>
      </c>
      <c r="G45" s="1"/>
      <c r="H45" s="5">
        <f t="shared" ref="H45:L45" si="29">AVERAGE(H43:H44)</f>
        <v>81.206944158128294</v>
      </c>
      <c r="I45" s="1">
        <f t="shared" si="29"/>
        <v>83.717118121758546</v>
      </c>
      <c r="J45" s="1">
        <f t="shared" si="29"/>
        <v>87.939785586615955</v>
      </c>
      <c r="K45" s="1">
        <f t="shared" si="29"/>
        <v>41.818842920420543</v>
      </c>
      <c r="L45" s="1">
        <f t="shared" si="29"/>
        <v>95.241343084298308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52.281605113636367</v>
      </c>
      <c r="C48" s="1">
        <f t="shared" si="30"/>
        <v>56.79442508710801</v>
      </c>
      <c r="D48" s="1">
        <f t="shared" si="30"/>
        <v>51.329787234042556</v>
      </c>
      <c r="E48" s="1">
        <f t="shared" si="30"/>
        <v>14.410058027079303</v>
      </c>
      <c r="F48" s="1">
        <f t="shared" si="30"/>
        <v>60.472972972972968</v>
      </c>
      <c r="G48" s="1"/>
      <c r="H48" s="5">
        <f t="shared" ref="H48:L48" si="31">H11/H12*100</f>
        <v>48.92578125</v>
      </c>
      <c r="I48" s="1">
        <f t="shared" si="31"/>
        <v>50.817475207719113</v>
      </c>
      <c r="J48" s="1">
        <f t="shared" si="31"/>
        <v>53.98936170212766</v>
      </c>
      <c r="K48" s="1">
        <f t="shared" si="31"/>
        <v>19.148936170212767</v>
      </c>
      <c r="L48" s="1">
        <f t="shared" si="31"/>
        <v>56.981981981981974</v>
      </c>
      <c r="M48" s="1"/>
    </row>
    <row r="49" spans="1:13">
      <c r="A49" s="2" t="s">
        <v>20</v>
      </c>
      <c r="B49" s="5">
        <f>B17/B18*100</f>
        <v>46.519675829855217</v>
      </c>
      <c r="C49" s="5">
        <f t="shared" ref="C49:G49" si="32">C17/C18*100</f>
        <v>54.494141704571554</v>
      </c>
      <c r="D49" s="5">
        <f t="shared" si="32"/>
        <v>54.924456476172764</v>
      </c>
      <c r="E49" s="5">
        <f t="shared" si="32"/>
        <v>10.340664408808573</v>
      </c>
      <c r="F49" s="5">
        <f t="shared" si="32"/>
        <v>58.271430410242886</v>
      </c>
      <c r="G49" s="5">
        <f t="shared" si="32"/>
        <v>30.472640584002914</v>
      </c>
      <c r="H49" s="5">
        <f>H17/H18*100</f>
        <v>47.270147530751835</v>
      </c>
      <c r="I49" s="5">
        <f t="shared" ref="I49:M49" si="33">I17/I18*100</f>
        <v>48.742840254962616</v>
      </c>
      <c r="J49" s="5">
        <f t="shared" si="33"/>
        <v>67.539925489810727</v>
      </c>
      <c r="K49" s="5">
        <f t="shared" si="33"/>
        <v>16.332380905389378</v>
      </c>
      <c r="L49" s="5">
        <f t="shared" si="33"/>
        <v>54.776298020206816</v>
      </c>
      <c r="M49" s="5">
        <f t="shared" si="33"/>
        <v>28.523300732497951</v>
      </c>
    </row>
    <row r="50" spans="1:13">
      <c r="A50" s="2" t="s">
        <v>21</v>
      </c>
      <c r="B50" s="5">
        <f t="shared" ref="B50:F50" si="34">(B48+B49)/2</f>
        <v>49.400640471745788</v>
      </c>
      <c r="C50" s="1">
        <f t="shared" si="34"/>
        <v>55.644283395839778</v>
      </c>
      <c r="D50" s="1">
        <f t="shared" si="34"/>
        <v>53.12712185510766</v>
      </c>
      <c r="E50" s="1">
        <f t="shared" si="34"/>
        <v>12.375361217943938</v>
      </c>
      <c r="F50" s="1">
        <f t="shared" si="34"/>
        <v>59.372201691607927</v>
      </c>
      <c r="G50" s="1"/>
      <c r="H50" s="5">
        <f t="shared" ref="H50:L50" si="35">(H48+H49)/2</f>
        <v>48.097964390375921</v>
      </c>
      <c r="I50" s="1">
        <f t="shared" si="35"/>
        <v>49.780157731340864</v>
      </c>
      <c r="J50" s="1">
        <f t="shared" si="35"/>
        <v>60.76464359596919</v>
      </c>
      <c r="K50" s="1">
        <f t="shared" si="35"/>
        <v>17.740658537801075</v>
      </c>
      <c r="L50" s="1">
        <f t="shared" si="35"/>
        <v>55.879140001094399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96.29217870206196</v>
      </c>
      <c r="C53" s="5"/>
      <c r="D53" s="5"/>
      <c r="E53" s="5"/>
      <c r="F53" s="5"/>
      <c r="G53" s="5"/>
      <c r="H53" s="5">
        <f>H19/H17*100</f>
        <v>96.584469182148936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-2.2572614107883804</v>
      </c>
      <c r="C56" s="7">
        <f t="shared" ref="C56:F56" si="36">((C11/C9)-1)*100</f>
        <v>-1.1199253383107788</v>
      </c>
      <c r="D56" s="7">
        <f t="shared" si="36"/>
        <v>26.474442988204451</v>
      </c>
      <c r="E56" s="7">
        <f t="shared" si="36"/>
        <v>-67.818574514038872</v>
      </c>
      <c r="F56" s="7">
        <f t="shared" si="36"/>
        <v>4.6783625730994149</v>
      </c>
      <c r="G56" s="1"/>
      <c r="H56" s="11">
        <f>((H11/H9)-1)*100</f>
        <v>2.2069732937685549</v>
      </c>
      <c r="I56" s="7">
        <f t="shared" ref="I56:L56" si="37">((I11/I9)-1)*100</f>
        <v>-4.4113940005041545</v>
      </c>
      <c r="J56" s="7">
        <f t="shared" si="37"/>
        <v>54.725609756097569</v>
      </c>
      <c r="K56" s="7">
        <f t="shared" si="37"/>
        <v>-34.653465346534652</v>
      </c>
      <c r="L56" s="7">
        <f t="shared" si="37"/>
        <v>8.5836909871244593</v>
      </c>
      <c r="M56" s="1"/>
    </row>
    <row r="57" spans="1:13">
      <c r="A57" s="2" t="s">
        <v>25</v>
      </c>
      <c r="B57" s="12">
        <f>((B32/B31)-1)*100</f>
        <v>-2.2775283672045621</v>
      </c>
      <c r="C57" s="12">
        <f t="shared" ref="C57:F57" si="38">((C32/C31)-1)*100</f>
        <v>-2.3696593374712638</v>
      </c>
      <c r="D57" s="12">
        <f t="shared" si="38"/>
        <v>52.641846361968383</v>
      </c>
      <c r="E57" s="12">
        <f t="shared" si="38"/>
        <v>-75.812304153068752</v>
      </c>
      <c r="F57" s="12">
        <f t="shared" si="38"/>
        <v>4.5484761423891573</v>
      </c>
      <c r="G57" s="13"/>
      <c r="H57" s="12">
        <f>((H32/H31)-1)*100</f>
        <v>18.757549187085498</v>
      </c>
      <c r="I57" s="12">
        <f t="shared" ref="I57:L57" si="39">((I32/I31)-1)*100</f>
        <v>-5.0690942335539617</v>
      </c>
      <c r="J57" s="12">
        <f t="shared" si="39"/>
        <v>159.27536080897494</v>
      </c>
      <c r="K57" s="12">
        <f t="shared" si="39"/>
        <v>-34.263816558600446</v>
      </c>
      <c r="L57" s="12">
        <f t="shared" si="39"/>
        <v>6.3592716939046223</v>
      </c>
      <c r="M57" s="13"/>
    </row>
    <row r="58" spans="1:13">
      <c r="A58" s="2" t="s">
        <v>26</v>
      </c>
      <c r="B58" s="5">
        <f>((B34/B33)-1)*100</f>
        <v>-2.0734999559768319E-2</v>
      </c>
      <c r="C58" s="1">
        <f t="shared" ref="C58:F58" si="40">((C34/C33)-1)*100</f>
        <v>-1.2638886079287204</v>
      </c>
      <c r="D58" s="1">
        <f t="shared" si="40"/>
        <v>20.689874377390559</v>
      </c>
      <c r="E58" s="1">
        <f t="shared" si="40"/>
        <v>-24.839575992421704</v>
      </c>
      <c r="F58" s="1">
        <f t="shared" si="40"/>
        <v>-0.12408145056678199</v>
      </c>
      <c r="G58" s="1"/>
      <c r="H58" s="5">
        <f>((H34/H33)-1)*100</f>
        <v>16.193196373936658</v>
      </c>
      <c r="I58" s="1">
        <f t="shared" ref="I58:L58" si="41">((I34/I33)-1)*100</f>
        <v>-0.68805296004971206</v>
      </c>
      <c r="J58" s="1">
        <f t="shared" si="41"/>
        <v>67.571070631219271</v>
      </c>
      <c r="K58" s="1">
        <f t="shared" si="41"/>
        <v>0.59628072092960949</v>
      </c>
      <c r="L58" s="1">
        <f t="shared" si="41"/>
        <v>-2.0485758708309265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9217064.7063344382</v>
      </c>
      <c r="C61" s="1">
        <f t="shared" si="42"/>
        <v>6993725.0666125081</v>
      </c>
      <c r="D61" s="1">
        <f t="shared" si="42"/>
        <v>13129314.919854425</v>
      </c>
      <c r="E61" s="1">
        <f t="shared" si="42"/>
        <v>15787029.036456883</v>
      </c>
      <c r="F61" s="1">
        <f t="shared" si="42"/>
        <v>6148152.8339921916</v>
      </c>
      <c r="G61" s="1"/>
      <c r="H61" s="5">
        <f t="shared" ref="H61:L61" si="43">H16/H10</f>
        <v>9217064.7063344382</v>
      </c>
      <c r="I61" s="1">
        <f t="shared" si="43"/>
        <v>6993725.0666125081</v>
      </c>
      <c r="J61" s="1">
        <f t="shared" si="43"/>
        <v>13129314.919854425</v>
      </c>
      <c r="K61" s="1">
        <f t="shared" si="43"/>
        <v>15787029.036456883</v>
      </c>
      <c r="L61" s="1">
        <f t="shared" si="43"/>
        <v>6148152.8339921916</v>
      </c>
      <c r="M61" s="1"/>
    </row>
    <row r="62" spans="1:13">
      <c r="A62" s="2" t="s">
        <v>29</v>
      </c>
      <c r="B62" s="5">
        <f t="shared" si="42"/>
        <v>8372515.6871908391</v>
      </c>
      <c r="C62" s="5">
        <f t="shared" si="42"/>
        <v>6799802.7989216615</v>
      </c>
      <c r="D62" s="5">
        <f t="shared" si="42"/>
        <v>14223079.658300517</v>
      </c>
      <c r="E62" s="5">
        <f t="shared" si="42"/>
        <v>11516729.701342281</v>
      </c>
      <c r="F62" s="5">
        <f t="shared" si="42"/>
        <v>5993942.484990689</v>
      </c>
      <c r="G62" s="1"/>
      <c r="H62" s="5">
        <f t="shared" ref="H62:L62" si="44">H17/H11</f>
        <v>9091120.0189339723</v>
      </c>
      <c r="I62" s="5">
        <f t="shared" si="44"/>
        <v>6797511.5924156122</v>
      </c>
      <c r="J62" s="5">
        <f t="shared" si="44"/>
        <v>16628371.656463053</v>
      </c>
      <c r="K62" s="5">
        <f t="shared" si="44"/>
        <v>13688356.524696968</v>
      </c>
      <c r="L62" s="5">
        <f t="shared" si="44"/>
        <v>5979616.6007905137</v>
      </c>
      <c r="M62" s="1"/>
    </row>
    <row r="63" spans="1:13">
      <c r="A63" s="2" t="s">
        <v>30</v>
      </c>
      <c r="B63" s="5">
        <f>(B62/B61)*B45</f>
        <v>75.731723156726602</v>
      </c>
      <c r="C63" s="5">
        <f t="shared" ref="C63:L63" si="45">(C62/C61)*C45</f>
        <v>90.984371900062513</v>
      </c>
      <c r="D63" s="5">
        <f t="shared" si="45"/>
        <v>83.251954466667939</v>
      </c>
      <c r="E63" s="5">
        <f t="shared" si="45"/>
        <v>21.265950550968675</v>
      </c>
      <c r="F63" s="5">
        <f t="shared" si="45"/>
        <v>98.657453741000623</v>
      </c>
      <c r="G63" s="5"/>
      <c r="H63" s="5">
        <f t="shared" si="45"/>
        <v>80.097308550415391</v>
      </c>
      <c r="I63" s="5">
        <f t="shared" si="45"/>
        <v>81.368380297499399</v>
      </c>
      <c r="J63" s="5">
        <f t="shared" si="45"/>
        <v>111.37637013433269</v>
      </c>
      <c r="K63" s="5">
        <f t="shared" si="45"/>
        <v>36.259591974088629</v>
      </c>
      <c r="L63" s="5">
        <f t="shared" si="45"/>
        <v>92.630539865525122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40.800677823306238</v>
      </c>
      <c r="C66" s="1"/>
      <c r="D66" s="1"/>
      <c r="E66" s="1"/>
      <c r="F66" s="1"/>
      <c r="G66" s="1"/>
      <c r="H66" s="14">
        <f>(H23/C22)*100</f>
        <v>40.800677823306238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6">(B17/B23)*100</f>
        <v>97.262990296866221</v>
      </c>
      <c r="C67" s="1"/>
      <c r="D67" s="1"/>
      <c r="E67" s="1"/>
      <c r="F67" s="1"/>
      <c r="G67" s="1"/>
      <c r="H67" s="14">
        <f t="shared" ref="H67" si="47">(H17/H23)*100</f>
        <v>98.832070916201403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83"/>
  <sheetViews>
    <sheetView topLeftCell="A63" zoomScale="80" zoomScaleNormal="80" workbookViewId="0">
      <selection activeCell="I28" sqref="I28:L28"/>
    </sheetView>
  </sheetViews>
  <sheetFormatPr baseColWidth="10" defaultColWidth="11.42578125" defaultRowHeight="15"/>
  <cols>
    <col min="1" max="1" width="69.85546875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111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67</v>
      </c>
      <c r="B9" s="17">
        <f>SUM(C9:F9)</f>
        <v>8616</v>
      </c>
      <c r="C9" s="18">
        <f>+'I Trimestre'!C9+'II Trimestre'!C9+'III Trimestre'!C9</f>
        <v>6191</v>
      </c>
      <c r="D9" s="18">
        <f>+'I Trimestre'!D9+'II Trimestre'!D9+'III Trimestre'!D9</f>
        <v>1068</v>
      </c>
      <c r="E9" s="18">
        <f>+'I Trimestre'!E9+'II Trimestre'!E9+'III Trimestre'!E9</f>
        <v>632</v>
      </c>
      <c r="F9" s="18">
        <f>+'I Trimestre'!F9+'II Trimestre'!F9+'III Trimestre'!F9</f>
        <v>725</v>
      </c>
      <c r="G9" s="18"/>
      <c r="H9" s="17">
        <f>SUM(I9:L9)</f>
        <v>8326</v>
      </c>
      <c r="I9" s="18">
        <f>+'I Trimestre'!I9+'II Trimestre'!I9+'III Trimestre'!I9</f>
        <v>5947</v>
      </c>
      <c r="J9" s="18">
        <f>+'I Trimestre'!J9+'II Trimestre'!J9+'III Trimestre'!J9</f>
        <v>1087</v>
      </c>
      <c r="K9" s="18">
        <f>+'I Trimestre'!K9+'II Trimestre'!K9+'III Trimestre'!K9</f>
        <v>516</v>
      </c>
      <c r="L9" s="18">
        <f>+'I Trimestre'!L9+'II Trimestre'!L9+'III Trimestre'!L9</f>
        <v>776</v>
      </c>
      <c r="M9" s="18"/>
    </row>
    <row r="10" spans="1:13">
      <c r="A10" s="3" t="s">
        <v>112</v>
      </c>
      <c r="B10" s="17">
        <f t="shared" ref="B10" si="0">SUM(C10:F10)</f>
        <v>9050</v>
      </c>
      <c r="C10" s="18">
        <f>+'I Trimestre'!C10+'II Trimestre'!C10+'III Trimestre'!C10</f>
        <v>6046</v>
      </c>
      <c r="D10" s="18">
        <f>+'I Trimestre'!D10+'II Trimestre'!D10+'III Trimestre'!D10</f>
        <v>1557</v>
      </c>
      <c r="E10" s="18">
        <f>+'I Trimestre'!E10+'II Trimestre'!E10+'III Trimestre'!E10</f>
        <v>727</v>
      </c>
      <c r="F10" s="18">
        <f>+'I Trimestre'!F10+'II Trimestre'!F10+'III Trimestre'!F10</f>
        <v>720</v>
      </c>
      <c r="G10" s="18"/>
      <c r="H10" s="17">
        <f t="shared" ref="H10" si="1">SUM(I10:L10)</f>
        <v>9050</v>
      </c>
      <c r="I10" s="18">
        <f>+'I Trimestre'!I10+'II Trimestre'!I10+'III Trimestre'!I10</f>
        <v>6046</v>
      </c>
      <c r="J10" s="18">
        <f>+'I Trimestre'!J10+'II Trimestre'!J10+'III Trimestre'!J10</f>
        <v>1557</v>
      </c>
      <c r="K10" s="18">
        <f>+'I Trimestre'!K10+'II Trimestre'!K10+'III Trimestre'!K10</f>
        <v>727</v>
      </c>
      <c r="L10" s="18">
        <f>+'I Trimestre'!L10+'II Trimestre'!L10+'III Trimestre'!L10</f>
        <v>720</v>
      </c>
      <c r="M10" s="18"/>
    </row>
    <row r="11" spans="1:13">
      <c r="A11" s="3" t="s">
        <v>113</v>
      </c>
      <c r="B11" s="17">
        <f>SUM(C11:F11)</f>
        <v>8354</v>
      </c>
      <c r="C11" s="18">
        <f>+'I Trimestre'!C11+'II Trimestre'!C11+'III Trimestre'!C11</f>
        <v>6021</v>
      </c>
      <c r="D11" s="18">
        <f>+'I Trimestre'!D11+'II Trimestre'!D11+'III Trimestre'!D11</f>
        <v>1304</v>
      </c>
      <c r="E11" s="18">
        <f>+'I Trimestre'!E11+'II Trimestre'!E11+'III Trimestre'!E11</f>
        <v>262</v>
      </c>
      <c r="F11" s="18">
        <f>+'I Trimestre'!F11+'II Trimestre'!F11+'III Trimestre'!F11</f>
        <v>767</v>
      </c>
      <c r="G11" s="18"/>
      <c r="H11" s="17">
        <f>SUM(I11:L11)</f>
        <v>7877</v>
      </c>
      <c r="I11" s="18">
        <f>+'I Trimestre'!I11+'II Trimestre'!I11+'III Trimestre'!I11</f>
        <v>5359</v>
      </c>
      <c r="J11" s="18">
        <f>+'I Trimestre'!J11+'II Trimestre'!J11+'III Trimestre'!J11</f>
        <v>1488</v>
      </c>
      <c r="K11" s="18">
        <f>+'I Trimestre'!K11+'II Trimestre'!K11+'III Trimestre'!K11</f>
        <v>321</v>
      </c>
      <c r="L11" s="18">
        <f>+'I Trimestre'!L11+'II Trimestre'!L11+'III Trimestre'!L11</f>
        <v>709</v>
      </c>
      <c r="M11" s="18"/>
    </row>
    <row r="12" spans="1:13">
      <c r="A12" s="3" t="s">
        <v>78</v>
      </c>
      <c r="B12" s="17">
        <f>SUM(C12:F12)</f>
        <v>11264</v>
      </c>
      <c r="C12" s="18">
        <f>+'III Trimestre'!C12</f>
        <v>7462</v>
      </c>
      <c r="D12" s="18">
        <f>+'III Trimestre'!D12</f>
        <v>1880</v>
      </c>
      <c r="E12" s="18">
        <f>+'III Trimestre'!E12</f>
        <v>1034</v>
      </c>
      <c r="F12" s="18">
        <f>+'III Trimestre'!F12</f>
        <v>888</v>
      </c>
      <c r="G12" s="18"/>
      <c r="H12" s="17">
        <f>SUM(I12:L12)</f>
        <v>11264</v>
      </c>
      <c r="I12" s="18">
        <f>+'III Trimestre'!I12</f>
        <v>7462</v>
      </c>
      <c r="J12" s="18">
        <f>+'III Trimestre'!J12</f>
        <v>1880</v>
      </c>
      <c r="K12" s="18">
        <f>+'III Trimestre'!K12</f>
        <v>1034</v>
      </c>
      <c r="L12" s="18">
        <f>+'III Trimestre'!L12</f>
        <v>888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67</v>
      </c>
      <c r="B15" s="18">
        <f>SUM(C15:G15)</f>
        <v>70781026089.544907</v>
      </c>
      <c r="C15" s="18">
        <f>+'I Trimestre'!C15+'II Trimestre'!C15+'III Trimestre'!C15</f>
        <v>41788832599.800003</v>
      </c>
      <c r="D15" s="18">
        <f>+'I Trimestre'!D15+'II Trimestre'!D15+'III Trimestre'!D15</f>
        <v>12198167468.620001</v>
      </c>
      <c r="E15" s="18">
        <f>+'I Trimestre'!E15+'II Trimestre'!E15+'III Trimestre'!E15</f>
        <v>10077605001.439999</v>
      </c>
      <c r="F15" s="18">
        <f>+'I Trimestre'!F15+'II Trimestre'!F15+'III Trimestre'!F15</f>
        <v>4301304534.5699997</v>
      </c>
      <c r="G15" s="18">
        <f>+'I Trimestre'!G15+'II Trimestre'!G15+'III Trimestre'!G15</f>
        <v>2415116485.1149135</v>
      </c>
      <c r="H15" s="18">
        <f>SUM(I15:M15)</f>
        <v>65991466612.468918</v>
      </c>
      <c r="I15" s="18">
        <f>+'I Trimestre'!I15+'II Trimestre'!I15+'III Trimestre'!I15</f>
        <v>39919239309.459999</v>
      </c>
      <c r="J15" s="18">
        <f>+'I Trimestre'!J15+'II Trimestre'!J15+'III Trimestre'!J15</f>
        <v>11577142962.029999</v>
      </c>
      <c r="K15" s="18">
        <f>+'I Trimestre'!K15+'II Trimestre'!K15+'III Trimestre'!K15</f>
        <v>7558341399.3400002</v>
      </c>
      <c r="L15" s="18">
        <f>+'I Trimestre'!L15+'II Trimestre'!L15+'III Trimestre'!L15</f>
        <v>4646948534.5699997</v>
      </c>
      <c r="M15" s="18">
        <f>+'I Trimestre'!M15+'II Trimestre'!M15+'III Trimestre'!M15</f>
        <v>2289794407.0689144</v>
      </c>
    </row>
    <row r="16" spans="1:13">
      <c r="A16" s="3" t="s">
        <v>112</v>
      </c>
      <c r="B16" s="18">
        <f>SUM(C16:G16)</f>
        <v>83917680929.646683</v>
      </c>
      <c r="C16" s="18">
        <f>+'I Trimestre'!C16+'II Trimestre'!C16+'III Trimestre'!C16</f>
        <v>42579773408.330231</v>
      </c>
      <c r="D16" s="18">
        <f>+'I Trimestre'!D16+'II Trimestre'!D16+'III Trimestre'!D16</f>
        <v>20551618214.375469</v>
      </c>
      <c r="E16" s="18">
        <f>+'I Trimestre'!E16+'II Trimestre'!E16+'III Trimestre'!E16</f>
        <v>11578510597.085552</v>
      </c>
      <c r="F16" s="18">
        <f>+'I Trimestre'!F16+'II Trimestre'!F16+'III Trimestre'!F16</f>
        <v>4457721298.7433405</v>
      </c>
      <c r="G16" s="18">
        <f>+'I Trimestre'!G16+'II Trimestre'!G16+'III Trimestre'!G16</f>
        <v>4750057411.1120758</v>
      </c>
      <c r="H16" s="18">
        <f>SUM(I16:M16)</f>
        <v>83917680929.646683</v>
      </c>
      <c r="I16" s="18">
        <f>+'I Trimestre'!I16+'II Trimestre'!I16+'III Trimestre'!I16</f>
        <v>42579773408.330231</v>
      </c>
      <c r="J16" s="18">
        <f>+'I Trimestre'!J16+'II Trimestre'!J16+'III Trimestre'!J16</f>
        <v>20551618214.375469</v>
      </c>
      <c r="K16" s="18">
        <f>+'I Trimestre'!K16+'II Trimestre'!K16+'III Trimestre'!K16</f>
        <v>11578510597.085552</v>
      </c>
      <c r="L16" s="18">
        <f>+'I Trimestre'!L16+'II Trimestre'!L16+'III Trimestre'!L16</f>
        <v>4457721298.7433405</v>
      </c>
      <c r="M16" s="18">
        <f>+'I Trimestre'!M16+'II Trimestre'!M16+'III Trimestre'!M16</f>
        <v>4750057411.1120758</v>
      </c>
    </row>
    <row r="17" spans="1:13">
      <c r="A17" s="3" t="s">
        <v>113</v>
      </c>
      <c r="B17" s="18">
        <f>SUM(C17:G17)</f>
        <v>70113883852.918472</v>
      </c>
      <c r="C17" s="18">
        <f>+'I Trimestre'!C17+'II Trimestre'!C17+'III Trimestre'!C17</f>
        <v>41051066709.760002</v>
      </c>
      <c r="D17" s="18">
        <f>+'I Trimestre'!D17+'II Trimestre'!D17+'III Trimestre'!D17</f>
        <v>18405847073.559998</v>
      </c>
      <c r="E17" s="18">
        <f>+'I Trimestre'!E17+'II Trimestre'!E17+'III Trimestre'!E17</f>
        <v>3333958830.6100001</v>
      </c>
      <c r="F17" s="18">
        <f>+'I Trimestre'!F17+'II Trimestre'!F17+'III Trimestre'!F17</f>
        <v>4547472114.4400005</v>
      </c>
      <c r="G17" s="18">
        <f>+'I Trimestre'!G17+'II Trimestre'!G17+'III Trimestre'!G17</f>
        <v>2775539124.5484648</v>
      </c>
      <c r="H17" s="18">
        <f>SUM(I17:M17)</f>
        <v>72333614063.4776</v>
      </c>
      <c r="I17" s="18">
        <f>+'I Trimestre'!I17+'II Trimestre'!I17+'III Trimestre'!I17</f>
        <v>36553729172.029999</v>
      </c>
      <c r="J17" s="18">
        <f>+'I Trimestre'!J17+'II Trimestre'!J17+'III Trimestre'!J17</f>
        <v>24195314846.66</v>
      </c>
      <c r="K17" s="18">
        <f>+'I Trimestre'!K17+'II Trimestre'!K17+'III Trimestre'!K17</f>
        <v>4731127171.8000002</v>
      </c>
      <c r="L17" s="18">
        <f>+'I Trimestre'!L17+'II Trimestre'!L17+'III Trimestre'!L17</f>
        <v>4221099000</v>
      </c>
      <c r="M17" s="18">
        <f>+'I Trimestre'!M17+'II Trimestre'!M17+'III Trimestre'!M17</f>
        <v>2632343872.987587</v>
      </c>
    </row>
    <row r="18" spans="1:13">
      <c r="A18" s="3" t="s">
        <v>78</v>
      </c>
      <c r="B18" s="18">
        <f t="shared" ref="B18" si="2">SUM(C18:G18)</f>
        <v>105989012180.99977</v>
      </c>
      <c r="C18" s="18">
        <f>+'III Trimestre'!C18</f>
        <v>52881949069.054657</v>
      </c>
      <c r="D18" s="18">
        <f>+'III Trimestre'!D18</f>
        <v>24989363119.531773</v>
      </c>
      <c r="E18" s="18">
        <f>+'III Trimestre'!E18</f>
        <v>16594608021.881573</v>
      </c>
      <c r="F18" s="18">
        <f>+'III Trimestre'!F18</f>
        <v>5523713922.5506506</v>
      </c>
      <c r="G18" s="18">
        <f>+'III Trimestre'!G18</f>
        <v>5999378047.9811192</v>
      </c>
      <c r="H18" s="18">
        <f t="shared" ref="H18" si="3">SUM(I18:M18)</f>
        <v>105989012180.99977</v>
      </c>
      <c r="I18" s="18">
        <f>+'III Trimestre'!I18</f>
        <v>52881949069.054657</v>
      </c>
      <c r="J18" s="18">
        <f>+'III Trimestre'!J18</f>
        <v>24989363119.531773</v>
      </c>
      <c r="K18" s="18">
        <f>+'III Trimestre'!K18</f>
        <v>16594608021.881573</v>
      </c>
      <c r="L18" s="18">
        <f>+'III Trimestre'!L18</f>
        <v>5523713922.5506506</v>
      </c>
      <c r="M18" s="18">
        <f>+'III Trimestre'!M18</f>
        <v>5999378047.9811192</v>
      </c>
    </row>
    <row r="19" spans="1:13">
      <c r="A19" s="3" t="s">
        <v>114</v>
      </c>
      <c r="B19" s="18">
        <f>SUM(C19:F19)</f>
        <v>67338344728.370003</v>
      </c>
      <c r="C19" s="18">
        <f>+C17</f>
        <v>41051066709.760002</v>
      </c>
      <c r="D19" s="18">
        <f t="shared" ref="D19:F19" si="4">+D17</f>
        <v>18405847073.559998</v>
      </c>
      <c r="E19" s="18">
        <f t="shared" si="4"/>
        <v>3333958830.6100001</v>
      </c>
      <c r="F19" s="18">
        <f t="shared" si="4"/>
        <v>4547472114.4400005</v>
      </c>
      <c r="G19" s="18"/>
      <c r="H19" s="18">
        <f>SUM(I19:L19)</f>
        <v>69701270190.490005</v>
      </c>
      <c r="I19" s="18">
        <f>+I17</f>
        <v>36553729172.029999</v>
      </c>
      <c r="J19" s="18">
        <f t="shared" ref="J19:L19" si="5">+J17</f>
        <v>24195314846.66</v>
      </c>
      <c r="K19" s="18">
        <f t="shared" si="5"/>
        <v>4731127171.8000002</v>
      </c>
      <c r="L19" s="18">
        <f t="shared" si="5"/>
        <v>4221099000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112</v>
      </c>
      <c r="B22" s="18">
        <f t="shared" ref="B22" si="6">B16</f>
        <v>83917680929.646683</v>
      </c>
      <c r="C22" s="18">
        <f>B22+H22</f>
        <v>167835361859.29337</v>
      </c>
      <c r="D22" s="18"/>
      <c r="E22" s="18"/>
      <c r="F22" s="17"/>
      <c r="G22" s="17"/>
      <c r="H22" s="18">
        <f t="shared" ref="H22" si="7">H16</f>
        <v>83917680929.646683</v>
      </c>
      <c r="I22" s="18"/>
      <c r="J22" s="18"/>
      <c r="K22" s="18"/>
      <c r="L22" s="17"/>
      <c r="M22" s="17"/>
    </row>
    <row r="23" spans="1:13">
      <c r="A23" s="3" t="s">
        <v>113</v>
      </c>
      <c r="B23" s="18">
        <f>'I Trimestre'!B23+'II Trimestre'!B23+'III Trimestre'!B23</f>
        <v>73836005155.050003</v>
      </c>
      <c r="C23" s="18"/>
      <c r="D23" s="18"/>
      <c r="E23" s="18"/>
      <c r="F23" s="17"/>
      <c r="G23" s="17"/>
      <c r="H23" s="18">
        <f>'I Trimestre'!H23+'II Trimestre'!H23+'III Trimestre'!H23</f>
        <v>73836005155.050003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68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115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69</v>
      </c>
      <c r="B31" s="17">
        <f t="shared" ref="B31:F31" si="8">B15/B26</f>
        <v>71495985949.035263</v>
      </c>
      <c r="C31" s="18">
        <f t="shared" si="8"/>
        <v>42210942020</v>
      </c>
      <c r="D31" s="18">
        <f t="shared" si="8"/>
        <v>12321381281.434345</v>
      </c>
      <c r="E31" s="18">
        <f t="shared" si="8"/>
        <v>10179398991.353535</v>
      </c>
      <c r="F31" s="18">
        <f t="shared" si="8"/>
        <v>4344752055.121212</v>
      </c>
      <c r="G31" s="18">
        <f t="shared" ref="G31:L31" si="9">G15/G26</f>
        <v>2439511601.1261754</v>
      </c>
      <c r="H31" s="17">
        <f t="shared" si="9"/>
        <v>66658047083.301941</v>
      </c>
      <c r="I31" s="18">
        <f t="shared" si="9"/>
        <v>40322463948.949493</v>
      </c>
      <c r="J31" s="18">
        <f t="shared" si="9"/>
        <v>11694083800.030302</v>
      </c>
      <c r="K31" s="18">
        <f t="shared" si="9"/>
        <v>7634688282.1616163</v>
      </c>
      <c r="L31" s="18">
        <f t="shared" si="9"/>
        <v>4693887408.6565657</v>
      </c>
      <c r="M31" s="18">
        <f t="shared" ref="M31" si="10">M15/M26</f>
        <v>2312923643.5039539</v>
      </c>
    </row>
    <row r="32" spans="1:13">
      <c r="A32" s="2" t="s">
        <v>116</v>
      </c>
      <c r="B32" s="17">
        <f t="shared" ref="B32" si="11">B17/B27</f>
        <v>70822104901.937851</v>
      </c>
      <c r="C32" s="18">
        <f>C17/C27</f>
        <v>41465723949.252525</v>
      </c>
      <c r="D32" s="18">
        <f t="shared" ref="D32:F32" si="12">D17/D27</f>
        <v>18591764720.767673</v>
      </c>
      <c r="E32" s="18">
        <f t="shared" si="12"/>
        <v>3367635182.4343438</v>
      </c>
      <c r="F32" s="18">
        <f t="shared" si="12"/>
        <v>4593406176.2020206</v>
      </c>
      <c r="G32" s="18">
        <f t="shared" ref="G32:H32" si="13">G17/G27</f>
        <v>2803574873.2812777</v>
      </c>
      <c r="H32" s="17">
        <f t="shared" si="13"/>
        <v>73064256629.77536</v>
      </c>
      <c r="I32" s="18">
        <f>I17/I27</f>
        <v>36922958759.626259</v>
      </c>
      <c r="J32" s="18">
        <f t="shared" ref="J32:M32" si="14">J17/J27</f>
        <v>24439711966.323231</v>
      </c>
      <c r="K32" s="18">
        <f t="shared" si="14"/>
        <v>4778916335.151515</v>
      </c>
      <c r="L32" s="18">
        <f t="shared" si="14"/>
        <v>4263736363.6363635</v>
      </c>
      <c r="M32" s="18">
        <f t="shared" si="14"/>
        <v>2658933205.0379667</v>
      </c>
    </row>
    <row r="33" spans="1:13">
      <c r="A33" s="2" t="s">
        <v>70</v>
      </c>
      <c r="B33" s="17">
        <f t="shared" ref="B33:F33" si="15">B31/B9</f>
        <v>8298048.5084767016</v>
      </c>
      <c r="C33" s="18">
        <f t="shared" si="15"/>
        <v>6818113.7166855112</v>
      </c>
      <c r="D33" s="18">
        <f t="shared" si="15"/>
        <v>11536873.859020922</v>
      </c>
      <c r="E33" s="18">
        <f t="shared" si="15"/>
        <v>16106643.973660655</v>
      </c>
      <c r="F33" s="18">
        <f t="shared" si="15"/>
        <v>5992761.4553396031</v>
      </c>
      <c r="G33" s="18"/>
      <c r="H33" s="17">
        <f t="shared" ref="H33:L33" si="16">H31/H9</f>
        <v>8006010.9396231016</v>
      </c>
      <c r="I33" s="18">
        <f t="shared" si="16"/>
        <v>6780303.3376407418</v>
      </c>
      <c r="J33" s="18">
        <f t="shared" si="16"/>
        <v>10758126.77095704</v>
      </c>
      <c r="K33" s="18">
        <f t="shared" si="16"/>
        <v>14795907.523569023</v>
      </c>
      <c r="L33" s="18">
        <f t="shared" si="16"/>
        <v>6048823.9802275328</v>
      </c>
      <c r="M33" s="18"/>
    </row>
    <row r="34" spans="1:13">
      <c r="A34" s="2" t="s">
        <v>117</v>
      </c>
      <c r="B34" s="17">
        <f t="shared" ref="B34:F34" si="17">B32/B11</f>
        <v>8477628.0706174113</v>
      </c>
      <c r="C34" s="18">
        <f t="shared" si="17"/>
        <v>6886850.0164843919</v>
      </c>
      <c r="D34" s="18">
        <f t="shared" si="17"/>
        <v>14257488.282797296</v>
      </c>
      <c r="E34" s="18">
        <f t="shared" si="17"/>
        <v>12853569.398604365</v>
      </c>
      <c r="F34" s="18">
        <f t="shared" si="17"/>
        <v>5988795.5361173674</v>
      </c>
      <c r="G34" s="18"/>
      <c r="H34" s="17">
        <f t="shared" ref="H34:L34" si="18">H32/H11</f>
        <v>9275645.1224800516</v>
      </c>
      <c r="I34" s="18">
        <f t="shared" si="18"/>
        <v>6889897.137455917</v>
      </c>
      <c r="J34" s="18">
        <f t="shared" si="18"/>
        <v>16424537.611776365</v>
      </c>
      <c r="K34" s="18">
        <f t="shared" si="18"/>
        <v>14887589.829132445</v>
      </c>
      <c r="L34" s="18">
        <f t="shared" si="18"/>
        <v>6013732.5298115145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5.3208376938725115</v>
      </c>
      <c r="C39" s="1">
        <f>C10/C28*100</f>
        <v>4.8787966818372555</v>
      </c>
      <c r="D39" s="1">
        <f t="shared" si="19"/>
        <v>1.2564152222329814</v>
      </c>
      <c r="E39" s="1">
        <f t="shared" si="19"/>
        <v>0.58664988218585579</v>
      </c>
      <c r="F39" s="1">
        <f t="shared" si="19"/>
        <v>1.5597244486807331</v>
      </c>
      <c r="G39" s="1"/>
      <c r="H39" s="5">
        <f t="shared" ref="H39" si="20">H10/H28*100</f>
        <v>5.3208376938725115</v>
      </c>
      <c r="I39" s="1">
        <f>I10/I28*100</f>
        <v>4.8787966818372555</v>
      </c>
      <c r="J39" s="1">
        <f t="shared" ref="J39:L39" si="21">J10/J28*100</f>
        <v>1.2564152222329814</v>
      </c>
      <c r="K39" s="1">
        <f t="shared" si="21"/>
        <v>0.58664988218585579</v>
      </c>
      <c r="L39" s="1">
        <f t="shared" si="21"/>
        <v>1.5597244486807331</v>
      </c>
      <c r="M39" s="1"/>
    </row>
    <row r="40" spans="1:13">
      <c r="A40" s="2" t="s">
        <v>13</v>
      </c>
      <c r="B40" s="5">
        <f t="shared" ref="B40:F40" si="22">B11/B28*100</f>
        <v>4.9116329386310458</v>
      </c>
      <c r="C40" s="1">
        <f t="shared" si="22"/>
        <v>4.8586230270165585</v>
      </c>
      <c r="D40" s="1">
        <f t="shared" si="22"/>
        <v>1.0522578354475323</v>
      </c>
      <c r="E40" s="1">
        <f t="shared" si="22"/>
        <v>0.21141990252089993</v>
      </c>
      <c r="F40" s="1">
        <f t="shared" si="22"/>
        <v>1.6615397946362809</v>
      </c>
      <c r="G40" s="1"/>
      <c r="H40" s="5">
        <f t="shared" ref="H40:L40" si="23">H11/H28*100</f>
        <v>4.6311865762026265</v>
      </c>
      <c r="I40" s="1">
        <f t="shared" si="23"/>
        <v>4.3244246473645136</v>
      </c>
      <c r="J40" s="1">
        <f t="shared" si="23"/>
        <v>1.200735934927859</v>
      </c>
      <c r="K40" s="1">
        <f t="shared" si="23"/>
        <v>0.25902972789774376</v>
      </c>
      <c r="L40" s="1">
        <f t="shared" si="23"/>
        <v>1.535895325159222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92.309392265193367</v>
      </c>
      <c r="C43" s="1">
        <f t="shared" si="24"/>
        <v>99.586503473370826</v>
      </c>
      <c r="D43" s="1">
        <f t="shared" si="24"/>
        <v>83.750802825947332</v>
      </c>
      <c r="E43" s="1">
        <f t="shared" si="24"/>
        <v>36.038514442916089</v>
      </c>
      <c r="F43" s="1">
        <f t="shared" si="24"/>
        <v>106.52777777777777</v>
      </c>
      <c r="G43" s="1"/>
      <c r="H43" s="5">
        <f t="shared" ref="H43:L43" si="25">H11/H10*100</f>
        <v>87.038674033149164</v>
      </c>
      <c r="I43" s="1">
        <f t="shared" si="25"/>
        <v>88.637115448230233</v>
      </c>
      <c r="J43" s="1">
        <f t="shared" si="25"/>
        <v>95.568400770712913</v>
      </c>
      <c r="K43" s="1">
        <f t="shared" si="25"/>
        <v>44.154057771664377</v>
      </c>
      <c r="L43" s="1">
        <f t="shared" si="25"/>
        <v>98.472222222222229</v>
      </c>
      <c r="M43" s="1"/>
    </row>
    <row r="44" spans="1:13">
      <c r="A44" s="2" t="s">
        <v>16</v>
      </c>
      <c r="B44" s="5">
        <f>B17/B16*100</f>
        <v>83.550788196469853</v>
      </c>
      <c r="C44" s="5">
        <f>C17/C16*100</f>
        <v>96.409781978146569</v>
      </c>
      <c r="D44" s="5">
        <f t="shared" ref="D44:G44" si="26">D17/D16*100</f>
        <v>89.559113455530508</v>
      </c>
      <c r="E44" s="5">
        <f t="shared" si="26"/>
        <v>28.794366966759931</v>
      </c>
      <c r="F44" s="5">
        <f t="shared" si="26"/>
        <v>102.01337880234821</v>
      </c>
      <c r="G44" s="5">
        <f t="shared" si="26"/>
        <v>58.43169638445822</v>
      </c>
      <c r="H44" s="5">
        <f>H17/H16*100</f>
        <v>86.19591635774502</v>
      </c>
      <c r="I44" s="5">
        <f>I17/I16*100</f>
        <v>85.847636673610609</v>
      </c>
      <c r="J44" s="5">
        <f t="shared" ref="J44:M44" si="27">J17/J16*100</f>
        <v>117.72948774289624</v>
      </c>
      <c r="K44" s="5">
        <f t="shared" si="27"/>
        <v>40.861276000307676</v>
      </c>
      <c r="L44" s="5">
        <f t="shared" si="27"/>
        <v>94.691855257751399</v>
      </c>
      <c r="M44" s="5">
        <f t="shared" si="27"/>
        <v>55.417095945611038</v>
      </c>
    </row>
    <row r="45" spans="1:13">
      <c r="A45" s="2" t="s">
        <v>17</v>
      </c>
      <c r="B45" s="5">
        <f t="shared" ref="B45:F45" si="28">AVERAGE(B43:B44)</f>
        <v>87.93009023083161</v>
      </c>
      <c r="C45" s="1">
        <f t="shared" si="28"/>
        <v>97.998142725758697</v>
      </c>
      <c r="D45" s="1">
        <f t="shared" si="28"/>
        <v>86.654958140738927</v>
      </c>
      <c r="E45" s="1">
        <f t="shared" si="28"/>
        <v>32.41644070483801</v>
      </c>
      <c r="F45" s="1">
        <f t="shared" si="28"/>
        <v>104.27057829006299</v>
      </c>
      <c r="G45" s="1"/>
      <c r="H45" s="5">
        <f t="shared" ref="H45:L45" si="29">AVERAGE(H43:H44)</f>
        <v>86.617295195447099</v>
      </c>
      <c r="I45" s="1">
        <f t="shared" si="29"/>
        <v>87.242376060920421</v>
      </c>
      <c r="J45" s="1">
        <f t="shared" si="29"/>
        <v>106.64894425680458</v>
      </c>
      <c r="K45" s="1">
        <f t="shared" si="29"/>
        <v>42.507666885986026</v>
      </c>
      <c r="L45" s="1">
        <f t="shared" si="29"/>
        <v>96.582038739986814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74.165482954545453</v>
      </c>
      <c r="C48" s="1">
        <f t="shared" si="30"/>
        <v>80.688823371750189</v>
      </c>
      <c r="D48" s="1">
        <f t="shared" si="30"/>
        <v>69.361702127659569</v>
      </c>
      <c r="E48" s="1">
        <f t="shared" si="30"/>
        <v>25.338491295938105</v>
      </c>
      <c r="F48" s="1">
        <f t="shared" si="30"/>
        <v>86.373873873873876</v>
      </c>
      <c r="G48" s="1"/>
      <c r="H48" s="5">
        <f t="shared" ref="H48:L48" si="31">H11/H12*100</f>
        <v>69.930752840909093</v>
      </c>
      <c r="I48" s="1">
        <f t="shared" si="31"/>
        <v>71.817207183060844</v>
      </c>
      <c r="J48" s="1">
        <f t="shared" si="31"/>
        <v>79.148936170212764</v>
      </c>
      <c r="K48" s="1">
        <f t="shared" si="31"/>
        <v>31.044487427466152</v>
      </c>
      <c r="L48" s="1">
        <f t="shared" si="31"/>
        <v>79.842342342342349</v>
      </c>
      <c r="M48" s="1"/>
    </row>
    <row r="49" spans="1:13">
      <c r="A49" s="2" t="s">
        <v>20</v>
      </c>
      <c r="B49" s="5">
        <f>B17/B18*100</f>
        <v>66.152030677655006</v>
      </c>
      <c r="C49" s="5">
        <f t="shared" ref="C49:G49" si="32">C17/C18*100</f>
        <v>77.62774903805915</v>
      </c>
      <c r="D49" s="5">
        <f t="shared" si="32"/>
        <v>73.654726555131461</v>
      </c>
      <c r="E49" s="5">
        <f t="shared" si="32"/>
        <v>20.090615133625679</v>
      </c>
      <c r="F49" s="5">
        <f t="shared" si="32"/>
        <v>82.326351042092767</v>
      </c>
      <c r="G49" s="5">
        <f t="shared" si="32"/>
        <v>46.263781051145379</v>
      </c>
      <c r="H49" s="5">
        <f>H17/H18*100</f>
        <v>68.24633287453598</v>
      </c>
      <c r="I49" s="5">
        <f t="shared" ref="I49:M49" si="33">I17/I18*100</f>
        <v>69.12326382731689</v>
      </c>
      <c r="J49" s="5">
        <f t="shared" si="33"/>
        <v>96.822454941834266</v>
      </c>
      <c r="K49" s="5">
        <f t="shared" si="33"/>
        <v>28.51002666385104</v>
      </c>
      <c r="L49" s="5">
        <f t="shared" si="33"/>
        <v>76.417769985648533</v>
      </c>
      <c r="M49" s="5">
        <f t="shared" si="33"/>
        <v>43.876946108995583</v>
      </c>
    </row>
    <row r="50" spans="1:13">
      <c r="A50" s="2" t="s">
        <v>21</v>
      </c>
      <c r="B50" s="5">
        <f t="shared" ref="B50:F50" si="34">(B48+B49)/2</f>
        <v>70.158756816100237</v>
      </c>
      <c r="C50" s="1">
        <f t="shared" si="34"/>
        <v>79.15828620490467</v>
      </c>
      <c r="D50" s="1">
        <f t="shared" si="34"/>
        <v>71.508214341395515</v>
      </c>
      <c r="E50" s="1">
        <f t="shared" si="34"/>
        <v>22.714553214781894</v>
      </c>
      <c r="F50" s="1">
        <f t="shared" si="34"/>
        <v>84.350112457983329</v>
      </c>
      <c r="G50" s="1"/>
      <c r="H50" s="5">
        <f t="shared" ref="H50:L50" si="35">(H48+H49)/2</f>
        <v>69.08854285772253</v>
      </c>
      <c r="I50" s="1">
        <f t="shared" si="35"/>
        <v>70.470235505188867</v>
      </c>
      <c r="J50" s="1">
        <f t="shared" si="35"/>
        <v>87.985695556023515</v>
      </c>
      <c r="K50" s="1">
        <f t="shared" si="35"/>
        <v>29.777257045658594</v>
      </c>
      <c r="L50" s="1">
        <f t="shared" si="35"/>
        <v>78.130056163995448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96.041384427696428</v>
      </c>
      <c r="C53" s="5"/>
      <c r="D53" s="5"/>
      <c r="E53" s="5"/>
      <c r="F53" s="5"/>
      <c r="G53" s="5"/>
      <c r="H53" s="5">
        <f>H19/H17*100</f>
        <v>96.360829045984701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-3.0408542246982306</v>
      </c>
      <c r="C56" s="7">
        <f t="shared" ref="C56:F56" si="36">((C11/C9)-1)*100</f>
        <v>-2.745921498950088</v>
      </c>
      <c r="D56" s="7">
        <f t="shared" si="36"/>
        <v>22.097378277153567</v>
      </c>
      <c r="E56" s="7">
        <f t="shared" si="36"/>
        <v>-58.544303797468359</v>
      </c>
      <c r="F56" s="7">
        <f t="shared" si="36"/>
        <v>5.7931034482758603</v>
      </c>
      <c r="G56" s="1"/>
      <c r="H56" s="11">
        <f>((H11/H9)-1)*100</f>
        <v>-5.3927456161422027</v>
      </c>
      <c r="I56" s="7">
        <f t="shared" ref="I56:L56" si="37">((I11/I9)-1)*100</f>
        <v>-9.8873381536909388</v>
      </c>
      <c r="J56" s="7">
        <f t="shared" si="37"/>
        <v>36.890524379024846</v>
      </c>
      <c r="K56" s="7">
        <f t="shared" si="37"/>
        <v>-37.790697674418603</v>
      </c>
      <c r="L56" s="7">
        <f t="shared" si="37"/>
        <v>-8.6340206185567041</v>
      </c>
      <c r="M56" s="1"/>
    </row>
    <row r="57" spans="1:13">
      <c r="A57" s="2" t="s">
        <v>25</v>
      </c>
      <c r="B57" s="12">
        <f>((B32/B31)-1)*100</f>
        <v>-0.94254388991541482</v>
      </c>
      <c r="C57" s="12">
        <f t="shared" ref="C57:F57" si="38">((C32/C31)-1)*100</f>
        <v>-1.7654618330820049</v>
      </c>
      <c r="D57" s="12">
        <f t="shared" si="38"/>
        <v>50.890263811423786</v>
      </c>
      <c r="E57" s="12">
        <f t="shared" si="38"/>
        <v>-66.917151147186189</v>
      </c>
      <c r="F57" s="12">
        <f t="shared" si="38"/>
        <v>5.7230911666804385</v>
      </c>
      <c r="G57" s="13"/>
      <c r="H57" s="12">
        <f>((H32/H31)-1)*100</f>
        <v>9.6105569046564412</v>
      </c>
      <c r="I57" s="12">
        <f t="shared" ref="I57:L57" si="39">((I32/I31)-1)*100</f>
        <v>-8.4307972688057902</v>
      </c>
      <c r="J57" s="12">
        <f t="shared" si="39"/>
        <v>108.99210561720021</v>
      </c>
      <c r="K57" s="12">
        <f t="shared" si="39"/>
        <v>-37.405219983670946</v>
      </c>
      <c r="L57" s="12">
        <f t="shared" si="39"/>
        <v>-9.1640682353587906</v>
      </c>
      <c r="M57" s="13"/>
    </row>
    <row r="58" spans="1:13">
      <c r="A58" s="2" t="s">
        <v>26</v>
      </c>
      <c r="B58" s="5">
        <f>((B34/B33)-1)*100</f>
        <v>2.1641180086771516</v>
      </c>
      <c r="C58" s="1">
        <f t="shared" ref="C58:F58" si="40">((C34/C33)-1)*100</f>
        <v>1.0081424665984606</v>
      </c>
      <c r="D58" s="1">
        <f t="shared" si="40"/>
        <v>23.581903182975928</v>
      </c>
      <c r="E58" s="1">
        <f t="shared" si="40"/>
        <v>-20.197097423746836</v>
      </c>
      <c r="F58" s="1">
        <f t="shared" si="40"/>
        <v>-6.617849303348633E-2</v>
      </c>
      <c r="G58" s="1"/>
      <c r="H58" s="5">
        <f>((H34/H33)-1)*100</f>
        <v>15.858511716157109</v>
      </c>
      <c r="I58" s="1">
        <f t="shared" ref="I58:L58" si="41">((I34/I33)-1)*100</f>
        <v>1.6163554100414146</v>
      </c>
      <c r="J58" s="1">
        <f t="shared" si="41"/>
        <v>52.670980380306887</v>
      </c>
      <c r="K58" s="1">
        <f t="shared" si="41"/>
        <v>0.61964638138876094</v>
      </c>
      <c r="L58" s="1">
        <f t="shared" si="41"/>
        <v>-0.58013674279042693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9272671.9259278104</v>
      </c>
      <c r="C61" s="1">
        <f t="shared" si="42"/>
        <v>7042635.3636007663</v>
      </c>
      <c r="D61" s="1">
        <f t="shared" si="42"/>
        <v>13199497.8897723</v>
      </c>
      <c r="E61" s="1">
        <f t="shared" si="42"/>
        <v>15926424.480172699</v>
      </c>
      <c r="F61" s="1">
        <f t="shared" si="42"/>
        <v>6191279.5815879731</v>
      </c>
      <c r="G61" s="1"/>
      <c r="H61" s="5">
        <f t="shared" ref="H61:L61" si="43">H16/H10</f>
        <v>9272671.9259278104</v>
      </c>
      <c r="I61" s="1">
        <f t="shared" si="43"/>
        <v>7042635.3636007663</v>
      </c>
      <c r="J61" s="1">
        <f t="shared" si="43"/>
        <v>13199497.8897723</v>
      </c>
      <c r="K61" s="1">
        <f t="shared" si="43"/>
        <v>15926424.480172699</v>
      </c>
      <c r="L61" s="1">
        <f t="shared" si="43"/>
        <v>6191279.5815879731</v>
      </c>
      <c r="M61" s="1"/>
    </row>
    <row r="62" spans="1:13">
      <c r="A62" s="2" t="s">
        <v>29</v>
      </c>
      <c r="B62" s="5">
        <f t="shared" si="42"/>
        <v>8392851.7899112366</v>
      </c>
      <c r="C62" s="5">
        <f t="shared" si="42"/>
        <v>6817981.5163195487</v>
      </c>
      <c r="D62" s="5">
        <f t="shared" si="42"/>
        <v>14114913.399969323</v>
      </c>
      <c r="E62" s="5">
        <f t="shared" si="42"/>
        <v>12725033.704618322</v>
      </c>
      <c r="F62" s="5">
        <f t="shared" si="42"/>
        <v>5928907.580756194</v>
      </c>
      <c r="G62" s="1"/>
      <c r="H62" s="5">
        <f t="shared" ref="H62:L62" si="44">H17/H11</f>
        <v>9182888.6712552495</v>
      </c>
      <c r="I62" s="5">
        <f t="shared" si="44"/>
        <v>6820998.1660813587</v>
      </c>
      <c r="J62" s="5">
        <f t="shared" si="44"/>
        <v>16260292.235658603</v>
      </c>
      <c r="K62" s="5">
        <f t="shared" si="44"/>
        <v>14738713.930841122</v>
      </c>
      <c r="L62" s="5">
        <f t="shared" si="44"/>
        <v>5953595.2045133989</v>
      </c>
      <c r="M62" s="1"/>
    </row>
    <row r="63" spans="1:13">
      <c r="A63" s="2" t="s">
        <v>30</v>
      </c>
      <c r="B63" s="5">
        <f>(B62/B61)*B45</f>
        <v>79.587008046448261</v>
      </c>
      <c r="C63" s="5">
        <f t="shared" ref="C63:L63" si="45">(C62/C61)*C45</f>
        <v>94.872088535371162</v>
      </c>
      <c r="D63" s="5">
        <f t="shared" si="45"/>
        <v>92.664678614952706</v>
      </c>
      <c r="E63" s="5">
        <f t="shared" si="45"/>
        <v>25.900370862672876</v>
      </c>
      <c r="F63" s="5">
        <f t="shared" si="45"/>
        <v>99.851834168862496</v>
      </c>
      <c r="G63" s="5"/>
      <c r="H63" s="5">
        <f t="shared" si="45"/>
        <v>85.778617548302478</v>
      </c>
      <c r="I63" s="5">
        <f t="shared" si="45"/>
        <v>84.496790816650375</v>
      </c>
      <c r="J63" s="5">
        <f t="shared" si="45"/>
        <v>131.37946721320486</v>
      </c>
      <c r="K63" s="5">
        <f t="shared" si="45"/>
        <v>39.337664450674147</v>
      </c>
      <c r="L63" s="5">
        <f t="shared" si="45"/>
        <v>92.874236271693462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43.993115835118964</v>
      </c>
      <c r="C66" s="1"/>
      <c r="D66" s="1"/>
      <c r="E66" s="1"/>
      <c r="F66" s="1"/>
      <c r="G66" s="1"/>
      <c r="H66" s="14">
        <f>(H23/C22)*100</f>
        <v>43.993115835118964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6">(B17/B23)*100</f>
        <v>94.958934608778804</v>
      </c>
      <c r="C67" s="1"/>
      <c r="D67" s="1"/>
      <c r="E67" s="1"/>
      <c r="F67" s="1"/>
      <c r="G67" s="1"/>
      <c r="H67" s="14">
        <f t="shared" ref="H67" si="47">(H17/H23)*100</f>
        <v>97.965232424997126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8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E72" sqref="AE72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118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71</v>
      </c>
      <c r="B9" s="17">
        <f>SUM(C9:F9)</f>
        <v>10896</v>
      </c>
      <c r="C9" s="18">
        <f>+'I Trimestre'!C9+'II Trimestre'!C9+'III Trimestre'!C9+'IV Trimestre'!C9</f>
        <v>7809</v>
      </c>
      <c r="D9" s="18">
        <f>+'I Trimestre'!D9+'II Trimestre'!D9+'III Trimestre'!D9+'IV Trimestre'!D9</f>
        <v>1364</v>
      </c>
      <c r="E9" s="18">
        <f>+'I Trimestre'!E9+'II Trimestre'!E9+'III Trimestre'!E9+'IV Trimestre'!E9</f>
        <v>731</v>
      </c>
      <c r="F9" s="18">
        <f>+'I Trimestre'!F9+'II Trimestre'!F9+'III Trimestre'!F9+'IV Trimestre'!F9</f>
        <v>992</v>
      </c>
      <c r="G9" s="18"/>
      <c r="H9" s="17">
        <f>SUM(I9:L9)</f>
        <v>11649</v>
      </c>
      <c r="I9" s="18">
        <f>+'I Trimestre'!I9+'II Trimestre'!I9+'III Trimestre'!I9+'IV Trimestre'!I9</f>
        <v>8292</v>
      </c>
      <c r="J9" s="18">
        <f>+'I Trimestre'!J9+'II Trimestre'!J9+'III Trimestre'!J9+'IV Trimestre'!J9</f>
        <v>1701</v>
      </c>
      <c r="K9" s="18">
        <f>+'I Trimestre'!K9+'II Trimestre'!K9+'III Trimestre'!K9+'IV Trimestre'!K9</f>
        <v>621</v>
      </c>
      <c r="L9" s="18">
        <f>+'I Trimestre'!L9+'II Trimestre'!L9+'III Trimestre'!L9+'IV Trimestre'!L9</f>
        <v>1035</v>
      </c>
      <c r="M9" s="18"/>
    </row>
    <row r="10" spans="1:13">
      <c r="A10" s="3" t="s">
        <v>119</v>
      </c>
      <c r="B10" s="17">
        <f t="shared" ref="B10" si="0">SUM(C10:F10)</f>
        <v>11264</v>
      </c>
      <c r="C10" s="18">
        <f>+'I Trimestre'!C10+'II Trimestre'!C10+'III Trimestre'!C10+'IV Trimestre'!C10</f>
        <v>7462</v>
      </c>
      <c r="D10" s="18">
        <f>+'I Trimestre'!D10+'II Trimestre'!D10+'III Trimestre'!D10+'IV Trimestre'!D10</f>
        <v>1880</v>
      </c>
      <c r="E10" s="18">
        <f>+'I Trimestre'!E10+'II Trimestre'!E10+'III Trimestre'!E10+'IV Trimestre'!E10</f>
        <v>1034</v>
      </c>
      <c r="F10" s="18">
        <f>+'I Trimestre'!F10+'II Trimestre'!F10+'III Trimestre'!F10+'IV Trimestre'!F10</f>
        <v>888</v>
      </c>
      <c r="G10" s="18"/>
      <c r="H10" s="17">
        <f t="shared" ref="H10" si="1">SUM(I10:L10)</f>
        <v>11264</v>
      </c>
      <c r="I10" s="18">
        <f>+'I Trimestre'!I10+'II Trimestre'!I10+'III Trimestre'!I10+'IV Trimestre'!I10</f>
        <v>7462</v>
      </c>
      <c r="J10" s="18">
        <f>+'I Trimestre'!J10+'II Trimestre'!J10+'III Trimestre'!J10+'IV Trimestre'!J10</f>
        <v>1880</v>
      </c>
      <c r="K10" s="18">
        <f>+'I Trimestre'!K10+'II Trimestre'!K10+'III Trimestre'!K10+'IV Trimestre'!K10</f>
        <v>1034</v>
      </c>
      <c r="L10" s="18">
        <f>+'I Trimestre'!L10+'II Trimestre'!L10+'III Trimestre'!L10+'IV Trimestre'!L10</f>
        <v>888</v>
      </c>
      <c r="M10" s="18"/>
    </row>
    <row r="11" spans="1:13">
      <c r="A11" s="3" t="s">
        <v>120</v>
      </c>
      <c r="B11" s="17">
        <f>SUM(C11:F11)</f>
        <v>10322</v>
      </c>
      <c r="C11" s="18">
        <f>+'I Trimestre'!C11+'II Trimestre'!C11+'III Trimestre'!C11+'IV Trimestre'!C11</f>
        <v>7490</v>
      </c>
      <c r="D11" s="18">
        <f>+'I Trimestre'!D11+'II Trimestre'!D11+'III Trimestre'!D11+'IV Trimestre'!D11</f>
        <v>1546</v>
      </c>
      <c r="E11" s="18">
        <f>+'I Trimestre'!E11+'II Trimestre'!E11+'III Trimestre'!E11+'IV Trimestre'!E11</f>
        <v>309</v>
      </c>
      <c r="F11" s="18">
        <f>+'I Trimestre'!F11+'II Trimestre'!F11+'III Trimestre'!F11+'IV Trimestre'!F11</f>
        <v>977</v>
      </c>
      <c r="G11" s="18"/>
      <c r="H11" s="17">
        <f>SUM(I11:L11)</f>
        <v>11076</v>
      </c>
      <c r="I11" s="18">
        <f>+'I Trimestre'!I11+'II Trimestre'!I11+'III Trimestre'!I11+'IV Trimestre'!I11</f>
        <v>7711</v>
      </c>
      <c r="J11" s="18">
        <f>+'I Trimestre'!J11+'II Trimestre'!J11+'III Trimestre'!J11+'IV Trimestre'!J11</f>
        <v>1947</v>
      </c>
      <c r="K11" s="18">
        <f>+'I Trimestre'!K11+'II Trimestre'!K11+'III Trimestre'!K11+'IV Trimestre'!K11</f>
        <v>392</v>
      </c>
      <c r="L11" s="18">
        <f>+'I Trimestre'!L11+'II Trimestre'!L11+'III Trimestre'!L11+'IV Trimestre'!L11</f>
        <v>1026</v>
      </c>
      <c r="M11" s="18"/>
    </row>
    <row r="12" spans="1:13">
      <c r="A12" s="3" t="s">
        <v>78</v>
      </c>
      <c r="B12" s="17">
        <f>SUM(C12:F12)</f>
        <v>11264</v>
      </c>
      <c r="C12" s="18">
        <f>+'IV Trimestre'!C12</f>
        <v>7462</v>
      </c>
      <c r="D12" s="18">
        <f>+'IV Trimestre'!D12</f>
        <v>1880</v>
      </c>
      <c r="E12" s="18">
        <f>+'IV Trimestre'!E12</f>
        <v>1034</v>
      </c>
      <c r="F12" s="18">
        <f>+'IV Trimestre'!F12</f>
        <v>888</v>
      </c>
      <c r="G12" s="18"/>
      <c r="H12" s="17">
        <f>SUM(I12:L12)</f>
        <v>11264</v>
      </c>
      <c r="I12" s="18">
        <f>+'IV Trimestre'!I12</f>
        <v>7462</v>
      </c>
      <c r="J12" s="18">
        <f>+'IV Trimestre'!J12</f>
        <v>1880</v>
      </c>
      <c r="K12" s="18">
        <f>+'IV Trimestre'!K12</f>
        <v>1034</v>
      </c>
      <c r="L12" s="18">
        <f>+'IV Trimestre'!L12</f>
        <v>888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71</v>
      </c>
      <c r="B15" s="18">
        <f>SUM(C15:G15)</f>
        <v>89078999353.497589</v>
      </c>
      <c r="C15" s="18">
        <f>+'I Trimestre'!C15+'II Trimestre'!C15+'III Trimestre'!C15+'IV Trimestre'!C15</f>
        <v>52799850480.800003</v>
      </c>
      <c r="D15" s="18">
        <f>+'I Trimestre'!D15+'II Trimestre'!D15+'III Trimestre'!D15+'IV Trimestre'!D15</f>
        <v>15289761855.050001</v>
      </c>
      <c r="E15" s="18">
        <f>+'I Trimestre'!E15+'II Trimestre'!E15+'III Trimestre'!E15+'IV Trimestre'!E15</f>
        <v>11439577669.329998</v>
      </c>
      <c r="F15" s="18">
        <f>+'I Trimestre'!F15+'II Trimestre'!F15+'III Trimestre'!F15+'IV Trimestre'!F15</f>
        <v>5904060534.5699997</v>
      </c>
      <c r="G15" s="18">
        <f>+'I Trimestre'!G15+'II Trimestre'!G15+'III Trimestre'!G15+'IV Trimestre'!G15</f>
        <v>3645748813.7475963</v>
      </c>
      <c r="H15" s="18">
        <f>SUM(I15:M15)</f>
        <v>95527609513.309906</v>
      </c>
      <c r="I15" s="18">
        <f>+'I Trimestre'!I15+'II Trimestre'!I15+'III Trimestre'!I15+'IV Trimestre'!I15</f>
        <v>56274806702.330002</v>
      </c>
      <c r="J15" s="18">
        <f>+'I Trimestre'!J15+'II Trimestre'!J15+'III Trimestre'!J15+'IV Trimestre'!J15</f>
        <v>20315111702.079998</v>
      </c>
      <c r="K15" s="18">
        <f>+'I Trimestre'!K15+'II Trimestre'!K15+'III Trimestre'!K15+'IV Trimestre'!K15</f>
        <v>8680903197.6700001</v>
      </c>
      <c r="L15" s="18">
        <f>+'I Trimestre'!L15+'II Trimestre'!L15+'III Trimestre'!L15+'IV Trimestre'!L15</f>
        <v>6195469649.0100002</v>
      </c>
      <c r="M15" s="18">
        <f>+'I Trimestre'!M15+'II Trimestre'!M15+'III Trimestre'!M15+'IV Trimestre'!M15</f>
        <v>4061318262.2199116</v>
      </c>
    </row>
    <row r="16" spans="1:13">
      <c r="A16" s="3" t="s">
        <v>119</v>
      </c>
      <c r="B16" s="18">
        <f>SUM(C16:G16)</f>
        <v>105989012180.99977</v>
      </c>
      <c r="C16" s="18">
        <f>+'I Trimestre'!C16+'II Trimestre'!C16+'III Trimestre'!C16+'IV Trimestre'!C16</f>
        <v>52881949069.054657</v>
      </c>
      <c r="D16" s="18">
        <f>+'I Trimestre'!D16+'II Trimestre'!D16+'III Trimestre'!D16+'IV Trimestre'!D16</f>
        <v>24989363119.531773</v>
      </c>
      <c r="E16" s="18">
        <f>+'I Trimestre'!E16+'II Trimestre'!E16+'III Trimestre'!E16+'IV Trimestre'!E16</f>
        <v>16594608021.881573</v>
      </c>
      <c r="F16" s="18">
        <f>+'I Trimestre'!F16+'II Trimestre'!F16+'III Trimestre'!F16+'IV Trimestre'!F16</f>
        <v>5523713922.5506506</v>
      </c>
      <c r="G16" s="18">
        <f>+'I Trimestre'!G16+'II Trimestre'!G16+'III Trimestre'!G16+'IV Trimestre'!G16</f>
        <v>5999378047.9811192</v>
      </c>
      <c r="H16" s="18">
        <f>SUM(I16:M16)</f>
        <v>105989012180.99977</v>
      </c>
      <c r="I16" s="18">
        <f>+'I Trimestre'!I16+'II Trimestre'!I16+'III Trimestre'!I16+'IV Trimestre'!I16</f>
        <v>52881949069.054657</v>
      </c>
      <c r="J16" s="18">
        <f>+'I Trimestre'!J16+'II Trimestre'!J16+'III Trimestre'!J16+'IV Trimestre'!J16</f>
        <v>24989363119.531773</v>
      </c>
      <c r="K16" s="18">
        <f>+'I Trimestre'!K16+'II Trimestre'!K16+'III Trimestre'!K16+'IV Trimestre'!K16</f>
        <v>16594608021.881573</v>
      </c>
      <c r="L16" s="18">
        <f>+'I Trimestre'!L16+'II Trimestre'!L16+'III Trimestre'!L16+'IV Trimestre'!L16</f>
        <v>5523713922.5506506</v>
      </c>
      <c r="M16" s="18">
        <f>+'I Trimestre'!M16+'II Trimestre'!M16+'III Trimestre'!M16+'IV Trimestre'!M16</f>
        <v>5999378047.9811192</v>
      </c>
    </row>
    <row r="17" spans="1:13">
      <c r="A17" s="3" t="s">
        <v>120</v>
      </c>
      <c r="B17" s="18">
        <f>SUM(C17:G17)</f>
        <v>85240827764.479355</v>
      </c>
      <c r="C17" s="18">
        <f>+'I Trimestre'!C17+'II Trimestre'!C17+'III Trimestre'!C17+'IV Trimestre'!C17</f>
        <v>50700474167.669998</v>
      </c>
      <c r="D17" s="18">
        <f>+'I Trimestre'!D17+'II Trimestre'!D17+'III Trimestre'!D17+'IV Trimestre'!D17</f>
        <v>21217194642.709999</v>
      </c>
      <c r="E17" s="18">
        <f>+'I Trimestre'!E17+'II Trimestre'!E17+'III Trimestre'!E17+'IV Trimestre'!E17</f>
        <v>3743886624.48</v>
      </c>
      <c r="F17" s="18">
        <f>+'I Trimestre'!F17+'II Trimestre'!F17+'III Trimestre'!F17+'IV Trimestre'!F17</f>
        <v>5797886114.4400005</v>
      </c>
      <c r="G17" s="18">
        <f>+'I Trimestre'!G17+'II Trimestre'!G17+'III Trimestre'!G17+'IV Trimestre'!G17</f>
        <v>3781386215.1793556</v>
      </c>
      <c r="H17" s="18">
        <f>SUM(I17:M17)</f>
        <v>98312435195.397369</v>
      </c>
      <c r="I17" s="18">
        <f>+'I Trimestre'!I17+'II Trimestre'!I17+'III Trimestre'!I17+'IV Trimestre'!I17</f>
        <v>52143687113.580002</v>
      </c>
      <c r="J17" s="18">
        <f>+'I Trimestre'!J17+'II Trimestre'!J17+'III Trimestre'!J17+'IV Trimestre'!J17</f>
        <v>30422996753.299999</v>
      </c>
      <c r="K17" s="18">
        <f>+'I Trimestre'!K17+'II Trimestre'!K17+'III Trimestre'!K17+'IV Trimestre'!K17</f>
        <v>5372195084.5600004</v>
      </c>
      <c r="L17" s="18">
        <f>+'I Trimestre'!L17+'II Trimestre'!L17+'III Trimestre'!L17+'IV Trimestre'!L17</f>
        <v>6111317000</v>
      </c>
      <c r="M17" s="18">
        <f>+'I Trimestre'!M17+'II Trimestre'!M17+'III Trimestre'!M17+'IV Trimestre'!M17</f>
        <v>4262239243.9573612</v>
      </c>
    </row>
    <row r="18" spans="1:13">
      <c r="A18" s="3" t="s">
        <v>78</v>
      </c>
      <c r="B18" s="18">
        <f t="shared" ref="B18" si="2">SUM(C18:G18)</f>
        <v>105989012180.99977</v>
      </c>
      <c r="C18" s="18">
        <f>+'IV Trimestre'!C18</f>
        <v>52881949069.054657</v>
      </c>
      <c r="D18" s="18">
        <f>+'IV Trimestre'!D18</f>
        <v>24989363119.531773</v>
      </c>
      <c r="E18" s="18">
        <f>+'IV Trimestre'!E18</f>
        <v>16594608021.881573</v>
      </c>
      <c r="F18" s="18">
        <f>+'IV Trimestre'!F18</f>
        <v>5523713922.5506506</v>
      </c>
      <c r="G18" s="18">
        <f>+'IV Trimestre'!G18</f>
        <v>5999378047.9811192</v>
      </c>
      <c r="H18" s="18">
        <f t="shared" ref="H18" si="3">SUM(I18:M18)</f>
        <v>105989012180.99977</v>
      </c>
      <c r="I18" s="18">
        <f>+'IV Trimestre'!I18</f>
        <v>52881949069.054657</v>
      </c>
      <c r="J18" s="18">
        <f>+'IV Trimestre'!J18</f>
        <v>24989363119.531773</v>
      </c>
      <c r="K18" s="18">
        <f>+'IV Trimestre'!K18</f>
        <v>16594608021.881573</v>
      </c>
      <c r="L18" s="18">
        <f>+'IV Trimestre'!L18</f>
        <v>5523713922.5506506</v>
      </c>
      <c r="M18" s="18">
        <f>+'IV Trimestre'!M18</f>
        <v>5999378047.9811192</v>
      </c>
    </row>
    <row r="19" spans="1:13">
      <c r="A19" s="3" t="s">
        <v>121</v>
      </c>
      <c r="B19" s="18">
        <f>SUM(C19:F19)</f>
        <v>81459441549.300003</v>
      </c>
      <c r="C19" s="18">
        <f>+C17</f>
        <v>50700474167.669998</v>
      </c>
      <c r="D19" s="18">
        <f t="shared" ref="D19:F19" si="4">+D17</f>
        <v>21217194642.709999</v>
      </c>
      <c r="E19" s="18">
        <f t="shared" si="4"/>
        <v>3743886624.48</v>
      </c>
      <c r="F19" s="18">
        <f t="shared" si="4"/>
        <v>5797886114.4400005</v>
      </c>
      <c r="G19" s="18"/>
      <c r="H19" s="18">
        <f>SUM(I19:L19)</f>
        <v>94050195951.440002</v>
      </c>
      <c r="I19" s="18">
        <f>+I17</f>
        <v>52143687113.580002</v>
      </c>
      <c r="J19" s="18">
        <f t="shared" ref="J19:L19" si="5">+J17</f>
        <v>30422996753.299999</v>
      </c>
      <c r="K19" s="18">
        <f t="shared" si="5"/>
        <v>5372195084.5600004</v>
      </c>
      <c r="L19" s="18">
        <f t="shared" si="5"/>
        <v>6111317000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119</v>
      </c>
      <c r="B22" s="18">
        <f t="shared" ref="B22" si="6">B16</f>
        <v>105989012180.99977</v>
      </c>
      <c r="C22" s="18"/>
      <c r="D22" s="18"/>
      <c r="E22" s="18"/>
      <c r="F22" s="17"/>
      <c r="G22" s="17"/>
      <c r="H22" s="18">
        <f t="shared" ref="H22" si="7">H16</f>
        <v>105989012180.99977</v>
      </c>
      <c r="I22" s="18"/>
      <c r="J22" s="18"/>
      <c r="K22" s="18"/>
      <c r="L22" s="17"/>
      <c r="M22" s="17"/>
    </row>
    <row r="23" spans="1:13">
      <c r="A23" s="3" t="s">
        <v>120</v>
      </c>
      <c r="B23" s="18">
        <f>'I Trimestre'!B23+'II Trimestre'!B23+'III Trimestre'!B23+'IV Trimestre'!B23</f>
        <v>101523310976.95001</v>
      </c>
      <c r="C23" s="18"/>
      <c r="D23" s="18"/>
      <c r="E23" s="18"/>
      <c r="F23" s="17"/>
      <c r="G23" s="17"/>
      <c r="H23" s="18">
        <f>'I Trimestre'!H23+'II Trimestre'!H23+'III Trimestre'!H23+'IV Trimestre'!H23</f>
        <v>101523310976.95001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72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122</v>
      </c>
      <c r="B27" s="22">
        <v>1.01</v>
      </c>
      <c r="C27" s="22">
        <v>1.01</v>
      </c>
      <c r="D27" s="22">
        <v>1.01</v>
      </c>
      <c r="E27" s="22">
        <v>1.01</v>
      </c>
      <c r="F27" s="22">
        <v>1.01</v>
      </c>
      <c r="G27" s="22">
        <v>1.01</v>
      </c>
      <c r="H27" s="22">
        <v>1.01</v>
      </c>
      <c r="I27" s="22">
        <v>1.01</v>
      </c>
      <c r="J27" s="22">
        <v>1.01</v>
      </c>
      <c r="K27" s="22">
        <v>1.01</v>
      </c>
      <c r="L27" s="22">
        <v>1.01</v>
      </c>
      <c r="M27" s="22">
        <v>1.01</v>
      </c>
    </row>
    <row r="28" spans="1:13">
      <c r="A28" s="3" t="s">
        <v>8</v>
      </c>
      <c r="B28" s="19">
        <f>+C28+F28</f>
        <v>170086</v>
      </c>
      <c r="C28" s="20">
        <v>123924</v>
      </c>
      <c r="D28" s="20">
        <v>123924</v>
      </c>
      <c r="E28" s="20">
        <v>123924</v>
      </c>
      <c r="F28" s="20">
        <v>46162</v>
      </c>
      <c r="G28" s="18"/>
      <c r="H28" s="19">
        <f>+I28+L28</f>
        <v>170086</v>
      </c>
      <c r="I28" s="20">
        <v>123924</v>
      </c>
      <c r="J28" s="20">
        <v>123924</v>
      </c>
      <c r="K28" s="20">
        <v>123924</v>
      </c>
      <c r="L28" s="20">
        <v>46162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73</v>
      </c>
      <c r="B31" s="17">
        <f t="shared" ref="B31:F31" si="8">B15/B26</f>
        <v>89978787225.755142</v>
      </c>
      <c r="C31" s="18">
        <f t="shared" si="8"/>
        <v>53333182303.838387</v>
      </c>
      <c r="D31" s="18">
        <f t="shared" si="8"/>
        <v>15444203893.989901</v>
      </c>
      <c r="E31" s="18">
        <f t="shared" si="8"/>
        <v>11555128958.919189</v>
      </c>
      <c r="F31" s="18">
        <f t="shared" si="8"/>
        <v>5963697509.666666</v>
      </c>
      <c r="G31" s="18">
        <f t="shared" ref="G31:L31" si="9">G15/G26</f>
        <v>3682574559.3410063</v>
      </c>
      <c r="H31" s="17">
        <f t="shared" si="9"/>
        <v>96492534861.929199</v>
      </c>
      <c r="I31" s="18">
        <f t="shared" si="9"/>
        <v>56843239093.262627</v>
      </c>
      <c r="J31" s="18">
        <f t="shared" si="9"/>
        <v>20520314850.585857</v>
      </c>
      <c r="K31" s="18">
        <f t="shared" si="9"/>
        <v>8768589088.5555553</v>
      </c>
      <c r="L31" s="18">
        <f t="shared" si="9"/>
        <v>6258050150.515152</v>
      </c>
      <c r="M31" s="18">
        <f t="shared" ref="M31" si="10">M15/M26</f>
        <v>4102341679.0100117</v>
      </c>
    </row>
    <row r="32" spans="1:13">
      <c r="A32" s="2" t="s">
        <v>123</v>
      </c>
      <c r="B32" s="17">
        <f t="shared" ref="B32" si="11">B17/B27</f>
        <v>84396859172.751831</v>
      </c>
      <c r="C32" s="18">
        <f>C17/C27</f>
        <v>50198489274.920792</v>
      </c>
      <c r="D32" s="18">
        <f t="shared" ref="D32:F32" si="12">D17/D27</f>
        <v>21007123408.62376</v>
      </c>
      <c r="E32" s="18">
        <f t="shared" si="12"/>
        <v>3706818440.0792079</v>
      </c>
      <c r="F32" s="18">
        <f t="shared" si="12"/>
        <v>5740481301.4257431</v>
      </c>
      <c r="G32" s="18">
        <f t="shared" ref="G32:H32" si="13">G17/G27</f>
        <v>3743946747.7023325</v>
      </c>
      <c r="H32" s="17">
        <f t="shared" si="13"/>
        <v>97339044747.918182</v>
      </c>
      <c r="I32" s="18">
        <f>I17/I27</f>
        <v>51627412983.742577</v>
      </c>
      <c r="J32" s="18">
        <f t="shared" ref="J32:M32" si="14">J17/J27</f>
        <v>30121778963.663364</v>
      </c>
      <c r="K32" s="18">
        <f t="shared" si="14"/>
        <v>5319005034.2178221</v>
      </c>
      <c r="L32" s="18">
        <f t="shared" si="14"/>
        <v>6050808910.8910894</v>
      </c>
      <c r="M32" s="18">
        <f t="shared" si="14"/>
        <v>4220038855.4033279</v>
      </c>
    </row>
    <row r="33" spans="1:13">
      <c r="A33" s="2" t="s">
        <v>74</v>
      </c>
      <c r="B33" s="17">
        <f t="shared" ref="B33:F33" si="15">B31/B9</f>
        <v>8257965.053758732</v>
      </c>
      <c r="C33" s="18">
        <f t="shared" si="15"/>
        <v>6829707.0436468674</v>
      </c>
      <c r="D33" s="18">
        <f t="shared" si="15"/>
        <v>11322730.127558578</v>
      </c>
      <c r="E33" s="18">
        <f t="shared" si="15"/>
        <v>15807289.957481792</v>
      </c>
      <c r="F33" s="18">
        <f t="shared" si="15"/>
        <v>6011791.8444220424</v>
      </c>
      <c r="G33" s="18"/>
      <c r="H33" s="17">
        <f t="shared" ref="H33:L33" si="16">H31/H9</f>
        <v>8283332.0338165676</v>
      </c>
      <c r="I33" s="18">
        <f t="shared" si="16"/>
        <v>6855190.4357528491</v>
      </c>
      <c r="J33" s="18">
        <f t="shared" si="16"/>
        <v>12063677.160838246</v>
      </c>
      <c r="K33" s="18">
        <f t="shared" si="16"/>
        <v>14120111.25371265</v>
      </c>
      <c r="L33" s="18">
        <f t="shared" si="16"/>
        <v>6046425.2661982141</v>
      </c>
      <c r="M33" s="18"/>
    </row>
    <row r="34" spans="1:13">
      <c r="A34" s="2" t="s">
        <v>124</v>
      </c>
      <c r="B34" s="17">
        <f t="shared" ref="B34:F34" si="17">B32/B11</f>
        <v>8176405.655178437</v>
      </c>
      <c r="C34" s="18">
        <f t="shared" si="17"/>
        <v>6702067.9939814145</v>
      </c>
      <c r="D34" s="18">
        <f t="shared" si="17"/>
        <v>13588048.776600104</v>
      </c>
      <c r="E34" s="18">
        <f t="shared" si="17"/>
        <v>11996176.181486109</v>
      </c>
      <c r="F34" s="18">
        <f t="shared" si="17"/>
        <v>5875620.5746425213</v>
      </c>
      <c r="G34" s="18"/>
      <c r="H34" s="17">
        <f t="shared" ref="H34:L34" si="18">H32/H11</f>
        <v>8788285.00793772</v>
      </c>
      <c r="I34" s="18">
        <f t="shared" si="18"/>
        <v>6695294.1231672382</v>
      </c>
      <c r="J34" s="18">
        <f t="shared" si="18"/>
        <v>15470867.469780875</v>
      </c>
      <c r="K34" s="18">
        <f t="shared" si="18"/>
        <v>13568890.393412812</v>
      </c>
      <c r="L34" s="18">
        <f t="shared" si="18"/>
        <v>5897474.5720186057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6.6225321308044167</v>
      </c>
      <c r="C39" s="1">
        <f>C10/C28*100</f>
        <v>6.0214324908815078</v>
      </c>
      <c r="D39" s="1">
        <f t="shared" si="19"/>
        <v>1.5170588425163811</v>
      </c>
      <c r="E39" s="1">
        <f t="shared" si="19"/>
        <v>0.83438236338400951</v>
      </c>
      <c r="F39" s="1">
        <f t="shared" si="19"/>
        <v>1.9236601533729043</v>
      </c>
      <c r="G39" s="1"/>
      <c r="H39" s="5">
        <f t="shared" ref="H39" si="20">H10/H28*100</f>
        <v>6.6225321308044167</v>
      </c>
      <c r="I39" s="1">
        <f>I10/I28*100</f>
        <v>6.0214324908815078</v>
      </c>
      <c r="J39" s="1">
        <f t="shared" ref="J39:L39" si="21">J10/J28*100</f>
        <v>1.5170588425163811</v>
      </c>
      <c r="K39" s="1">
        <f t="shared" si="21"/>
        <v>0.83438236338400951</v>
      </c>
      <c r="L39" s="1">
        <f t="shared" si="21"/>
        <v>1.9236601533729043</v>
      </c>
      <c r="M39" s="1"/>
    </row>
    <row r="40" spans="1:13">
      <c r="A40" s="2" t="s">
        <v>13</v>
      </c>
      <c r="B40" s="5">
        <f>B11/B28*100</f>
        <v>6.0686946603482941</v>
      </c>
      <c r="C40" s="1">
        <f t="shared" ref="C40:F40" si="22">C11/C28*100</f>
        <v>6.0440269842806886</v>
      </c>
      <c r="D40" s="1">
        <f t="shared" si="22"/>
        <v>1.2475388141118751</v>
      </c>
      <c r="E40" s="1">
        <f t="shared" si="22"/>
        <v>0.24934637358380946</v>
      </c>
      <c r="F40" s="1">
        <f t="shared" si="22"/>
        <v>2.1164594255014948</v>
      </c>
      <c r="G40" s="1"/>
      <c r="H40" s="5">
        <f>H11/H28*100</f>
        <v>6.5119998118598827</v>
      </c>
      <c r="I40" s="1">
        <f t="shared" ref="I40:L40" si="23">I11/I28*100</f>
        <v>6.2223620928956453</v>
      </c>
      <c r="J40" s="1">
        <f t="shared" si="23"/>
        <v>1.5711242374358478</v>
      </c>
      <c r="K40" s="1">
        <f t="shared" si="23"/>
        <v>0.316322907588522</v>
      </c>
      <c r="L40" s="1">
        <f t="shared" si="23"/>
        <v>2.2226073393700445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91.63707386363636</v>
      </c>
      <c r="C43" s="1">
        <f t="shared" si="24"/>
        <v>100.37523452157599</v>
      </c>
      <c r="D43" s="1">
        <f t="shared" si="24"/>
        <v>82.234042553191486</v>
      </c>
      <c r="E43" s="1">
        <f t="shared" si="24"/>
        <v>29.883945841392652</v>
      </c>
      <c r="F43" s="1">
        <f t="shared" si="24"/>
        <v>110.02252252252251</v>
      </c>
      <c r="G43" s="1"/>
      <c r="H43" s="5">
        <f t="shared" ref="H43:L43" si="25">H11/H10*100</f>
        <v>98.330965909090907</v>
      </c>
      <c r="I43" s="1">
        <f t="shared" si="25"/>
        <v>103.33690699544358</v>
      </c>
      <c r="J43" s="1">
        <f t="shared" si="25"/>
        <v>103.56382978723404</v>
      </c>
      <c r="K43" s="1">
        <f t="shared" si="25"/>
        <v>37.911025145067697</v>
      </c>
      <c r="L43" s="1">
        <f t="shared" si="25"/>
        <v>115.54054054054055</v>
      </c>
      <c r="M43" s="1"/>
    </row>
    <row r="44" spans="1:13">
      <c r="A44" s="2" t="s">
        <v>16</v>
      </c>
      <c r="B44" s="5">
        <f>B17/B16*100</f>
        <v>80.424211916336873</v>
      </c>
      <c r="C44" s="5">
        <f>C17/C16*100</f>
        <v>95.874821295758167</v>
      </c>
      <c r="D44" s="5">
        <f t="shared" ref="D44:G44" si="26">D17/D16*100</f>
        <v>84.904903503229207</v>
      </c>
      <c r="E44" s="5">
        <f t="shared" si="26"/>
        <v>22.560862055574489</v>
      </c>
      <c r="F44" s="5">
        <f t="shared" si="26"/>
        <v>104.96354799929154</v>
      </c>
      <c r="G44" s="5">
        <f t="shared" si="26"/>
        <v>63.029637154668869</v>
      </c>
      <c r="H44" s="5">
        <f>H17/H16*100</f>
        <v>92.757195460513458</v>
      </c>
      <c r="I44" s="5">
        <f>I17/I16*100</f>
        <v>98.603943371091304</v>
      </c>
      <c r="J44" s="5">
        <f t="shared" ref="J44:M44" si="27">J17/J16*100</f>
        <v>121.74378597716755</v>
      </c>
      <c r="K44" s="5">
        <f t="shared" si="27"/>
        <v>32.373136367404697</v>
      </c>
      <c r="L44" s="5">
        <f t="shared" si="27"/>
        <v>110.63782602952065</v>
      </c>
      <c r="M44" s="5">
        <f t="shared" si="27"/>
        <v>71.044685130180596</v>
      </c>
    </row>
    <row r="45" spans="1:13">
      <c r="A45" s="2" t="s">
        <v>17</v>
      </c>
      <c r="B45" s="5">
        <f t="shared" ref="B45:F45" si="28">AVERAGE(B43:B44)</f>
        <v>86.030642889986609</v>
      </c>
      <c r="C45" s="1">
        <f t="shared" si="28"/>
        <v>98.125027908667079</v>
      </c>
      <c r="D45" s="1">
        <f t="shared" si="28"/>
        <v>83.569473028210354</v>
      </c>
      <c r="E45" s="1">
        <f t="shared" si="28"/>
        <v>26.222403948483571</v>
      </c>
      <c r="F45" s="1">
        <f t="shared" si="28"/>
        <v>107.49303526090702</v>
      </c>
      <c r="G45" s="1"/>
      <c r="H45" s="5">
        <f t="shared" ref="H45:L45" si="29">AVERAGE(H43:H44)</f>
        <v>95.544080684802182</v>
      </c>
      <c r="I45" s="1">
        <f t="shared" si="29"/>
        <v>100.97042518326745</v>
      </c>
      <c r="J45" s="1">
        <f t="shared" si="29"/>
        <v>112.65380788220079</v>
      </c>
      <c r="K45" s="1">
        <f t="shared" si="29"/>
        <v>35.142080756236197</v>
      </c>
      <c r="L45" s="1">
        <f t="shared" si="29"/>
        <v>113.0891832850306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91.63707386363636</v>
      </c>
      <c r="C48" s="1">
        <f t="shared" si="30"/>
        <v>100.37523452157599</v>
      </c>
      <c r="D48" s="1">
        <f t="shared" si="30"/>
        <v>82.234042553191486</v>
      </c>
      <c r="E48" s="1">
        <f t="shared" si="30"/>
        <v>29.883945841392652</v>
      </c>
      <c r="F48" s="1">
        <f t="shared" si="30"/>
        <v>110.02252252252251</v>
      </c>
      <c r="G48" s="1"/>
      <c r="H48" s="5">
        <f t="shared" ref="H48:L48" si="31">H11/H12*100</f>
        <v>98.330965909090907</v>
      </c>
      <c r="I48" s="1">
        <f t="shared" si="31"/>
        <v>103.33690699544358</v>
      </c>
      <c r="J48" s="1">
        <f t="shared" si="31"/>
        <v>103.56382978723404</v>
      </c>
      <c r="K48" s="1">
        <f t="shared" si="31"/>
        <v>37.911025145067697</v>
      </c>
      <c r="L48" s="1">
        <f t="shared" si="31"/>
        <v>115.54054054054055</v>
      </c>
      <c r="M48" s="1"/>
    </row>
    <row r="49" spans="1:13">
      <c r="A49" s="2" t="s">
        <v>20</v>
      </c>
      <c r="B49" s="5">
        <f>B17/B18*100</f>
        <v>80.424211916336873</v>
      </c>
      <c r="C49" s="5">
        <f t="shared" ref="C49:G49" si="32">C17/C18*100</f>
        <v>95.874821295758167</v>
      </c>
      <c r="D49" s="5">
        <f t="shared" si="32"/>
        <v>84.904903503229207</v>
      </c>
      <c r="E49" s="5">
        <f t="shared" si="32"/>
        <v>22.560862055574489</v>
      </c>
      <c r="F49" s="5">
        <f t="shared" si="32"/>
        <v>104.96354799929154</v>
      </c>
      <c r="G49" s="5">
        <f t="shared" si="32"/>
        <v>63.029637154668869</v>
      </c>
      <c r="H49" s="5">
        <f>H17/H18*100</f>
        <v>92.757195460513458</v>
      </c>
      <c r="I49" s="5">
        <f t="shared" ref="I49:M49" si="33">I17/I18*100</f>
        <v>98.603943371091304</v>
      </c>
      <c r="J49" s="5">
        <f t="shared" si="33"/>
        <v>121.74378597716755</v>
      </c>
      <c r="K49" s="5">
        <f t="shared" si="33"/>
        <v>32.373136367404697</v>
      </c>
      <c r="L49" s="5">
        <f t="shared" si="33"/>
        <v>110.63782602952065</v>
      </c>
      <c r="M49" s="5">
        <f t="shared" si="33"/>
        <v>71.044685130180596</v>
      </c>
    </row>
    <row r="50" spans="1:13">
      <c r="A50" s="2" t="s">
        <v>21</v>
      </c>
      <c r="B50" s="5">
        <f t="shared" ref="B50:F50" si="34">(B48+B49)/2</f>
        <v>86.030642889986609</v>
      </c>
      <c r="C50" s="1">
        <f t="shared" si="34"/>
        <v>98.125027908667079</v>
      </c>
      <c r="D50" s="1">
        <f t="shared" si="34"/>
        <v>83.569473028210354</v>
      </c>
      <c r="E50" s="1">
        <f t="shared" si="34"/>
        <v>26.222403948483571</v>
      </c>
      <c r="F50" s="1">
        <f t="shared" si="34"/>
        <v>107.49303526090702</v>
      </c>
      <c r="G50" s="1"/>
      <c r="H50" s="5">
        <f t="shared" ref="H50:L50" si="35">(H48+H49)/2</f>
        <v>95.544080684802182</v>
      </c>
      <c r="I50" s="1">
        <f t="shared" si="35"/>
        <v>100.97042518326745</v>
      </c>
      <c r="J50" s="1">
        <f t="shared" si="35"/>
        <v>112.65380788220079</v>
      </c>
      <c r="K50" s="1">
        <f t="shared" si="35"/>
        <v>35.142080756236197</v>
      </c>
      <c r="L50" s="1">
        <f t="shared" si="35"/>
        <v>113.0891832850306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95.563879053794111</v>
      </c>
      <c r="C53" s="5"/>
      <c r="D53" s="5"/>
      <c r="E53" s="5"/>
      <c r="F53" s="5"/>
      <c r="G53" s="5"/>
      <c r="H53" s="5">
        <f>H19/H17*100</f>
        <v>95.664598038400626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-5.2679882525697552</v>
      </c>
      <c r="C56" s="7">
        <f t="shared" ref="C56:F56" si="36">((C11/C9)-1)*100</f>
        <v>-4.085030093481878</v>
      </c>
      <c r="D56" s="7">
        <f t="shared" si="36"/>
        <v>13.343108504398838</v>
      </c>
      <c r="E56" s="7">
        <f t="shared" si="36"/>
        <v>-57.729138166894664</v>
      </c>
      <c r="F56" s="7">
        <f t="shared" si="36"/>
        <v>-1.5120967741935498</v>
      </c>
      <c r="G56" s="1"/>
      <c r="H56" s="11">
        <f>((H11/H9)-1)*100</f>
        <v>-4.9188771568374978</v>
      </c>
      <c r="I56" s="7">
        <f t="shared" ref="I56:L56" si="37">((I11/I9)-1)*100</f>
        <v>-7.0067534973468408</v>
      </c>
      <c r="J56" s="7">
        <f t="shared" si="37"/>
        <v>14.462081128747805</v>
      </c>
      <c r="K56" s="7">
        <f t="shared" si="37"/>
        <v>-36.876006441223829</v>
      </c>
      <c r="L56" s="7">
        <f t="shared" si="37"/>
        <v>-0.86956521739129933</v>
      </c>
      <c r="M56" s="1"/>
    </row>
    <row r="57" spans="1:13">
      <c r="A57" s="2" t="s">
        <v>25</v>
      </c>
      <c r="B57" s="12">
        <f>((B32/B31)-1)*100</f>
        <v>-6.2036044551238012</v>
      </c>
      <c r="C57" s="12">
        <f t="shared" ref="C57:F57" si="38">((C32/C31)-1)*100</f>
        <v>-5.8775660733299091</v>
      </c>
      <c r="D57" s="12">
        <f t="shared" si="38"/>
        <v>36.019464342857233</v>
      </c>
      <c r="E57" s="12">
        <f t="shared" si="38"/>
        <v>-67.920579222804918</v>
      </c>
      <c r="F57" s="12">
        <f t="shared" si="38"/>
        <v>-3.7429163346918148</v>
      </c>
      <c r="G57" s="13"/>
      <c r="H57" s="12">
        <f>((H32/H31)-1)*100</f>
        <v>0.87728018255530671</v>
      </c>
      <c r="I57" s="12">
        <f t="shared" ref="I57:L57" si="39">((I32/I31)-1)*100</f>
        <v>-9.1758073479283109</v>
      </c>
      <c r="J57" s="12">
        <f t="shared" si="39"/>
        <v>46.790042857472947</v>
      </c>
      <c r="K57" s="12">
        <f t="shared" si="39"/>
        <v>-39.340240710332807</v>
      </c>
      <c r="L57" s="12">
        <f t="shared" si="39"/>
        <v>-3.3115944206200232</v>
      </c>
      <c r="M57" s="13"/>
    </row>
    <row r="58" spans="1:13">
      <c r="A58" s="2" t="s">
        <v>26</v>
      </c>
      <c r="B58" s="5">
        <f>((B34/B33)-1)*100</f>
        <v>-0.98764523765054735</v>
      </c>
      <c r="C58" s="1">
        <f t="shared" ref="C58:F58" si="40">((C34/C33)-1)*100</f>
        <v>-1.8688803026212564</v>
      </c>
      <c r="D58" s="1">
        <f t="shared" si="40"/>
        <v>20.006823650489824</v>
      </c>
      <c r="E58" s="1">
        <f t="shared" si="40"/>
        <v>-24.10984922935404</v>
      </c>
      <c r="F58" s="1">
        <f t="shared" si="40"/>
        <v>-2.2650696049276164</v>
      </c>
      <c r="G58" s="1"/>
      <c r="H58" s="5">
        <f>((H34/H33)-1)*100</f>
        <v>6.0960127163765865</v>
      </c>
      <c r="I58" s="1">
        <f t="shared" ref="I58:L58" si="41">((I34/I33)-1)*100</f>
        <v>-2.3324853493738251</v>
      </c>
      <c r="J58" s="1">
        <f t="shared" si="41"/>
        <v>28.243381048054172</v>
      </c>
      <c r="K58" s="1">
        <f t="shared" si="41"/>
        <v>-3.9037996967262178</v>
      </c>
      <c r="L58" s="1">
        <f t="shared" si="41"/>
        <v>-2.463450512028964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9409535.8825461436</v>
      </c>
      <c r="C61" s="1">
        <f t="shared" si="42"/>
        <v>7086833.1639044033</v>
      </c>
      <c r="D61" s="1">
        <f t="shared" si="42"/>
        <v>13292214.425282858</v>
      </c>
      <c r="E61" s="1">
        <f t="shared" si="42"/>
        <v>16048943.928318735</v>
      </c>
      <c r="F61" s="1">
        <f t="shared" si="42"/>
        <v>6220398.5614309125</v>
      </c>
      <c r="G61" s="1"/>
      <c r="H61" s="5">
        <f t="shared" ref="H61:L61" si="43">H16/H10</f>
        <v>9409535.8825461436</v>
      </c>
      <c r="I61" s="1">
        <f t="shared" si="43"/>
        <v>7086833.1639044033</v>
      </c>
      <c r="J61" s="1">
        <f t="shared" si="43"/>
        <v>13292214.425282858</v>
      </c>
      <c r="K61" s="1">
        <f t="shared" si="43"/>
        <v>16048943.928318735</v>
      </c>
      <c r="L61" s="1">
        <f t="shared" si="43"/>
        <v>6220398.5614309125</v>
      </c>
      <c r="M61" s="1"/>
    </row>
    <row r="62" spans="1:13">
      <c r="A62" s="2" t="s">
        <v>29</v>
      </c>
      <c r="B62" s="5">
        <f t="shared" si="42"/>
        <v>8258169.7117302222</v>
      </c>
      <c r="C62" s="5">
        <f t="shared" si="42"/>
        <v>6769088.6739212284</v>
      </c>
      <c r="D62" s="5">
        <f t="shared" si="42"/>
        <v>13723929.264366105</v>
      </c>
      <c r="E62" s="5">
        <f t="shared" si="42"/>
        <v>12116137.943300972</v>
      </c>
      <c r="F62" s="5">
        <f t="shared" si="42"/>
        <v>5934376.7803889466</v>
      </c>
      <c r="G62" s="1"/>
      <c r="H62" s="5">
        <f t="shared" ref="H62:L62" si="44">H17/H11</f>
        <v>8876167.8580170982</v>
      </c>
      <c r="I62" s="5">
        <f t="shared" si="44"/>
        <v>6762247.0643989109</v>
      </c>
      <c r="J62" s="5">
        <f t="shared" si="44"/>
        <v>15625576.144478684</v>
      </c>
      <c r="K62" s="5">
        <f t="shared" si="44"/>
        <v>13704579.29734694</v>
      </c>
      <c r="L62" s="5">
        <f t="shared" si="44"/>
        <v>5956449.317738791</v>
      </c>
      <c r="M62" s="1"/>
    </row>
    <row r="63" spans="1:13">
      <c r="A63" s="2" t="s">
        <v>30</v>
      </c>
      <c r="B63" s="5">
        <f>(B62/B61)*B45</f>
        <v>75.503792988621115</v>
      </c>
      <c r="C63" s="5">
        <f t="shared" ref="C63:L63" si="45">(C62/C61)*C45</f>
        <v>93.725504704674123</v>
      </c>
      <c r="D63" s="5">
        <f t="shared" si="45"/>
        <v>86.283707123924444</v>
      </c>
      <c r="E63" s="5">
        <f t="shared" si="45"/>
        <v>19.796583804132609</v>
      </c>
      <c r="F63" s="5">
        <f t="shared" si="45"/>
        <v>102.55036975622932</v>
      </c>
      <c r="G63" s="5"/>
      <c r="H63" s="5">
        <f t="shared" si="45"/>
        <v>90.128281414104549</v>
      </c>
      <c r="I63" s="5">
        <f t="shared" si="45"/>
        <v>96.345849478201501</v>
      </c>
      <c r="J63" s="5">
        <f t="shared" si="45"/>
        <v>132.42945055720787</v>
      </c>
      <c r="K63" s="5">
        <f t="shared" si="45"/>
        <v>30.008668143440975</v>
      </c>
      <c r="L63" s="5">
        <f t="shared" si="45"/>
        <v>108.29048685054087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 t="shared" ref="B66" si="46">(B23/B22)*100</f>
        <v>95.786637584258656</v>
      </c>
      <c r="C66" s="1"/>
      <c r="D66" s="1"/>
      <c r="E66" s="1"/>
      <c r="F66" s="1"/>
      <c r="G66" s="1"/>
      <c r="H66" s="14">
        <f t="shared" ref="H66" si="47">(H23/H22)*100</f>
        <v>95.786637584258656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8">(B17/B23)*100</f>
        <v>83.961828021775759</v>
      </c>
      <c r="C67" s="1"/>
      <c r="D67" s="1"/>
      <c r="E67" s="1"/>
      <c r="F67" s="1"/>
      <c r="G67" s="1"/>
      <c r="H67" s="14">
        <f t="shared" ref="H67" si="49">(H17/H23)*100</f>
        <v>96.837301945085656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2012-04-17T14:24:25Z</dcterms:created>
  <dcterms:modified xsi:type="dcterms:W3CDTF">2018-02-13T16:14:19Z</dcterms:modified>
</cp:coreProperties>
</file>