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PRONAE\Indicadores\"/>
    </mc:Choice>
  </mc:AlternateContent>
  <bookViews>
    <workbookView xWindow="0" yWindow="0" windowWidth="15600" windowHeight="9240" firstSheet="1" activeTab="6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52511" concurrentCalc="0"/>
</workbook>
</file>

<file path=xl/calcChain.xml><?xml version="1.0" encoding="utf-8"?>
<calcChain xmlns="http://schemas.openxmlformats.org/spreadsheetml/2006/main">
  <c r="C64" i="4" l="1"/>
  <c r="C63" i="4"/>
  <c r="C46" i="4"/>
  <c r="C47" i="4"/>
  <c r="C48" i="4"/>
  <c r="C66" i="4"/>
  <c r="D64" i="4"/>
  <c r="D63" i="4"/>
  <c r="D46" i="4"/>
  <c r="D47" i="4"/>
  <c r="D48" i="4"/>
  <c r="D66" i="4"/>
  <c r="E64" i="4"/>
  <c r="E63" i="4"/>
  <c r="E46" i="4"/>
  <c r="E47" i="4"/>
  <c r="E48" i="4"/>
  <c r="E66" i="4"/>
  <c r="F64" i="4"/>
  <c r="F63" i="4"/>
  <c r="F46" i="4"/>
  <c r="F47" i="4"/>
  <c r="F48" i="4"/>
  <c r="F66" i="4"/>
  <c r="G64" i="4"/>
  <c r="G63" i="4"/>
  <c r="G46" i="4"/>
  <c r="G47" i="4"/>
  <c r="G48" i="4"/>
  <c r="G66" i="4"/>
  <c r="B20" i="4"/>
  <c r="B13" i="4"/>
  <c r="B64" i="4"/>
  <c r="B19" i="4"/>
  <c r="B12" i="4"/>
  <c r="B63" i="4"/>
  <c r="B46" i="4"/>
  <c r="B47" i="4"/>
  <c r="B48" i="4"/>
  <c r="B66" i="4"/>
  <c r="C64" i="5"/>
  <c r="C63" i="5"/>
  <c r="C46" i="5"/>
  <c r="C47" i="5"/>
  <c r="C48" i="5"/>
  <c r="C66" i="5"/>
  <c r="D64" i="5"/>
  <c r="D63" i="5"/>
  <c r="D46" i="5"/>
  <c r="D47" i="5"/>
  <c r="D48" i="5"/>
  <c r="D66" i="5"/>
  <c r="E64" i="5"/>
  <c r="E63" i="5"/>
  <c r="E46" i="5"/>
  <c r="E47" i="5"/>
  <c r="E48" i="5"/>
  <c r="E66" i="5"/>
  <c r="F64" i="5"/>
  <c r="F63" i="5"/>
  <c r="F46" i="5"/>
  <c r="F47" i="5"/>
  <c r="F48" i="5"/>
  <c r="F66" i="5"/>
  <c r="G64" i="5"/>
  <c r="G63" i="5"/>
  <c r="G46" i="5"/>
  <c r="G47" i="5"/>
  <c r="G48" i="5"/>
  <c r="G66" i="5"/>
  <c r="B20" i="5"/>
  <c r="B13" i="5"/>
  <c r="B64" i="5"/>
  <c r="B19" i="5"/>
  <c r="B12" i="5"/>
  <c r="B63" i="5"/>
  <c r="B46" i="5"/>
  <c r="B47" i="5"/>
  <c r="B48" i="5"/>
  <c r="B66" i="5"/>
  <c r="C64" i="6"/>
  <c r="C63" i="6"/>
  <c r="C46" i="6"/>
  <c r="C47" i="6"/>
  <c r="C48" i="6"/>
  <c r="C66" i="6"/>
  <c r="D64" i="6"/>
  <c r="D63" i="6"/>
  <c r="D46" i="6"/>
  <c r="D47" i="6"/>
  <c r="D48" i="6"/>
  <c r="D66" i="6"/>
  <c r="E64" i="6"/>
  <c r="E63" i="6"/>
  <c r="E46" i="6"/>
  <c r="E47" i="6"/>
  <c r="E48" i="6"/>
  <c r="E66" i="6"/>
  <c r="F64" i="6"/>
  <c r="F63" i="6"/>
  <c r="F46" i="6"/>
  <c r="F48" i="6"/>
  <c r="F66" i="6"/>
  <c r="G64" i="6"/>
  <c r="G63" i="6"/>
  <c r="G46" i="6"/>
  <c r="G47" i="6"/>
  <c r="G48" i="6"/>
  <c r="G66" i="6"/>
  <c r="B20" i="6"/>
  <c r="B13" i="6"/>
  <c r="B64" i="6"/>
  <c r="B19" i="6"/>
  <c r="B12" i="6"/>
  <c r="B63" i="6"/>
  <c r="B46" i="6"/>
  <c r="B47" i="6"/>
  <c r="B48" i="6"/>
  <c r="B66" i="6"/>
  <c r="C64" i="7"/>
  <c r="C63" i="7"/>
  <c r="C46" i="7"/>
  <c r="C47" i="7"/>
  <c r="C48" i="7"/>
  <c r="C66" i="7"/>
  <c r="D64" i="7"/>
  <c r="D63" i="7"/>
  <c r="D46" i="7"/>
  <c r="D47" i="7"/>
  <c r="D48" i="7"/>
  <c r="D66" i="7"/>
  <c r="E64" i="7"/>
  <c r="E63" i="7"/>
  <c r="E46" i="7"/>
  <c r="E47" i="7"/>
  <c r="E48" i="7"/>
  <c r="E66" i="7"/>
  <c r="F64" i="7"/>
  <c r="F63" i="7"/>
  <c r="F46" i="7"/>
  <c r="F47" i="7"/>
  <c r="F48" i="7"/>
  <c r="F66" i="7"/>
  <c r="G64" i="7"/>
  <c r="G63" i="7"/>
  <c r="G46" i="7"/>
  <c r="G48" i="7"/>
  <c r="G66" i="7"/>
  <c r="B20" i="7"/>
  <c r="B13" i="7"/>
  <c r="B64" i="7"/>
  <c r="B19" i="7"/>
  <c r="B12" i="7"/>
  <c r="B63" i="7"/>
  <c r="B46" i="7"/>
  <c r="B47" i="7"/>
  <c r="B48" i="7"/>
  <c r="B66" i="7"/>
  <c r="C20" i="1"/>
  <c r="C13" i="1"/>
  <c r="C64" i="1"/>
  <c r="C19" i="1"/>
  <c r="C12" i="1"/>
  <c r="C63" i="1"/>
  <c r="C46" i="1"/>
  <c r="C47" i="1"/>
  <c r="C48" i="1"/>
  <c r="C66" i="1"/>
  <c r="D20" i="1"/>
  <c r="D13" i="1"/>
  <c r="D64" i="1"/>
  <c r="D19" i="1"/>
  <c r="D12" i="1"/>
  <c r="D63" i="1"/>
  <c r="D46" i="1"/>
  <c r="D47" i="1"/>
  <c r="D48" i="1"/>
  <c r="D66" i="1"/>
  <c r="E20" i="1"/>
  <c r="E13" i="1"/>
  <c r="E64" i="1"/>
  <c r="E19" i="1"/>
  <c r="E12" i="1"/>
  <c r="E63" i="1"/>
  <c r="E46" i="1"/>
  <c r="E47" i="1"/>
  <c r="E48" i="1"/>
  <c r="E66" i="1"/>
  <c r="F20" i="1"/>
  <c r="F13" i="1"/>
  <c r="F64" i="1"/>
  <c r="F19" i="1"/>
  <c r="F12" i="1"/>
  <c r="F63" i="1"/>
  <c r="F46" i="1"/>
  <c r="F47" i="1"/>
  <c r="F48" i="1"/>
  <c r="F66" i="1"/>
  <c r="G20" i="1"/>
  <c r="G13" i="1"/>
  <c r="G64" i="1"/>
  <c r="G19" i="1"/>
  <c r="G12" i="1"/>
  <c r="G63" i="1"/>
  <c r="G46" i="1"/>
  <c r="G47" i="1"/>
  <c r="G48" i="1"/>
  <c r="G66" i="1"/>
  <c r="B20" i="1"/>
  <c r="B13" i="1"/>
  <c r="B64" i="1"/>
  <c r="B19" i="1"/>
  <c r="B12" i="1"/>
  <c r="B63" i="1"/>
  <c r="B46" i="1"/>
  <c r="B47" i="1"/>
  <c r="B48" i="1"/>
  <c r="B66" i="1"/>
  <c r="C20" i="2"/>
  <c r="C13" i="2"/>
  <c r="C64" i="2"/>
  <c r="C19" i="2"/>
  <c r="C12" i="2"/>
  <c r="C63" i="2"/>
  <c r="C46" i="2"/>
  <c r="C47" i="2"/>
  <c r="C48" i="2"/>
  <c r="C66" i="2"/>
  <c r="D20" i="2"/>
  <c r="D13" i="2"/>
  <c r="D64" i="2"/>
  <c r="D19" i="2"/>
  <c r="D12" i="2"/>
  <c r="D63" i="2"/>
  <c r="D46" i="2"/>
  <c r="D47" i="2"/>
  <c r="D48" i="2"/>
  <c r="D66" i="2"/>
  <c r="E20" i="2"/>
  <c r="E13" i="2"/>
  <c r="E64" i="2"/>
  <c r="E19" i="2"/>
  <c r="E12" i="2"/>
  <c r="E63" i="2"/>
  <c r="E46" i="2"/>
  <c r="E47" i="2"/>
  <c r="E48" i="2"/>
  <c r="E66" i="2"/>
  <c r="F20" i="2"/>
  <c r="F13" i="2"/>
  <c r="F64" i="2"/>
  <c r="F19" i="2"/>
  <c r="F12" i="2"/>
  <c r="F63" i="2"/>
  <c r="F46" i="2"/>
  <c r="F47" i="2"/>
  <c r="F48" i="2"/>
  <c r="F66" i="2"/>
  <c r="G20" i="2"/>
  <c r="G13" i="2"/>
  <c r="G64" i="2"/>
  <c r="G19" i="2"/>
  <c r="G12" i="2"/>
  <c r="G63" i="2"/>
  <c r="G46" i="2"/>
  <c r="G47" i="2"/>
  <c r="G48" i="2"/>
  <c r="G66" i="2"/>
  <c r="B20" i="2"/>
  <c r="B13" i="2"/>
  <c r="B64" i="2"/>
  <c r="B19" i="2"/>
  <c r="B12" i="2"/>
  <c r="B63" i="2"/>
  <c r="B46" i="2"/>
  <c r="B47" i="2"/>
  <c r="B48" i="2"/>
  <c r="B66" i="2"/>
  <c r="C20" i="3"/>
  <c r="C13" i="3"/>
  <c r="C64" i="3"/>
  <c r="C19" i="3"/>
  <c r="C12" i="3"/>
  <c r="C63" i="3"/>
  <c r="C46" i="3"/>
  <c r="C47" i="3"/>
  <c r="C48" i="3"/>
  <c r="C66" i="3"/>
  <c r="D20" i="3"/>
  <c r="D13" i="3"/>
  <c r="D64" i="3"/>
  <c r="D19" i="3"/>
  <c r="D12" i="3"/>
  <c r="D63" i="3"/>
  <c r="D46" i="3"/>
  <c r="D47" i="3"/>
  <c r="D48" i="3"/>
  <c r="D66" i="3"/>
  <c r="E20" i="3"/>
  <c r="E13" i="3"/>
  <c r="E64" i="3"/>
  <c r="E19" i="3"/>
  <c r="E12" i="3"/>
  <c r="E63" i="3"/>
  <c r="E46" i="3"/>
  <c r="E47" i="3"/>
  <c r="E48" i="3"/>
  <c r="E66" i="3"/>
  <c r="F20" i="3"/>
  <c r="F13" i="3"/>
  <c r="F64" i="3"/>
  <c r="F19" i="3"/>
  <c r="F12" i="3"/>
  <c r="F63" i="3"/>
  <c r="F46" i="3"/>
  <c r="F47" i="3"/>
  <c r="F48" i="3"/>
  <c r="F66" i="3"/>
  <c r="G20" i="3"/>
  <c r="G13" i="3"/>
  <c r="G64" i="3"/>
  <c r="G19" i="3"/>
  <c r="G12" i="3"/>
  <c r="G63" i="3"/>
  <c r="G46" i="3"/>
  <c r="G47" i="3"/>
  <c r="G48" i="3"/>
  <c r="G66" i="3"/>
  <c r="B20" i="3"/>
  <c r="B13" i="3"/>
  <c r="B64" i="3"/>
  <c r="B19" i="3"/>
  <c r="B12" i="3"/>
  <c r="B63" i="3"/>
  <c r="B46" i="3"/>
  <c r="B47" i="3"/>
  <c r="B48" i="3"/>
  <c r="B66" i="3"/>
  <c r="G21" i="2"/>
  <c r="G15" i="2"/>
  <c r="G42" i="2"/>
  <c r="G42" i="1"/>
  <c r="C68" i="7"/>
  <c r="D68" i="7"/>
  <c r="E68" i="7"/>
  <c r="F68" i="7"/>
  <c r="G68" i="7"/>
  <c r="C67" i="7"/>
  <c r="D67" i="7"/>
  <c r="E67" i="7"/>
  <c r="F67" i="7"/>
  <c r="G67" i="7"/>
  <c r="C65" i="7"/>
  <c r="D65" i="7"/>
  <c r="E65" i="7"/>
  <c r="F65" i="7"/>
  <c r="G65" i="7"/>
  <c r="C58" i="7"/>
  <c r="D58" i="7"/>
  <c r="E58" i="7"/>
  <c r="F58" i="7"/>
  <c r="G58" i="7"/>
  <c r="C52" i="7"/>
  <c r="D52" i="7"/>
  <c r="E52" i="7"/>
  <c r="F52" i="7"/>
  <c r="G52" i="7"/>
  <c r="C51" i="7"/>
  <c r="D51" i="7"/>
  <c r="E51" i="7"/>
  <c r="F51" i="7"/>
  <c r="G51" i="7"/>
  <c r="G47" i="7"/>
  <c r="C43" i="7"/>
  <c r="D43" i="7"/>
  <c r="E43" i="7"/>
  <c r="F43" i="7"/>
  <c r="G43" i="7"/>
  <c r="C42" i="7"/>
  <c r="D42" i="7"/>
  <c r="E42" i="7"/>
  <c r="F42" i="7"/>
  <c r="G42" i="7"/>
  <c r="C35" i="7"/>
  <c r="C37" i="7"/>
  <c r="D35" i="7"/>
  <c r="E35" i="7"/>
  <c r="F35" i="7"/>
  <c r="F37" i="7"/>
  <c r="G35" i="7"/>
  <c r="G37" i="7"/>
  <c r="C34" i="7"/>
  <c r="C36" i="7"/>
  <c r="D34" i="7"/>
  <c r="D36" i="7"/>
  <c r="E34" i="7"/>
  <c r="E36" i="7"/>
  <c r="F34" i="7"/>
  <c r="F36" i="7"/>
  <c r="G34" i="7"/>
  <c r="G36" i="7"/>
  <c r="G22" i="7"/>
  <c r="D53" i="7"/>
  <c r="G53" i="7"/>
  <c r="C53" i="7"/>
  <c r="C59" i="7"/>
  <c r="C60" i="7"/>
  <c r="F59" i="7"/>
  <c r="E59" i="7"/>
  <c r="D59" i="7"/>
  <c r="F60" i="7"/>
  <c r="E53" i="7"/>
  <c r="G60" i="7"/>
  <c r="E37" i="7"/>
  <c r="E60" i="7"/>
  <c r="D37" i="7"/>
  <c r="D60" i="7"/>
  <c r="F53" i="7"/>
  <c r="C68" i="6"/>
  <c r="D68" i="6"/>
  <c r="E68" i="6"/>
  <c r="F68" i="6"/>
  <c r="G68" i="6"/>
  <c r="C67" i="6"/>
  <c r="D67" i="6"/>
  <c r="E67" i="6"/>
  <c r="F67" i="6"/>
  <c r="G67" i="6"/>
  <c r="C65" i="6"/>
  <c r="D65" i="6"/>
  <c r="E65" i="6"/>
  <c r="F65" i="6"/>
  <c r="G65" i="6"/>
  <c r="C58" i="6"/>
  <c r="D58" i="6"/>
  <c r="E58" i="6"/>
  <c r="F58" i="6"/>
  <c r="G58" i="6"/>
  <c r="C52" i="6"/>
  <c r="D52" i="6"/>
  <c r="E52" i="6"/>
  <c r="F52" i="6"/>
  <c r="G52" i="6"/>
  <c r="C51" i="6"/>
  <c r="D51" i="6"/>
  <c r="E51" i="6"/>
  <c r="F51" i="6"/>
  <c r="G51" i="6"/>
  <c r="F47" i="6"/>
  <c r="C43" i="6"/>
  <c r="D43" i="6"/>
  <c r="E43" i="6"/>
  <c r="F43" i="6"/>
  <c r="G43" i="6"/>
  <c r="C42" i="6"/>
  <c r="D42" i="6"/>
  <c r="E42" i="6"/>
  <c r="F42" i="6"/>
  <c r="G42" i="6"/>
  <c r="D34" i="6"/>
  <c r="D36" i="6"/>
  <c r="C35" i="6"/>
  <c r="C37" i="6"/>
  <c r="D35" i="6"/>
  <c r="E35" i="6"/>
  <c r="E37" i="6"/>
  <c r="F35" i="6"/>
  <c r="F37" i="6"/>
  <c r="G35" i="6"/>
  <c r="G37" i="6"/>
  <c r="C34" i="6"/>
  <c r="C36" i="6"/>
  <c r="E34" i="6"/>
  <c r="E59" i="6"/>
  <c r="F34" i="6"/>
  <c r="F36" i="6"/>
  <c r="G34" i="6"/>
  <c r="G36" i="6"/>
  <c r="F53" i="6"/>
  <c r="D59" i="6"/>
  <c r="C59" i="6"/>
  <c r="G60" i="6"/>
  <c r="C60" i="6"/>
  <c r="E36" i="6"/>
  <c r="E60" i="6"/>
  <c r="G59" i="6"/>
  <c r="F60" i="6"/>
  <c r="F59" i="6"/>
  <c r="D37" i="6"/>
  <c r="D60" i="6"/>
  <c r="E53" i="6"/>
  <c r="C53" i="6"/>
  <c r="G53" i="6"/>
  <c r="D53" i="6"/>
  <c r="C68" i="5"/>
  <c r="D68" i="5"/>
  <c r="E68" i="5"/>
  <c r="F68" i="5"/>
  <c r="G68" i="5"/>
  <c r="C67" i="5"/>
  <c r="D67" i="5"/>
  <c r="E67" i="5"/>
  <c r="F67" i="5"/>
  <c r="G67" i="5"/>
  <c r="C65" i="5"/>
  <c r="D65" i="5"/>
  <c r="E65" i="5"/>
  <c r="F65" i="5"/>
  <c r="G65" i="5"/>
  <c r="C58" i="5"/>
  <c r="D58" i="5"/>
  <c r="E58" i="5"/>
  <c r="F58" i="5"/>
  <c r="G58" i="5"/>
  <c r="C52" i="5"/>
  <c r="D52" i="5"/>
  <c r="E52" i="5"/>
  <c r="F52" i="5"/>
  <c r="G52" i="5"/>
  <c r="C51" i="5"/>
  <c r="D51" i="5"/>
  <c r="D53" i="5"/>
  <c r="E51" i="5"/>
  <c r="F51" i="5"/>
  <c r="G51" i="5"/>
  <c r="C43" i="5"/>
  <c r="D43" i="5"/>
  <c r="E43" i="5"/>
  <c r="F43" i="5"/>
  <c r="G43" i="5"/>
  <c r="C42" i="5"/>
  <c r="D42" i="5"/>
  <c r="E42" i="5"/>
  <c r="F42" i="5"/>
  <c r="G42" i="5"/>
  <c r="C35" i="5"/>
  <c r="D35" i="5"/>
  <c r="D37" i="5"/>
  <c r="E35" i="5"/>
  <c r="E37" i="5"/>
  <c r="F35" i="5"/>
  <c r="G35" i="5"/>
  <c r="C34" i="5"/>
  <c r="C36" i="5"/>
  <c r="D34" i="5"/>
  <c r="D36" i="5"/>
  <c r="E34" i="5"/>
  <c r="E36" i="5"/>
  <c r="F34" i="5"/>
  <c r="F36" i="5"/>
  <c r="G34" i="5"/>
  <c r="G36" i="5"/>
  <c r="F53" i="5"/>
  <c r="G59" i="5"/>
  <c r="C59" i="5"/>
  <c r="F59" i="5"/>
  <c r="D59" i="5"/>
  <c r="G53" i="5"/>
  <c r="C53" i="5"/>
  <c r="D60" i="5"/>
  <c r="E60" i="5"/>
  <c r="E59" i="5"/>
  <c r="G37" i="5"/>
  <c r="G60" i="5"/>
  <c r="C37" i="5"/>
  <c r="C60" i="5"/>
  <c r="E53" i="5"/>
  <c r="F37" i="5"/>
  <c r="F60" i="5"/>
  <c r="C68" i="4"/>
  <c r="D68" i="4"/>
  <c r="E68" i="4"/>
  <c r="F68" i="4"/>
  <c r="G68" i="4"/>
  <c r="C67" i="4"/>
  <c r="D67" i="4"/>
  <c r="E67" i="4"/>
  <c r="F67" i="4"/>
  <c r="G67" i="4"/>
  <c r="C58" i="4"/>
  <c r="D58" i="4"/>
  <c r="E58" i="4"/>
  <c r="F58" i="4"/>
  <c r="G58" i="4"/>
  <c r="C52" i="4"/>
  <c r="D52" i="4"/>
  <c r="E52" i="4"/>
  <c r="F52" i="4"/>
  <c r="G52" i="4"/>
  <c r="C51" i="4"/>
  <c r="D51" i="4"/>
  <c r="E51" i="4"/>
  <c r="F51" i="4"/>
  <c r="G51" i="4"/>
  <c r="C43" i="4"/>
  <c r="D43" i="4"/>
  <c r="E43" i="4"/>
  <c r="F43" i="4"/>
  <c r="G43" i="4"/>
  <c r="C42" i="4"/>
  <c r="D42" i="4"/>
  <c r="E42" i="4"/>
  <c r="F42" i="4"/>
  <c r="G42" i="4"/>
  <c r="C35" i="4"/>
  <c r="C37" i="4"/>
  <c r="D35" i="4"/>
  <c r="D37" i="4"/>
  <c r="E35" i="4"/>
  <c r="E37" i="4"/>
  <c r="F35" i="4"/>
  <c r="G35" i="4"/>
  <c r="G37" i="4"/>
  <c r="C34" i="4"/>
  <c r="D34" i="4"/>
  <c r="D36" i="4"/>
  <c r="E34" i="4"/>
  <c r="E36" i="4"/>
  <c r="F34" i="4"/>
  <c r="F36" i="4"/>
  <c r="G34" i="4"/>
  <c r="E53" i="4"/>
  <c r="G59" i="4"/>
  <c r="C59" i="4"/>
  <c r="D53" i="4"/>
  <c r="F59" i="4"/>
  <c r="G53" i="4"/>
  <c r="F53" i="4"/>
  <c r="D60" i="4"/>
  <c r="C53" i="4"/>
  <c r="G36" i="4"/>
  <c r="G60" i="4"/>
  <c r="C36" i="4"/>
  <c r="C60" i="4"/>
  <c r="E60" i="4"/>
  <c r="E59" i="4"/>
  <c r="D59" i="4"/>
  <c r="F37" i="4"/>
  <c r="F60" i="4"/>
  <c r="B26" i="3"/>
  <c r="B10" i="5"/>
  <c r="B10" i="4"/>
  <c r="D42" i="3"/>
  <c r="E42" i="3"/>
  <c r="F42" i="3"/>
  <c r="G42" i="3"/>
  <c r="C42" i="3"/>
  <c r="B31" i="3"/>
  <c r="D22" i="7"/>
  <c r="E22" i="7"/>
  <c r="F22" i="7"/>
  <c r="C22" i="7"/>
  <c r="F21" i="2"/>
  <c r="E21" i="2"/>
  <c r="D21" i="2"/>
  <c r="C21" i="2"/>
  <c r="C15" i="3"/>
  <c r="B21" i="4"/>
  <c r="B35" i="4"/>
  <c r="B18" i="4"/>
  <c r="B34" i="4"/>
  <c r="B36" i="4"/>
  <c r="F18" i="3"/>
  <c r="F34" i="3"/>
  <c r="F10" i="3"/>
  <c r="G10" i="3"/>
  <c r="F11" i="3"/>
  <c r="G11" i="3"/>
  <c r="F18" i="2"/>
  <c r="F34" i="2"/>
  <c r="G18" i="2"/>
  <c r="G34" i="2"/>
  <c r="F10" i="2"/>
  <c r="G10" i="2"/>
  <c r="F11" i="2"/>
  <c r="G11" i="2"/>
  <c r="F18" i="1"/>
  <c r="F34" i="1"/>
  <c r="F11" i="1"/>
  <c r="G11" i="1"/>
  <c r="F10" i="1"/>
  <c r="G10" i="1"/>
  <c r="F42" i="2"/>
  <c r="E11" i="2"/>
  <c r="E42" i="2"/>
  <c r="E14" i="2"/>
  <c r="D11" i="2"/>
  <c r="D42" i="2"/>
  <c r="D14" i="2"/>
  <c r="C11" i="2"/>
  <c r="C42" i="2"/>
  <c r="C14" i="2"/>
  <c r="F42" i="1"/>
  <c r="E11" i="1"/>
  <c r="E42" i="1"/>
  <c r="E14" i="1"/>
  <c r="D11" i="1"/>
  <c r="D42" i="1"/>
  <c r="D14" i="1"/>
  <c r="C11" i="1"/>
  <c r="C42" i="1"/>
  <c r="C14" i="1"/>
  <c r="D22" i="6"/>
  <c r="E22" i="6"/>
  <c r="F22" i="6"/>
  <c r="G22" i="6"/>
  <c r="C22" i="6"/>
  <c r="D22" i="5"/>
  <c r="E22" i="5"/>
  <c r="F22" i="5"/>
  <c r="G22" i="5"/>
  <c r="C22" i="5"/>
  <c r="D22" i="4"/>
  <c r="E22" i="4"/>
  <c r="F22" i="4"/>
  <c r="G22" i="4"/>
  <c r="C22" i="4"/>
  <c r="F36" i="2"/>
  <c r="F36" i="3"/>
  <c r="D43" i="1"/>
  <c r="E43" i="1"/>
  <c r="C43" i="1"/>
  <c r="G36" i="2"/>
  <c r="C43" i="2"/>
  <c r="D43" i="2"/>
  <c r="E43" i="2"/>
  <c r="F36" i="1"/>
  <c r="B11" i="2"/>
  <c r="B11" i="1"/>
  <c r="B22" i="4"/>
  <c r="B31" i="5"/>
  <c r="B31" i="6"/>
  <c r="B31" i="7"/>
  <c r="B31" i="1"/>
  <c r="B31" i="2"/>
  <c r="B31" i="4"/>
  <c r="G15" i="3"/>
  <c r="F15" i="3"/>
  <c r="E15" i="3"/>
  <c r="D15" i="3"/>
  <c r="F15" i="2"/>
  <c r="E15" i="2"/>
  <c r="E51" i="2"/>
  <c r="D15" i="2"/>
  <c r="D51" i="2"/>
  <c r="C15" i="2"/>
  <c r="C51" i="2"/>
  <c r="B15" i="3"/>
  <c r="B15" i="2"/>
  <c r="D18" i="3"/>
  <c r="D34" i="3"/>
  <c r="E18" i="3"/>
  <c r="E34" i="3"/>
  <c r="G18" i="3"/>
  <c r="G34" i="3"/>
  <c r="G36" i="3"/>
  <c r="C18" i="3"/>
  <c r="C34" i="3"/>
  <c r="D21" i="3"/>
  <c r="E21" i="3"/>
  <c r="F21" i="3"/>
  <c r="G21" i="3"/>
  <c r="C21" i="3"/>
  <c r="B21" i="2"/>
  <c r="D18" i="2"/>
  <c r="D34" i="2"/>
  <c r="E18" i="2"/>
  <c r="E34" i="2"/>
  <c r="C18" i="2"/>
  <c r="C34" i="2"/>
  <c r="D21" i="1"/>
  <c r="E21" i="1"/>
  <c r="F21" i="1"/>
  <c r="G21" i="1"/>
  <c r="C21" i="1"/>
  <c r="D18" i="1"/>
  <c r="D34" i="1"/>
  <c r="E18" i="1"/>
  <c r="E34" i="1"/>
  <c r="G18" i="1"/>
  <c r="G34" i="1"/>
  <c r="G36" i="1"/>
  <c r="C18" i="1"/>
  <c r="C34" i="1"/>
  <c r="D15" i="1"/>
  <c r="D51" i="1"/>
  <c r="E15" i="1"/>
  <c r="E51" i="1"/>
  <c r="F15" i="1"/>
  <c r="G15" i="1"/>
  <c r="C15" i="1"/>
  <c r="C51" i="1"/>
  <c r="D11" i="3"/>
  <c r="E11" i="3"/>
  <c r="D14" i="3"/>
  <c r="E14" i="3"/>
  <c r="F14" i="3"/>
  <c r="G14" i="3"/>
  <c r="C11" i="3"/>
  <c r="C14" i="3"/>
  <c r="D10" i="3"/>
  <c r="E10" i="3"/>
  <c r="C10" i="3"/>
  <c r="D10" i="2"/>
  <c r="D58" i="2"/>
  <c r="E10" i="2"/>
  <c r="E58" i="2"/>
  <c r="F14" i="2"/>
  <c r="G14" i="2"/>
  <c r="C10" i="2"/>
  <c r="C58" i="2"/>
  <c r="D10" i="1"/>
  <c r="D58" i="1"/>
  <c r="E10" i="1"/>
  <c r="E58" i="1"/>
  <c r="F14" i="1"/>
  <c r="G14" i="1"/>
  <c r="C10" i="1"/>
  <c r="C58" i="1"/>
  <c r="G51" i="1"/>
  <c r="G43" i="1"/>
  <c r="G58" i="1"/>
  <c r="F51" i="2"/>
  <c r="F43" i="2"/>
  <c r="F58" i="2"/>
  <c r="D58" i="3"/>
  <c r="D51" i="3"/>
  <c r="D43" i="3"/>
  <c r="G65" i="1"/>
  <c r="G35" i="1"/>
  <c r="G52" i="1"/>
  <c r="G68" i="1"/>
  <c r="C65" i="1"/>
  <c r="C35" i="1"/>
  <c r="C52" i="1"/>
  <c r="C53" i="1"/>
  <c r="C68" i="1"/>
  <c r="D67" i="1"/>
  <c r="F65" i="2"/>
  <c r="F35" i="2"/>
  <c r="F52" i="2"/>
  <c r="F68" i="2"/>
  <c r="G67" i="2"/>
  <c r="C67" i="2"/>
  <c r="E68" i="3"/>
  <c r="E65" i="3"/>
  <c r="E35" i="3"/>
  <c r="E52" i="3"/>
  <c r="F67" i="3"/>
  <c r="C36" i="1"/>
  <c r="E36" i="2"/>
  <c r="E36" i="3"/>
  <c r="G58" i="2"/>
  <c r="G51" i="2"/>
  <c r="G43" i="2"/>
  <c r="C51" i="3"/>
  <c r="C43" i="3"/>
  <c r="C58" i="3"/>
  <c r="E58" i="3"/>
  <c r="E51" i="3"/>
  <c r="E43" i="3"/>
  <c r="D52" i="1"/>
  <c r="D53" i="1"/>
  <c r="D68" i="1"/>
  <c r="D65" i="1"/>
  <c r="D35" i="1"/>
  <c r="E67" i="1"/>
  <c r="G52" i="2"/>
  <c r="G68" i="2"/>
  <c r="G65" i="2"/>
  <c r="G35" i="2"/>
  <c r="C52" i="2"/>
  <c r="C53" i="2"/>
  <c r="C68" i="2"/>
  <c r="C65" i="2"/>
  <c r="C35" i="2"/>
  <c r="D67" i="2"/>
  <c r="F68" i="3"/>
  <c r="F65" i="3"/>
  <c r="F35" i="3"/>
  <c r="F52" i="3"/>
  <c r="G67" i="3"/>
  <c r="C67" i="3"/>
  <c r="D36" i="1"/>
  <c r="C36" i="2"/>
  <c r="F58" i="3"/>
  <c r="F51" i="3"/>
  <c r="F43" i="3"/>
  <c r="E68" i="1"/>
  <c r="E65" i="1"/>
  <c r="E35" i="1"/>
  <c r="E52" i="1"/>
  <c r="F67" i="1"/>
  <c r="D68" i="2"/>
  <c r="D65" i="2"/>
  <c r="D35" i="2"/>
  <c r="D52" i="2"/>
  <c r="D53" i="2"/>
  <c r="E67" i="2"/>
  <c r="G65" i="3"/>
  <c r="G35" i="3"/>
  <c r="G52" i="3"/>
  <c r="G68" i="3"/>
  <c r="C65" i="3"/>
  <c r="C35" i="3"/>
  <c r="C52" i="3"/>
  <c r="C68" i="3"/>
  <c r="D67" i="3"/>
  <c r="E53" i="1"/>
  <c r="E36" i="1"/>
  <c r="C36" i="3"/>
  <c r="F58" i="1"/>
  <c r="F51" i="1"/>
  <c r="F43" i="1"/>
  <c r="G51" i="3"/>
  <c r="G43" i="3"/>
  <c r="G58" i="3"/>
  <c r="F68" i="1"/>
  <c r="F65" i="1"/>
  <c r="F35" i="1"/>
  <c r="F52" i="1"/>
  <c r="G67" i="1"/>
  <c r="C67" i="1"/>
  <c r="E68" i="2"/>
  <c r="E65" i="2"/>
  <c r="E35" i="2"/>
  <c r="E52" i="2"/>
  <c r="E53" i="2"/>
  <c r="F67" i="2"/>
  <c r="D52" i="3"/>
  <c r="D68" i="3"/>
  <c r="D65" i="3"/>
  <c r="D35" i="3"/>
  <c r="E67" i="3"/>
  <c r="D36" i="2"/>
  <c r="D36" i="3"/>
  <c r="B10" i="2"/>
  <c r="B10" i="1"/>
  <c r="F22" i="1"/>
  <c r="E22" i="3"/>
  <c r="F22" i="3"/>
  <c r="G22" i="3"/>
  <c r="F22" i="2"/>
  <c r="G22" i="1"/>
  <c r="G22" i="2"/>
  <c r="D22" i="3"/>
  <c r="B14" i="1"/>
  <c r="B18" i="2"/>
  <c r="B34" i="2"/>
  <c r="B10" i="3"/>
  <c r="B15" i="1"/>
  <c r="B21" i="3"/>
  <c r="B11" i="3"/>
  <c r="B18" i="1"/>
  <c r="B34" i="1"/>
  <c r="C22" i="3"/>
  <c r="B14" i="2"/>
  <c r="B14" i="3"/>
  <c r="B21" i="1"/>
  <c r="B18" i="3"/>
  <c r="B34" i="3"/>
  <c r="C22" i="2"/>
  <c r="D22" i="2"/>
  <c r="E22" i="2"/>
  <c r="C22" i="1"/>
  <c r="D22" i="1"/>
  <c r="E22" i="1"/>
  <c r="G53" i="3"/>
  <c r="C37" i="2"/>
  <c r="C60" i="2"/>
  <c r="C59" i="2"/>
  <c r="G59" i="3"/>
  <c r="G37" i="3"/>
  <c r="G60" i="3"/>
  <c r="F59" i="3"/>
  <c r="F37" i="3"/>
  <c r="F60" i="3"/>
  <c r="G37" i="2"/>
  <c r="G60" i="2"/>
  <c r="G59" i="2"/>
  <c r="D37" i="1"/>
  <c r="D60" i="1"/>
  <c r="D59" i="1"/>
  <c r="E37" i="3"/>
  <c r="E60" i="3"/>
  <c r="E59" i="3"/>
  <c r="F53" i="3"/>
  <c r="E53" i="3"/>
  <c r="F53" i="2"/>
  <c r="G53" i="1"/>
  <c r="C59" i="3"/>
  <c r="C37" i="3"/>
  <c r="C60" i="3"/>
  <c r="E59" i="2"/>
  <c r="E37" i="2"/>
  <c r="E60" i="2"/>
  <c r="G59" i="1"/>
  <c r="G37" i="1"/>
  <c r="G60" i="1"/>
  <c r="D53" i="3"/>
  <c r="F53" i="1"/>
  <c r="G53" i="2"/>
  <c r="D37" i="3"/>
  <c r="D60" i="3"/>
  <c r="D59" i="3"/>
  <c r="F59" i="1"/>
  <c r="F37" i="1"/>
  <c r="F60" i="1"/>
  <c r="D37" i="2"/>
  <c r="D60" i="2"/>
  <c r="D59" i="2"/>
  <c r="E37" i="1"/>
  <c r="E60" i="1"/>
  <c r="E59" i="1"/>
  <c r="F59" i="2"/>
  <c r="F37" i="2"/>
  <c r="F60" i="2"/>
  <c r="C59" i="1"/>
  <c r="C37" i="1"/>
  <c r="C60" i="1"/>
  <c r="C53" i="3"/>
  <c r="B36" i="1"/>
  <c r="B36" i="2"/>
  <c r="B36" i="3"/>
  <c r="B35" i="2"/>
  <c r="B59" i="2"/>
  <c r="B35" i="1"/>
  <c r="B59" i="1"/>
  <c r="B35" i="3"/>
  <c r="B59" i="3"/>
  <c r="B67" i="3"/>
  <c r="B22" i="3"/>
  <c r="B22" i="1"/>
  <c r="B22" i="2"/>
  <c r="B67" i="1"/>
  <c r="B67" i="2"/>
  <c r="B68" i="2"/>
  <c r="B68" i="1"/>
  <c r="B68" i="3"/>
  <c r="F65" i="4"/>
  <c r="B11" i="7"/>
  <c r="B14" i="7"/>
  <c r="B15" i="7"/>
  <c r="B18" i="7"/>
  <c r="B34" i="7"/>
  <c r="B35" i="7"/>
  <c r="B21" i="7"/>
  <c r="B22" i="7"/>
  <c r="B10" i="7"/>
  <c r="B18" i="6"/>
  <c r="B34" i="6"/>
  <c r="B35" i="6"/>
  <c r="B21" i="6"/>
  <c r="B22" i="6"/>
  <c r="B11" i="6"/>
  <c r="B14" i="6"/>
  <c r="B15" i="6"/>
  <c r="B10" i="6"/>
  <c r="B11" i="5"/>
  <c r="B15" i="5"/>
  <c r="B18" i="5"/>
  <c r="B35" i="5"/>
  <c r="B21" i="5"/>
  <c r="B22" i="5"/>
  <c r="B25" i="4"/>
  <c r="B11" i="4"/>
  <c r="B14" i="4"/>
  <c r="B15" i="4"/>
  <c r="B34" i="5"/>
  <c r="B36" i="5"/>
  <c r="B36" i="6"/>
  <c r="B59" i="7"/>
  <c r="B59" i="6"/>
  <c r="B36" i="7"/>
  <c r="B25" i="5"/>
  <c r="B67" i="5"/>
  <c r="B25" i="6"/>
  <c r="B67" i="6"/>
  <c r="B68" i="6"/>
  <c r="B67" i="4"/>
  <c r="B68" i="7"/>
  <c r="B67" i="7"/>
  <c r="B68" i="4"/>
  <c r="B59" i="5"/>
  <c r="B72" i="5"/>
  <c r="B72" i="4"/>
  <c r="B26" i="2"/>
  <c r="B26" i="1"/>
  <c r="B72" i="3"/>
  <c r="C65" i="4"/>
  <c r="D65" i="4"/>
  <c r="E65" i="4"/>
  <c r="G65" i="4"/>
  <c r="B25" i="7"/>
  <c r="B71" i="7"/>
  <c r="B42" i="7"/>
  <c r="B42" i="6"/>
  <c r="B42" i="5"/>
  <c r="B71" i="4"/>
  <c r="B58" i="4"/>
  <c r="B59" i="4"/>
  <c r="B72" i="6"/>
  <c r="B65" i="6"/>
  <c r="B72" i="7"/>
  <c r="B65" i="7"/>
  <c r="B65" i="4"/>
  <c r="B42" i="2"/>
  <c r="B42" i="4"/>
  <c r="B42" i="1"/>
  <c r="B43" i="2"/>
  <c r="B71" i="6"/>
  <c r="B55" i="6"/>
  <c r="B71" i="5"/>
  <c r="B25" i="1"/>
  <c r="B71" i="1"/>
  <c r="B25" i="2"/>
  <c r="B71" i="2"/>
  <c r="B25" i="3"/>
  <c r="B71" i="3"/>
  <c r="B37" i="4"/>
  <c r="B60" i="4"/>
  <c r="B55" i="4"/>
  <c r="B52" i="4"/>
  <c r="B55" i="7"/>
  <c r="B42" i="3"/>
  <c r="G59" i="7"/>
  <c r="B58" i="3"/>
  <c r="B52" i="3"/>
  <c r="B51" i="3"/>
  <c r="B58" i="2"/>
  <c r="B43" i="1"/>
  <c r="B51" i="1"/>
  <c r="B58" i="1"/>
  <c r="B52" i="1"/>
  <c r="B43" i="7"/>
  <c r="B51" i="7"/>
  <c r="B58" i="7"/>
  <c r="B52" i="7"/>
  <c r="B43" i="6"/>
  <c r="B51" i="6"/>
  <c r="B58" i="6"/>
  <c r="B52" i="6"/>
  <c r="B52" i="5"/>
  <c r="B55" i="5"/>
  <c r="B43" i="4"/>
  <c r="B51" i="4"/>
  <c r="B53" i="4"/>
  <c r="B52" i="2"/>
  <c r="B65" i="3"/>
  <c r="B72" i="1"/>
  <c r="B65" i="1"/>
  <c r="B72" i="2"/>
  <c r="B65" i="2"/>
  <c r="B51" i="2"/>
  <c r="B55" i="1"/>
  <c r="B43" i="3"/>
  <c r="B55" i="3"/>
  <c r="B53" i="7"/>
  <c r="B55" i="2"/>
  <c r="B53" i="1"/>
  <c r="B37" i="3"/>
  <c r="B60" i="3"/>
  <c r="B53" i="3"/>
  <c r="B37" i="2"/>
  <c r="B60" i="2"/>
  <c r="B37" i="1"/>
  <c r="B60" i="1"/>
  <c r="B37" i="7"/>
  <c r="B60" i="7"/>
  <c r="B53" i="6"/>
  <c r="B37" i="6"/>
  <c r="B60" i="6"/>
  <c r="B53" i="2"/>
  <c r="B58" i="5"/>
  <c r="B68" i="5"/>
  <c r="B43" i="5"/>
  <c r="B51" i="5"/>
  <c r="B53" i="5"/>
  <c r="B37" i="5"/>
  <c r="B60" i="5"/>
  <c r="B14" i="5"/>
  <c r="B65" i="5"/>
</calcChain>
</file>

<file path=xl/sharedStrings.xml><?xml version="1.0" encoding="utf-8"?>
<sst xmlns="http://schemas.openxmlformats.org/spreadsheetml/2006/main" count="479" uniqueCount="133">
  <si>
    <t>Indicador</t>
  </si>
  <si>
    <t>Total programa</t>
  </si>
  <si>
    <t>Productos</t>
  </si>
  <si>
    <t>Obra comunal</t>
  </si>
  <si>
    <t>Apoyo Capac.</t>
  </si>
  <si>
    <t>Ideas produc.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</si>
  <si>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</si>
  <si>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</si>
  <si>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</si>
  <si>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</si>
  <si>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</si>
  <si>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</si>
  <si>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</si>
  <si>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</si>
  <si>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</si>
  <si>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</si>
  <si>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</si>
  <si>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</si>
  <si>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</si>
  <si>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</si>
  <si>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</si>
  <si>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</si>
  <si>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</si>
  <si>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</si>
  <si>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</si>
  <si>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</si>
  <si>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</si>
  <si>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</si>
  <si>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</si>
  <si>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</si>
  <si>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</si>
  <si>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</si>
  <si>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</si>
  <si>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</si>
  <si>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</si>
  <si>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</si>
  <si>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Subsidios</t>
  </si>
  <si>
    <t xml:space="preserve">Gasto efectivo por subsidio (GEB) </t>
  </si>
  <si>
    <t>Notas: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</si>
  <si>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</si>
  <si>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</si>
  <si>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</si>
  <si>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Empleate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</si>
  <si>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</si>
  <si>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</si>
  <si>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</si>
  <si>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</si>
  <si>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</si>
  <si>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</si>
  <si>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</si>
  <si>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</si>
  <si>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</si>
  <si>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</si>
  <si>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</si>
  <si>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</si>
  <si>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</si>
  <si>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</si>
  <si>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</si>
  <si>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</si>
  <si>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</si>
  <si>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</si>
  <si>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</si>
  <si>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</si>
  <si>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</si>
  <si>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</si>
  <si>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</si>
  <si>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</si>
  <si>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</si>
  <si>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</si>
  <si>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</si>
  <si>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</si>
  <si>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</si>
  <si>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</si>
  <si>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</si>
  <si>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</si>
  <si>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 2015</t>
  </si>
  <si>
    <t>IPC ( 2015)</t>
  </si>
  <si>
    <t>Gasto efectivo real  2015</t>
  </si>
  <si>
    <t>Gasto efectivo real por beneficiario  2015</t>
  </si>
  <si>
    <t>Indicadores aplicados a PRONAE. Primer trimestre 2016</t>
  </si>
  <si>
    <t>Informes trimestrales 2015 y 2016, PRONAE</t>
  </si>
  <si>
    <t>Metas y modificaciones 2016, DESAF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</si>
  <si>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</si>
  <si>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</si>
  <si>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</si>
  <si>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</si>
  <si>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</si>
  <si>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</si>
  <si>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</si>
  <si>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Indicadores aplicados a PRONAE. Segundo trimestre 2016</t>
  </si>
  <si>
    <t>Programados 2T 2016</t>
  </si>
  <si>
    <t>Efectivos 2T 2016</t>
  </si>
  <si>
    <t>Efectivos2T 2015</t>
  </si>
  <si>
    <t>En transferencias 2T 2016</t>
  </si>
  <si>
    <t>IPC (2T 2016)</t>
  </si>
  <si>
    <t>Gasto efectivo real 2T 2016</t>
  </si>
  <si>
    <t>Gasto efectivo real por beneficiario 2T 2016</t>
  </si>
  <si>
    <t>Indicadores aplicados a PRONAE. Tercer trimestre 2016</t>
  </si>
  <si>
    <t>Programados 3T 2016</t>
  </si>
  <si>
    <t>Efectivos 3T 2016</t>
  </si>
  <si>
    <t>Efectivos3T 2015</t>
  </si>
  <si>
    <t>En transferencias 3T 2016</t>
  </si>
  <si>
    <t>IPC (3T 2016)</t>
  </si>
  <si>
    <t>Gasto efectivo real 3T 2016</t>
  </si>
  <si>
    <t>Gasto efectivo real por beneficiario 3T 2016</t>
  </si>
  <si>
    <t>Indicadores aplicados a PRONAE.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</si>
  <si>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</si>
  <si>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</si>
  <si>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</si>
  <si>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</si>
  <si>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</si>
  <si>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</si>
  <si>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aplicados a PRONAE. Primer Semestre 2016</t>
  </si>
  <si>
    <t>Programados 1S 2016</t>
  </si>
  <si>
    <t>Efectivos 1S 2016</t>
  </si>
  <si>
    <t>Efectivos1S 2015</t>
  </si>
  <si>
    <t>En transferencias 1S 2016</t>
  </si>
  <si>
    <t>IPC (1S 2016)</t>
  </si>
  <si>
    <t>Gasto efectivo real 1S 2016</t>
  </si>
  <si>
    <t>Gasto efectivo real por beneficiario 1S 2016</t>
  </si>
  <si>
    <t>Indicadores aplicados a PRONAE. Tercer trimestre ACUMULADO 2016</t>
  </si>
  <si>
    <t>Indicadores aplicados a PRONAE. Año 2016</t>
  </si>
  <si>
    <t>Programados  2016</t>
  </si>
  <si>
    <t>Efectivos  2016</t>
  </si>
  <si>
    <t>Efectivos 2015</t>
  </si>
  <si>
    <t>En transferencias  2016</t>
  </si>
  <si>
    <t>IPC ( 2016)</t>
  </si>
  <si>
    <t>Gasto efectivo real  2016</t>
  </si>
  <si>
    <t>Gasto efectivo real por beneficiario  2016</t>
  </si>
  <si>
    <t>Apoyo a Indígenas</t>
  </si>
  <si>
    <t>Fecha de actualización: 11/08/2016</t>
  </si>
  <si>
    <t>Fecha de actualización: 07/12/2016</t>
  </si>
  <si>
    <t>Fecha de actualización: 17/02/2017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</si>
</sst>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____"/>
    <numFmt numFmtId="166" formatCode="#,##0.0"/>
    <numFmt numFmtId="167" formatCode="#,##0____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0" fontId="0" fillId="0" borderId="3" xfId="0" applyBorder="1"/>
    <xf numFmtId="166" fontId="0" fillId="0" borderId="0" xfId="0" applyNumberFormat="1"/>
    <xf numFmtId="0" fontId="0" fillId="0" borderId="0" xfId="0" applyFont="1" applyAlignment="1">
      <alignment wrapText="1"/>
    </xf>
    <xf numFmtId="164" fontId="0" fillId="0" borderId="0" xfId="1" applyFont="1"/>
    <xf numFmtId="3" fontId="0" fillId="0" borderId="0" xfId="0" applyNumberFormat="1" applyFill="1"/>
    <xf numFmtId="164" fontId="0" fillId="0" borderId="0" xfId="1" applyFont="1" applyFill="1"/>
    <xf numFmtId="0" fontId="0" fillId="0" borderId="0" xfId="0" applyFill="1"/>
    <xf numFmtId="0" fontId="6" fillId="0" borderId="0" xfId="0" applyFont="1" applyAlignment="1">
      <alignment horizontal="left" indent="2"/>
    </xf>
    <xf numFmtId="2" fontId="0" fillId="0" borderId="0" xfId="0" applyNumberFormat="1"/>
    <xf numFmtId="3" fontId="0" fillId="0" borderId="0" xfId="1" applyNumberFormat="1" applyFont="1" applyFill="1"/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6" fillId="0" borderId="0" xfId="0" applyFont="1" applyFill="1" applyAlignment="1">
      <alignment horizontal="left" indent="2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3" fontId="2" fillId="0" borderId="0" xfId="0" applyNumberFormat="1" applyFont="1"/>
    <xf numFmtId="167" fontId="0" fillId="0" borderId="0" xfId="0" applyNumberFormat="1" applyFill="1"/>
    <xf numFmtId="168" fontId="0" fillId="0" borderId="0" xfId="1" applyNumberFormat="1" applyFont="1"/>
    <xf numFmtId="168" fontId="0" fillId="0" borderId="0" xfId="1" applyNumberFormat="1" applyFont="1" applyFill="1"/>
    <xf numFmtId="164" fontId="0" fillId="0" borderId="0" xfId="1" applyNumberFormat="1" applyFont="1"/>
    <xf numFmtId="0" fontId="0" fillId="0" borderId="4" xfId="0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left" indent="1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3" fontId="8" fillId="0" borderId="0" xfId="0" applyNumberFormat="1" applyFont="1" applyFill="1"/>
    <xf numFmtId="0" fontId="8" fillId="0" borderId="0" xfId="0" applyFont="1"/>
    <xf numFmtId="168" fontId="5" fillId="0" borderId="0" xfId="1" applyNumberFormat="1" applyFont="1" applyFill="1"/>
    <xf numFmtId="168" fontId="0" fillId="0" borderId="0" xfId="2" applyNumberFormat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wrapText="1"/>
    </xf>
    <xf numFmtId="4" fontId="0" fillId="0" borderId="0" xfId="0" applyNumberFormat="1" applyFill="1"/>
    <xf numFmtId="2" fontId="0" fillId="0" borderId="0" xfId="0" applyNumberFormat="1" applyFill="1"/>
    <xf numFmtId="0" fontId="0" fillId="0" borderId="3" xfId="0" applyFill="1" applyBorder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'I trimestre'!$B$67:$F$67</c:f>
              <c:numCache>
                <c:formatCode>#,##0</c:formatCode>
                <c:ptCount val="5"/>
                <c:pt idx="0">
                  <c:v>287408.19209039549</c:v>
                </c:pt>
                <c:pt idx="1">
                  <c:v>274310.3448275862</c:v>
                </c:pt>
                <c:pt idx="2">
                  <c:v>280303.03030303027</c:v>
                </c:pt>
                <c:pt idx="3">
                  <c:v>277979.27461139899</c:v>
                </c:pt>
                <c:pt idx="4">
                  <c:v>300000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Trimestre'!$B$67:$F$67</c:f>
              <c:numCache>
                <c:formatCode>0.00</c:formatCode>
                <c:ptCount val="5"/>
                <c:pt idx="0">
                  <c:v>766762.14998390735</c:v>
                </c:pt>
                <c:pt idx="1">
                  <c:v>668055.5555555555</c:v>
                </c:pt>
                <c:pt idx="2">
                  <c:v>733833.33333333337</c:v>
                </c:pt>
                <c:pt idx="3">
                  <c:v>867426.25368731562</c:v>
                </c:pt>
                <c:pt idx="4">
                  <c:v>832495.61659848038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Trimestre'!$B$67:$F$67</c:f>
              <c:numCache>
                <c:formatCode>#,##0.0____</c:formatCode>
                <c:ptCount val="5"/>
                <c:pt idx="0">
                  <c:v>3712689.828080229</c:v>
                </c:pt>
                <c:pt idx="1">
                  <c:v>1103711.0481586403</c:v>
                </c:pt>
                <c:pt idx="2">
                  <c:v>2541739.1304347827</c:v>
                </c:pt>
                <c:pt idx="3">
                  <c:v>574821.42857142852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Trimestre'!$B$67:$F$67</c:f>
              <c:numCache>
                <c:formatCode>#,##0.0____</c:formatCode>
                <c:ptCount val="5"/>
                <c:pt idx="0">
                  <c:v>14623253.968253968</c:v>
                </c:pt>
                <c:pt idx="1">
                  <c:v>9990000</c:v>
                </c:pt>
                <c:pt idx="2">
                  <c:v>1480000</c:v>
                </c:pt>
                <c:pt idx="3">
                  <c:v>1401610.1694915255</c:v>
                </c:pt>
                <c:pt idx="4">
                  <c:v>363600000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4296816"/>
        <c:axId val="323613840"/>
      </c:barChart>
      <c:catAx>
        <c:axId val="32429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ES"/>
          </a:p>
        </c:txPr>
        <c:crossAx val="323613840"/>
        <c:crosses val="autoZero"/>
        <c:auto val="1"/>
        <c:lblAlgn val="ctr"/>
        <c:lblOffset val="100"/>
        <c:noMultiLvlLbl val="0"/>
      </c:catAx>
      <c:valAx>
        <c:axId val="32361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ES"/>
          </a:p>
        </c:txPr>
        <c:crossAx val="324296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giro de recursos 2016</a:t>
            </a:r>
          </a:p>
        </c:rich>
      </c:tx>
      <c:layout>
        <c:manualLayout>
          <c:xMode val="edge"/>
          <c:yMode val="edge"/>
          <c:x val="0.1408888888888889"/>
          <c:y val="3.2407407407407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#,##0.0____</c:formatCode>
                <c:ptCount val="2"/>
                <c:pt idx="0">
                  <c:v>47.809191627382411</c:v>
                </c:pt>
                <c:pt idx="1">
                  <c:v>191.72519781624234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0784288"/>
        <c:axId val="330784680"/>
      </c:barChart>
      <c:catAx>
        <c:axId val="33078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784680"/>
        <c:crosses val="autoZero"/>
        <c:auto val="1"/>
        <c:lblAlgn val="ctr"/>
        <c:lblOffset val="100"/>
        <c:noMultiLvlLbl val="0"/>
      </c:catAx>
      <c:valAx>
        <c:axId val="33078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78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 trimestre'!$B$68:$F$68</c:f>
              <c:numCache>
                <c:formatCode>#,##0</c:formatCode>
                <c:ptCount val="5"/>
                <c:pt idx="0">
                  <c:v>315980.87701945269</c:v>
                </c:pt>
                <c:pt idx="1">
                  <c:v>206131.87954309449</c:v>
                </c:pt>
                <c:pt idx="2">
                  <c:v>194568.96551724139</c:v>
                </c:pt>
                <c:pt idx="3">
                  <c:v>185000</c:v>
                </c:pt>
                <c:pt idx="4">
                  <c:v>345937.17495319329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'II Trimestre'!$B$68:$F$68</c:f>
              <c:numCache>
                <c:formatCode>0.00</c:formatCode>
                <c:ptCount val="5"/>
                <c:pt idx="0">
                  <c:v>799494.22749108938</c:v>
                </c:pt>
                <c:pt idx="1">
                  <c:v>453660.14871936105</c:v>
                </c:pt>
                <c:pt idx="2">
                  <c:v>303831.40756302519</c:v>
                </c:pt>
                <c:pt idx="3">
                  <c:v>469242.59681093396</c:v>
                </c:pt>
                <c:pt idx="4">
                  <c:v>2571313.6729222522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'III Trimestre'!$B$68:$F$68</c:f>
              <c:numCache>
                <c:formatCode>#,##0.0____</c:formatCode>
                <c:ptCount val="5"/>
                <c:pt idx="0">
                  <c:v>1495839.7703549061</c:v>
                </c:pt>
                <c:pt idx="1">
                  <c:v>796683.83947939263</c:v>
                </c:pt>
                <c:pt idx="2">
                  <c:v>1012037.4015748032</c:v>
                </c:pt>
                <c:pt idx="3">
                  <c:v>923405.17241379316</c:v>
                </c:pt>
                <c:pt idx="4">
                  <c:v>3324302.7888446217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'IV Trimestre'!$B$68:$F$68</c:f>
              <c:numCache>
                <c:formatCode>#,##0.0____</c:formatCode>
                <c:ptCount val="5"/>
                <c:pt idx="0">
                  <c:v>1218865.8669574701</c:v>
                </c:pt>
                <c:pt idx="1">
                  <c:v>470525.11415525113</c:v>
                </c:pt>
                <c:pt idx="2">
                  <c:v>589687.5</c:v>
                </c:pt>
                <c:pt idx="3">
                  <c:v>415043.47826086957</c:v>
                </c:pt>
                <c:pt idx="4">
                  <c:v>1903798.418972332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3614624"/>
        <c:axId val="323615016"/>
      </c:barChart>
      <c:catAx>
        <c:axId val="32361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ES"/>
          </a:p>
        </c:txPr>
        <c:crossAx val="323615016"/>
        <c:crosses val="autoZero"/>
        <c:auto val="1"/>
        <c:lblAlgn val="ctr"/>
        <c:lblOffset val="100"/>
        <c:noMultiLvlLbl val="0"/>
      </c:catAx>
      <c:valAx>
        <c:axId val="323615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ES"/>
          </a:p>
        </c:txPr>
        <c:crossAx val="323614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cobertura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Anual!$B$42:$G$42</c:f>
              <c:numCache>
                <c:formatCode>#,##0.0____</c:formatCode>
                <c:ptCount val="6"/>
                <c:pt idx="0">
                  <c:v>13.710302686021786</c:v>
                </c:pt>
                <c:pt idx="1">
                  <c:v>3.7873453903466832</c:v>
                </c:pt>
                <c:pt idx="2">
                  <c:v>1.7045156002059711</c:v>
                </c:pt>
                <c:pt idx="3">
                  <c:v>2.0828297901407118</c:v>
                </c:pt>
                <c:pt idx="4">
                  <c:v>23.741027685997494</c:v>
                </c:pt>
                <c:pt idx="5">
                  <c:v>2.4348721613299844</c:v>
                </c:pt>
              </c:numCache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Anual!$B$43:$G$43</c:f>
              <c:numCache>
                <c:formatCode>#,##0.0____</c:formatCode>
                <c:ptCount val="6"/>
                <c:pt idx="0">
                  <c:v>13.560610131499152</c:v>
                </c:pt>
                <c:pt idx="1">
                  <c:v>5.7724440147542539</c:v>
                </c:pt>
                <c:pt idx="2">
                  <c:v>0.79551067161277444</c:v>
                </c:pt>
                <c:pt idx="3">
                  <c:v>0.7892054351138621</c:v>
                </c:pt>
                <c:pt idx="4">
                  <c:v>22.627321408226045</c:v>
                </c:pt>
                <c:pt idx="5">
                  <c:v>2.8583738795069307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23871776"/>
        <c:axId val="323872168"/>
      </c:barChart>
      <c:catAx>
        <c:axId val="3238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3872168"/>
        <c:crosses val="autoZero"/>
        <c:auto val="1"/>
        <c:lblAlgn val="ctr"/>
        <c:lblOffset val="100"/>
        <c:noMultiLvlLbl val="0"/>
      </c:catAx>
      <c:valAx>
        <c:axId val="32387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38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 Indicadores de resultado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Anual!$B$46:$G$46</c:f>
              <c:numCache>
                <c:formatCode>#,##0.0____</c:formatCode>
                <c:ptCount val="6"/>
                <c:pt idx="0">
                  <c:v>98.908174692049272</c:v>
                </c:pt>
                <c:pt idx="1">
                  <c:v>152.41398446170922</c:v>
                </c:pt>
                <c:pt idx="2">
                  <c:v>46.67077681874229</c:v>
                </c:pt>
                <c:pt idx="3">
                  <c:v>37.891019172552973</c:v>
                </c:pt>
                <c:pt idx="4">
                  <c:v>95.308938212357532</c:v>
                </c:pt>
                <c:pt idx="5">
                  <c:v>117.39318083728961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Anual!$B$47:$G$47</c:f>
              <c:numCache>
                <c:formatCode>#,##0.0____</c:formatCode>
                <c:ptCount val="6"/>
                <c:pt idx="0">
                  <c:v>91.662267221945285</c:v>
                </c:pt>
                <c:pt idx="1">
                  <c:v>120.96438482886217</c:v>
                </c:pt>
                <c:pt idx="2">
                  <c:v>37.893114080164445</c:v>
                </c:pt>
                <c:pt idx="3">
                  <c:v>28.325765220316178</c:v>
                </c:pt>
                <c:pt idx="4">
                  <c:v>94.515359692806143</c:v>
                </c:pt>
                <c:pt idx="5">
                  <c:v>115.71716299812978</c:v>
                </c:pt>
              </c:numCache>
            </c:numRef>
          </c:val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Anual!$B$48:$G$48</c:f>
              <c:numCache>
                <c:formatCode>#,##0.0____</c:formatCode>
                <c:ptCount val="6"/>
                <c:pt idx="0">
                  <c:v>95.285220956997279</c:v>
                </c:pt>
                <c:pt idx="1">
                  <c:v>136.68918464528571</c:v>
                </c:pt>
                <c:pt idx="2">
                  <c:v>42.281945449453367</c:v>
                </c:pt>
                <c:pt idx="3">
                  <c:v>33.108392196434579</c:v>
                </c:pt>
                <c:pt idx="4">
                  <c:v>94.912148952581845</c:v>
                </c:pt>
                <c:pt idx="5">
                  <c:v>116.55517191770969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23872952"/>
        <c:axId val="323873344"/>
      </c:barChart>
      <c:catAx>
        <c:axId val="32387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3873344"/>
        <c:crosses val="autoZero"/>
        <c:auto val="1"/>
        <c:lblAlgn val="ctr"/>
        <c:lblOffset val="100"/>
        <c:noMultiLvlLbl val="0"/>
      </c:catAx>
      <c:valAx>
        <c:axId val="32387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387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avance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Anual!$B$51:$G$51</c:f>
              <c:numCache>
                <c:formatCode>#,##0.0____</c:formatCode>
                <c:ptCount val="6"/>
                <c:pt idx="0">
                  <c:v>98.908174692049272</c:v>
                </c:pt>
                <c:pt idx="1">
                  <c:v>152.41398446170922</c:v>
                </c:pt>
                <c:pt idx="2">
                  <c:v>46.67077681874229</c:v>
                </c:pt>
                <c:pt idx="3">
                  <c:v>37.891019172552973</c:v>
                </c:pt>
                <c:pt idx="4">
                  <c:v>95.308938212357532</c:v>
                </c:pt>
                <c:pt idx="5">
                  <c:v>117.39318083728961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Anual!$B$52:$G$52</c:f>
              <c:numCache>
                <c:formatCode>#,##0.0____</c:formatCode>
                <c:ptCount val="6"/>
                <c:pt idx="0">
                  <c:v>91.662267221945285</c:v>
                </c:pt>
                <c:pt idx="1">
                  <c:v>120.96438482886217</c:v>
                </c:pt>
                <c:pt idx="2">
                  <c:v>37.893114080164445</c:v>
                </c:pt>
                <c:pt idx="3">
                  <c:v>28.325765220316178</c:v>
                </c:pt>
                <c:pt idx="4">
                  <c:v>94.515359692806143</c:v>
                </c:pt>
                <c:pt idx="5">
                  <c:v>115.71716299812978</c:v>
                </c:pt>
              </c:numCache>
            </c:numRef>
          </c:val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Anual!$B$53:$G$53</c:f>
              <c:numCache>
                <c:formatCode>#,##0.0____</c:formatCode>
                <c:ptCount val="6"/>
                <c:pt idx="0">
                  <c:v>95.285220956997279</c:v>
                </c:pt>
                <c:pt idx="1">
                  <c:v>136.68918464528571</c:v>
                </c:pt>
                <c:pt idx="2">
                  <c:v>42.281945449453367</c:v>
                </c:pt>
                <c:pt idx="3">
                  <c:v>33.108392196434579</c:v>
                </c:pt>
                <c:pt idx="4">
                  <c:v>94.912148952581845</c:v>
                </c:pt>
                <c:pt idx="5">
                  <c:v>116.55517191770969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68042352"/>
        <c:axId val="168042744"/>
      </c:barChart>
      <c:catAx>
        <c:axId val="1680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042744"/>
        <c:crosses val="autoZero"/>
        <c:auto val="1"/>
        <c:lblAlgn val="ctr"/>
        <c:lblOffset val="100"/>
        <c:noMultiLvlLbl val="0"/>
      </c:catAx>
      <c:valAx>
        <c:axId val="16804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04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transferencia efectiva del gasto (ITG)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Anual!$B$55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-24"/>
        <c:axId val="167073880"/>
        <c:axId val="167074272"/>
      </c:barChart>
      <c:catAx>
        <c:axId val="16707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074272"/>
        <c:crosses val="autoZero"/>
        <c:auto val="1"/>
        <c:lblAlgn val="ctr"/>
        <c:lblOffset val="100"/>
        <c:noMultiLvlLbl val="0"/>
      </c:catAx>
      <c:valAx>
        <c:axId val="1670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07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expansión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-35.952285993981356</c:v>
                </c:pt>
                <c:pt idx="1">
                  <c:v>-59.18412839946501</c:v>
                </c:pt>
                <c:pt idx="2">
                  <c:v>29.62328767123288</c:v>
                </c:pt>
                <c:pt idx="3">
                  <c:v>-55.509478672985793</c:v>
                </c:pt>
                <c:pt idx="4">
                  <c:v>-14.341168859176189</c:v>
                </c:pt>
              </c:numCache>
            </c:numRef>
          </c:val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-3.3643141072526639</c:v>
                </c:pt>
                <c:pt idx="1">
                  <c:v>-60.052161922828432</c:v>
                </c:pt>
                <c:pt idx="2">
                  <c:v>35.14057020585264</c:v>
                </c:pt>
                <c:pt idx="3">
                  <c:v>-64.069333333333333</c:v>
                </c:pt>
                <c:pt idx="4">
                  <c:v>55.432995115854553</c:v>
                </c:pt>
              </c:numCache>
            </c:numRef>
          </c:val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Anual!$B$60:$F$60</c:f>
              <c:numCache>
                <c:formatCode>#,##0.0____</c:formatCode>
                <c:ptCount val="5"/>
                <c:pt idx="0">
                  <c:v>50.880772862035897</c:v>
                </c:pt>
                <c:pt idx="1">
                  <c:v>-2.1267058360504243</c:v>
                </c:pt>
                <c:pt idx="2">
                  <c:v>4.2563976224807565</c:v>
                </c:pt>
                <c:pt idx="3">
                  <c:v>-19.239726586773209</c:v>
                </c:pt>
                <c:pt idx="4">
                  <c:v>81.455890823821136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67075056"/>
        <c:axId val="167075448"/>
      </c:barChart>
      <c:catAx>
        <c:axId val="1670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075448"/>
        <c:crosses val="autoZero"/>
        <c:auto val="1"/>
        <c:lblAlgn val="ctr"/>
        <c:lblOffset val="100"/>
        <c:noMultiLvlLbl val="0"/>
      </c:catAx>
      <c:valAx>
        <c:axId val="16707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07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gasto medio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Anual!$B$67:$G$67</c:f>
              <c:numCache>
                <c:formatCode>#,##0____</c:formatCode>
                <c:ptCount val="6"/>
                <c:pt idx="0">
                  <c:v>855880.17917133262</c:v>
                </c:pt>
                <c:pt idx="1">
                  <c:v>554897.33629300771</c:v>
                </c:pt>
                <c:pt idx="2">
                  <c:v>554885.9432799014</c:v>
                </c:pt>
                <c:pt idx="3">
                  <c:v>555000</c:v>
                </c:pt>
                <c:pt idx="4">
                  <c:v>1199784.0431913617</c:v>
                </c:pt>
                <c:pt idx="5">
                  <c:v>555000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Anual!$B$68:$G$68</c:f>
              <c:numCache>
                <c:formatCode>#,##0____</c:formatCode>
                <c:ptCount val="6"/>
                <c:pt idx="0">
                  <c:v>793179.3093688084</c:v>
                </c:pt>
                <c:pt idx="1">
                  <c:v>440398.00655379571</c:v>
                </c:pt>
                <c:pt idx="2">
                  <c:v>450525.09907529724</c:v>
                </c:pt>
                <c:pt idx="3">
                  <c:v>414895.13981358189</c:v>
                </c:pt>
                <c:pt idx="4">
                  <c:v>1189794.1842900303</c:v>
                </c:pt>
                <c:pt idx="5">
                  <c:v>547076.2867647059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68041960"/>
        <c:axId val="326072456"/>
      </c:barChart>
      <c:catAx>
        <c:axId val="16804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072456"/>
        <c:crosses val="autoZero"/>
        <c:auto val="1"/>
        <c:lblAlgn val="ctr"/>
        <c:lblOffset val="100"/>
        <c:noMultiLvlLbl val="0"/>
      </c:catAx>
      <c:valAx>
        <c:axId val="3260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04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de eficiencia (IE) 2016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Indígenas</c:v>
                </c:pt>
              </c:strCache>
            </c:strRef>
          </c:cat>
          <c:val>
            <c:numRef>
              <c:f>Anual!$B$66:$G$66</c:f>
              <c:numCache>
                <c:formatCode>#,##0.0____</c:formatCode>
                <c:ptCount val="6"/>
                <c:pt idx="0">
                  <c:v>88.304727216490363</c:v>
                </c:pt>
                <c:pt idx="1">
                  <c:v>108.48429159418559</c:v>
                </c:pt>
                <c:pt idx="2">
                  <c:v>34.329717473312094</c:v>
                </c:pt>
                <c:pt idx="3">
                  <c:v>24.75047028710383</c:v>
                </c:pt>
                <c:pt idx="4">
                  <c:v>94.121874251531139</c:v>
                </c:pt>
                <c:pt idx="5">
                  <c:v>114.8911182990316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6073240"/>
        <c:axId val="326073632"/>
      </c:barChart>
      <c:catAx>
        <c:axId val="3260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073632"/>
        <c:crosses val="autoZero"/>
        <c:auto val="1"/>
        <c:lblAlgn val="ctr"/>
        <c:lblOffset val="100"/>
        <c:noMultiLvlLbl val="0"/>
      </c:catAx>
      <c:valAx>
        <c:axId val="3260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0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142</xdr:row>
      <xdr:rowOff>84364</xdr:rowOff>
    </xdr:from>
    <xdr:to>
      <xdr:col>20</xdr:col>
      <xdr:colOff>122464</xdr:colOff>
      <xdr:row>156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158</xdr:row>
      <xdr:rowOff>95248</xdr:rowOff>
    </xdr:from>
    <xdr:to>
      <xdr:col>20</xdr:col>
      <xdr:colOff>190500</xdr:colOff>
      <xdr:row>172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750093</xdr:colOff>
      <xdr:row>28</xdr:row>
      <xdr:rowOff>98822</xdr:rowOff>
    </xdr:from>
    <xdr:to>
      <xdr:col>13</xdr:col>
      <xdr:colOff>750093</xdr:colOff>
      <xdr:row>42</xdr:row>
      <xdr:rowOff>175022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11906</xdr:colOff>
      <xdr:row>44</xdr:row>
      <xdr:rowOff>27383</xdr:rowOff>
    </xdr:from>
    <xdr:to>
      <xdr:col>14</xdr:col>
      <xdr:colOff>11906</xdr:colOff>
      <xdr:row>58</xdr:row>
      <xdr:rowOff>103583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-1</xdr:colOff>
      <xdr:row>60</xdr:row>
      <xdr:rowOff>15477</xdr:rowOff>
    </xdr:from>
    <xdr:to>
      <xdr:col>14</xdr:col>
      <xdr:colOff>-1</xdr:colOff>
      <xdr:row>74</xdr:row>
      <xdr:rowOff>67865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23812</xdr:colOff>
      <xdr:row>76</xdr:row>
      <xdr:rowOff>27384</xdr:rowOff>
    </xdr:from>
    <xdr:to>
      <xdr:col>14</xdr:col>
      <xdr:colOff>23812</xdr:colOff>
      <xdr:row>90</xdr:row>
      <xdr:rowOff>103584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250030</xdr:colOff>
      <xdr:row>85</xdr:row>
      <xdr:rowOff>3572</xdr:rowOff>
    </xdr:from>
    <xdr:to>
      <xdr:col>2</xdr:col>
      <xdr:colOff>392905</xdr:colOff>
      <xdr:row>99</xdr:row>
      <xdr:rowOff>79772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11905</xdr:colOff>
      <xdr:row>84</xdr:row>
      <xdr:rowOff>182165</xdr:rowOff>
    </xdr:from>
    <xdr:to>
      <xdr:col>6</xdr:col>
      <xdr:colOff>1250155</xdr:colOff>
      <xdr:row>99</xdr:row>
      <xdr:rowOff>67865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904875</xdr:colOff>
      <xdr:row>101</xdr:row>
      <xdr:rowOff>122634</xdr:rowOff>
    </xdr:from>
    <xdr:to>
      <xdr:col>2</xdr:col>
      <xdr:colOff>1047750</xdr:colOff>
      <xdr:row>116</xdr:row>
      <xdr:rowOff>8334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553639</xdr:colOff>
      <xdr:row>93</xdr:row>
      <xdr:rowOff>15478</xdr:rowOff>
    </xdr:from>
    <xdr:to>
      <xdr:col>13</xdr:col>
      <xdr:colOff>553639</xdr:colOff>
      <xdr:row>107</xdr:row>
      <xdr:rowOff>91678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2"/>
  <sheetViews>
    <sheetView zoomScale="90" zoomScaleNormal="90" workbookViewId="0">
      <pane ySplit="1" topLeftCell="A2" activePane="bottomLeft" state="frozen"/>
      <selection pane="bottomLeft" activeCell="I11" sqref="I11"/>
    </sheetView>
  </sheetViews>
  <sheetFormatPr baseColWidth="10" defaultColWidth="11.42578125" defaultRowHeight="15" x14ac:dyDescent="0.25"/>
  <cols>
    <col min="1" max="1" width="55.140625" customWidth="1"/>
    <col min="2" max="2" width="17" customWidth="1"/>
    <col min="3" max="3" width="15.5703125" customWidth="1"/>
    <col min="4" max="5" width="13.7109375" bestFit="1" customWidth="1"/>
    <col min="6" max="6" width="18" customWidth="1"/>
    <col min="7" max="7" width="16.42578125" customWidth="1"/>
    <col min="9" max="9" width="12.7109375" bestFit="1" customWidth="1"/>
  </cols>
  <sheetData>
    <row r="2" spans="1:7" ht="15.75" x14ac:dyDescent="0.25">
      <c r="A2" s="55" t="s">
        <v>79</v>
      </c>
      <c r="B2" s="55"/>
      <c r="C2" s="55"/>
      <c r="D2" s="55"/>
      <c r="E2" s="55"/>
      <c r="F2" s="55"/>
      <c r="G2" s="55"/>
    </row>
    <row r="4" spans="1:7" x14ac:dyDescent="0.25">
      <c r="A4" s="48" t="s">
        <v>0</v>
      </c>
      <c r="B4" s="49" t="s">
        <v>1</v>
      </c>
      <c r="C4" s="56" t="s">
        <v>2</v>
      </c>
      <c r="D4" s="56"/>
      <c r="E4" s="56"/>
      <c r="F4" s="56"/>
      <c r="G4" s="56"/>
    </row>
    <row r="5" spans="1:7" ht="15.75" thickBot="1" x14ac:dyDescent="0.3">
      <c r="A5" s="50"/>
      <c r="B5" s="51"/>
      <c r="C5" s="1" t="s">
        <v>3</v>
      </c>
      <c r="D5" s="1" t="s">
        <v>4</v>
      </c>
      <c r="E5" s="1" t="s">
        <v>5</v>
      </c>
      <c r="F5" s="1" t="s">
        <v>53</v>
      </c>
      <c r="G5" s="1" t="s">
        <v>129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55</v>
      </c>
      <c r="B10" s="15">
        <f>SUM(C10:G10)</f>
        <v>2461</v>
      </c>
      <c r="C10" s="15">
        <v>679</v>
      </c>
      <c r="D10" s="15">
        <v>56</v>
      </c>
      <c r="E10" s="15">
        <v>74</v>
      </c>
      <c r="F10" s="15">
        <v>1546</v>
      </c>
      <c r="G10" s="15">
        <v>106</v>
      </c>
    </row>
    <row r="11" spans="1:7" x14ac:dyDescent="0.25">
      <c r="A11" s="18" t="s">
        <v>36</v>
      </c>
      <c r="B11" s="15">
        <f t="shared" ref="B11:B15" si="0">SUM(C11:G11)</f>
        <v>3776</v>
      </c>
      <c r="C11" s="15">
        <v>703</v>
      </c>
      <c r="D11" s="15">
        <v>56</v>
      </c>
      <c r="E11" s="15">
        <v>74</v>
      </c>
      <c r="F11" s="15">
        <v>2813</v>
      </c>
      <c r="G11" s="15">
        <v>130</v>
      </c>
    </row>
    <row r="12" spans="1:7" x14ac:dyDescent="0.25">
      <c r="A12" s="41" t="s">
        <v>82</v>
      </c>
      <c r="B12" s="15">
        <f t="shared" si="0"/>
        <v>7080</v>
      </c>
      <c r="C12" s="15">
        <v>1450</v>
      </c>
      <c r="D12" s="15">
        <v>825</v>
      </c>
      <c r="E12" s="15">
        <v>965</v>
      </c>
      <c r="F12" s="15">
        <v>3200</v>
      </c>
      <c r="G12" s="15">
        <v>640</v>
      </c>
    </row>
    <row r="13" spans="1:7" x14ac:dyDescent="0.25">
      <c r="A13" s="41" t="s">
        <v>83</v>
      </c>
      <c r="B13" s="15">
        <f t="shared" si="0"/>
        <v>6066</v>
      </c>
      <c r="C13" s="15">
        <v>963</v>
      </c>
      <c r="D13" s="15">
        <v>58</v>
      </c>
      <c r="E13" s="15">
        <v>168</v>
      </c>
      <c r="F13" s="15">
        <v>4807</v>
      </c>
      <c r="G13" s="15">
        <v>70</v>
      </c>
    </row>
    <row r="14" spans="1:7" x14ac:dyDescent="0.25">
      <c r="A14" s="30" t="s">
        <v>36</v>
      </c>
      <c r="B14" s="15">
        <f t="shared" si="0"/>
        <v>9887</v>
      </c>
      <c r="C14" s="15">
        <v>1073</v>
      </c>
      <c r="D14" s="15">
        <v>79</v>
      </c>
      <c r="E14" s="15">
        <v>168</v>
      </c>
      <c r="F14" s="15">
        <v>8497</v>
      </c>
      <c r="G14" s="15">
        <v>70</v>
      </c>
    </row>
    <row r="15" spans="1:7" x14ac:dyDescent="0.25">
      <c r="A15" s="41" t="s">
        <v>84</v>
      </c>
      <c r="B15" s="15">
        <f t="shared" si="0"/>
        <v>17860</v>
      </c>
      <c r="C15" s="15">
        <v>3604</v>
      </c>
      <c r="D15" s="15">
        <v>1622</v>
      </c>
      <c r="E15" s="15">
        <v>1982</v>
      </c>
      <c r="F15" s="15">
        <v>8335</v>
      </c>
      <c r="G15" s="15">
        <v>2317</v>
      </c>
    </row>
    <row r="17" spans="1:9" x14ac:dyDescent="0.25">
      <c r="A17" s="5" t="s">
        <v>8</v>
      </c>
    </row>
    <row r="18" spans="1:9" x14ac:dyDescent="0.25">
      <c r="A18" s="3" t="s">
        <v>55</v>
      </c>
      <c r="B18" s="15">
        <f>SUM(C18:G18)</f>
        <v>692255000</v>
      </c>
      <c r="C18" s="15">
        <v>130055000</v>
      </c>
      <c r="D18" s="15">
        <v>10360000</v>
      </c>
      <c r="E18" s="15">
        <v>13690000</v>
      </c>
      <c r="F18" s="15">
        <v>514100000</v>
      </c>
      <c r="G18" s="15">
        <v>24050000</v>
      </c>
    </row>
    <row r="19" spans="1:9" x14ac:dyDescent="0.25">
      <c r="A19" s="41" t="s">
        <v>82</v>
      </c>
      <c r="B19" s="15">
        <f>SUM(C19:G19)</f>
        <v>2034850000</v>
      </c>
      <c r="C19" s="15">
        <v>397750000</v>
      </c>
      <c r="D19" s="15">
        <v>231250000</v>
      </c>
      <c r="E19" s="15">
        <v>268250000</v>
      </c>
      <c r="F19" s="15">
        <v>960000000</v>
      </c>
      <c r="G19" s="15">
        <v>177600000</v>
      </c>
    </row>
    <row r="20" spans="1:9" x14ac:dyDescent="0.25">
      <c r="A20" s="3" t="s">
        <v>83</v>
      </c>
      <c r="B20" s="15">
        <f>SUM(C20:G20)</f>
        <v>1916740000</v>
      </c>
      <c r="C20" s="15">
        <v>198505000</v>
      </c>
      <c r="D20" s="15">
        <v>11285000</v>
      </c>
      <c r="E20" s="15">
        <v>31080000</v>
      </c>
      <c r="F20" s="15">
        <v>1662920000</v>
      </c>
      <c r="G20" s="15">
        <v>12950000</v>
      </c>
      <c r="I20" s="4"/>
    </row>
    <row r="21" spans="1:9" x14ac:dyDescent="0.25">
      <c r="A21" s="41" t="s">
        <v>84</v>
      </c>
      <c r="B21" s="15">
        <f>SUM(C21:G21)</f>
        <v>15286020000</v>
      </c>
      <c r="C21" s="15">
        <v>1999850000</v>
      </c>
      <c r="D21" s="15">
        <v>900025000</v>
      </c>
      <c r="E21" s="15">
        <v>1100010000</v>
      </c>
      <c r="F21" s="15">
        <v>10000200000</v>
      </c>
      <c r="G21" s="15">
        <v>1285935000</v>
      </c>
    </row>
    <row r="22" spans="1:9" x14ac:dyDescent="0.25">
      <c r="A22" s="3" t="s">
        <v>85</v>
      </c>
      <c r="B22" s="15">
        <f>SUM(C22:G22)</f>
        <v>1916740000</v>
      </c>
      <c r="C22" s="15">
        <f>C20</f>
        <v>198505000</v>
      </c>
      <c r="D22" s="15">
        <f t="shared" ref="D22:G22" si="1">D20</f>
        <v>11285000</v>
      </c>
      <c r="E22" s="15">
        <f t="shared" si="1"/>
        <v>31080000</v>
      </c>
      <c r="F22" s="15">
        <f t="shared" si="1"/>
        <v>1662920000</v>
      </c>
      <c r="G22" s="15">
        <f t="shared" si="1"/>
        <v>12950000</v>
      </c>
    </row>
    <row r="23" spans="1:9" x14ac:dyDescent="0.25">
      <c r="B23" s="4"/>
      <c r="C23" s="4"/>
      <c r="D23" s="4"/>
      <c r="E23" s="4"/>
      <c r="F23" s="4"/>
    </row>
    <row r="24" spans="1:9" x14ac:dyDescent="0.25">
      <c r="A24" t="s">
        <v>9</v>
      </c>
    </row>
    <row r="25" spans="1:9" x14ac:dyDescent="0.25">
      <c r="A25" s="6" t="s">
        <v>82</v>
      </c>
      <c r="B25" s="15">
        <f>B19</f>
        <v>2034850000</v>
      </c>
      <c r="C25" s="15"/>
      <c r="D25" s="15"/>
      <c r="E25" s="15"/>
      <c r="F25" s="15"/>
      <c r="G25" s="15"/>
      <c r="H25" s="7"/>
    </row>
    <row r="26" spans="1:9" x14ac:dyDescent="0.25">
      <c r="A26" s="6" t="s">
        <v>83</v>
      </c>
      <c r="B26" s="15">
        <v>3389462547</v>
      </c>
      <c r="C26" s="22"/>
      <c r="D26" s="22"/>
      <c r="E26" s="22"/>
      <c r="F26" s="22"/>
      <c r="G26" s="22"/>
      <c r="H26" s="7"/>
    </row>
    <row r="28" spans="1:9" x14ac:dyDescent="0.25">
      <c r="A28" t="s">
        <v>10</v>
      </c>
    </row>
    <row r="29" spans="1:9" x14ac:dyDescent="0.25">
      <c r="A29" t="s">
        <v>56</v>
      </c>
      <c r="B29" s="6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</row>
    <row r="30" spans="1:9" x14ac:dyDescent="0.25">
      <c r="A30" t="s">
        <v>86</v>
      </c>
      <c r="B30" s="6">
        <v>0.99</v>
      </c>
      <c r="C30" s="6">
        <v>0.99</v>
      </c>
      <c r="D30" s="6">
        <v>0.99</v>
      </c>
      <c r="E30" s="6">
        <v>0.99</v>
      </c>
      <c r="F30" s="6">
        <v>0.99</v>
      </c>
      <c r="G30" s="6">
        <v>0.99</v>
      </c>
    </row>
    <row r="31" spans="1:9" x14ac:dyDescent="0.25">
      <c r="A31" t="s">
        <v>11</v>
      </c>
      <c r="B31" s="4">
        <f>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3" spans="1:7" x14ac:dyDescent="0.25">
      <c r="A33" t="s">
        <v>12</v>
      </c>
    </row>
    <row r="34" spans="1:7" x14ac:dyDescent="0.25">
      <c r="A34" t="s">
        <v>57</v>
      </c>
      <c r="B34" s="6">
        <f>B18/B29</f>
        <v>692255000</v>
      </c>
      <c r="C34" s="6">
        <f t="shared" ref="C34:G34" si="2">C18/C29</f>
        <v>130055000</v>
      </c>
      <c r="D34" s="6">
        <f t="shared" si="2"/>
        <v>10360000</v>
      </c>
      <c r="E34" s="6">
        <f t="shared" si="2"/>
        <v>13690000</v>
      </c>
      <c r="F34" s="6">
        <f t="shared" si="2"/>
        <v>514100000</v>
      </c>
      <c r="G34" s="6">
        <f t="shared" si="2"/>
        <v>24050000</v>
      </c>
    </row>
    <row r="35" spans="1:7" x14ac:dyDescent="0.25">
      <c r="A35" t="s">
        <v>87</v>
      </c>
      <c r="B35" s="6">
        <f>B20/B30</f>
        <v>1936101010.1010101</v>
      </c>
      <c r="C35" s="6">
        <f t="shared" ref="C35:G35" si="3">C20/C30</f>
        <v>200510101.01010102</v>
      </c>
      <c r="D35" s="6">
        <f t="shared" si="3"/>
        <v>11398989.898989899</v>
      </c>
      <c r="E35" s="6">
        <f t="shared" si="3"/>
        <v>31393939.393939395</v>
      </c>
      <c r="F35" s="6">
        <f t="shared" si="3"/>
        <v>1679717171.7171717</v>
      </c>
      <c r="G35" s="6">
        <f t="shared" si="3"/>
        <v>13080808.080808081</v>
      </c>
    </row>
    <row r="36" spans="1:7" x14ac:dyDescent="0.25">
      <c r="A36" t="s">
        <v>58</v>
      </c>
      <c r="B36" s="6">
        <f>B34/B10</f>
        <v>281290.12596505485</v>
      </c>
      <c r="C36" s="6">
        <f t="shared" ref="C36:G36" si="4">C34/C10</f>
        <v>191539.02798232695</v>
      </c>
      <c r="D36" s="6">
        <f t="shared" si="4"/>
        <v>185000</v>
      </c>
      <c r="E36" s="6">
        <f t="shared" si="4"/>
        <v>185000</v>
      </c>
      <c r="F36" s="6">
        <f t="shared" si="4"/>
        <v>332535.57567917206</v>
      </c>
      <c r="G36" s="6">
        <f t="shared" si="4"/>
        <v>226886.79245283018</v>
      </c>
    </row>
    <row r="37" spans="1:7" x14ac:dyDescent="0.25">
      <c r="A37" t="s">
        <v>88</v>
      </c>
      <c r="B37" s="6">
        <f>B35/B13</f>
        <v>319172.60304995219</v>
      </c>
      <c r="C37" s="6">
        <f t="shared" ref="C37:G37" si="5">C35/C13</f>
        <v>208214.0197404995</v>
      </c>
      <c r="D37" s="6">
        <f t="shared" si="5"/>
        <v>196534.30860327411</v>
      </c>
      <c r="E37" s="6">
        <f t="shared" si="5"/>
        <v>186868.68686868687</v>
      </c>
      <c r="F37" s="6">
        <f t="shared" si="5"/>
        <v>349431.48985171033</v>
      </c>
      <c r="G37" s="6">
        <f t="shared" si="5"/>
        <v>186868.68686868687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6">
        <f t="shared" ref="B42:G42" si="6">B12/B31*100</f>
        <v>5.43499121036026</v>
      </c>
      <c r="C42" s="6">
        <f t="shared" si="6"/>
        <v>1.5237654872371504</v>
      </c>
      <c r="D42" s="6">
        <f t="shared" si="6"/>
        <v>0.86697001860044764</v>
      </c>
      <c r="E42" s="6">
        <f t="shared" si="6"/>
        <v>1.014092203575069</v>
      </c>
      <c r="F42" s="6">
        <f t="shared" si="6"/>
        <v>9.1147316850860207</v>
      </c>
      <c r="G42" s="6">
        <f t="shared" si="6"/>
        <v>0.67255855988398361</v>
      </c>
    </row>
    <row r="43" spans="1:7" x14ac:dyDescent="0.25">
      <c r="A43" t="s">
        <v>16</v>
      </c>
      <c r="B43" s="6">
        <f t="shared" ref="B43:G43" si="7">B13/B31*100</f>
        <v>4.6565899268425612</v>
      </c>
      <c r="C43" s="6">
        <f t="shared" si="7"/>
        <v>1.0119904580754318</v>
      </c>
      <c r="D43" s="6">
        <f t="shared" si="7"/>
        <v>6.0950619489486026E-2</v>
      </c>
      <c r="E43" s="6">
        <f t="shared" si="7"/>
        <v>0.17654662196954571</v>
      </c>
      <c r="F43" s="6">
        <f t="shared" si="7"/>
        <v>13.692036003190156</v>
      </c>
      <c r="G43" s="6">
        <f t="shared" si="7"/>
        <v>7.35610924873107E-2</v>
      </c>
    </row>
    <row r="45" spans="1:7" x14ac:dyDescent="0.25">
      <c r="A45" s="17" t="s">
        <v>17</v>
      </c>
      <c r="B45" s="17"/>
      <c r="C45" s="17"/>
      <c r="D45" s="17"/>
      <c r="E45" s="17"/>
      <c r="F45" s="17"/>
      <c r="G45" s="17"/>
    </row>
    <row r="46" spans="1:7" x14ac:dyDescent="0.25">
      <c r="A46" s="17" t="s">
        <v>18</v>
      </c>
      <c r="B46" s="52">
        <f>B13/B12*100</f>
        <v>85.677966101694921</v>
      </c>
      <c r="C46" s="52">
        <f t="shared" ref="C46:G46" si="8">C13/C12*100</f>
        <v>66.41379310344827</v>
      </c>
      <c r="D46" s="52">
        <f t="shared" si="8"/>
        <v>7.0303030303030294</v>
      </c>
      <c r="E46" s="52">
        <f t="shared" si="8"/>
        <v>17.409326424870468</v>
      </c>
      <c r="F46" s="52">
        <f t="shared" si="8"/>
        <v>150.21875</v>
      </c>
      <c r="G46" s="52">
        <f t="shared" si="8"/>
        <v>10.9375</v>
      </c>
    </row>
    <row r="47" spans="1:7" x14ac:dyDescent="0.25">
      <c r="A47" s="17" t="s">
        <v>19</v>
      </c>
      <c r="B47" s="52">
        <f t="shared" ref="B47:G47" si="9">B20/B19*100</f>
        <v>94.195640956335851</v>
      </c>
      <c r="C47" s="52">
        <f t="shared" si="9"/>
        <v>49.906976744186046</v>
      </c>
      <c r="D47" s="52">
        <f t="shared" si="9"/>
        <v>4.88</v>
      </c>
      <c r="E47" s="52">
        <f t="shared" si="9"/>
        <v>11.586206896551724</v>
      </c>
      <c r="F47" s="52">
        <f t="shared" si="9"/>
        <v>173.22083333333333</v>
      </c>
      <c r="G47" s="52">
        <f t="shared" si="9"/>
        <v>7.291666666666667</v>
      </c>
    </row>
    <row r="48" spans="1:7" x14ac:dyDescent="0.25">
      <c r="A48" s="17" t="s">
        <v>20</v>
      </c>
      <c r="B48" s="52">
        <f>AVERAGE(B46:B47)</f>
        <v>89.936803529015378</v>
      </c>
      <c r="C48" s="52">
        <f t="shared" ref="C48:G48" si="10">AVERAGE(C46:C47)</f>
        <v>58.160384923817162</v>
      </c>
      <c r="D48" s="52">
        <f t="shared" si="10"/>
        <v>5.9551515151515151</v>
      </c>
      <c r="E48" s="52">
        <f t="shared" si="10"/>
        <v>14.497766660711097</v>
      </c>
      <c r="F48" s="52">
        <f t="shared" si="10"/>
        <v>161.71979166666665</v>
      </c>
      <c r="G48" s="52">
        <f t="shared" si="10"/>
        <v>9.1145833333333339</v>
      </c>
    </row>
    <row r="49" spans="1:7" x14ac:dyDescent="0.25">
      <c r="A49" s="17"/>
      <c r="B49" s="10"/>
      <c r="C49" s="10"/>
      <c r="D49" s="10"/>
      <c r="E49" s="10"/>
      <c r="F49" s="10"/>
      <c r="G49" s="17"/>
    </row>
    <row r="50" spans="1:7" x14ac:dyDescent="0.25">
      <c r="A50" s="17" t="s">
        <v>21</v>
      </c>
      <c r="B50" s="17"/>
      <c r="C50" s="17"/>
      <c r="D50" s="17"/>
      <c r="E50" s="17"/>
      <c r="F50" s="17"/>
      <c r="G50" s="17"/>
    </row>
    <row r="51" spans="1:7" x14ac:dyDescent="0.25">
      <c r="A51" s="17" t="s">
        <v>22</v>
      </c>
      <c r="B51" s="52">
        <f t="shared" ref="B51:G51" si="11">B13/B15*100</f>
        <v>33.964165733482645</v>
      </c>
      <c r="C51" s="52">
        <f t="shared" si="11"/>
        <v>26.720310765815757</v>
      </c>
      <c r="D51" s="52">
        <f t="shared" si="11"/>
        <v>3.5758323057953145</v>
      </c>
      <c r="E51" s="52">
        <f t="shared" si="11"/>
        <v>8.4762865792129158</v>
      </c>
      <c r="F51" s="52">
        <f t="shared" si="11"/>
        <v>57.672465506898618</v>
      </c>
      <c r="G51" s="52">
        <f t="shared" si="11"/>
        <v>3.0211480362537766</v>
      </c>
    </row>
    <row r="52" spans="1:7" x14ac:dyDescent="0.25">
      <c r="A52" s="17" t="s">
        <v>23</v>
      </c>
      <c r="B52" s="52">
        <f t="shared" ref="B52:G52" si="12">B20/B21*100</f>
        <v>12.539169777352116</v>
      </c>
      <c r="C52" s="52">
        <f t="shared" si="12"/>
        <v>9.9259944495837189</v>
      </c>
      <c r="D52" s="52">
        <f t="shared" si="12"/>
        <v>1.2538540596094554</v>
      </c>
      <c r="E52" s="52">
        <f t="shared" si="12"/>
        <v>2.8254288597376389</v>
      </c>
      <c r="F52" s="52">
        <f t="shared" si="12"/>
        <v>16.628867422651545</v>
      </c>
      <c r="G52" s="52">
        <f t="shared" si="12"/>
        <v>1.0070493454179255</v>
      </c>
    </row>
    <row r="53" spans="1:7" x14ac:dyDescent="0.25">
      <c r="A53" s="17" t="s">
        <v>24</v>
      </c>
      <c r="B53" s="52">
        <f>(B51+B52)/2</f>
        <v>23.25166775541738</v>
      </c>
      <c r="C53" s="52">
        <f t="shared" ref="C53:G53" si="13">(C51+C52)/2</f>
        <v>18.32315260769974</v>
      </c>
      <c r="D53" s="52">
        <f t="shared" si="13"/>
        <v>2.4148431827023851</v>
      </c>
      <c r="E53" s="52">
        <f t="shared" si="13"/>
        <v>5.6508577194752778</v>
      </c>
      <c r="F53" s="52">
        <f t="shared" si="13"/>
        <v>37.150666464775085</v>
      </c>
      <c r="G53" s="52">
        <f t="shared" si="13"/>
        <v>2.0140986908358509</v>
      </c>
    </row>
    <row r="54" spans="1:7" x14ac:dyDescent="0.25">
      <c r="A54" s="17"/>
      <c r="B54" s="17"/>
      <c r="C54" s="17"/>
      <c r="D54" s="17"/>
      <c r="E54" s="17"/>
      <c r="F54" s="17"/>
      <c r="G54" s="17"/>
    </row>
    <row r="55" spans="1:7" x14ac:dyDescent="0.25">
      <c r="A55" s="17" t="s">
        <v>25</v>
      </c>
      <c r="B55" s="52">
        <f t="shared" ref="B55" si="14">B22/B20*100</f>
        <v>100</v>
      </c>
      <c r="C55" s="52"/>
      <c r="D55" s="52"/>
      <c r="E55" s="52"/>
      <c r="F55" s="52"/>
      <c r="G55" s="52"/>
    </row>
    <row r="56" spans="1:7" x14ac:dyDescent="0.25">
      <c r="A56" s="17"/>
      <c r="B56" s="17"/>
      <c r="C56" s="17"/>
      <c r="D56" s="17"/>
      <c r="E56" s="17"/>
      <c r="F56" s="17"/>
      <c r="G56" s="17"/>
    </row>
    <row r="57" spans="1:7" x14ac:dyDescent="0.25">
      <c r="A57" s="17" t="s">
        <v>26</v>
      </c>
      <c r="B57" s="17"/>
      <c r="C57" s="17"/>
      <c r="D57" s="17"/>
      <c r="E57" s="17"/>
      <c r="F57" s="17"/>
      <c r="G57" s="17"/>
    </row>
    <row r="58" spans="1:7" x14ac:dyDescent="0.25">
      <c r="A58" s="17" t="s">
        <v>27</v>
      </c>
      <c r="B58" s="52">
        <f t="shared" ref="B58:G58" si="15">((B13/B10)-1)*100</f>
        <v>146.48516863063796</v>
      </c>
      <c r="C58" s="52">
        <f t="shared" si="15"/>
        <v>41.826215022091318</v>
      </c>
      <c r="D58" s="52">
        <f t="shared" si="15"/>
        <v>3.5714285714285809</v>
      </c>
      <c r="E58" s="52">
        <f t="shared" si="15"/>
        <v>127.02702702702702</v>
      </c>
      <c r="F58" s="52">
        <f t="shared" si="15"/>
        <v>210.93143596377752</v>
      </c>
      <c r="G58" s="52">
        <f t="shared" si="15"/>
        <v>-33.962264150943398</v>
      </c>
    </row>
    <row r="59" spans="1:7" x14ac:dyDescent="0.25">
      <c r="A59" s="17" t="s">
        <v>28</v>
      </c>
      <c r="B59" s="52">
        <f>((B35/B34)-1)*100</f>
        <v>179.6803215723989</v>
      </c>
      <c r="C59" s="52">
        <f t="shared" ref="C59:G59" si="16">((C35/C34)-1)*100</f>
        <v>54.173312068048915</v>
      </c>
      <c r="D59" s="52">
        <f t="shared" si="16"/>
        <v>10.028860028860031</v>
      </c>
      <c r="E59" s="52">
        <f t="shared" si="16"/>
        <v>129.32022932022932</v>
      </c>
      <c r="F59" s="52">
        <f t="shared" si="16"/>
        <v>226.72965798816799</v>
      </c>
      <c r="G59" s="52">
        <f t="shared" si="16"/>
        <v>-45.609945609945612</v>
      </c>
    </row>
    <row r="60" spans="1:7" x14ac:dyDescent="0.25">
      <c r="A60" s="17" t="s">
        <v>29</v>
      </c>
      <c r="B60" s="52">
        <f>((B37/B36)-1)*100</f>
        <v>13.467403789923127</v>
      </c>
      <c r="C60" s="52">
        <f t="shared" ref="C60:G60" si="17">((C37/C36)-1)*100</f>
        <v>8.7057932442421659</v>
      </c>
      <c r="D60" s="52">
        <f t="shared" si="17"/>
        <v>6.2347614071752044</v>
      </c>
      <c r="E60" s="52">
        <f t="shared" si="17"/>
        <v>1.0101010101010166</v>
      </c>
      <c r="F60" s="52">
        <f t="shared" si="17"/>
        <v>5.0809343144804897</v>
      </c>
      <c r="G60" s="52">
        <f t="shared" si="17"/>
        <v>-17.637917637917631</v>
      </c>
    </row>
    <row r="61" spans="1:7" x14ac:dyDescent="0.25">
      <c r="A61" s="17"/>
      <c r="B61" s="10"/>
      <c r="C61" s="10"/>
      <c r="D61" s="10"/>
      <c r="E61" s="10"/>
      <c r="F61" s="10"/>
      <c r="G61" s="17"/>
    </row>
    <row r="62" spans="1:7" x14ac:dyDescent="0.25">
      <c r="A62" s="17" t="s">
        <v>30</v>
      </c>
      <c r="B62" s="17"/>
      <c r="C62" s="17"/>
      <c r="D62" s="17"/>
      <c r="E62" s="17"/>
      <c r="F62" s="17"/>
      <c r="G62" s="17"/>
    </row>
    <row r="63" spans="1:7" x14ac:dyDescent="0.25">
      <c r="A63" s="17" t="s">
        <v>51</v>
      </c>
      <c r="B63" s="15">
        <f>B19/(B12*3)</f>
        <v>95802.730696798491</v>
      </c>
      <c r="C63" s="15">
        <f t="shared" ref="C63:G63" si="18">C19/(C12*3)</f>
        <v>91436.781609195401</v>
      </c>
      <c r="D63" s="15">
        <f t="shared" si="18"/>
        <v>93434.343434343435</v>
      </c>
      <c r="E63" s="15">
        <f t="shared" si="18"/>
        <v>92659.758203799662</v>
      </c>
      <c r="F63" s="15">
        <f t="shared" si="18"/>
        <v>100000</v>
      </c>
      <c r="G63" s="15">
        <f t="shared" si="18"/>
        <v>92500</v>
      </c>
    </row>
    <row r="64" spans="1:7" x14ac:dyDescent="0.25">
      <c r="A64" s="17" t="s">
        <v>52</v>
      </c>
      <c r="B64" s="15">
        <f>B20/(B13*3)</f>
        <v>105326.95900648423</v>
      </c>
      <c r="C64" s="15">
        <f t="shared" ref="C64:G64" si="19">C20/(C13*3)</f>
        <v>68710.626514364834</v>
      </c>
      <c r="D64" s="15">
        <f t="shared" si="19"/>
        <v>64856.321839080461</v>
      </c>
      <c r="E64" s="15">
        <f t="shared" si="19"/>
        <v>61666.666666666664</v>
      </c>
      <c r="F64" s="15">
        <f t="shared" si="19"/>
        <v>115312.39165106442</v>
      </c>
      <c r="G64" s="15">
        <f t="shared" si="19"/>
        <v>61666.666666666664</v>
      </c>
    </row>
    <row r="65" spans="1:8" hidden="1" x14ac:dyDescent="0.25">
      <c r="A65" s="17" t="s">
        <v>37</v>
      </c>
      <c r="B65" s="15">
        <f>B20/B14</f>
        <v>193864.67077981189</v>
      </c>
      <c r="C65" s="15">
        <f t="shared" ref="C65:G65" si="20">C20/C14</f>
        <v>185000</v>
      </c>
      <c r="D65" s="15">
        <f t="shared" si="20"/>
        <v>142848.1012658228</v>
      </c>
      <c r="E65" s="15">
        <f t="shared" si="20"/>
        <v>185000</v>
      </c>
      <c r="F65" s="15">
        <f t="shared" ref="F65" si="21">F20/F14</f>
        <v>195706.72001883018</v>
      </c>
      <c r="G65" s="15">
        <f t="shared" si="20"/>
        <v>185000</v>
      </c>
    </row>
    <row r="66" spans="1:8" x14ac:dyDescent="0.25">
      <c r="A66" s="17" t="s">
        <v>31</v>
      </c>
      <c r="B66" s="53">
        <f>(B64/B63)*B48</f>
        <v>98.877870699267945</v>
      </c>
      <c r="C66" s="53">
        <f t="shared" ref="C66:G66" si="22">(C64/C63)*C48</f>
        <v>43.704911919496219</v>
      </c>
      <c r="D66" s="53">
        <f t="shared" si="22"/>
        <v>4.133696551724138</v>
      </c>
      <c r="E66" s="53">
        <f t="shared" si="22"/>
        <v>9.6485136741973836</v>
      </c>
      <c r="F66" s="53">
        <f t="shared" si="22"/>
        <v>186.48295954395209</v>
      </c>
      <c r="G66" s="53">
        <f t="shared" si="22"/>
        <v>6.0763888888888893</v>
      </c>
    </row>
    <row r="67" spans="1:8" x14ac:dyDescent="0.25">
      <c r="A67" s="17" t="s">
        <v>45</v>
      </c>
      <c r="B67" s="15">
        <f>B19/B12</f>
        <v>287408.19209039549</v>
      </c>
      <c r="C67" s="15">
        <f t="shared" ref="C67:G67" si="23">C19/C12</f>
        <v>274310.3448275862</v>
      </c>
      <c r="D67" s="15">
        <f t="shared" si="23"/>
        <v>280303.03030303027</v>
      </c>
      <c r="E67" s="15">
        <f t="shared" si="23"/>
        <v>277979.27461139899</v>
      </c>
      <c r="F67" s="15">
        <f t="shared" si="23"/>
        <v>300000</v>
      </c>
      <c r="G67" s="15">
        <f t="shared" si="23"/>
        <v>277500</v>
      </c>
    </row>
    <row r="68" spans="1:8" x14ac:dyDescent="0.25">
      <c r="A68" s="17" t="s">
        <v>46</v>
      </c>
      <c r="B68" s="15">
        <f>B20/B13</f>
        <v>315980.87701945269</v>
      </c>
      <c r="C68" s="15">
        <f t="shared" ref="C68:G68" si="24">C20/C13</f>
        <v>206131.87954309449</v>
      </c>
      <c r="D68" s="15">
        <f t="shared" si="24"/>
        <v>194568.96551724139</v>
      </c>
      <c r="E68" s="15">
        <f t="shared" si="24"/>
        <v>185000</v>
      </c>
      <c r="F68" s="15">
        <f t="shared" si="24"/>
        <v>345937.17495319329</v>
      </c>
      <c r="G68" s="15">
        <f t="shared" si="24"/>
        <v>185000</v>
      </c>
    </row>
    <row r="69" spans="1:8" x14ac:dyDescent="0.25">
      <c r="A69" s="17"/>
      <c r="B69" s="10"/>
      <c r="C69" s="10"/>
      <c r="D69" s="10"/>
      <c r="E69" s="10"/>
      <c r="F69" s="10"/>
      <c r="G69" s="17"/>
    </row>
    <row r="70" spans="1:8" x14ac:dyDescent="0.25">
      <c r="A70" s="17" t="s">
        <v>32</v>
      </c>
      <c r="B70" s="10"/>
      <c r="C70" s="10"/>
      <c r="D70" s="10"/>
      <c r="E70" s="10"/>
      <c r="F70" s="10"/>
      <c r="G70" s="17"/>
    </row>
    <row r="71" spans="1:8" x14ac:dyDescent="0.25">
      <c r="A71" s="17" t="s">
        <v>33</v>
      </c>
      <c r="B71" s="22">
        <f>(B26/B25)*100</f>
        <v>166.57063405164999</v>
      </c>
      <c r="C71" s="22"/>
      <c r="D71" s="22"/>
      <c r="E71" s="22"/>
      <c r="F71" s="22"/>
      <c r="G71" s="22"/>
      <c r="H71" s="7"/>
    </row>
    <row r="72" spans="1:8" x14ac:dyDescent="0.25">
      <c r="A72" s="17" t="s">
        <v>34</v>
      </c>
      <c r="B72" s="22">
        <f>(B20/B26)*100</f>
        <v>56.549968421881488</v>
      </c>
      <c r="C72" s="22"/>
      <c r="D72" s="22"/>
      <c r="E72" s="22"/>
      <c r="F72" s="22"/>
      <c r="G72" s="22"/>
      <c r="H72" s="7"/>
    </row>
    <row r="73" spans="1:8" ht="15.75" thickBot="1" x14ac:dyDescent="0.3">
      <c r="A73" s="54"/>
      <c r="B73" s="54"/>
      <c r="C73" s="54"/>
      <c r="D73" s="54"/>
      <c r="E73" s="54"/>
      <c r="F73" s="54"/>
      <c r="G73" s="54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80</v>
      </c>
    </row>
    <row r="77" spans="1:8" x14ac:dyDescent="0.25">
      <c r="A77" t="s">
        <v>81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2" spans="1:1" x14ac:dyDescent="0.25">
      <c r="A82" s="47" t="s">
        <v>130</v>
      </c>
    </row>
    <row r="161" spans="5:8" x14ac:dyDescent="0.25">
      <c r="E161" s="31"/>
      <c r="F161" s="31"/>
      <c r="G161" s="31"/>
      <c r="H161" s="31"/>
    </row>
    <row r="162" spans="5:8" x14ac:dyDescent="0.25">
      <c r="E162" s="31"/>
      <c r="F162" s="31"/>
      <c r="G162" s="31"/>
      <c r="H162" s="31"/>
    </row>
  </sheetData>
  <mergeCells count="2">
    <mergeCell ref="A2:G2"/>
    <mergeCell ref="C4:G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80" zoomScaleNormal="80" workbookViewId="0">
      <selection activeCell="C16" sqref="C16"/>
    </sheetView>
  </sheetViews>
  <sheetFormatPr baseColWidth="10" defaultColWidth="11.42578125" defaultRowHeight="15" x14ac:dyDescent="0.25"/>
  <cols>
    <col min="1" max="1" width="55.140625" customWidth="1"/>
    <col min="2" max="2" width="19.28515625" customWidth="1"/>
    <col min="3" max="3" width="18.28515625" customWidth="1"/>
    <col min="4" max="4" width="14.5703125" bestFit="1" customWidth="1"/>
    <col min="5" max="5" width="17" customWidth="1"/>
    <col min="6" max="6" width="20.42578125" customWidth="1"/>
    <col min="7" max="7" width="19.28515625" customWidth="1"/>
    <col min="9" max="9" width="15.140625" bestFit="1" customWidth="1"/>
    <col min="10" max="11" width="14.140625" bestFit="1" customWidth="1"/>
    <col min="12" max="12" width="16.85546875" bestFit="1" customWidth="1"/>
  </cols>
  <sheetData>
    <row r="2" spans="1:7" ht="15.75" x14ac:dyDescent="0.25">
      <c r="A2" s="55" t="s">
        <v>89</v>
      </c>
      <c r="B2" s="55"/>
      <c r="C2" s="55"/>
      <c r="D2" s="55"/>
      <c r="E2" s="55"/>
      <c r="F2" s="55"/>
      <c r="G2" s="55"/>
    </row>
    <row r="4" spans="1:7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7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129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59</v>
      </c>
      <c r="B10" s="15">
        <f>SUM(C10:G10)</f>
        <v>6030</v>
      </c>
      <c r="C10" s="15">
        <v>3226</v>
      </c>
      <c r="D10" s="15">
        <v>106</v>
      </c>
      <c r="E10" s="27">
        <v>540</v>
      </c>
      <c r="F10" s="15">
        <v>1412</v>
      </c>
      <c r="G10" s="15">
        <v>746</v>
      </c>
    </row>
    <row r="11" spans="1:7" x14ac:dyDescent="0.25">
      <c r="A11" s="18" t="s">
        <v>36</v>
      </c>
      <c r="B11" s="15">
        <f t="shared" ref="B11:B15" si="0">SUM(C11:G11)</f>
        <v>17157</v>
      </c>
      <c r="C11" s="15">
        <v>7325</v>
      </c>
      <c r="D11" s="15">
        <v>321</v>
      </c>
      <c r="E11" s="27">
        <v>1420</v>
      </c>
      <c r="F11" s="15">
        <v>6297</v>
      </c>
      <c r="G11" s="15">
        <v>1794</v>
      </c>
    </row>
    <row r="12" spans="1:7" x14ac:dyDescent="0.25">
      <c r="A12" s="41" t="s">
        <v>90</v>
      </c>
      <c r="B12" s="15">
        <f t="shared" si="0"/>
        <v>9321</v>
      </c>
      <c r="C12" s="15">
        <v>1800</v>
      </c>
      <c r="D12" s="15">
        <v>750</v>
      </c>
      <c r="E12" s="15">
        <v>678</v>
      </c>
      <c r="F12" s="15">
        <v>5133</v>
      </c>
      <c r="G12" s="15">
        <v>960</v>
      </c>
    </row>
    <row r="13" spans="1:7" x14ac:dyDescent="0.25">
      <c r="A13" s="3" t="s">
        <v>91</v>
      </c>
      <c r="B13" s="15">
        <f t="shared" si="0"/>
        <v>6453</v>
      </c>
      <c r="C13" s="15">
        <v>3631</v>
      </c>
      <c r="D13" s="15">
        <v>476</v>
      </c>
      <c r="E13" s="27">
        <v>439</v>
      </c>
      <c r="F13" s="15">
        <v>1119</v>
      </c>
      <c r="G13" s="15">
        <v>788</v>
      </c>
    </row>
    <row r="14" spans="1:7" x14ac:dyDescent="0.25">
      <c r="A14" s="18" t="s">
        <v>36</v>
      </c>
      <c r="B14" s="15">
        <f t="shared" si="0"/>
        <v>27255</v>
      </c>
      <c r="C14" s="15">
        <v>8955</v>
      </c>
      <c r="D14" s="15">
        <v>821</v>
      </c>
      <c r="E14" s="27">
        <v>1192</v>
      </c>
      <c r="F14" s="15">
        <v>14747</v>
      </c>
      <c r="G14" s="15">
        <v>1540</v>
      </c>
    </row>
    <row r="15" spans="1:7" x14ac:dyDescent="0.25">
      <c r="A15" s="41" t="s">
        <v>84</v>
      </c>
      <c r="B15" s="15">
        <f t="shared" si="0"/>
        <v>17860</v>
      </c>
      <c r="C15" s="15">
        <v>3604</v>
      </c>
      <c r="D15" s="15">
        <v>1622</v>
      </c>
      <c r="E15" s="15">
        <v>1982</v>
      </c>
      <c r="F15" s="15">
        <v>8335</v>
      </c>
      <c r="G15" s="15">
        <v>2317</v>
      </c>
    </row>
    <row r="16" spans="1:7" x14ac:dyDescent="0.25">
      <c r="B16" s="15"/>
    </row>
    <row r="17" spans="1:12" x14ac:dyDescent="0.25">
      <c r="A17" s="5" t="s">
        <v>8</v>
      </c>
      <c r="B17" s="15"/>
    </row>
    <row r="18" spans="1:12" x14ac:dyDescent="0.25">
      <c r="A18" s="3" t="s">
        <v>92</v>
      </c>
      <c r="B18" s="15">
        <f>SUM(C18:G18)</f>
        <v>3200470000</v>
      </c>
      <c r="C18" s="15">
        <v>1355395000</v>
      </c>
      <c r="D18" s="15">
        <v>59385000</v>
      </c>
      <c r="E18" s="15">
        <v>262700000</v>
      </c>
      <c r="F18" s="15">
        <v>1191100000</v>
      </c>
      <c r="G18" s="15">
        <v>331890000</v>
      </c>
    </row>
    <row r="19" spans="1:12" x14ac:dyDescent="0.25">
      <c r="A19" s="41" t="s">
        <v>90</v>
      </c>
      <c r="B19" s="15">
        <f>SUM(C19:G19)</f>
        <v>7146990000</v>
      </c>
      <c r="C19" s="15">
        <v>1202500000</v>
      </c>
      <c r="D19" s="15">
        <v>550375000</v>
      </c>
      <c r="E19" s="15">
        <v>588115000</v>
      </c>
      <c r="F19" s="15">
        <v>4273200000</v>
      </c>
      <c r="G19" s="15">
        <v>532800000</v>
      </c>
    </row>
    <row r="20" spans="1:12" x14ac:dyDescent="0.25">
      <c r="A20" s="41" t="s">
        <v>91</v>
      </c>
      <c r="B20" s="15">
        <f>SUM(C20:G20)</f>
        <v>5159136250</v>
      </c>
      <c r="C20" s="37">
        <v>1647240000</v>
      </c>
      <c r="D20" s="37">
        <v>144623750</v>
      </c>
      <c r="E20" s="37">
        <v>205997500</v>
      </c>
      <c r="F20" s="37">
        <v>2877300000</v>
      </c>
      <c r="G20" s="15">
        <v>283975000</v>
      </c>
      <c r="I20" s="36"/>
      <c r="J20" s="36"/>
      <c r="K20" s="36"/>
      <c r="L20" s="36"/>
    </row>
    <row r="21" spans="1:12" x14ac:dyDescent="0.25">
      <c r="A21" s="41" t="s">
        <v>84</v>
      </c>
      <c r="B21" s="15">
        <f>SUM(C21:G21)</f>
        <v>15286020000</v>
      </c>
      <c r="C21" s="15">
        <v>1999850000</v>
      </c>
      <c r="D21" s="15">
        <v>900025000</v>
      </c>
      <c r="E21" s="15">
        <v>1100010000</v>
      </c>
      <c r="F21" s="15">
        <v>10000200000</v>
      </c>
      <c r="G21" s="15">
        <v>1285935000</v>
      </c>
    </row>
    <row r="22" spans="1:12" x14ac:dyDescent="0.25">
      <c r="A22" s="41" t="s">
        <v>93</v>
      </c>
      <c r="B22" s="15">
        <f>SUM(C22:G22)</f>
        <v>5159136250</v>
      </c>
      <c r="C22" s="15">
        <f>C20</f>
        <v>1647240000</v>
      </c>
      <c r="D22" s="15">
        <f t="shared" ref="D22:G22" si="1">D20</f>
        <v>144623750</v>
      </c>
      <c r="E22" s="15">
        <f t="shared" si="1"/>
        <v>205997500</v>
      </c>
      <c r="F22" s="15">
        <f t="shared" si="1"/>
        <v>2877300000</v>
      </c>
      <c r="G22" s="15">
        <f t="shared" si="1"/>
        <v>283975000</v>
      </c>
    </row>
    <row r="23" spans="1:12" x14ac:dyDescent="0.25">
      <c r="B23" s="15"/>
      <c r="C23" s="4"/>
      <c r="D23" s="4"/>
      <c r="E23" s="4"/>
      <c r="F23" s="4"/>
    </row>
    <row r="24" spans="1:12" x14ac:dyDescent="0.25">
      <c r="A24" t="s">
        <v>9</v>
      </c>
      <c r="B24" s="17"/>
    </row>
    <row r="25" spans="1:12" x14ac:dyDescent="0.25">
      <c r="A25" s="6" t="s">
        <v>90</v>
      </c>
      <c r="B25" s="15">
        <f>B19</f>
        <v>7146990000</v>
      </c>
      <c r="C25" s="15"/>
      <c r="D25" s="15"/>
      <c r="E25" s="15"/>
      <c r="F25" s="15"/>
      <c r="G25" s="15"/>
      <c r="H25" s="7"/>
    </row>
    <row r="26" spans="1:12" x14ac:dyDescent="0.25">
      <c r="A26" s="6" t="s">
        <v>91</v>
      </c>
      <c r="B26" s="15">
        <v>3918660047</v>
      </c>
      <c r="C26" s="26"/>
      <c r="D26" s="26"/>
      <c r="E26" s="26"/>
      <c r="F26" s="26"/>
      <c r="G26" s="26"/>
      <c r="H26" s="7"/>
    </row>
    <row r="28" spans="1:12" x14ac:dyDescent="0.25">
      <c r="A28" t="s">
        <v>10</v>
      </c>
    </row>
    <row r="29" spans="1:12" x14ac:dyDescent="0.25">
      <c r="A29" t="s">
        <v>60</v>
      </c>
      <c r="B29" s="19">
        <v>1</v>
      </c>
      <c r="C29" s="19">
        <v>1</v>
      </c>
      <c r="D29" s="19">
        <v>1</v>
      </c>
      <c r="E29" s="19">
        <v>1</v>
      </c>
      <c r="F29" s="19">
        <v>1</v>
      </c>
      <c r="G29" s="19">
        <v>1</v>
      </c>
      <c r="H29" s="6"/>
    </row>
    <row r="30" spans="1:12" x14ac:dyDescent="0.25">
      <c r="A30" t="s">
        <v>94</v>
      </c>
      <c r="B30" s="19">
        <v>0.99</v>
      </c>
      <c r="C30" s="19">
        <v>0.99</v>
      </c>
      <c r="D30" s="19">
        <v>0.99</v>
      </c>
      <c r="E30" s="19">
        <v>0.99</v>
      </c>
      <c r="F30" s="19">
        <v>0.99</v>
      </c>
      <c r="G30" s="19">
        <v>0.99</v>
      </c>
      <c r="H30" s="6"/>
    </row>
    <row r="31" spans="1:12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3" spans="1:7" x14ac:dyDescent="0.25">
      <c r="A33" t="s">
        <v>12</v>
      </c>
    </row>
    <row r="34" spans="1:7" x14ac:dyDescent="0.25">
      <c r="A34" t="s">
        <v>61</v>
      </c>
      <c r="B34" s="6">
        <f>B18/B29</f>
        <v>3200470000</v>
      </c>
      <c r="C34" s="6">
        <f t="shared" ref="C34:G34" si="2">C18/C29</f>
        <v>1355395000</v>
      </c>
      <c r="D34" s="6">
        <f t="shared" si="2"/>
        <v>59385000</v>
      </c>
      <c r="E34" s="6">
        <f t="shared" si="2"/>
        <v>262700000</v>
      </c>
      <c r="F34" s="6">
        <f t="shared" si="2"/>
        <v>1191100000</v>
      </c>
      <c r="G34" s="6">
        <f t="shared" si="2"/>
        <v>331890000</v>
      </c>
    </row>
    <row r="35" spans="1:7" x14ac:dyDescent="0.25">
      <c r="A35" t="s">
        <v>95</v>
      </c>
      <c r="B35" s="6">
        <f>B20/B30</f>
        <v>5211248737.3737373</v>
      </c>
      <c r="C35" s="6">
        <f t="shared" ref="C35:G35" si="3">C20/C30</f>
        <v>1663878787.878788</v>
      </c>
      <c r="D35" s="6">
        <f t="shared" si="3"/>
        <v>146084595.95959595</v>
      </c>
      <c r="E35" s="6">
        <f t="shared" si="3"/>
        <v>208078282.82828283</v>
      </c>
      <c r="F35" s="6">
        <f t="shared" si="3"/>
        <v>2906363636.3636365</v>
      </c>
      <c r="G35" s="6">
        <f t="shared" si="3"/>
        <v>286843434.34343433</v>
      </c>
    </row>
    <row r="36" spans="1:7" x14ac:dyDescent="0.25">
      <c r="A36" t="s">
        <v>62</v>
      </c>
      <c r="B36" s="6">
        <f>B34/B10</f>
        <v>530757.87728026533</v>
      </c>
      <c r="C36" s="6">
        <f t="shared" ref="C36:G36" si="4">C34/C10</f>
        <v>420147.24116553005</v>
      </c>
      <c r="D36" s="6">
        <f t="shared" si="4"/>
        <v>560235.84905660374</v>
      </c>
      <c r="E36" s="6">
        <f t="shared" si="4"/>
        <v>486481.48148148146</v>
      </c>
      <c r="F36" s="6">
        <f t="shared" si="4"/>
        <v>843555.24079320114</v>
      </c>
      <c r="G36" s="6">
        <f t="shared" si="4"/>
        <v>444892.76139410189</v>
      </c>
    </row>
    <row r="37" spans="1:7" x14ac:dyDescent="0.25">
      <c r="A37" t="s">
        <v>96</v>
      </c>
      <c r="B37" s="6">
        <f t="shared" ref="B37:G37" si="5">B35/B13</f>
        <v>807569.92675867619</v>
      </c>
      <c r="C37" s="6">
        <f t="shared" si="5"/>
        <v>458242.57446400111</v>
      </c>
      <c r="D37" s="6">
        <f t="shared" si="5"/>
        <v>306900.41167982342</v>
      </c>
      <c r="E37" s="6">
        <f t="shared" si="5"/>
        <v>473982.42102114542</v>
      </c>
      <c r="F37" s="6">
        <f t="shared" si="5"/>
        <v>2597286.5383053054</v>
      </c>
      <c r="G37" s="6">
        <f t="shared" si="5"/>
        <v>364014.51058811462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6">
        <f t="shared" ref="B42:G42" si="6">B12/B31*100</f>
        <v>7.1553041061819185</v>
      </c>
      <c r="C42" s="6">
        <f t="shared" si="6"/>
        <v>1.8915709496737039</v>
      </c>
      <c r="D42" s="6">
        <f t="shared" si="6"/>
        <v>0.78815456236404324</v>
      </c>
      <c r="E42" s="6">
        <f t="shared" si="6"/>
        <v>0.71249172437709518</v>
      </c>
      <c r="F42" s="6">
        <f t="shared" si="6"/>
        <v>14.620599293608294</v>
      </c>
      <c r="G42" s="6">
        <f t="shared" si="6"/>
        <v>1.0088378398259756</v>
      </c>
    </row>
    <row r="43" spans="1:7" x14ac:dyDescent="0.25">
      <c r="A43" t="s">
        <v>16</v>
      </c>
      <c r="B43" s="6">
        <f t="shared" ref="B43:G43" si="7">B13/B31*100</f>
        <v>4.9536720735105595</v>
      </c>
      <c r="C43" s="6">
        <f t="shared" si="7"/>
        <v>3.8157189545917882</v>
      </c>
      <c r="D43" s="6">
        <f t="shared" si="7"/>
        <v>0.50021542891371285</v>
      </c>
      <c r="E43" s="6">
        <f t="shared" si="7"/>
        <v>0.46133313717042002</v>
      </c>
      <c r="F43" s="6">
        <f t="shared" si="7"/>
        <v>3.1873077361285174</v>
      </c>
      <c r="G43" s="6">
        <f t="shared" si="7"/>
        <v>0.82808772685715493</v>
      </c>
    </row>
    <row r="45" spans="1:7" x14ac:dyDescent="0.25">
      <c r="A45" t="s">
        <v>17</v>
      </c>
    </row>
    <row r="46" spans="1:7" x14ac:dyDescent="0.25">
      <c r="A46" t="s">
        <v>18</v>
      </c>
      <c r="B46" s="6">
        <f t="shared" ref="B46:G46" si="8">B13/B12*100</f>
        <v>69.230769230769226</v>
      </c>
      <c r="C46" s="6">
        <f t="shared" si="8"/>
        <v>201.72222222222223</v>
      </c>
      <c r="D46" s="6">
        <f t="shared" si="8"/>
        <v>63.466666666666669</v>
      </c>
      <c r="E46" s="6">
        <f t="shared" si="8"/>
        <v>64.749262536873147</v>
      </c>
      <c r="F46" s="6">
        <f t="shared" si="8"/>
        <v>21.800116890707187</v>
      </c>
      <c r="G46" s="6">
        <f t="shared" si="8"/>
        <v>82.083333333333329</v>
      </c>
    </row>
    <row r="47" spans="1:7" x14ac:dyDescent="0.25">
      <c r="A47" t="s">
        <v>19</v>
      </c>
      <c r="B47" s="6">
        <f t="shared" ref="B47:G47" si="9">B20/B19*100</f>
        <v>72.186140599049381</v>
      </c>
      <c r="C47" s="6">
        <f t="shared" si="9"/>
        <v>136.98461538461538</v>
      </c>
      <c r="D47" s="6">
        <f t="shared" si="9"/>
        <v>26.277310924369747</v>
      </c>
      <c r="E47" s="6">
        <f t="shared" si="9"/>
        <v>35.026737967914443</v>
      </c>
      <c r="F47" s="6">
        <f t="shared" si="9"/>
        <v>67.333614153327716</v>
      </c>
      <c r="G47" s="6">
        <f t="shared" si="9"/>
        <v>53.298611111111114</v>
      </c>
    </row>
    <row r="48" spans="1:7" x14ac:dyDescent="0.25">
      <c r="A48" t="s">
        <v>20</v>
      </c>
      <c r="B48" s="6">
        <f t="shared" ref="B48:G48" si="10">AVERAGE(B46:B47)</f>
        <v>70.708454914909311</v>
      </c>
      <c r="C48" s="6">
        <f t="shared" si="10"/>
        <v>169.3534188034188</v>
      </c>
      <c r="D48" s="6">
        <f t="shared" si="10"/>
        <v>44.871988795518206</v>
      </c>
      <c r="E48" s="6">
        <f t="shared" si="10"/>
        <v>49.888000252393795</v>
      </c>
      <c r="F48" s="6">
        <f t="shared" si="10"/>
        <v>44.566865522017451</v>
      </c>
      <c r="G48" s="6">
        <f t="shared" si="10"/>
        <v>67.690972222222229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21</v>
      </c>
    </row>
    <row r="51" spans="1:7" x14ac:dyDescent="0.25">
      <c r="A51" t="s">
        <v>22</v>
      </c>
      <c r="B51" s="6">
        <f t="shared" ref="B51:G51" si="11">B13/B15*100</f>
        <v>36.131019036954086</v>
      </c>
      <c r="C51" s="6">
        <f t="shared" si="11"/>
        <v>100.74916759156494</v>
      </c>
      <c r="D51" s="6">
        <f t="shared" si="11"/>
        <v>29.346485819975339</v>
      </c>
      <c r="E51" s="6">
        <f t="shared" si="11"/>
        <v>22.149344096871847</v>
      </c>
      <c r="F51" s="6">
        <f t="shared" si="11"/>
        <v>13.425314937012597</v>
      </c>
      <c r="G51" s="6">
        <f t="shared" si="11"/>
        <v>34.009495036685365</v>
      </c>
    </row>
    <row r="52" spans="1:7" x14ac:dyDescent="0.25">
      <c r="A52" t="s">
        <v>23</v>
      </c>
      <c r="B52" s="6">
        <f t="shared" ref="B52:G52" si="12">B20/B21*100</f>
        <v>33.750683631187187</v>
      </c>
      <c r="C52" s="6">
        <f t="shared" si="12"/>
        <v>82.368177613321009</v>
      </c>
      <c r="D52" s="6">
        <f t="shared" si="12"/>
        <v>16.0688591983556</v>
      </c>
      <c r="E52" s="6">
        <f t="shared" si="12"/>
        <v>18.726875210225362</v>
      </c>
      <c r="F52" s="6">
        <f t="shared" si="12"/>
        <v>28.772424551508969</v>
      </c>
      <c r="G52" s="6">
        <f t="shared" si="12"/>
        <v>22.083153503093079</v>
      </c>
    </row>
    <row r="53" spans="1:7" x14ac:dyDescent="0.25">
      <c r="A53" t="s">
        <v>24</v>
      </c>
      <c r="B53" s="6">
        <f t="shared" ref="B53:G53" si="13">(B51+B52)/2</f>
        <v>34.940851334070636</v>
      </c>
      <c r="C53" s="6">
        <f t="shared" si="13"/>
        <v>91.558672602442982</v>
      </c>
      <c r="D53" s="6">
        <f t="shared" si="13"/>
        <v>22.707672509165469</v>
      </c>
      <c r="E53" s="6">
        <f t="shared" si="13"/>
        <v>20.438109653548604</v>
      </c>
      <c r="F53" s="6">
        <f t="shared" si="13"/>
        <v>21.098869744260782</v>
      </c>
      <c r="G53" s="6">
        <f t="shared" si="13"/>
        <v>28.046324269889222</v>
      </c>
    </row>
    <row r="55" spans="1:7" x14ac:dyDescent="0.25">
      <c r="A55" t="s">
        <v>25</v>
      </c>
      <c r="B55" s="6">
        <f t="shared" ref="B55" si="14">B22/B20*100</f>
        <v>100</v>
      </c>
      <c r="C55" s="6"/>
      <c r="D55" s="6"/>
      <c r="E55" s="6"/>
      <c r="F55" s="6"/>
      <c r="G55" s="6"/>
    </row>
    <row r="57" spans="1:7" x14ac:dyDescent="0.25">
      <c r="A57" t="s">
        <v>26</v>
      </c>
    </row>
    <row r="58" spans="1:7" x14ac:dyDescent="0.25">
      <c r="A58" t="s">
        <v>27</v>
      </c>
      <c r="B58" s="6">
        <f>((B13/B10)-1)*100</f>
        <v>7.0149253731343286</v>
      </c>
      <c r="C58" s="6">
        <f t="shared" ref="C58:G58" si="15">((C13/C10)-1)*100</f>
        <v>12.554246745195297</v>
      </c>
      <c r="D58" s="6">
        <f t="shared" si="15"/>
        <v>349.05660377358492</v>
      </c>
      <c r="E58" s="6">
        <f t="shared" si="15"/>
        <v>-18.703703703703699</v>
      </c>
      <c r="F58" s="6">
        <f t="shared" si="15"/>
        <v>-20.750708215297454</v>
      </c>
      <c r="G58" s="6">
        <f t="shared" si="15"/>
        <v>5.6300268096514783</v>
      </c>
    </row>
    <row r="59" spans="1:7" x14ac:dyDescent="0.25">
      <c r="A59" t="s">
        <v>28</v>
      </c>
      <c r="B59" s="6">
        <f>((B35/B34)-1)*100</f>
        <v>62.827607738042765</v>
      </c>
      <c r="C59" s="6">
        <f t="shared" ref="C59:G59" si="16">((C35/C34)-1)*100</f>
        <v>22.759696463303158</v>
      </c>
      <c r="D59" s="6">
        <f t="shared" si="16"/>
        <v>145.99578337896091</v>
      </c>
      <c r="E59" s="6">
        <f t="shared" si="16"/>
        <v>-20.792431355811637</v>
      </c>
      <c r="F59" s="6">
        <f t="shared" si="16"/>
        <v>144.0066859511071</v>
      </c>
      <c r="G59" s="6">
        <f t="shared" si="16"/>
        <v>-13.572739659696186</v>
      </c>
    </row>
    <row r="60" spans="1:7" x14ac:dyDescent="0.25">
      <c r="A60" t="s">
        <v>29</v>
      </c>
      <c r="B60" s="6">
        <f>((B37/B36)-1)*100</f>
        <v>52.154110438617373</v>
      </c>
      <c r="C60" s="6">
        <f t="shared" ref="C60:G60" si="17">((C37/C36)-1)*100</f>
        <v>9.0671387470713469</v>
      </c>
      <c r="D60" s="6">
        <f t="shared" si="17"/>
        <v>-45.219426390399455</v>
      </c>
      <c r="E60" s="6">
        <f t="shared" si="17"/>
        <v>-2.5692777497455133</v>
      </c>
      <c r="F60" s="6">
        <f t="shared" si="17"/>
        <v>207.89762338066419</v>
      </c>
      <c r="G60" s="6">
        <f t="shared" si="17"/>
        <v>-18.179268764128629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</row>
    <row r="63" spans="1:7" x14ac:dyDescent="0.25">
      <c r="A63" t="s">
        <v>51</v>
      </c>
      <c r="B63" s="4">
        <f>B19/(B12*3)</f>
        <v>255587.38332796909</v>
      </c>
      <c r="C63" s="4">
        <f t="shared" ref="C63:G63" si="18">C19/(C12*3)</f>
        <v>222685.1851851852</v>
      </c>
      <c r="D63" s="4">
        <f t="shared" si="18"/>
        <v>244611.11111111112</v>
      </c>
      <c r="E63" s="4">
        <f t="shared" si="18"/>
        <v>289142.08456243854</v>
      </c>
      <c r="F63" s="4">
        <f t="shared" si="18"/>
        <v>277498.53886616015</v>
      </c>
      <c r="G63" s="4">
        <f t="shared" si="18"/>
        <v>185000</v>
      </c>
    </row>
    <row r="64" spans="1:7" x14ac:dyDescent="0.25">
      <c r="A64" t="s">
        <v>52</v>
      </c>
      <c r="B64" s="4">
        <f>B20/(B13*3)</f>
        <v>266498.07583036314</v>
      </c>
      <c r="C64" s="4">
        <f t="shared" ref="C64:G64" si="19">C20/(C13*3)</f>
        <v>151220.04957312034</v>
      </c>
      <c r="D64" s="4">
        <f t="shared" si="19"/>
        <v>101277.13585434173</v>
      </c>
      <c r="E64" s="4">
        <f t="shared" si="19"/>
        <v>156414.19893697798</v>
      </c>
      <c r="F64" s="4">
        <f t="shared" si="19"/>
        <v>857104.55764075066</v>
      </c>
      <c r="G64" s="4">
        <f t="shared" si="19"/>
        <v>120124.78849407783</v>
      </c>
    </row>
    <row r="65" spans="1:8" hidden="1" x14ac:dyDescent="0.25">
      <c r="A65" s="23" t="s">
        <v>37</v>
      </c>
      <c r="B65" s="24">
        <f>B20/B14</f>
        <v>189291.3685562282</v>
      </c>
      <c r="C65" s="24">
        <f t="shared" ref="C65:G65" si="20">C20/C14</f>
        <v>183946.39865996651</v>
      </c>
      <c r="D65" s="24">
        <f t="shared" si="20"/>
        <v>176155.60292326432</v>
      </c>
      <c r="E65" s="24">
        <f t="shared" si="20"/>
        <v>172816.69463087249</v>
      </c>
      <c r="F65" s="24">
        <f t="shared" si="20"/>
        <v>195110.87000745913</v>
      </c>
      <c r="G65" s="24">
        <f t="shared" si="20"/>
        <v>184399.35064935064</v>
      </c>
    </row>
    <row r="66" spans="1:8" x14ac:dyDescent="0.25">
      <c r="A66" t="s">
        <v>31</v>
      </c>
      <c r="B66" s="19">
        <f>(B64/B63)*B48</f>
        <v>73.726906760421613</v>
      </c>
      <c r="C66" s="19">
        <f t="shared" ref="C66:G66" si="21">(C64/C63)*C48</f>
        <v>115.00375458535066</v>
      </c>
      <c r="D66" s="19">
        <f t="shared" si="21"/>
        <v>18.578495819979004</v>
      </c>
      <c r="E66" s="19">
        <f t="shared" si="21"/>
        <v>26.987394823048934</v>
      </c>
      <c r="F66" s="19">
        <f t="shared" si="21"/>
        <v>137.65284572221486</v>
      </c>
      <c r="G66" s="19">
        <f t="shared" si="21"/>
        <v>43.953317411637528</v>
      </c>
    </row>
    <row r="67" spans="1:8" x14ac:dyDescent="0.25">
      <c r="A67" t="s">
        <v>45</v>
      </c>
      <c r="B67" s="19">
        <f>B19/B12</f>
        <v>766762.14998390735</v>
      </c>
      <c r="C67" s="19">
        <f t="shared" ref="C67:G67" si="22">C19/C12</f>
        <v>668055.5555555555</v>
      </c>
      <c r="D67" s="19">
        <f t="shared" si="22"/>
        <v>733833.33333333337</v>
      </c>
      <c r="E67" s="19">
        <f t="shared" si="22"/>
        <v>867426.25368731562</v>
      </c>
      <c r="F67" s="19">
        <f t="shared" si="22"/>
        <v>832495.61659848038</v>
      </c>
      <c r="G67" s="19">
        <f t="shared" si="22"/>
        <v>555000</v>
      </c>
    </row>
    <row r="68" spans="1:8" x14ac:dyDescent="0.25">
      <c r="A68" t="s">
        <v>46</v>
      </c>
      <c r="B68" s="19">
        <f>B20/B13</f>
        <v>799494.22749108938</v>
      </c>
      <c r="C68" s="19">
        <f t="shared" ref="C68:G68" si="23">C20/C13</f>
        <v>453660.14871936105</v>
      </c>
      <c r="D68" s="19">
        <f t="shared" si="23"/>
        <v>303831.40756302519</v>
      </c>
      <c r="E68" s="19">
        <f t="shared" si="23"/>
        <v>469242.59681093396</v>
      </c>
      <c r="F68" s="19">
        <f t="shared" si="23"/>
        <v>2571313.6729222522</v>
      </c>
      <c r="G68" s="19">
        <f t="shared" si="23"/>
        <v>360374.36548223352</v>
      </c>
    </row>
    <row r="69" spans="1:8" x14ac:dyDescent="0.25">
      <c r="B69" s="9"/>
      <c r="C69" s="9"/>
      <c r="D69" s="9"/>
      <c r="E69" s="9"/>
      <c r="F69" s="9"/>
    </row>
    <row r="70" spans="1:8" x14ac:dyDescent="0.25">
      <c r="A70" t="s">
        <v>32</v>
      </c>
      <c r="B70" s="9"/>
      <c r="C70" s="9"/>
      <c r="D70" s="9"/>
      <c r="E70" s="9"/>
      <c r="F70" s="9"/>
    </row>
    <row r="71" spans="1:8" x14ac:dyDescent="0.25">
      <c r="A71" t="s">
        <v>33</v>
      </c>
      <c r="B71" s="8">
        <f>(B26/B25)*100</f>
        <v>54.829516299868899</v>
      </c>
      <c r="C71" s="8"/>
      <c r="D71" s="8"/>
      <c r="E71" s="8"/>
      <c r="F71" s="8"/>
      <c r="G71" s="8"/>
      <c r="H71" s="7"/>
    </row>
    <row r="72" spans="1:8" x14ac:dyDescent="0.25">
      <c r="A72" t="s">
        <v>34</v>
      </c>
      <c r="B72" s="8">
        <f>(B20/B26)*100</f>
        <v>131.65562177177549</v>
      </c>
      <c r="C72" s="8"/>
      <c r="D72" s="8"/>
      <c r="E72" s="8"/>
      <c r="F72" s="8"/>
      <c r="G72" s="8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80</v>
      </c>
    </row>
    <row r="77" spans="1:8" x14ac:dyDescent="0.25">
      <c r="A77" t="s">
        <v>81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47" t="s">
        <v>130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70" zoomScaleNormal="70" workbookViewId="0">
      <selection activeCell="L19" sqref="L19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3.140625" bestFit="1" customWidth="1"/>
    <col min="11" max="11" width="14.140625" bestFit="1" customWidth="1"/>
    <col min="12" max="12" width="16.85546875" bestFit="1" customWidth="1"/>
  </cols>
  <sheetData>
    <row r="2" spans="1:8" ht="15.75" x14ac:dyDescent="0.25">
      <c r="A2" s="55" t="s">
        <v>97</v>
      </c>
      <c r="B2" s="55"/>
      <c r="C2" s="55"/>
      <c r="D2" s="55"/>
      <c r="E2" s="55"/>
      <c r="F2" s="55"/>
      <c r="G2" s="55"/>
    </row>
    <row r="4" spans="1:8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8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129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63</v>
      </c>
      <c r="B10" s="15">
        <f>SUM(C10:G10)</f>
        <v>7952</v>
      </c>
      <c r="C10" s="15">
        <v>3961</v>
      </c>
      <c r="D10" s="15">
        <v>104</v>
      </c>
      <c r="E10" s="15">
        <v>437</v>
      </c>
      <c r="F10" s="15">
        <v>1725</v>
      </c>
      <c r="G10" s="15">
        <v>1725</v>
      </c>
    </row>
    <row r="11" spans="1:8" x14ac:dyDescent="0.25">
      <c r="A11" s="18" t="s">
        <v>36</v>
      </c>
      <c r="B11" s="15">
        <f t="shared" ref="B11:B22" si="0">SUM(C11:G11)</f>
        <v>29081</v>
      </c>
      <c r="C11" s="15">
        <v>13582</v>
      </c>
      <c r="D11" s="44">
        <v>464</v>
      </c>
      <c r="E11" s="15">
        <v>1998</v>
      </c>
      <c r="F11" s="15">
        <v>10401</v>
      </c>
      <c r="G11" s="15">
        <v>2636</v>
      </c>
    </row>
    <row r="12" spans="1:8" x14ac:dyDescent="0.25">
      <c r="A12" s="41" t="s">
        <v>98</v>
      </c>
      <c r="B12" s="15">
        <f t="shared" si="0"/>
        <v>1396</v>
      </c>
      <c r="C12" s="15">
        <v>353</v>
      </c>
      <c r="D12" s="44">
        <v>46</v>
      </c>
      <c r="E12" s="15">
        <v>280</v>
      </c>
      <c r="F12" s="15">
        <v>0</v>
      </c>
      <c r="G12" s="15">
        <v>717</v>
      </c>
      <c r="H12" s="7"/>
    </row>
    <row r="13" spans="1:8" x14ac:dyDescent="0.25">
      <c r="A13" s="41" t="s">
        <v>99</v>
      </c>
      <c r="B13" s="15">
        <f t="shared" si="0"/>
        <v>2395</v>
      </c>
      <c r="C13" s="15">
        <v>461</v>
      </c>
      <c r="D13" s="44">
        <v>127</v>
      </c>
      <c r="E13" s="15">
        <v>29</v>
      </c>
      <c r="F13" s="15">
        <v>753</v>
      </c>
      <c r="G13" s="15">
        <v>1025</v>
      </c>
    </row>
    <row r="14" spans="1:8" x14ac:dyDescent="0.25">
      <c r="A14" s="30" t="s">
        <v>36</v>
      </c>
      <c r="B14" s="15">
        <f t="shared" si="0"/>
        <v>18760</v>
      </c>
      <c r="C14" s="15">
        <v>2004</v>
      </c>
      <c r="D14" s="44">
        <v>710</v>
      </c>
      <c r="E14" s="15">
        <v>172</v>
      </c>
      <c r="F14" s="15">
        <v>12862</v>
      </c>
      <c r="G14" s="15">
        <v>3012</v>
      </c>
    </row>
    <row r="15" spans="1:8" x14ac:dyDescent="0.25">
      <c r="A15" s="41" t="s">
        <v>84</v>
      </c>
      <c r="B15" s="15">
        <f t="shared" si="0"/>
        <v>17860</v>
      </c>
      <c r="C15" s="15">
        <v>3604</v>
      </c>
      <c r="D15" s="44">
        <v>1622</v>
      </c>
      <c r="E15" s="15">
        <v>1982</v>
      </c>
      <c r="F15" s="15">
        <v>8335</v>
      </c>
      <c r="G15" s="15">
        <v>2317</v>
      </c>
      <c r="H15" s="7"/>
    </row>
    <row r="16" spans="1:8" x14ac:dyDescent="0.25">
      <c r="B16" s="15"/>
      <c r="D16" s="45"/>
    </row>
    <row r="17" spans="1:12" x14ac:dyDescent="0.25">
      <c r="A17" s="5" t="s">
        <v>8</v>
      </c>
      <c r="B17" s="15"/>
      <c r="D17" s="45"/>
    </row>
    <row r="18" spans="1:12" x14ac:dyDescent="0.25">
      <c r="A18" s="3" t="s">
        <v>100</v>
      </c>
      <c r="B18" s="15">
        <f t="shared" si="0"/>
        <v>5430487500</v>
      </c>
      <c r="C18" s="15">
        <v>2511717500</v>
      </c>
      <c r="D18" s="44">
        <v>84345000</v>
      </c>
      <c r="E18" s="21">
        <v>367965000</v>
      </c>
      <c r="F18" s="21">
        <v>1978800000</v>
      </c>
      <c r="G18" s="20">
        <v>487660000</v>
      </c>
    </row>
    <row r="19" spans="1:12" x14ac:dyDescent="0.25">
      <c r="A19" s="41" t="s">
        <v>98</v>
      </c>
      <c r="B19" s="15">
        <f t="shared" si="0"/>
        <v>5182915000</v>
      </c>
      <c r="C19" s="42">
        <v>389610000</v>
      </c>
      <c r="D19" s="44">
        <v>116920000</v>
      </c>
      <c r="E19" s="15">
        <v>160950000</v>
      </c>
      <c r="F19" s="20">
        <v>4039800000</v>
      </c>
      <c r="G19" s="20">
        <v>475635000</v>
      </c>
      <c r="H19" s="7"/>
    </row>
    <row r="20" spans="1:12" x14ac:dyDescent="0.25">
      <c r="A20" s="41" t="s">
        <v>99</v>
      </c>
      <c r="B20" s="15">
        <f t="shared" si="0"/>
        <v>3582536250</v>
      </c>
      <c r="C20" s="15">
        <v>367271250</v>
      </c>
      <c r="D20" s="44">
        <v>128528750</v>
      </c>
      <c r="E20" s="21">
        <v>26778750</v>
      </c>
      <c r="F20" s="21">
        <v>2503200000</v>
      </c>
      <c r="G20" s="20">
        <v>556757500</v>
      </c>
      <c r="I20" s="36"/>
      <c r="J20" s="36"/>
      <c r="K20" s="36"/>
      <c r="L20" s="36"/>
    </row>
    <row r="21" spans="1:12" x14ac:dyDescent="0.25">
      <c r="A21" s="41" t="s">
        <v>84</v>
      </c>
      <c r="B21" s="15">
        <f t="shared" si="0"/>
        <v>15286020000</v>
      </c>
      <c r="C21" s="15">
        <v>1999850000</v>
      </c>
      <c r="D21" s="44">
        <v>900025000</v>
      </c>
      <c r="E21" s="15">
        <v>1100010000</v>
      </c>
      <c r="F21" s="15">
        <v>10000200000</v>
      </c>
      <c r="G21" s="15">
        <v>1285935000</v>
      </c>
      <c r="H21" s="7"/>
    </row>
    <row r="22" spans="1:12" x14ac:dyDescent="0.25">
      <c r="A22" s="3" t="s">
        <v>101</v>
      </c>
      <c r="B22" s="15">
        <f t="shared" si="0"/>
        <v>3582536250</v>
      </c>
      <c r="C22" s="15">
        <f>C20</f>
        <v>367271250</v>
      </c>
      <c r="D22" s="15">
        <f t="shared" ref="D22:G22" si="1">D20</f>
        <v>128528750</v>
      </c>
      <c r="E22" s="15">
        <f t="shared" si="1"/>
        <v>26778750</v>
      </c>
      <c r="F22" s="15">
        <f t="shared" si="1"/>
        <v>2503200000</v>
      </c>
      <c r="G22" s="15">
        <f t="shared" si="1"/>
        <v>556757500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9</v>
      </c>
      <c r="B24" s="15"/>
      <c r="C24" s="15"/>
      <c r="D24" s="15"/>
      <c r="E24" s="15"/>
      <c r="F24" s="15"/>
      <c r="G24" s="16"/>
    </row>
    <row r="25" spans="1:12" x14ac:dyDescent="0.25">
      <c r="A25" s="6" t="s">
        <v>98</v>
      </c>
      <c r="B25" s="15">
        <f>B19</f>
        <v>5182915000</v>
      </c>
      <c r="C25" s="15"/>
      <c r="D25" s="15"/>
      <c r="E25" s="15"/>
      <c r="F25" s="15"/>
      <c r="G25" s="15"/>
      <c r="H25" s="7"/>
    </row>
    <row r="26" spans="1:12" x14ac:dyDescent="0.25">
      <c r="A26" s="6" t="s">
        <v>99</v>
      </c>
      <c r="B26" s="15">
        <v>0</v>
      </c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10</v>
      </c>
      <c r="B28" s="17"/>
      <c r="C28" s="17"/>
      <c r="D28" s="17"/>
      <c r="E28" s="17"/>
      <c r="F28" s="17"/>
      <c r="G28" s="17"/>
    </row>
    <row r="29" spans="1:12" x14ac:dyDescent="0.25">
      <c r="A29" t="s">
        <v>64</v>
      </c>
      <c r="B29" s="19">
        <v>0.99</v>
      </c>
      <c r="C29" s="19">
        <v>0.99</v>
      </c>
      <c r="D29" s="19">
        <v>0.99</v>
      </c>
      <c r="E29" s="19">
        <v>0.99</v>
      </c>
      <c r="F29" s="19">
        <v>0.99</v>
      </c>
      <c r="G29" s="19">
        <v>0.99</v>
      </c>
    </row>
    <row r="30" spans="1:12" x14ac:dyDescent="0.25">
      <c r="A30" t="s">
        <v>102</v>
      </c>
      <c r="B30">
        <v>0.99</v>
      </c>
      <c r="C30">
        <v>0.99</v>
      </c>
      <c r="D30">
        <v>0.99</v>
      </c>
      <c r="E30">
        <v>0.99</v>
      </c>
      <c r="F30">
        <v>0.99</v>
      </c>
      <c r="G30">
        <v>0.99</v>
      </c>
    </row>
    <row r="31" spans="1:12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12</v>
      </c>
      <c r="B33" s="17"/>
      <c r="C33" s="17"/>
      <c r="D33" s="17"/>
      <c r="E33" s="17"/>
      <c r="F33" s="17"/>
      <c r="G33" s="17"/>
    </row>
    <row r="34" spans="1:7" x14ac:dyDescent="0.25">
      <c r="A34" t="s">
        <v>65</v>
      </c>
      <c r="B34" s="15">
        <f>B18/B29</f>
        <v>5485340909.090909</v>
      </c>
      <c r="C34" s="15">
        <f t="shared" ref="C34:G34" si="2">C18/C29</f>
        <v>2537088383.8383837</v>
      </c>
      <c r="D34" s="15">
        <f t="shared" si="2"/>
        <v>85196969.696969703</v>
      </c>
      <c r="E34" s="15">
        <f t="shared" si="2"/>
        <v>371681818.18181819</v>
      </c>
      <c r="F34" s="15">
        <f t="shared" si="2"/>
        <v>1998787878.7878788</v>
      </c>
      <c r="G34" s="15">
        <f t="shared" si="2"/>
        <v>492585858.58585858</v>
      </c>
    </row>
    <row r="35" spans="1:7" x14ac:dyDescent="0.25">
      <c r="A35" t="s">
        <v>103</v>
      </c>
      <c r="B35" s="15">
        <f>B20/B30</f>
        <v>3618723484.848485</v>
      </c>
      <c r="C35" s="15">
        <f t="shared" ref="C35:G35" si="3">C20/C30</f>
        <v>370981060.60606062</v>
      </c>
      <c r="D35" s="15">
        <f t="shared" si="3"/>
        <v>129827020.2020202</v>
      </c>
      <c r="E35" s="15">
        <f t="shared" si="3"/>
        <v>27049242.424242426</v>
      </c>
      <c r="F35" s="15">
        <f t="shared" si="3"/>
        <v>2528484848.4848485</v>
      </c>
      <c r="G35" s="15">
        <f t="shared" si="3"/>
        <v>562381313.13131309</v>
      </c>
    </row>
    <row r="36" spans="1:7" x14ac:dyDescent="0.25">
      <c r="A36" t="s">
        <v>66</v>
      </c>
      <c r="B36" s="15">
        <f>B34/B10</f>
        <v>689806.4523504664</v>
      </c>
      <c r="C36" s="15">
        <f t="shared" ref="C36:G36" si="4">C34/C10</f>
        <v>640517.13805563841</v>
      </c>
      <c r="D36" s="15">
        <f t="shared" si="4"/>
        <v>819201.6317016317</v>
      </c>
      <c r="E36" s="15">
        <f t="shared" si="4"/>
        <v>850530.47638859996</v>
      </c>
      <c r="F36" s="15">
        <f t="shared" si="4"/>
        <v>1158717.610891524</v>
      </c>
      <c r="G36" s="15">
        <f t="shared" si="4"/>
        <v>285557.01947006292</v>
      </c>
    </row>
    <row r="37" spans="1:7" x14ac:dyDescent="0.25">
      <c r="A37" t="s">
        <v>104</v>
      </c>
      <c r="B37" s="15">
        <f>B35/B13</f>
        <v>1510949.2629847536</v>
      </c>
      <c r="C37" s="15">
        <f t="shared" ref="C37:G37" si="5">C35/C13</f>
        <v>804731.15098928555</v>
      </c>
      <c r="D37" s="15">
        <f t="shared" si="5"/>
        <v>1022260.0015907102</v>
      </c>
      <c r="E37" s="15">
        <f t="shared" si="5"/>
        <v>932732.49738766986</v>
      </c>
      <c r="F37" s="15">
        <f t="shared" si="5"/>
        <v>3357881.6048935573</v>
      </c>
      <c r="G37" s="15">
        <f t="shared" si="5"/>
        <v>548664.69573786645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1.0716451595569101</v>
      </c>
      <c r="C42" s="9">
        <f t="shared" ref="C42:G42" si="6">C12/C31*100</f>
        <v>0.37095808068600977</v>
      </c>
      <c r="D42" s="9">
        <f t="shared" si="6"/>
        <v>4.8340146491661323E-2</v>
      </c>
      <c r="E42" s="9">
        <f t="shared" si="6"/>
        <v>0.2942443699492428</v>
      </c>
      <c r="F42" s="9">
        <f t="shared" si="6"/>
        <v>0</v>
      </c>
      <c r="G42" s="9">
        <f t="shared" si="6"/>
        <v>0.7534757616200255</v>
      </c>
    </row>
    <row r="43" spans="1:7" x14ac:dyDescent="0.25">
      <c r="A43" t="s">
        <v>16</v>
      </c>
      <c r="B43" s="9">
        <f>B13/B31*100</f>
        <v>1.8385316311882518</v>
      </c>
      <c r="C43" s="9">
        <f t="shared" ref="C43:G43" si="7">C13/C31*100</f>
        <v>0.48445233766643192</v>
      </c>
      <c r="D43" s="9">
        <f t="shared" si="7"/>
        <v>0.13346083922697799</v>
      </c>
      <c r="E43" s="9">
        <f t="shared" si="7"/>
        <v>3.0475309744743013E-2</v>
      </c>
      <c r="F43" s="9">
        <f t="shared" si="7"/>
        <v>2.1448102996468039</v>
      </c>
      <c r="G43" s="9">
        <f t="shared" si="7"/>
        <v>1.0771445685641927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171.56160458452723</v>
      </c>
      <c r="C46" s="9">
        <f t="shared" ref="C46:G46" si="8">C13/C12*100</f>
        <v>130.59490084985836</v>
      </c>
      <c r="D46" s="9">
        <f t="shared" si="8"/>
        <v>276.08695652173913</v>
      </c>
      <c r="E46" s="9">
        <f t="shared" si="8"/>
        <v>10.357142857142858</v>
      </c>
      <c r="F46" s="9" t="e">
        <f t="shared" si="8"/>
        <v>#DIV/0!</v>
      </c>
      <c r="G46" s="9">
        <f t="shared" si="8"/>
        <v>142.95676429567644</v>
      </c>
    </row>
    <row r="47" spans="1:7" x14ac:dyDescent="0.25">
      <c r="A47" t="s">
        <v>19</v>
      </c>
      <c r="B47" s="9">
        <f>B20/B19*100</f>
        <v>69.122033643229727</v>
      </c>
      <c r="C47" s="9">
        <f t="shared" ref="C47:G47" si="9">C20/C19*100</f>
        <v>94.26638176638177</v>
      </c>
      <c r="D47" s="9">
        <f t="shared" si="9"/>
        <v>109.92879746835442</v>
      </c>
      <c r="E47" s="9">
        <f t="shared" si="9"/>
        <v>16.637931034482758</v>
      </c>
      <c r="F47" s="9">
        <f t="shared" si="9"/>
        <v>61.963463537798901</v>
      </c>
      <c r="G47" s="9">
        <f t="shared" si="9"/>
        <v>117.05562038117463</v>
      </c>
    </row>
    <row r="48" spans="1:7" x14ac:dyDescent="0.25">
      <c r="A48" t="s">
        <v>20</v>
      </c>
      <c r="B48" s="10">
        <f>AVERAGE(B46:B47)</f>
        <v>120.34181911387847</v>
      </c>
      <c r="C48" s="10">
        <f t="shared" ref="C48:G48" si="10">AVERAGE(C46:C47)</f>
        <v>112.43064130812007</v>
      </c>
      <c r="D48" s="10">
        <f t="shared" si="10"/>
        <v>193.00787699504679</v>
      </c>
      <c r="E48" s="10">
        <f t="shared" si="10"/>
        <v>13.497536945812808</v>
      </c>
      <c r="F48" s="10" t="e">
        <f t="shared" si="10"/>
        <v>#DIV/0!</v>
      </c>
      <c r="G48" s="10">
        <f t="shared" si="10"/>
        <v>130.00619233842554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21</v>
      </c>
      <c r="B50" s="17"/>
      <c r="C50" s="17"/>
      <c r="D50" s="17"/>
      <c r="E50" s="17"/>
      <c r="F50" s="17"/>
    </row>
    <row r="51" spans="1:7" x14ac:dyDescent="0.25">
      <c r="A51" t="s">
        <v>22</v>
      </c>
      <c r="B51" s="10">
        <f>B13/B15*100</f>
        <v>13.409854423292272</v>
      </c>
      <c r="C51" s="10">
        <f t="shared" ref="C51:G51" si="11">C13/C15*100</f>
        <v>12.791342952275251</v>
      </c>
      <c r="D51" s="10">
        <f t="shared" si="11"/>
        <v>7.8298397040690508</v>
      </c>
      <c r="E51" s="10">
        <f t="shared" si="11"/>
        <v>1.4631685166498487</v>
      </c>
      <c r="F51" s="10">
        <f t="shared" si="11"/>
        <v>9.0341931613677264</v>
      </c>
      <c r="G51" s="10">
        <f t="shared" si="11"/>
        <v>44.238239102287444</v>
      </c>
    </row>
    <row r="52" spans="1:7" x14ac:dyDescent="0.25">
      <c r="A52" t="s">
        <v>23</v>
      </c>
      <c r="B52" s="10">
        <f>B20/B21*100</f>
        <v>23.436684303697103</v>
      </c>
      <c r="C52" s="10">
        <f t="shared" ref="C52:G52" si="12">C20/C21*100</f>
        <v>18.364939870490289</v>
      </c>
      <c r="D52" s="10">
        <f t="shared" si="12"/>
        <v>14.280575539568346</v>
      </c>
      <c r="E52" s="10">
        <f t="shared" si="12"/>
        <v>2.4344096871846617</v>
      </c>
      <c r="F52" s="10">
        <f t="shared" si="12"/>
        <v>25.0314993700126</v>
      </c>
      <c r="G52" s="10">
        <f t="shared" si="12"/>
        <v>43.295928643360668</v>
      </c>
    </row>
    <row r="53" spans="1:7" x14ac:dyDescent="0.25">
      <c r="A53" t="s">
        <v>24</v>
      </c>
      <c r="B53" s="10">
        <f>(B51+B52)/2</f>
        <v>18.423269363494686</v>
      </c>
      <c r="C53" s="10">
        <f t="shared" ref="C53:G53" si="13">(C51+C52)/2</f>
        <v>15.57814141138277</v>
      </c>
      <c r="D53" s="10">
        <f t="shared" si="13"/>
        <v>11.055207621818699</v>
      </c>
      <c r="E53" s="10">
        <f t="shared" si="13"/>
        <v>1.9487891019172552</v>
      </c>
      <c r="F53" s="10">
        <f t="shared" si="13"/>
        <v>17.032846265690164</v>
      </c>
      <c r="G53" s="10">
        <f t="shared" si="13"/>
        <v>43.76708387282406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26</v>
      </c>
      <c r="B57" s="17"/>
      <c r="C57" s="17"/>
      <c r="D57" s="17"/>
      <c r="E57" s="17"/>
      <c r="F57" s="17"/>
    </row>
    <row r="58" spans="1:7" x14ac:dyDescent="0.25">
      <c r="A58" t="s">
        <v>27</v>
      </c>
      <c r="B58" s="10">
        <f>((B13/B10)-1)*100</f>
        <v>-69.881790744466798</v>
      </c>
      <c r="C58" s="10">
        <f t="shared" ref="C58:G58" si="14">((C13/C10)-1)*100</f>
        <v>-88.361524867457703</v>
      </c>
      <c r="D58" s="10">
        <f t="shared" si="14"/>
        <v>22.115384615384627</v>
      </c>
      <c r="E58" s="10">
        <f t="shared" si="14"/>
        <v>-93.363844393592672</v>
      </c>
      <c r="F58" s="10">
        <f t="shared" si="14"/>
        <v>-56.347826086956523</v>
      </c>
      <c r="G58" s="10">
        <f t="shared" si="14"/>
        <v>-40.579710144927539</v>
      </c>
    </row>
    <row r="59" spans="1:7" x14ac:dyDescent="0.25">
      <c r="A59" t="s">
        <v>28</v>
      </c>
      <c r="B59" s="10">
        <f>((B35/B34)-1)*100</f>
        <v>-34.029196273815188</v>
      </c>
      <c r="C59" s="10">
        <f t="shared" ref="C59:G59" si="15">((C35/C34)-1)*100</f>
        <v>-85.377684791382791</v>
      </c>
      <c r="D59" s="10">
        <f t="shared" si="15"/>
        <v>52.384551544252766</v>
      </c>
      <c r="E59" s="10">
        <f t="shared" si="15"/>
        <v>-92.722473604826547</v>
      </c>
      <c r="F59" s="10">
        <f t="shared" si="15"/>
        <v>26.500909642207393</v>
      </c>
      <c r="G59" s="10">
        <f t="shared" si="15"/>
        <v>14.169195751138087</v>
      </c>
    </row>
    <row r="60" spans="1:7" x14ac:dyDescent="0.25">
      <c r="A60" t="s">
        <v>29</v>
      </c>
      <c r="B60" s="10">
        <f>((B37/B36)-1)*100</f>
        <v>119.03959550339107</v>
      </c>
      <c r="C60" s="10">
        <f t="shared" ref="C60:G60" si="16">((C37/C36)-1)*100</f>
        <v>25.637723516990853</v>
      </c>
      <c r="D60" s="10">
        <f t="shared" si="16"/>
        <v>24.787349296081018</v>
      </c>
      <c r="E60" s="10">
        <f t="shared" si="16"/>
        <v>9.6647942996827432</v>
      </c>
      <c r="F60" s="10">
        <f t="shared" si="16"/>
        <v>189.79292049509664</v>
      </c>
      <c r="G60" s="10">
        <f t="shared" si="16"/>
        <v>92.138402605573873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  <c r="B62" s="17"/>
      <c r="C62" s="17"/>
      <c r="D62" s="17"/>
      <c r="E62" s="17"/>
      <c r="F62" s="17"/>
    </row>
    <row r="63" spans="1:7" x14ac:dyDescent="0.25">
      <c r="A63" t="s">
        <v>51</v>
      </c>
      <c r="B63" s="15">
        <f>B19/(B12*3)</f>
        <v>1237563.276026743</v>
      </c>
      <c r="C63" s="15">
        <f t="shared" ref="C63:G63" si="17">C19/(C12*3)</f>
        <v>367903.68271954672</v>
      </c>
      <c r="D63" s="15">
        <f t="shared" si="17"/>
        <v>847246.37681159424</v>
      </c>
      <c r="E63" s="15">
        <f t="shared" si="17"/>
        <v>191607.14285714287</v>
      </c>
      <c r="F63" s="15" t="e">
        <f t="shared" si="17"/>
        <v>#DIV/0!</v>
      </c>
      <c r="G63" s="15">
        <f t="shared" si="17"/>
        <v>221122.73361227335</v>
      </c>
    </row>
    <row r="64" spans="1:7" x14ac:dyDescent="0.25">
      <c r="A64" t="s">
        <v>52</v>
      </c>
      <c r="B64" s="15">
        <f>B20/(B13*3)</f>
        <v>498613.25678496866</v>
      </c>
      <c r="C64" s="15">
        <f t="shared" ref="C64:G64" si="18">C20/(C13*3)</f>
        <v>265561.27982646419</v>
      </c>
      <c r="D64" s="15">
        <f t="shared" si="18"/>
        <v>337345.80052493437</v>
      </c>
      <c r="E64" s="15">
        <f t="shared" si="18"/>
        <v>307801.72413793101</v>
      </c>
      <c r="F64" s="15">
        <f t="shared" si="18"/>
        <v>1108100.9296148738</v>
      </c>
      <c r="G64" s="15">
        <f t="shared" si="18"/>
        <v>181059.34959349592</v>
      </c>
    </row>
    <row r="65" spans="1:8" hidden="1" x14ac:dyDescent="0.25">
      <c r="A65" s="23" t="s">
        <v>37</v>
      </c>
      <c r="B65" s="24">
        <f>B20/B14</f>
        <v>190966.75106609808</v>
      </c>
      <c r="C65" s="24">
        <f t="shared" ref="C65:G65" si="19">C20/C14</f>
        <v>183269.08682634731</v>
      </c>
      <c r="D65" s="24">
        <f t="shared" si="19"/>
        <v>181026.40845070421</v>
      </c>
      <c r="E65" s="24">
        <f t="shared" si="19"/>
        <v>155690.40697674418</v>
      </c>
      <c r="F65" s="24">
        <f t="shared" si="19"/>
        <v>194619.81029388896</v>
      </c>
      <c r="G65" s="24">
        <f t="shared" si="19"/>
        <v>184846.4475431607</v>
      </c>
    </row>
    <row r="66" spans="1:8" x14ac:dyDescent="0.25">
      <c r="A66" t="s">
        <v>31</v>
      </c>
      <c r="B66" s="10">
        <f>(B64/B63)*B48</f>
        <v>48.485622931899194</v>
      </c>
      <c r="C66" s="10">
        <f t="shared" ref="C66:G66" si="20">(C64/C63)*C48</f>
        <v>81.155004420694226</v>
      </c>
      <c r="D66" s="10">
        <f t="shared" si="20"/>
        <v>76.849424859790219</v>
      </c>
      <c r="E66" s="10">
        <f t="shared" si="20"/>
        <v>21.682725819016767</v>
      </c>
      <c r="F66" s="10" t="e">
        <f t="shared" si="20"/>
        <v>#DIV/0!</v>
      </c>
      <c r="G66" s="10">
        <f t="shared" si="20"/>
        <v>106.45145455372456</v>
      </c>
    </row>
    <row r="67" spans="1:8" x14ac:dyDescent="0.25">
      <c r="A67" t="s">
        <v>45</v>
      </c>
      <c r="B67" s="10">
        <f>B19/B12</f>
        <v>3712689.828080229</v>
      </c>
      <c r="C67" s="10">
        <f t="shared" ref="C67:G67" si="21">C19/C12</f>
        <v>1103711.0481586403</v>
      </c>
      <c r="D67" s="10">
        <f t="shared" si="21"/>
        <v>2541739.1304347827</v>
      </c>
      <c r="E67" s="10">
        <f t="shared" si="21"/>
        <v>574821.42857142852</v>
      </c>
      <c r="F67" s="10" t="e">
        <f t="shared" si="21"/>
        <v>#DIV/0!</v>
      </c>
      <c r="G67" s="10">
        <f t="shared" si="21"/>
        <v>663368.20083682006</v>
      </c>
    </row>
    <row r="68" spans="1:8" x14ac:dyDescent="0.25">
      <c r="A68" t="s">
        <v>46</v>
      </c>
      <c r="B68" s="10">
        <f>B20/B13</f>
        <v>1495839.7703549061</v>
      </c>
      <c r="C68" s="10">
        <f t="shared" ref="C68:G68" si="22">C20/C13</f>
        <v>796683.83947939263</v>
      </c>
      <c r="D68" s="10">
        <f t="shared" si="22"/>
        <v>1012037.4015748032</v>
      </c>
      <c r="E68" s="10">
        <f t="shared" si="22"/>
        <v>923405.17241379316</v>
      </c>
      <c r="F68" s="10">
        <f t="shared" si="22"/>
        <v>3324302.7888446217</v>
      </c>
      <c r="G68" s="10">
        <f t="shared" si="22"/>
        <v>543178.04878048785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32</v>
      </c>
      <c r="B70" s="10"/>
      <c r="C70" s="10"/>
      <c r="D70" s="10"/>
      <c r="E70" s="10"/>
      <c r="F70" s="10"/>
    </row>
    <row r="71" spans="1:8" x14ac:dyDescent="0.25">
      <c r="A71" t="s">
        <v>33</v>
      </c>
      <c r="B71" s="10">
        <f>(B26/B25)*100</f>
        <v>0</v>
      </c>
      <c r="C71" s="10"/>
      <c r="D71" s="10"/>
      <c r="E71" s="10"/>
      <c r="F71" s="10"/>
      <c r="H71" s="7"/>
    </row>
    <row r="72" spans="1:8" x14ac:dyDescent="0.25">
      <c r="A72" t="s">
        <v>34</v>
      </c>
      <c r="B72" s="10" t="e">
        <f>(B20/B26)*100</f>
        <v>#DIV/0!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80</v>
      </c>
    </row>
    <row r="77" spans="1:8" x14ac:dyDescent="0.25">
      <c r="A77" t="s">
        <v>81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47" t="s">
        <v>131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80" zoomScaleNormal="80" workbookViewId="0">
      <selection activeCell="G5" sqref="G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1.5703125" bestFit="1" customWidth="1"/>
    <col min="11" max="11" width="14.140625" bestFit="1" customWidth="1"/>
    <col min="12" max="12" width="16.85546875" bestFit="1" customWidth="1"/>
  </cols>
  <sheetData>
    <row r="2" spans="1:8" ht="15.75" x14ac:dyDescent="0.25">
      <c r="A2" s="55" t="s">
        <v>105</v>
      </c>
      <c r="B2" s="55"/>
      <c r="C2" s="55"/>
      <c r="D2" s="55"/>
      <c r="E2" s="55"/>
      <c r="F2" s="55"/>
      <c r="G2" s="55"/>
    </row>
    <row r="4" spans="1:8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56"/>
    </row>
    <row r="5" spans="1:8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129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67</v>
      </c>
      <c r="B10" s="15">
        <f>SUM(C10:G10)</f>
        <v>11138</v>
      </c>
      <c r="C10" s="15">
        <v>5592</v>
      </c>
      <c r="D10" s="15">
        <v>318</v>
      </c>
      <c r="E10" s="15">
        <v>637</v>
      </c>
      <c r="F10" s="15">
        <v>4591</v>
      </c>
      <c r="G10" s="15">
        <v>0</v>
      </c>
    </row>
    <row r="11" spans="1:8" x14ac:dyDescent="0.25">
      <c r="A11" s="18" t="s">
        <v>36</v>
      </c>
      <c r="B11" s="15">
        <f t="shared" ref="B11:B22" si="0">SUM(C11:G11)</f>
        <v>25350</v>
      </c>
      <c r="C11" s="15">
        <v>11127</v>
      </c>
      <c r="D11" s="15">
        <v>538</v>
      </c>
      <c r="E11" s="15">
        <v>1251</v>
      </c>
      <c r="F11" s="15">
        <v>12434</v>
      </c>
      <c r="G11" s="15">
        <v>0</v>
      </c>
    </row>
    <row r="12" spans="1:8" x14ac:dyDescent="0.25">
      <c r="A12" s="41" t="s">
        <v>106</v>
      </c>
      <c r="B12" s="15">
        <f t="shared" si="0"/>
        <v>63</v>
      </c>
      <c r="C12" s="15">
        <v>1</v>
      </c>
      <c r="D12" s="15">
        <v>1</v>
      </c>
      <c r="E12" s="15">
        <v>59</v>
      </c>
      <c r="F12" s="15">
        <v>2</v>
      </c>
      <c r="G12" s="15">
        <v>0</v>
      </c>
      <c r="H12" s="15"/>
    </row>
    <row r="13" spans="1:8" x14ac:dyDescent="0.25">
      <c r="A13" s="41" t="s">
        <v>107</v>
      </c>
      <c r="B13" s="15">
        <f t="shared" si="0"/>
        <v>2751</v>
      </c>
      <c r="C13" s="15">
        <v>438</v>
      </c>
      <c r="D13" s="15">
        <v>96</v>
      </c>
      <c r="E13" s="15">
        <v>115</v>
      </c>
      <c r="F13" s="15">
        <v>1265</v>
      </c>
      <c r="G13" s="15">
        <v>837</v>
      </c>
    </row>
    <row r="14" spans="1:8" x14ac:dyDescent="0.25">
      <c r="A14" s="30" t="s">
        <v>36</v>
      </c>
      <c r="B14" s="15">
        <f t="shared" si="0"/>
        <v>17382</v>
      </c>
      <c r="C14" s="15">
        <v>1114</v>
      </c>
      <c r="D14" s="15">
        <v>339</v>
      </c>
      <c r="E14" s="15">
        <v>258</v>
      </c>
      <c r="F14" s="15">
        <v>12242</v>
      </c>
      <c r="G14" s="15">
        <v>3429</v>
      </c>
    </row>
    <row r="15" spans="1:8" x14ac:dyDescent="0.25">
      <c r="A15" s="41" t="s">
        <v>84</v>
      </c>
      <c r="B15" s="15">
        <f t="shared" si="0"/>
        <v>17860</v>
      </c>
      <c r="C15" s="15">
        <v>3604</v>
      </c>
      <c r="D15" s="44">
        <v>1622</v>
      </c>
      <c r="E15" s="15">
        <v>1982</v>
      </c>
      <c r="F15" s="15">
        <v>8335</v>
      </c>
      <c r="G15" s="15">
        <v>2317</v>
      </c>
      <c r="H15" s="7"/>
    </row>
    <row r="16" spans="1:8" x14ac:dyDescent="0.25">
      <c r="B16" s="15"/>
    </row>
    <row r="17" spans="1:12" x14ac:dyDescent="0.25">
      <c r="A17" s="5" t="s">
        <v>8</v>
      </c>
      <c r="B17" s="15"/>
    </row>
    <row r="18" spans="1:12" x14ac:dyDescent="0.25">
      <c r="A18" s="3" t="s">
        <v>67</v>
      </c>
      <c r="B18" s="15">
        <f t="shared" si="0"/>
        <v>5176102500</v>
      </c>
      <c r="C18" s="15">
        <v>2058495000</v>
      </c>
      <c r="D18" s="21">
        <v>98275000</v>
      </c>
      <c r="E18" s="21">
        <v>222832500</v>
      </c>
      <c r="F18" s="21">
        <v>2396900000</v>
      </c>
      <c r="G18" s="20">
        <v>399600000</v>
      </c>
    </row>
    <row r="19" spans="1:12" x14ac:dyDescent="0.25">
      <c r="A19" s="41" t="s">
        <v>106</v>
      </c>
      <c r="B19" s="15">
        <f t="shared" si="0"/>
        <v>921265000</v>
      </c>
      <c r="C19" s="42">
        <v>9990000</v>
      </c>
      <c r="D19" s="15">
        <v>1480000</v>
      </c>
      <c r="E19" s="21">
        <v>82695000</v>
      </c>
      <c r="F19" s="20">
        <v>727200000</v>
      </c>
      <c r="G19" s="20">
        <v>99900000</v>
      </c>
      <c r="H19" s="7"/>
    </row>
    <row r="20" spans="1:12" x14ac:dyDescent="0.25">
      <c r="A20" s="41" t="s">
        <v>107</v>
      </c>
      <c r="B20" s="15">
        <f t="shared" si="0"/>
        <v>3353100000</v>
      </c>
      <c r="C20" s="37">
        <v>206090000</v>
      </c>
      <c r="D20" s="37">
        <v>56610000</v>
      </c>
      <c r="E20" s="46">
        <v>47730000</v>
      </c>
      <c r="F20" s="37">
        <v>2408305000</v>
      </c>
      <c r="G20" s="20">
        <v>634365000</v>
      </c>
      <c r="I20" s="36"/>
      <c r="J20" s="36"/>
      <c r="K20" s="36"/>
      <c r="L20" s="36"/>
    </row>
    <row r="21" spans="1:12" x14ac:dyDescent="0.25">
      <c r="A21" s="41" t="s">
        <v>84</v>
      </c>
      <c r="B21" s="15">
        <f t="shared" si="0"/>
        <v>15286020000</v>
      </c>
      <c r="C21" s="15">
        <v>1999850000</v>
      </c>
      <c r="D21" s="44">
        <v>900025000</v>
      </c>
      <c r="E21" s="21">
        <v>1100010000</v>
      </c>
      <c r="F21" s="15">
        <v>10000200000</v>
      </c>
      <c r="G21" s="15">
        <v>1285935000</v>
      </c>
      <c r="H21" s="7"/>
    </row>
    <row r="22" spans="1:12" x14ac:dyDescent="0.25">
      <c r="A22" s="41" t="s">
        <v>108</v>
      </c>
      <c r="B22" s="15">
        <f t="shared" si="0"/>
        <v>3353100000</v>
      </c>
      <c r="C22" s="15">
        <f>C20</f>
        <v>206090000</v>
      </c>
      <c r="D22" s="15">
        <f t="shared" ref="D22:F22" si="1">D20</f>
        <v>56610000</v>
      </c>
      <c r="E22" s="15">
        <f t="shared" si="1"/>
        <v>47730000</v>
      </c>
      <c r="F22" s="15">
        <f t="shared" si="1"/>
        <v>2408305000</v>
      </c>
      <c r="G22" s="15">
        <f>G20</f>
        <v>634365000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9</v>
      </c>
      <c r="B24" s="15"/>
      <c r="C24" s="15"/>
      <c r="D24" s="15"/>
      <c r="E24" s="15"/>
      <c r="F24" s="15"/>
      <c r="G24" s="16"/>
    </row>
    <row r="25" spans="1:12" x14ac:dyDescent="0.25">
      <c r="A25" s="6" t="s">
        <v>106</v>
      </c>
      <c r="B25" s="15">
        <f>B19</f>
        <v>921265000</v>
      </c>
      <c r="C25" s="15"/>
      <c r="D25" s="15"/>
      <c r="E25" s="15"/>
      <c r="F25" s="15"/>
      <c r="G25" s="15"/>
      <c r="H25" s="7"/>
    </row>
    <row r="26" spans="1:12" x14ac:dyDescent="0.25">
      <c r="A26" s="6" t="s">
        <v>107</v>
      </c>
      <c r="B26" s="15"/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10</v>
      </c>
      <c r="B28" s="17"/>
      <c r="C28" s="17"/>
      <c r="D28" s="17"/>
      <c r="E28" s="17"/>
      <c r="F28" s="17"/>
      <c r="G28" s="17"/>
    </row>
    <row r="29" spans="1:12" x14ac:dyDescent="0.25">
      <c r="A29" t="s">
        <v>68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12" x14ac:dyDescent="0.25">
      <c r="A30" t="s">
        <v>109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</row>
    <row r="31" spans="1:12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12</v>
      </c>
      <c r="B33" s="17"/>
      <c r="C33" s="17"/>
      <c r="D33" s="17"/>
      <c r="E33" s="17"/>
      <c r="F33" s="17"/>
      <c r="G33" s="17"/>
    </row>
    <row r="34" spans="1:7" x14ac:dyDescent="0.25">
      <c r="A34" t="s">
        <v>69</v>
      </c>
      <c r="B34" s="15">
        <f>B18/B29</f>
        <v>5228386363.636364</v>
      </c>
      <c r="C34" s="15">
        <f t="shared" ref="C34:G34" si="2">C18/C29</f>
        <v>2079287878.7878788</v>
      </c>
      <c r="D34" s="15">
        <f t="shared" si="2"/>
        <v>99267676.767676771</v>
      </c>
      <c r="E34" s="15">
        <f t="shared" si="2"/>
        <v>225083333.33333334</v>
      </c>
      <c r="F34" s="15">
        <f t="shared" si="2"/>
        <v>2421111111.1111112</v>
      </c>
      <c r="G34" s="15">
        <f t="shared" si="2"/>
        <v>403636363.63636363</v>
      </c>
    </row>
    <row r="35" spans="1:7" x14ac:dyDescent="0.25">
      <c r="A35" t="s">
        <v>110</v>
      </c>
      <c r="B35" s="15">
        <f>B20/B30</f>
        <v>3386969696.969697</v>
      </c>
      <c r="C35" s="15">
        <f t="shared" ref="C35:G35" si="3">C20/C30</f>
        <v>208171717.17171717</v>
      </c>
      <c r="D35" s="15">
        <f t="shared" si="3"/>
        <v>57181818.18181818</v>
      </c>
      <c r="E35" s="15">
        <f t="shared" si="3"/>
        <v>48212121.212121211</v>
      </c>
      <c r="F35" s="15">
        <f t="shared" si="3"/>
        <v>2432631313.1313133</v>
      </c>
      <c r="G35" s="15">
        <f t="shared" si="3"/>
        <v>640772727.27272725</v>
      </c>
    </row>
    <row r="36" spans="1:7" x14ac:dyDescent="0.25">
      <c r="A36" t="s">
        <v>70</v>
      </c>
      <c r="B36" s="15">
        <f>B34/B10</f>
        <v>469418.77928141173</v>
      </c>
      <c r="C36" s="15">
        <f t="shared" ref="C36:G36" si="4">C34/C10</f>
        <v>371832.59634976374</v>
      </c>
      <c r="D36" s="15">
        <f t="shared" si="4"/>
        <v>312162.50555873197</v>
      </c>
      <c r="E36" s="15">
        <f t="shared" si="4"/>
        <v>353349.03192046052</v>
      </c>
      <c r="F36" s="15">
        <f t="shared" si="4"/>
        <v>527360.29429560248</v>
      </c>
      <c r="G36" s="15" t="e">
        <f t="shared" si="4"/>
        <v>#DIV/0!</v>
      </c>
    </row>
    <row r="37" spans="1:7" x14ac:dyDescent="0.25">
      <c r="A37" t="s">
        <v>111</v>
      </c>
      <c r="B37" s="15">
        <f>B35/B13</f>
        <v>1231177.6433913838</v>
      </c>
      <c r="C37" s="15">
        <f t="shared" ref="C37:G37" si="5">C35/C13</f>
        <v>475277.89308611228</v>
      </c>
      <c r="D37" s="15">
        <f t="shared" si="5"/>
        <v>595643.93939393933</v>
      </c>
      <c r="E37" s="15">
        <f t="shared" si="5"/>
        <v>419235.83662714099</v>
      </c>
      <c r="F37" s="15">
        <f t="shared" si="5"/>
        <v>1923028.7060326587</v>
      </c>
      <c r="G37" s="15">
        <f t="shared" si="5"/>
        <v>765558.81394591066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4.8362209922697227E-2</v>
      </c>
      <c r="C42" s="9">
        <f t="shared" ref="C42:G42" si="6">C12/C31*100</f>
        <v>1.0508727498187245E-3</v>
      </c>
      <c r="D42" s="9">
        <f t="shared" si="6"/>
        <v>1.0508727498187245E-3</v>
      </c>
      <c r="E42" s="9">
        <f t="shared" si="6"/>
        <v>6.2001492239304748E-2</v>
      </c>
      <c r="F42" s="9">
        <f t="shared" si="6"/>
        <v>5.696707303178763E-3</v>
      </c>
      <c r="G42" s="9">
        <f t="shared" si="6"/>
        <v>0</v>
      </c>
    </row>
    <row r="43" spans="1:7" x14ac:dyDescent="0.25">
      <c r="A43" t="s">
        <v>16</v>
      </c>
      <c r="B43" s="9">
        <f>B13/B31*100</f>
        <v>2.1118164999577789</v>
      </c>
      <c r="C43" s="9">
        <f t="shared" ref="C43:G43" si="7">C13/C31*100</f>
        <v>0.46028226442060133</v>
      </c>
      <c r="D43" s="9">
        <f t="shared" si="7"/>
        <v>0.10088378398259755</v>
      </c>
      <c r="E43" s="9">
        <f t="shared" si="7"/>
        <v>0.12085036622915331</v>
      </c>
      <c r="F43" s="9">
        <f t="shared" si="7"/>
        <v>3.6031673692605675</v>
      </c>
      <c r="G43" s="9">
        <f t="shared" si="7"/>
        <v>0.87958049159827245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4366.6666666666661</v>
      </c>
      <c r="C46" s="9">
        <f t="shared" ref="C46:G46" si="8">C13/C12*100</f>
        <v>43800</v>
      </c>
      <c r="D46" s="9">
        <f t="shared" si="8"/>
        <v>9600</v>
      </c>
      <c r="E46" s="9">
        <f t="shared" si="8"/>
        <v>194.91525423728814</v>
      </c>
      <c r="F46" s="9">
        <f t="shared" si="8"/>
        <v>63250</v>
      </c>
      <c r="G46" s="9" t="e">
        <f t="shared" si="8"/>
        <v>#DIV/0!</v>
      </c>
    </row>
    <row r="47" spans="1:7" x14ac:dyDescent="0.25">
      <c r="A47" t="s">
        <v>19</v>
      </c>
      <c r="B47" s="9">
        <f>B20/B19*100</f>
        <v>363.96693676629417</v>
      </c>
      <c r="C47" s="9">
        <f t="shared" ref="C47:G47" si="9">C20/C19*100</f>
        <v>2062.962962962963</v>
      </c>
      <c r="D47" s="9">
        <f t="shared" si="9"/>
        <v>3825</v>
      </c>
      <c r="E47" s="9">
        <f t="shared" si="9"/>
        <v>57.718120805369132</v>
      </c>
      <c r="F47" s="9">
        <f t="shared" si="9"/>
        <v>331.17505500550055</v>
      </c>
      <c r="G47" s="9">
        <f t="shared" si="9"/>
        <v>635</v>
      </c>
    </row>
    <row r="48" spans="1:7" x14ac:dyDescent="0.25">
      <c r="A48" t="s">
        <v>20</v>
      </c>
      <c r="B48" s="10">
        <f>AVERAGE(B46:B47)</f>
        <v>2365.3168017164803</v>
      </c>
      <c r="C48" s="10">
        <f t="shared" ref="C48:G48" si="10">AVERAGE(C46:C47)</f>
        <v>22931.481481481482</v>
      </c>
      <c r="D48" s="10">
        <f t="shared" si="10"/>
        <v>6712.5</v>
      </c>
      <c r="E48" s="10">
        <f t="shared" si="10"/>
        <v>126.31668752132863</v>
      </c>
      <c r="F48" s="10">
        <f t="shared" si="10"/>
        <v>31790.58752750275</v>
      </c>
      <c r="G48" s="10" t="e">
        <f t="shared" si="10"/>
        <v>#DIV/0!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21</v>
      </c>
      <c r="B50" s="17"/>
      <c r="C50" s="17"/>
      <c r="D50" s="17"/>
      <c r="E50" s="17"/>
      <c r="F50" s="17"/>
    </row>
    <row r="51" spans="1:7" x14ac:dyDescent="0.25">
      <c r="A51" t="s">
        <v>22</v>
      </c>
      <c r="B51" s="10">
        <f>B13/B15*100</f>
        <v>15.403135498320269</v>
      </c>
      <c r="C51" s="10">
        <f t="shared" ref="C51:G51" si="11">C13/C15*100</f>
        <v>12.153163152053274</v>
      </c>
      <c r="D51" s="10">
        <f t="shared" si="11"/>
        <v>5.9186189889025895</v>
      </c>
      <c r="E51" s="10">
        <f t="shared" si="11"/>
        <v>5.8022199798183651</v>
      </c>
      <c r="F51" s="10">
        <f t="shared" si="11"/>
        <v>15.176964607078583</v>
      </c>
      <c r="G51" s="10">
        <f t="shared" si="11"/>
        <v>36.124298662063012</v>
      </c>
    </row>
    <row r="52" spans="1:7" x14ac:dyDescent="0.25">
      <c r="A52" t="s">
        <v>23</v>
      </c>
      <c r="B52" s="10">
        <f>B20/B21*100</f>
        <v>21.935729509708871</v>
      </c>
      <c r="C52" s="10">
        <f t="shared" ref="C52:G52" si="12">C20/C21*100</f>
        <v>10.30527289546716</v>
      </c>
      <c r="D52" s="10">
        <f t="shared" si="12"/>
        <v>6.2898252826310381</v>
      </c>
      <c r="E52" s="10">
        <f t="shared" si="12"/>
        <v>4.3390514631685164</v>
      </c>
      <c r="F52" s="10">
        <f t="shared" si="12"/>
        <v>24.082568348633025</v>
      </c>
      <c r="G52" s="10">
        <f t="shared" si="12"/>
        <v>49.331031506258093</v>
      </c>
    </row>
    <row r="53" spans="1:7" x14ac:dyDescent="0.25">
      <c r="A53" t="s">
        <v>24</v>
      </c>
      <c r="B53" s="10">
        <f>(B51+B52)/2</f>
        <v>18.669432504014569</v>
      </c>
      <c r="C53" s="10">
        <f t="shared" ref="C53:G53" si="13">(C51+C52)/2</f>
        <v>11.229218023760218</v>
      </c>
      <c r="D53" s="10">
        <f t="shared" si="13"/>
        <v>6.1042221357668138</v>
      </c>
      <c r="E53" s="10">
        <f t="shared" si="13"/>
        <v>5.0706357214934403</v>
      </c>
      <c r="F53" s="10">
        <f t="shared" si="13"/>
        <v>19.629766477855803</v>
      </c>
      <c r="G53" s="10">
        <f t="shared" si="13"/>
        <v>42.727665084160549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26</v>
      </c>
      <c r="B57" s="17"/>
      <c r="C57" s="17"/>
      <c r="D57" s="17"/>
      <c r="E57" s="17"/>
      <c r="F57" s="17"/>
    </row>
    <row r="58" spans="1:7" x14ac:dyDescent="0.25">
      <c r="A58" t="s">
        <v>27</v>
      </c>
      <c r="B58" s="10">
        <f>((B13/B10)-1)*100</f>
        <v>-75.300772131441903</v>
      </c>
      <c r="C58" s="10">
        <f t="shared" ref="C58:G58" si="14">((C13/C10)-1)*100</f>
        <v>-92.167381974248926</v>
      </c>
      <c r="D58" s="10">
        <f t="shared" si="14"/>
        <v>-69.811320754716988</v>
      </c>
      <c r="E58" s="10">
        <f t="shared" si="14"/>
        <v>-81.946624803767662</v>
      </c>
      <c r="F58" s="10">
        <f t="shared" si="14"/>
        <v>-72.446090176432151</v>
      </c>
      <c r="G58" s="10" t="e">
        <f t="shared" si="14"/>
        <v>#DIV/0!</v>
      </c>
    </row>
    <row r="59" spans="1:7" x14ac:dyDescent="0.25">
      <c r="A59" t="s">
        <v>28</v>
      </c>
      <c r="B59" s="10">
        <f>((B35/B34)-1)*100</f>
        <v>-35.219598143583909</v>
      </c>
      <c r="C59" s="10">
        <f t="shared" ref="C59:F59" si="15">((C35/C34)-1)*100</f>
        <v>-89.988316707108822</v>
      </c>
      <c r="D59" s="10">
        <f t="shared" si="15"/>
        <v>-42.396336809972027</v>
      </c>
      <c r="E59" s="10">
        <f t="shared" si="15"/>
        <v>-78.580323785803245</v>
      </c>
      <c r="F59" s="10">
        <f t="shared" si="15"/>
        <v>0.47582293796153419</v>
      </c>
      <c r="G59" s="10">
        <f t="shared" ref="G59" si="16">((G35/G34)-1)*100</f>
        <v>58.749999999999993</v>
      </c>
    </row>
    <row r="60" spans="1:7" x14ac:dyDescent="0.25">
      <c r="A60" t="s">
        <v>29</v>
      </c>
      <c r="B60" s="10">
        <f>((B37/B36)-1)*100</f>
        <v>162.27703230707468</v>
      </c>
      <c r="C60" s="10">
        <f t="shared" ref="C60:G60" si="17">((C37/C36)-1)*100</f>
        <v>27.820394917459822</v>
      </c>
      <c r="D60" s="10">
        <f t="shared" si="17"/>
        <v>90.812134316967686</v>
      </c>
      <c r="E60" s="10">
        <f t="shared" si="17"/>
        <v>18.646380421246398</v>
      </c>
      <c r="F60" s="10">
        <f t="shared" si="17"/>
        <v>264.65178111318693</v>
      </c>
      <c r="G60" s="10" t="e">
        <f t="shared" si="17"/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  <c r="B62" s="17"/>
      <c r="C62" s="17"/>
      <c r="D62" s="17"/>
      <c r="E62" s="17"/>
      <c r="F62" s="17"/>
    </row>
    <row r="63" spans="1:7" x14ac:dyDescent="0.25">
      <c r="A63" t="s">
        <v>51</v>
      </c>
      <c r="B63" s="15">
        <f>B19/(B12*3)</f>
        <v>4874417.9894179897</v>
      </c>
      <c r="C63" s="15">
        <f t="shared" ref="C63:G63" si="18">C19/(C12*3)</f>
        <v>3330000</v>
      </c>
      <c r="D63" s="15">
        <f t="shared" si="18"/>
        <v>493333.33333333331</v>
      </c>
      <c r="E63" s="15">
        <f t="shared" si="18"/>
        <v>467203.3898305085</v>
      </c>
      <c r="F63" s="15">
        <f t="shared" si="18"/>
        <v>121200000</v>
      </c>
      <c r="G63" s="15" t="e">
        <f t="shared" si="18"/>
        <v>#DIV/0!</v>
      </c>
    </row>
    <row r="64" spans="1:7" x14ac:dyDescent="0.25">
      <c r="A64" t="s">
        <v>52</v>
      </c>
      <c r="B64" s="15">
        <f>B20/(B13*3)</f>
        <v>406288.62231915665</v>
      </c>
      <c r="C64" s="15">
        <f t="shared" ref="C64:G64" si="19">C20/(C13*3)</f>
        <v>156841.70471841705</v>
      </c>
      <c r="D64" s="15">
        <f t="shared" si="19"/>
        <v>196562.5</v>
      </c>
      <c r="E64" s="15">
        <f t="shared" si="19"/>
        <v>138347.82608695651</v>
      </c>
      <c r="F64" s="15">
        <f t="shared" si="19"/>
        <v>634599.47299077734</v>
      </c>
      <c r="G64" s="15">
        <f t="shared" si="19"/>
        <v>252634.40860215054</v>
      </c>
    </row>
    <row r="65" spans="1:8" hidden="1" x14ac:dyDescent="0.25">
      <c r="A65" s="23" t="s">
        <v>37</v>
      </c>
      <c r="B65" s="24">
        <f>B20/B14</f>
        <v>192906.45495340007</v>
      </c>
      <c r="C65" s="24">
        <f t="shared" ref="C65:G65" si="20">C20/C14</f>
        <v>185000</v>
      </c>
      <c r="D65" s="24">
        <f t="shared" si="20"/>
        <v>166991.15044247787</v>
      </c>
      <c r="E65" s="24">
        <f t="shared" si="20"/>
        <v>185000</v>
      </c>
      <c r="F65" s="24">
        <f t="shared" si="20"/>
        <v>196724.7998693024</v>
      </c>
      <c r="G65" s="24">
        <f t="shared" si="20"/>
        <v>185000</v>
      </c>
    </row>
    <row r="66" spans="1:8" x14ac:dyDescent="0.25">
      <c r="A66" t="s">
        <v>31</v>
      </c>
      <c r="B66" s="10">
        <f>(B64/B63)*B48</f>
        <v>197.15201010746455</v>
      </c>
      <c r="C66" s="10">
        <f t="shared" ref="C66:G66" si="21">(C64/C63)*C48</f>
        <v>1080.0638580403506</v>
      </c>
      <c r="D66" s="10">
        <f t="shared" si="21"/>
        <v>2674.51171875</v>
      </c>
      <c r="E66" s="10">
        <f t="shared" si="21"/>
        <v>37.404778084810118</v>
      </c>
      <c r="F66" s="10">
        <f t="shared" si="21"/>
        <v>166.454538704789</v>
      </c>
      <c r="G66" s="10" t="e">
        <f t="shared" si="21"/>
        <v>#DIV/0!</v>
      </c>
    </row>
    <row r="67" spans="1:8" x14ac:dyDescent="0.25">
      <c r="A67" t="s">
        <v>45</v>
      </c>
      <c r="B67" s="10">
        <f>B19/B12</f>
        <v>14623253.968253968</v>
      </c>
      <c r="C67" s="10">
        <f t="shared" ref="C67:G67" si="22">C19/C12</f>
        <v>9990000</v>
      </c>
      <c r="D67" s="10">
        <f t="shared" si="22"/>
        <v>1480000</v>
      </c>
      <c r="E67" s="10">
        <f t="shared" si="22"/>
        <v>1401610.1694915255</v>
      </c>
      <c r="F67" s="10">
        <f t="shared" si="22"/>
        <v>363600000</v>
      </c>
      <c r="G67" s="10" t="e">
        <f t="shared" si="22"/>
        <v>#DIV/0!</v>
      </c>
    </row>
    <row r="68" spans="1:8" x14ac:dyDescent="0.25">
      <c r="A68" t="s">
        <v>46</v>
      </c>
      <c r="B68" s="10">
        <f>B20/B13</f>
        <v>1218865.8669574701</v>
      </c>
      <c r="C68" s="10">
        <f t="shared" ref="C68:G68" si="23">C20/C13</f>
        <v>470525.11415525113</v>
      </c>
      <c r="D68" s="10">
        <f t="shared" si="23"/>
        <v>589687.5</v>
      </c>
      <c r="E68" s="10">
        <f t="shared" si="23"/>
        <v>415043.47826086957</v>
      </c>
      <c r="F68" s="10">
        <f t="shared" si="23"/>
        <v>1903798.418972332</v>
      </c>
      <c r="G68" s="10">
        <f t="shared" si="23"/>
        <v>757903.22580645164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32</v>
      </c>
      <c r="B70" s="10"/>
      <c r="C70" s="10"/>
      <c r="D70" s="10"/>
      <c r="E70" s="10"/>
      <c r="F70" s="10"/>
    </row>
    <row r="71" spans="1:8" x14ac:dyDescent="0.25">
      <c r="A71" t="s">
        <v>33</v>
      </c>
      <c r="B71" s="10">
        <f>(B26/B25)*100</f>
        <v>0</v>
      </c>
      <c r="C71" s="10"/>
      <c r="D71" s="10"/>
      <c r="E71" s="10"/>
      <c r="F71" s="10"/>
      <c r="H71" s="7"/>
    </row>
    <row r="72" spans="1:8" x14ac:dyDescent="0.25">
      <c r="A72" t="s">
        <v>34</v>
      </c>
      <c r="B72" s="10" t="e">
        <f>(B20/B26)*100</f>
        <v>#DIV/0!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80</v>
      </c>
    </row>
    <row r="77" spans="1:8" x14ac:dyDescent="0.25">
      <c r="A77" t="s">
        <v>81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132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5"/>
  <sheetViews>
    <sheetView zoomScale="80" zoomScaleNormal="80" workbookViewId="0">
      <selection activeCell="J18" sqref="J18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7.85546875" customWidth="1"/>
  </cols>
  <sheetData>
    <row r="2" spans="1:7" ht="15.75" x14ac:dyDescent="0.25">
      <c r="A2" s="55" t="s">
        <v>112</v>
      </c>
      <c r="B2" s="55"/>
      <c r="C2" s="55"/>
      <c r="D2" s="55"/>
      <c r="E2" s="55"/>
      <c r="F2" s="55"/>
    </row>
    <row r="4" spans="1:7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28"/>
    </row>
    <row r="5" spans="1:7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1" t="s">
        <v>129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71</v>
      </c>
      <c r="B10" s="4">
        <f>SUM(C10:G10)</f>
        <v>8491</v>
      </c>
      <c r="C10" s="4">
        <f>+'I trimestre'!C10+'II Trimestre'!C10</f>
        <v>3905</v>
      </c>
      <c r="D10" s="4">
        <f>+'I trimestre'!D10+'II Trimestre'!D10</f>
        <v>162</v>
      </c>
      <c r="E10" s="4">
        <f>+'I trimestre'!E10+'II Trimestre'!E10</f>
        <v>614</v>
      </c>
      <c r="F10" s="4">
        <f>+'I trimestre'!F10+'II Trimestre'!F10</f>
        <v>2958</v>
      </c>
      <c r="G10" s="4">
        <f>+'I trimestre'!G10+'II Trimestre'!G10</f>
        <v>852</v>
      </c>
    </row>
    <row r="11" spans="1:7" x14ac:dyDescent="0.25">
      <c r="A11" s="18" t="s">
        <v>36</v>
      </c>
      <c r="B11" s="4">
        <f t="shared" ref="B11:B22" si="0">SUM(C11:G11)</f>
        <v>20933</v>
      </c>
      <c r="C11" s="4">
        <f>+'I trimestre'!C11+'II Trimestre'!C11</f>
        <v>8028</v>
      </c>
      <c r="D11" s="4">
        <f>+'I trimestre'!D11+'II Trimestre'!D11</f>
        <v>377</v>
      </c>
      <c r="E11" s="4">
        <f>+'I trimestre'!E11+'II Trimestre'!E11</f>
        <v>1494</v>
      </c>
      <c r="F11" s="4">
        <f>+'I trimestre'!F11+'II Trimestre'!F11</f>
        <v>9110</v>
      </c>
      <c r="G11" s="4">
        <f>+'I trimestre'!G11+'II Trimestre'!G11</f>
        <v>1924</v>
      </c>
    </row>
    <row r="12" spans="1:7" x14ac:dyDescent="0.25">
      <c r="A12" s="41" t="s">
        <v>113</v>
      </c>
      <c r="B12" s="15">
        <f t="shared" si="0"/>
        <v>16401</v>
      </c>
      <c r="C12" s="15">
        <f>+'I trimestre'!C12+'II Trimestre'!C12</f>
        <v>3250</v>
      </c>
      <c r="D12" s="15">
        <f>+'I trimestre'!D12+'II Trimestre'!D12</f>
        <v>1575</v>
      </c>
      <c r="E12" s="15">
        <f>+'I trimestre'!E12+'II Trimestre'!E12</f>
        <v>1643</v>
      </c>
      <c r="F12" s="15">
        <f>+'I trimestre'!F12+'II Trimestre'!F12</f>
        <v>8333</v>
      </c>
      <c r="G12" s="15">
        <f>+'I trimestre'!G12+'II Trimestre'!G12</f>
        <v>1600</v>
      </c>
    </row>
    <row r="13" spans="1:7" x14ac:dyDescent="0.25">
      <c r="A13" s="41" t="s">
        <v>114</v>
      </c>
      <c r="B13" s="15">
        <f t="shared" si="0"/>
        <v>12519</v>
      </c>
      <c r="C13" s="15">
        <f>+'I trimestre'!C13+'II Trimestre'!C13</f>
        <v>4594</v>
      </c>
      <c r="D13" s="15">
        <f>+'I trimestre'!D13+'II Trimestre'!D13</f>
        <v>534</v>
      </c>
      <c r="E13" s="15">
        <f>+'I trimestre'!E13+'II Trimestre'!E13</f>
        <v>607</v>
      </c>
      <c r="F13" s="15">
        <f>+'I trimestre'!F13+'II Trimestre'!F13</f>
        <v>5926</v>
      </c>
      <c r="G13" s="15">
        <f>+'I trimestre'!G13+'II Trimestre'!G13</f>
        <v>858</v>
      </c>
    </row>
    <row r="14" spans="1:7" x14ac:dyDescent="0.25">
      <c r="A14" s="30" t="s">
        <v>36</v>
      </c>
      <c r="B14" s="15">
        <f t="shared" si="0"/>
        <v>37142</v>
      </c>
      <c r="C14" s="15">
        <f>+'I trimestre'!C14+'II Trimestre'!C14</f>
        <v>10028</v>
      </c>
      <c r="D14" s="15">
        <f>+'I trimestre'!D14+'II Trimestre'!D14</f>
        <v>900</v>
      </c>
      <c r="E14" s="15">
        <f>+'I trimestre'!E14+'II Trimestre'!E14</f>
        <v>1360</v>
      </c>
      <c r="F14" s="15">
        <f>+'I trimestre'!F14+'II Trimestre'!F14</f>
        <v>23244</v>
      </c>
      <c r="G14" s="15">
        <f>+'I trimestre'!G14+'II Trimestre'!G14</f>
        <v>1610</v>
      </c>
    </row>
    <row r="15" spans="1:7" x14ac:dyDescent="0.25">
      <c r="A15" s="41" t="s">
        <v>84</v>
      </c>
      <c r="B15" s="15">
        <f t="shared" si="0"/>
        <v>17860</v>
      </c>
      <c r="C15" s="15">
        <f>+'II Trimestre'!C15</f>
        <v>3604</v>
      </c>
      <c r="D15" s="15">
        <f>+'II Trimestre'!D15</f>
        <v>1622</v>
      </c>
      <c r="E15" s="15">
        <f>+'II Trimestre'!E15</f>
        <v>1982</v>
      </c>
      <c r="F15" s="15">
        <f>+'II Trimestre'!F15</f>
        <v>8335</v>
      </c>
      <c r="G15" s="15">
        <f>+'II Trimestre'!G15</f>
        <v>2317</v>
      </c>
    </row>
    <row r="16" spans="1:7" x14ac:dyDescent="0.25">
      <c r="A16" s="17"/>
      <c r="B16" s="15"/>
      <c r="C16" s="17"/>
      <c r="D16" s="17"/>
      <c r="E16" s="17"/>
      <c r="F16" s="17"/>
      <c r="G16" s="17"/>
    </row>
    <row r="17" spans="1:10" x14ac:dyDescent="0.25">
      <c r="A17" s="43" t="s">
        <v>8</v>
      </c>
      <c r="B17" s="15"/>
      <c r="C17" s="17"/>
      <c r="D17" s="17"/>
      <c r="E17" s="17"/>
      <c r="F17" s="17"/>
      <c r="G17" s="17"/>
    </row>
    <row r="18" spans="1:10" x14ac:dyDescent="0.25">
      <c r="A18" s="41" t="s">
        <v>115</v>
      </c>
      <c r="B18" s="15">
        <f t="shared" si="0"/>
        <v>3892725000</v>
      </c>
      <c r="C18" s="15">
        <f>+'I trimestre'!C18+'II Trimestre'!C18</f>
        <v>1485450000</v>
      </c>
      <c r="D18" s="15">
        <f>+'I trimestre'!D18+'II Trimestre'!D18</f>
        <v>69745000</v>
      </c>
      <c r="E18" s="15">
        <f>+'I trimestre'!E18+'II Trimestre'!E18</f>
        <v>276390000</v>
      </c>
      <c r="F18" s="15">
        <f>+'I trimestre'!F18+'II Trimestre'!F18</f>
        <v>1705200000</v>
      </c>
      <c r="G18" s="15">
        <f>+'I trimestre'!G18+'II Trimestre'!G18</f>
        <v>355940000</v>
      </c>
    </row>
    <row r="19" spans="1:10" x14ac:dyDescent="0.25">
      <c r="A19" s="41" t="s">
        <v>113</v>
      </c>
      <c r="B19" s="15">
        <f t="shared" si="0"/>
        <v>9181840000</v>
      </c>
      <c r="C19" s="15">
        <f>+'I trimestre'!C19+'II Trimestre'!C19</f>
        <v>1600250000</v>
      </c>
      <c r="D19" s="15">
        <f>+'I trimestre'!D19+'II Trimestre'!D19</f>
        <v>781625000</v>
      </c>
      <c r="E19" s="15">
        <f>+'I trimestre'!E19+'II Trimestre'!E19</f>
        <v>856365000</v>
      </c>
      <c r="F19" s="15">
        <f>+'I trimestre'!F19+'II Trimestre'!F19</f>
        <v>5233200000</v>
      </c>
      <c r="G19" s="15">
        <f>+'I trimestre'!G19+'II Trimestre'!G19</f>
        <v>710400000</v>
      </c>
    </row>
    <row r="20" spans="1:10" x14ac:dyDescent="0.25">
      <c r="A20" s="41" t="s">
        <v>114</v>
      </c>
      <c r="B20" s="15">
        <f t="shared" si="0"/>
        <v>7075876250</v>
      </c>
      <c r="C20" s="15">
        <f>+'I trimestre'!C20+'II Trimestre'!C20</f>
        <v>1845745000</v>
      </c>
      <c r="D20" s="15">
        <f>+'I trimestre'!D20+'II Trimestre'!D20</f>
        <v>155908750</v>
      </c>
      <c r="E20" s="15">
        <f>+'I trimestre'!E20+'II Trimestre'!E20</f>
        <v>237077500</v>
      </c>
      <c r="F20" s="15">
        <f>+'I trimestre'!F20+'II Trimestre'!F20</f>
        <v>4540220000</v>
      </c>
      <c r="G20" s="15">
        <f>+'I trimestre'!G20+'II Trimestre'!G20</f>
        <v>296925000</v>
      </c>
    </row>
    <row r="21" spans="1:10" x14ac:dyDescent="0.25">
      <c r="A21" s="41" t="s">
        <v>84</v>
      </c>
      <c r="B21" s="15">
        <f t="shared" si="0"/>
        <v>15286020000</v>
      </c>
      <c r="C21" s="15">
        <f>+'II Trimestre'!C21</f>
        <v>1999850000</v>
      </c>
      <c r="D21" s="15">
        <f>+'II Trimestre'!D21</f>
        <v>900025000</v>
      </c>
      <c r="E21" s="15">
        <f>+'II Trimestre'!E21</f>
        <v>1100010000</v>
      </c>
      <c r="F21" s="15">
        <f>+'II Trimestre'!F21</f>
        <v>10000200000</v>
      </c>
      <c r="G21" s="15">
        <f>+'II Trimestre'!G21</f>
        <v>1285935000</v>
      </c>
    </row>
    <row r="22" spans="1:10" x14ac:dyDescent="0.25">
      <c r="A22" s="41" t="s">
        <v>116</v>
      </c>
      <c r="B22" s="15">
        <f t="shared" si="0"/>
        <v>7075876250</v>
      </c>
      <c r="C22" s="15">
        <f>+C20</f>
        <v>1845745000</v>
      </c>
      <c r="D22" s="15">
        <f t="shared" ref="D22:F22" si="1">+D20</f>
        <v>155908750</v>
      </c>
      <c r="E22" s="15">
        <f t="shared" si="1"/>
        <v>237077500</v>
      </c>
      <c r="F22" s="15">
        <f t="shared" si="1"/>
        <v>4540220000</v>
      </c>
      <c r="G22" s="15">
        <f>+G20</f>
        <v>296925000</v>
      </c>
      <c r="H22" s="4"/>
    </row>
    <row r="23" spans="1:10" x14ac:dyDescent="0.25">
      <c r="B23" s="4"/>
      <c r="C23" s="4"/>
      <c r="D23" s="4"/>
      <c r="E23" s="4"/>
      <c r="F23" s="14"/>
    </row>
    <row r="24" spans="1:10" x14ac:dyDescent="0.25">
      <c r="A24" t="s">
        <v>9</v>
      </c>
      <c r="B24" s="15"/>
      <c r="C24" s="15"/>
      <c r="D24" s="15"/>
      <c r="E24" s="15"/>
      <c r="F24" s="16"/>
    </row>
    <row r="25" spans="1:10" x14ac:dyDescent="0.25">
      <c r="A25" s="6" t="s">
        <v>113</v>
      </c>
      <c r="B25" s="15">
        <f>B19</f>
        <v>9181840000</v>
      </c>
      <c r="C25" s="15"/>
      <c r="D25" s="15"/>
      <c r="E25" s="15"/>
      <c r="F25" s="15"/>
      <c r="G25" s="7"/>
      <c r="J25" t="s">
        <v>54</v>
      </c>
    </row>
    <row r="26" spans="1:10" x14ac:dyDescent="0.25">
      <c r="A26" s="6" t="s">
        <v>114</v>
      </c>
      <c r="B26" s="15">
        <f>+'I trimestre'!B26+'II Trimestre'!B26</f>
        <v>7308122594</v>
      </c>
      <c r="C26" s="15"/>
      <c r="D26" s="15"/>
      <c r="E26" s="15"/>
      <c r="F26" s="16"/>
      <c r="G26" s="7"/>
    </row>
    <row r="27" spans="1:10" x14ac:dyDescent="0.25">
      <c r="B27" s="17"/>
      <c r="C27" s="17"/>
      <c r="D27" s="17"/>
      <c r="E27" s="17"/>
      <c r="F27" s="17"/>
    </row>
    <row r="28" spans="1:10" x14ac:dyDescent="0.25">
      <c r="A28" t="s">
        <v>10</v>
      </c>
      <c r="B28" s="17"/>
      <c r="C28" s="17"/>
      <c r="D28" s="17"/>
      <c r="E28" s="17"/>
      <c r="F28" s="17"/>
    </row>
    <row r="29" spans="1:10" x14ac:dyDescent="0.25">
      <c r="A29" t="s">
        <v>72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</row>
    <row r="30" spans="1:10" x14ac:dyDescent="0.25">
      <c r="A30" t="s">
        <v>117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</row>
    <row r="31" spans="1:10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10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73</v>
      </c>
      <c r="B34" s="15">
        <f>B18/B29</f>
        <v>3892725000</v>
      </c>
      <c r="C34" s="15">
        <f t="shared" ref="C34:G34" si="2">C18/C29</f>
        <v>1485450000</v>
      </c>
      <c r="D34" s="15">
        <f t="shared" si="2"/>
        <v>69745000</v>
      </c>
      <c r="E34" s="15">
        <f t="shared" si="2"/>
        <v>276390000</v>
      </c>
      <c r="F34" s="15">
        <f t="shared" si="2"/>
        <v>1705200000</v>
      </c>
      <c r="G34" s="15">
        <f t="shared" si="2"/>
        <v>355940000</v>
      </c>
    </row>
    <row r="35" spans="1:7" x14ac:dyDescent="0.25">
      <c r="A35" t="s">
        <v>118</v>
      </c>
      <c r="B35" s="15">
        <f>B20/B30</f>
        <v>7147349747.4747477</v>
      </c>
      <c r="C35" s="15">
        <f t="shared" ref="C35:G35" si="3">C20/C30</f>
        <v>1864388888.8888888</v>
      </c>
      <c r="D35" s="15">
        <f t="shared" si="3"/>
        <v>157483585.85858586</v>
      </c>
      <c r="E35" s="15">
        <f t="shared" si="3"/>
        <v>239472222.22222224</v>
      </c>
      <c r="F35" s="15">
        <f t="shared" si="3"/>
        <v>4586080808.0808077</v>
      </c>
      <c r="G35" s="15">
        <f t="shared" si="3"/>
        <v>299924242.42424244</v>
      </c>
    </row>
    <row r="36" spans="1:7" x14ac:dyDescent="0.25">
      <c r="A36" t="s">
        <v>74</v>
      </c>
      <c r="B36" s="15">
        <f>B34/B10</f>
        <v>458453.06795430457</v>
      </c>
      <c r="C36" s="15">
        <f t="shared" ref="C36:G36" si="4">C34/C10</f>
        <v>380396.92701664532</v>
      </c>
      <c r="D36" s="15">
        <f t="shared" si="4"/>
        <v>430524.69135802472</v>
      </c>
      <c r="E36" s="15">
        <f t="shared" si="4"/>
        <v>450146.57980456029</v>
      </c>
      <c r="F36" s="15">
        <f t="shared" si="4"/>
        <v>576470.5882352941</v>
      </c>
      <c r="G36" s="15">
        <f t="shared" si="4"/>
        <v>417769.95305164321</v>
      </c>
    </row>
    <row r="37" spans="1:7" x14ac:dyDescent="0.25">
      <c r="A37" t="s">
        <v>119</v>
      </c>
      <c r="B37" s="15">
        <f>B35/B13</f>
        <v>570920.18112267333</v>
      </c>
      <c r="C37" s="15">
        <f t="shared" ref="C37:G37" si="5">C35/C13</f>
        <v>405831.27751173027</v>
      </c>
      <c r="D37" s="15">
        <f t="shared" si="5"/>
        <v>294913.08213218325</v>
      </c>
      <c r="E37" s="15">
        <f t="shared" si="5"/>
        <v>394517.66428702179</v>
      </c>
      <c r="F37" s="15">
        <f t="shared" si="5"/>
        <v>773891.46272035234</v>
      </c>
      <c r="G37" s="15">
        <f t="shared" si="5"/>
        <v>349562.05410750868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12.59029531654218</v>
      </c>
      <c r="C42" s="9">
        <f t="shared" ref="C42:G42" si="6">C12/C31*100</f>
        <v>3.415336436910855</v>
      </c>
      <c r="D42" s="9">
        <f t="shared" si="6"/>
        <v>1.655124580964491</v>
      </c>
      <c r="E42" s="9">
        <f t="shared" si="6"/>
        <v>1.7265839279521644</v>
      </c>
      <c r="F42" s="9">
        <f t="shared" si="6"/>
        <v>23.735330978694314</v>
      </c>
      <c r="G42" s="9">
        <f t="shared" si="6"/>
        <v>1.6813963997099592</v>
      </c>
    </row>
    <row r="43" spans="1:7" x14ac:dyDescent="0.25">
      <c r="A43" t="s">
        <v>16</v>
      </c>
      <c r="B43" s="9">
        <f>B13/B31*100</f>
        <v>9.6102620003531207</v>
      </c>
      <c r="C43" s="9">
        <f t="shared" ref="C43:G43" si="7">C13/C31*100</f>
        <v>4.82770941266722</v>
      </c>
      <c r="D43" s="9">
        <f t="shared" si="7"/>
        <v>0.56116604840319884</v>
      </c>
      <c r="E43" s="9">
        <f t="shared" si="7"/>
        <v>0.63787975913996575</v>
      </c>
      <c r="F43" s="9">
        <f t="shared" si="7"/>
        <v>16.879343739318674</v>
      </c>
      <c r="G43" s="9">
        <f t="shared" si="7"/>
        <v>0.90164881934446561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76.330711541979142</v>
      </c>
      <c r="C46" s="9">
        <f t="shared" ref="C46:G46" si="8">C13/C12*100</f>
        <v>141.35384615384618</v>
      </c>
      <c r="D46" s="9">
        <f t="shared" si="8"/>
        <v>33.904761904761905</v>
      </c>
      <c r="E46" s="9">
        <f t="shared" si="8"/>
        <v>36.944613511868532</v>
      </c>
      <c r="F46" s="9">
        <f t="shared" si="8"/>
        <v>71.114844593783758</v>
      </c>
      <c r="G46" s="9">
        <f t="shared" si="8"/>
        <v>53.625</v>
      </c>
    </row>
    <row r="47" spans="1:7" x14ac:dyDescent="0.25">
      <c r="A47" t="s">
        <v>19</v>
      </c>
      <c r="B47" s="9">
        <f>B20/B19*100</f>
        <v>77.063815640438079</v>
      </c>
      <c r="C47" s="9">
        <f t="shared" ref="C47:G47" si="9">C20/C19*100</f>
        <v>115.34104046242774</v>
      </c>
      <c r="D47" s="9">
        <f t="shared" si="9"/>
        <v>19.946745562130179</v>
      </c>
      <c r="E47" s="9">
        <f t="shared" si="9"/>
        <v>27.684165046446317</v>
      </c>
      <c r="F47" s="9">
        <f t="shared" si="9"/>
        <v>86.758006573415884</v>
      </c>
      <c r="G47" s="9">
        <f t="shared" si="9"/>
        <v>41.796875</v>
      </c>
    </row>
    <row r="48" spans="1:7" x14ac:dyDescent="0.25">
      <c r="A48" t="s">
        <v>20</v>
      </c>
      <c r="B48" s="10">
        <f>AVERAGE(B46:B47)</f>
        <v>76.69726359120861</v>
      </c>
      <c r="C48" s="10">
        <f t="shared" ref="C48:G48" si="10">AVERAGE(C46:C47)</f>
        <v>128.34744330813697</v>
      </c>
      <c r="D48" s="10">
        <f t="shared" si="10"/>
        <v>26.925753733446044</v>
      </c>
      <c r="E48" s="10">
        <f t="shared" si="10"/>
        <v>32.314389279157425</v>
      </c>
      <c r="F48" s="10">
        <f t="shared" si="10"/>
        <v>78.936425583599828</v>
      </c>
      <c r="G48" s="10">
        <f t="shared" si="10"/>
        <v>47.7109375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70.095184770436731</v>
      </c>
      <c r="C51" s="10">
        <f t="shared" ref="C51:G51" si="11">C13/C15*100</f>
        <v>127.46947835738069</v>
      </c>
      <c r="D51" s="10">
        <f t="shared" si="11"/>
        <v>32.922318125770659</v>
      </c>
      <c r="E51" s="10">
        <f t="shared" si="11"/>
        <v>30.625630676084764</v>
      </c>
      <c r="F51" s="10">
        <f t="shared" si="11"/>
        <v>71.097780443911219</v>
      </c>
      <c r="G51" s="10">
        <f t="shared" si="11"/>
        <v>37.030643072939142</v>
      </c>
    </row>
    <row r="52" spans="1:7" x14ac:dyDescent="0.25">
      <c r="A52" t="s">
        <v>23</v>
      </c>
      <c r="B52" s="10">
        <f>B20/B21*100</f>
        <v>46.289853408539308</v>
      </c>
      <c r="C52" s="10">
        <f t="shared" ref="C52:G52" si="12">C20/C21*100</f>
        <v>92.294172062904721</v>
      </c>
      <c r="D52" s="10">
        <f t="shared" si="12"/>
        <v>17.322713257965056</v>
      </c>
      <c r="E52" s="10">
        <f t="shared" si="12"/>
        <v>21.552304069963</v>
      </c>
      <c r="F52" s="10">
        <f t="shared" si="12"/>
        <v>45.401291974160515</v>
      </c>
      <c r="G52" s="10">
        <f t="shared" si="12"/>
        <v>23.090202848511005</v>
      </c>
    </row>
    <row r="53" spans="1:7" x14ac:dyDescent="0.25">
      <c r="A53" t="s">
        <v>24</v>
      </c>
      <c r="B53" s="10">
        <f>(B51+B52)/2</f>
        <v>58.192519089488016</v>
      </c>
      <c r="C53" s="10">
        <f t="shared" ref="C53:G53" si="13">(C51+C52)/2</f>
        <v>109.88182521014271</v>
      </c>
      <c r="D53" s="10">
        <f t="shared" si="13"/>
        <v>25.122515691867857</v>
      </c>
      <c r="E53" s="10">
        <f t="shared" si="13"/>
        <v>26.088967373023884</v>
      </c>
      <c r="F53" s="10">
        <f t="shared" si="13"/>
        <v>58.249536209035867</v>
      </c>
      <c r="G53" s="10">
        <f t="shared" si="13"/>
        <v>30.060422960725074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47.438464256271338</v>
      </c>
      <c r="C58" s="10">
        <f t="shared" ref="C58:G58" si="14">((C13/C10)-1)*100</f>
        <v>17.644046094750323</v>
      </c>
      <c r="D58" s="10">
        <f t="shared" si="14"/>
        <v>229.62962962962962</v>
      </c>
      <c r="E58" s="10">
        <f t="shared" si="14"/>
        <v>-1.1400651465798051</v>
      </c>
      <c r="F58" s="10">
        <f t="shared" si="14"/>
        <v>100.33806626098713</v>
      </c>
      <c r="G58" s="10">
        <f t="shared" si="14"/>
        <v>0.70422535211267512</v>
      </c>
    </row>
    <row r="59" spans="1:7" x14ac:dyDescent="0.25">
      <c r="A59" t="s">
        <v>28</v>
      </c>
      <c r="B59" s="10">
        <f>((B35/B34)-1)*100</f>
        <v>83.60787745023724</v>
      </c>
      <c r="C59" s="10">
        <f t="shared" ref="C59:G59" si="15">((C35/C34)-1)*100</f>
        <v>25.510039980402489</v>
      </c>
      <c r="D59" s="10">
        <f t="shared" si="15"/>
        <v>125.79910510944994</v>
      </c>
      <c r="E59" s="10">
        <f t="shared" si="15"/>
        <v>-13.357132232634239</v>
      </c>
      <c r="F59" s="10">
        <f t="shared" si="15"/>
        <v>168.94679850344875</v>
      </c>
      <c r="G59" s="10">
        <f t="shared" si="15"/>
        <v>-15.737415737415738</v>
      </c>
    </row>
    <row r="60" spans="1:7" x14ac:dyDescent="0.25">
      <c r="A60" t="s">
        <v>29</v>
      </c>
      <c r="B60" s="10">
        <f>((B37/B36)-1)*100</f>
        <v>24.531870551159372</v>
      </c>
      <c r="C60" s="10">
        <f t="shared" ref="C60:G60" si="16">((C37/C36)-1)*100</f>
        <v>6.686266026006038</v>
      </c>
      <c r="D60" s="10">
        <f t="shared" si="16"/>
        <v>-31.499147888144407</v>
      </c>
      <c r="E60" s="10">
        <f t="shared" si="16"/>
        <v>-12.357955833340073</v>
      </c>
      <c r="F60" s="10">
        <f t="shared" si="16"/>
        <v>34.246478226999912</v>
      </c>
      <c r="G60" s="10">
        <f t="shared" si="16"/>
        <v>-16.326664578412831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t="s">
        <v>51</v>
      </c>
      <c r="B63" s="37">
        <f>B19/(B12*3)</f>
        <v>186611.38548462492</v>
      </c>
      <c r="C63" s="37">
        <f t="shared" ref="C63:G63" si="17">C19/(C12*3)</f>
        <v>164128.20512820513</v>
      </c>
      <c r="D63" s="37">
        <f t="shared" si="17"/>
        <v>165423.28042328043</v>
      </c>
      <c r="E63" s="37">
        <f t="shared" si="17"/>
        <v>173740.10955569081</v>
      </c>
      <c r="F63" s="37">
        <f t="shared" si="17"/>
        <v>209336.37345493821</v>
      </c>
      <c r="G63" s="37">
        <f t="shared" si="17"/>
        <v>148000</v>
      </c>
    </row>
    <row r="64" spans="1:7" x14ac:dyDescent="0.25">
      <c r="A64" t="s">
        <v>52</v>
      </c>
      <c r="B64" s="37">
        <f>B20/(B13*3)</f>
        <v>188403.65977048219</v>
      </c>
      <c r="C64" s="37">
        <f t="shared" ref="C64:G64" si="18">C20/(C13*3)</f>
        <v>133924.32157887099</v>
      </c>
      <c r="D64" s="37">
        <f t="shared" si="18"/>
        <v>97321.317103620473</v>
      </c>
      <c r="E64" s="37">
        <f t="shared" si="18"/>
        <v>130190.82921471719</v>
      </c>
      <c r="F64" s="37">
        <f t="shared" si="18"/>
        <v>255384.18269771629</v>
      </c>
      <c r="G64" s="37">
        <f t="shared" si="18"/>
        <v>115355.47785547786</v>
      </c>
    </row>
    <row r="65" spans="1:7" hidden="1" x14ac:dyDescent="0.25">
      <c r="A65" s="23" t="s">
        <v>37</v>
      </c>
      <c r="B65" s="24">
        <f>B20/B14</f>
        <v>190508.75693285229</v>
      </c>
      <c r="C65" s="24">
        <f t="shared" ref="C65:G65" si="19">C20/C14</f>
        <v>184059.13442361387</v>
      </c>
      <c r="D65" s="24">
        <f t="shared" si="19"/>
        <v>173231.94444444444</v>
      </c>
      <c r="E65" s="24">
        <f t="shared" si="19"/>
        <v>174321.6911764706</v>
      </c>
      <c r="F65" s="24">
        <f t="shared" si="19"/>
        <v>195328.68697298228</v>
      </c>
      <c r="G65" s="24">
        <f t="shared" si="19"/>
        <v>184425.46583850932</v>
      </c>
    </row>
    <row r="66" spans="1:7" x14ac:dyDescent="0.25">
      <c r="A66" t="s">
        <v>31</v>
      </c>
      <c r="B66" s="10">
        <f>(B64/B63)*B48</f>
        <v>77.43388817053507</v>
      </c>
      <c r="C66" s="10">
        <f t="shared" ref="C66:G66" si="20">(C64/C63)*C48</f>
        <v>104.72815600461946</v>
      </c>
      <c r="D66" s="10">
        <f t="shared" si="20"/>
        <v>15.840876874413095</v>
      </c>
      <c r="E66" s="10">
        <f t="shared" si="20"/>
        <v>24.214541746171427</v>
      </c>
      <c r="F66" s="10">
        <f t="shared" si="20"/>
        <v>96.30010399070089</v>
      </c>
      <c r="G66" s="10">
        <f t="shared" si="20"/>
        <v>37.187283744900931</v>
      </c>
    </row>
    <row r="67" spans="1:7" x14ac:dyDescent="0.25">
      <c r="A67" t="s">
        <v>47</v>
      </c>
      <c r="B67" s="37">
        <f>B19/B12</f>
        <v>559834.15645387478</v>
      </c>
      <c r="C67" s="37">
        <f t="shared" ref="C67:G67" si="21">C19/C12</f>
        <v>492384.61538461538</v>
      </c>
      <c r="D67" s="37">
        <f t="shared" si="21"/>
        <v>496269.84126984124</v>
      </c>
      <c r="E67" s="37">
        <f t="shared" si="21"/>
        <v>521220.3286670724</v>
      </c>
      <c r="F67" s="37">
        <f t="shared" si="21"/>
        <v>628009.12036481465</v>
      </c>
      <c r="G67" s="37">
        <f t="shared" si="21"/>
        <v>444000</v>
      </c>
    </row>
    <row r="68" spans="1:7" x14ac:dyDescent="0.25">
      <c r="A68" t="s">
        <v>48</v>
      </c>
      <c r="B68" s="37">
        <f>B20/B13</f>
        <v>565210.97931144666</v>
      </c>
      <c r="C68" s="37">
        <f t="shared" ref="C68:G68" si="22">C20/C13</f>
        <v>401772.96473661298</v>
      </c>
      <c r="D68" s="37">
        <f t="shared" si="22"/>
        <v>291963.95131086145</v>
      </c>
      <c r="E68" s="37">
        <f t="shared" si="22"/>
        <v>390572.48764415155</v>
      </c>
      <c r="F68" s="37">
        <f t="shared" si="22"/>
        <v>766152.54809314886</v>
      </c>
      <c r="G68" s="37">
        <f t="shared" si="22"/>
        <v>346066.43356643355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32</v>
      </c>
      <c r="B70" s="10"/>
      <c r="C70" s="10"/>
      <c r="D70" s="10"/>
      <c r="E70" s="10"/>
    </row>
    <row r="71" spans="1:7" x14ac:dyDescent="0.25">
      <c r="A71" t="s">
        <v>33</v>
      </c>
      <c r="B71" s="10">
        <f>(B26/B25)*100</f>
        <v>79.593225257682548</v>
      </c>
      <c r="C71" s="10"/>
      <c r="D71" s="10"/>
      <c r="E71" s="10"/>
      <c r="G71" s="7"/>
    </row>
    <row r="72" spans="1:7" x14ac:dyDescent="0.25">
      <c r="A72" t="s">
        <v>34</v>
      </c>
      <c r="B72" s="10">
        <f>(B20/B26)*100</f>
        <v>96.822079254791433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35</v>
      </c>
    </row>
    <row r="76" spans="1:7" x14ac:dyDescent="0.25">
      <c r="A76" t="s">
        <v>80</v>
      </c>
    </row>
    <row r="77" spans="1:7" x14ac:dyDescent="0.25">
      <c r="A77" t="s">
        <v>81</v>
      </c>
      <c r="B77" s="12"/>
      <c r="C77" s="12"/>
      <c r="D77" s="12"/>
    </row>
    <row r="78" spans="1:7" x14ac:dyDescent="0.25">
      <c r="A78" t="s">
        <v>40</v>
      </c>
    </row>
    <row r="80" spans="1:7" x14ac:dyDescent="0.25">
      <c r="A80" t="s">
        <v>38</v>
      </c>
    </row>
    <row r="81" spans="1:1" x14ac:dyDescent="0.25">
      <c r="A81" s="25"/>
    </row>
    <row r="82" spans="1:1" x14ac:dyDescent="0.25">
      <c r="A82" s="25" t="s">
        <v>39</v>
      </c>
    </row>
    <row r="83" spans="1:1" x14ac:dyDescent="0.25">
      <c r="A83" s="25" t="s">
        <v>41</v>
      </c>
    </row>
    <row r="84" spans="1:1" x14ac:dyDescent="0.25">
      <c r="A84" s="25"/>
    </row>
    <row r="85" spans="1:1" x14ac:dyDescent="0.25">
      <c r="A85" s="47" t="s">
        <v>130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zoomScale="80" zoomScaleNormal="80" workbookViewId="0">
      <selection activeCell="I12" sqref="I12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5.5703125" customWidth="1"/>
  </cols>
  <sheetData>
    <row r="2" spans="1:7" ht="15.75" x14ac:dyDescent="0.25">
      <c r="A2" s="55" t="s">
        <v>120</v>
      </c>
      <c r="B2" s="55"/>
      <c r="C2" s="55"/>
      <c r="D2" s="55"/>
      <c r="E2" s="55"/>
      <c r="F2" s="55"/>
    </row>
    <row r="4" spans="1:7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29"/>
    </row>
    <row r="5" spans="1:7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42</v>
      </c>
      <c r="G5" s="39" t="s">
        <v>129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63</v>
      </c>
      <c r="B10" s="4">
        <f>SUM(C10:G10)</f>
        <v>16443</v>
      </c>
      <c r="C10" s="4">
        <f>+'I trimestre'!C10+'II Trimestre'!C10+'III Trimestre'!C10</f>
        <v>7866</v>
      </c>
      <c r="D10" s="4">
        <f>+'I trimestre'!D10+'II Trimestre'!D10+'III Trimestre'!D10</f>
        <v>266</v>
      </c>
      <c r="E10" s="4">
        <f>+'I trimestre'!E10+'II Trimestre'!E10+'III Trimestre'!E10</f>
        <v>1051</v>
      </c>
      <c r="F10" s="4">
        <f>+'I trimestre'!F10+'II Trimestre'!F10+'III Trimestre'!F10</f>
        <v>4683</v>
      </c>
      <c r="G10" s="4">
        <f>+'I trimestre'!G10+'II Trimestre'!G10+'III Trimestre'!G10</f>
        <v>2577</v>
      </c>
    </row>
    <row r="11" spans="1:7" x14ac:dyDescent="0.25">
      <c r="A11" s="18" t="s">
        <v>36</v>
      </c>
      <c r="B11" s="4">
        <f t="shared" ref="B11:B22" si="0">SUM(C11:G11)</f>
        <v>50014</v>
      </c>
      <c r="C11" s="4">
        <f>+'I trimestre'!C11+'II Trimestre'!C11+'III Trimestre'!C11</f>
        <v>21610</v>
      </c>
      <c r="D11" s="4">
        <f>+'I trimestre'!D11+'II Trimestre'!D11+'III Trimestre'!D11</f>
        <v>841</v>
      </c>
      <c r="E11" s="4">
        <f>+'I trimestre'!E11+'II Trimestre'!E11+'III Trimestre'!E11</f>
        <v>3492</v>
      </c>
      <c r="F11" s="4">
        <f>+'I trimestre'!F11+'II Trimestre'!F11+'III Trimestre'!F11</f>
        <v>19511</v>
      </c>
      <c r="G11" s="4">
        <f>+'I trimestre'!G11+'II Trimestre'!G11+'III Trimestre'!G11</f>
        <v>4560</v>
      </c>
    </row>
    <row r="12" spans="1:7" x14ac:dyDescent="0.25">
      <c r="A12" s="41" t="s">
        <v>98</v>
      </c>
      <c r="B12" s="15">
        <f t="shared" si="0"/>
        <v>17797</v>
      </c>
      <c r="C12" s="15">
        <f>+'I trimestre'!C12+'II Trimestre'!C12+'III Trimestre'!C12</f>
        <v>3603</v>
      </c>
      <c r="D12" s="15">
        <f>+'I trimestre'!D12+'II Trimestre'!D12+'III Trimestre'!D12</f>
        <v>1621</v>
      </c>
      <c r="E12" s="15">
        <f>+'I trimestre'!E12+'II Trimestre'!E12+'III Trimestre'!E12</f>
        <v>1923</v>
      </c>
      <c r="F12" s="15">
        <f>'I Semestre'!F12</f>
        <v>8333</v>
      </c>
      <c r="G12" s="15">
        <f>+'I trimestre'!G12+'II Trimestre'!G12+'III Trimestre'!G12</f>
        <v>2317</v>
      </c>
    </row>
    <row r="13" spans="1:7" x14ac:dyDescent="0.25">
      <c r="A13" s="41" t="s">
        <v>99</v>
      </c>
      <c r="B13" s="15">
        <f t="shared" si="0"/>
        <v>14914</v>
      </c>
      <c r="C13" s="15">
        <f>+'I trimestre'!C13+'II Trimestre'!C13+'III Trimestre'!C13</f>
        <v>5055</v>
      </c>
      <c r="D13" s="15">
        <f>+'I trimestre'!D13+'II Trimestre'!D13+'III Trimestre'!D13</f>
        <v>661</v>
      </c>
      <c r="E13" s="15">
        <f>+'I trimestre'!E13+'II Trimestre'!E13+'III Trimestre'!E13</f>
        <v>636</v>
      </c>
      <c r="F13" s="15">
        <f>+'I trimestre'!F13+'II Trimestre'!F13+'III Trimestre'!F13</f>
        <v>6679</v>
      </c>
      <c r="G13" s="15">
        <f>+'I trimestre'!G13+'II Trimestre'!G13+'III Trimestre'!G13</f>
        <v>1883</v>
      </c>
    </row>
    <row r="14" spans="1:7" x14ac:dyDescent="0.25">
      <c r="A14" s="30" t="s">
        <v>36</v>
      </c>
      <c r="B14" s="15">
        <f t="shared" si="0"/>
        <v>55902</v>
      </c>
      <c r="C14" s="15">
        <f>+'I trimestre'!C14+'II Trimestre'!C14+'III Trimestre'!C14</f>
        <v>12032</v>
      </c>
      <c r="D14" s="15">
        <f>+'I trimestre'!D14+'II Trimestre'!D14+'III Trimestre'!D14</f>
        <v>1610</v>
      </c>
      <c r="E14" s="15">
        <f>+'I trimestre'!E14+'II Trimestre'!E14+'III Trimestre'!E14</f>
        <v>1532</v>
      </c>
      <c r="F14" s="15">
        <f>+'I trimestre'!F14+'II Trimestre'!F14+'III Trimestre'!F14</f>
        <v>36106</v>
      </c>
      <c r="G14" s="15">
        <f>+'I trimestre'!G14+'II Trimestre'!G14+'III Trimestre'!G14</f>
        <v>4622</v>
      </c>
    </row>
    <row r="15" spans="1:7" x14ac:dyDescent="0.25">
      <c r="A15" s="41" t="s">
        <v>84</v>
      </c>
      <c r="B15" s="15">
        <f t="shared" si="0"/>
        <v>17860</v>
      </c>
      <c r="C15" s="15">
        <f>+'III Trimestre'!C15</f>
        <v>3604</v>
      </c>
      <c r="D15" s="15">
        <f>+'III Trimestre'!D15</f>
        <v>1622</v>
      </c>
      <c r="E15" s="15">
        <f>+'III Trimestre'!E15</f>
        <v>1982</v>
      </c>
      <c r="F15" s="15">
        <f>+'III Trimestre'!F15</f>
        <v>8335</v>
      </c>
      <c r="G15" s="15">
        <f>+'III Trimestre'!G15</f>
        <v>2317</v>
      </c>
    </row>
    <row r="16" spans="1:7" x14ac:dyDescent="0.25">
      <c r="A16" s="17"/>
      <c r="B16" s="15"/>
      <c r="C16" s="17"/>
      <c r="D16" s="17"/>
      <c r="E16" s="17"/>
      <c r="F16" s="17"/>
      <c r="G16" s="17"/>
    </row>
    <row r="17" spans="1:7" x14ac:dyDescent="0.25">
      <c r="A17" s="43" t="s">
        <v>8</v>
      </c>
      <c r="B17" s="15"/>
      <c r="C17" s="17"/>
      <c r="D17" s="17"/>
      <c r="E17" s="17"/>
      <c r="F17" s="17"/>
      <c r="G17" s="17"/>
    </row>
    <row r="18" spans="1:7" x14ac:dyDescent="0.25">
      <c r="A18" s="41" t="s">
        <v>100</v>
      </c>
      <c r="B18" s="15">
        <f t="shared" si="0"/>
        <v>9323212500</v>
      </c>
      <c r="C18" s="15">
        <f>+'I trimestre'!C18+'II Trimestre'!C18+'III Trimestre'!C18</f>
        <v>3997167500</v>
      </c>
      <c r="D18" s="15">
        <f>+'I trimestre'!D18+'II Trimestre'!D18+'III Trimestre'!D18</f>
        <v>154090000</v>
      </c>
      <c r="E18" s="15">
        <f>+'I trimestre'!E18+'II Trimestre'!E18+'III Trimestre'!E18</f>
        <v>644355000</v>
      </c>
      <c r="F18" s="15">
        <f>+'I trimestre'!F18+'II Trimestre'!F18+'III Trimestre'!F18</f>
        <v>3684000000</v>
      </c>
      <c r="G18" s="15">
        <f>+'I trimestre'!G18+'II Trimestre'!G18+'III Trimestre'!G18</f>
        <v>843600000</v>
      </c>
    </row>
    <row r="19" spans="1:7" x14ac:dyDescent="0.25">
      <c r="A19" s="41" t="s">
        <v>98</v>
      </c>
      <c r="B19" s="15">
        <f t="shared" si="0"/>
        <v>14364755000</v>
      </c>
      <c r="C19" s="15">
        <f>+'I trimestre'!C19+'II Trimestre'!C19+'III Trimestre'!C19</f>
        <v>1989860000</v>
      </c>
      <c r="D19" s="15">
        <f>+'I trimestre'!D19+'II Trimestre'!D19+'III Trimestre'!D19</f>
        <v>898545000</v>
      </c>
      <c r="E19" s="15">
        <f>+'I trimestre'!E19+'II Trimestre'!E19+'III Trimestre'!E19</f>
        <v>1017315000</v>
      </c>
      <c r="F19" s="15">
        <f>+'I trimestre'!F19+'II Trimestre'!F19+'III Trimestre'!F19</f>
        <v>9273000000</v>
      </c>
      <c r="G19" s="15">
        <f>+'I trimestre'!G19+'II Trimestre'!G19+'III Trimestre'!G19</f>
        <v>1186035000</v>
      </c>
    </row>
    <row r="20" spans="1:7" x14ac:dyDescent="0.25">
      <c r="A20" s="41" t="s">
        <v>99</v>
      </c>
      <c r="B20" s="15">
        <f t="shared" si="0"/>
        <v>10658412500</v>
      </c>
      <c r="C20" s="15">
        <f>+'I trimestre'!C20+'II Trimestre'!C20+'III Trimestre'!C20</f>
        <v>2213016250</v>
      </c>
      <c r="D20" s="15">
        <f>+'I trimestre'!D20+'II Trimestre'!D20+'III Trimestre'!D20</f>
        <v>284437500</v>
      </c>
      <c r="E20" s="15">
        <f>+'I trimestre'!E20+'II Trimestre'!E20+'III Trimestre'!E20</f>
        <v>263856250</v>
      </c>
      <c r="F20" s="15">
        <f>+'I trimestre'!F20+'II Trimestre'!F20+'III Trimestre'!F20</f>
        <v>7043420000</v>
      </c>
      <c r="G20" s="15">
        <f>+'I trimestre'!G20+'II Trimestre'!G20+'III Trimestre'!G20</f>
        <v>853682500</v>
      </c>
    </row>
    <row r="21" spans="1:7" x14ac:dyDescent="0.25">
      <c r="A21" s="41" t="s">
        <v>84</v>
      </c>
      <c r="B21" s="15">
        <f t="shared" si="0"/>
        <v>15286020000</v>
      </c>
      <c r="C21" s="15">
        <f>+'III Trimestre'!C21</f>
        <v>1999850000</v>
      </c>
      <c r="D21" s="15">
        <f>+'III Trimestre'!D21</f>
        <v>900025000</v>
      </c>
      <c r="E21" s="15">
        <f>+'III Trimestre'!E21</f>
        <v>1100010000</v>
      </c>
      <c r="F21" s="15">
        <f>+'III Trimestre'!F21</f>
        <v>10000200000</v>
      </c>
      <c r="G21" s="15">
        <f>+'III Trimestre'!G21</f>
        <v>1285935000</v>
      </c>
    </row>
    <row r="22" spans="1:7" x14ac:dyDescent="0.25">
      <c r="A22" s="41" t="s">
        <v>101</v>
      </c>
      <c r="B22" s="15">
        <f t="shared" si="0"/>
        <v>10658412500</v>
      </c>
      <c r="C22" s="15">
        <f>C20</f>
        <v>2213016250</v>
      </c>
      <c r="D22" s="15">
        <f t="shared" ref="D22:G22" si="1">D20</f>
        <v>284437500</v>
      </c>
      <c r="E22" s="15">
        <f t="shared" si="1"/>
        <v>263856250</v>
      </c>
      <c r="F22" s="15">
        <f t="shared" si="1"/>
        <v>7043420000</v>
      </c>
      <c r="G22" s="15">
        <f t="shared" si="1"/>
        <v>853682500</v>
      </c>
    </row>
    <row r="23" spans="1:7" x14ac:dyDescent="0.25">
      <c r="B23" s="4"/>
      <c r="C23" s="4"/>
      <c r="D23" s="4"/>
      <c r="E23" s="4"/>
      <c r="F23" s="4"/>
      <c r="G23" s="4"/>
    </row>
    <row r="24" spans="1:7" x14ac:dyDescent="0.25">
      <c r="A24" t="s">
        <v>9</v>
      </c>
      <c r="B24" s="15"/>
      <c r="C24" s="15"/>
      <c r="D24" s="15"/>
      <c r="E24" s="15"/>
      <c r="F24" s="16"/>
    </row>
    <row r="25" spans="1:7" x14ac:dyDescent="0.25">
      <c r="A25" s="6" t="s">
        <v>98</v>
      </c>
      <c r="B25" s="15">
        <f>B19</f>
        <v>14364755000</v>
      </c>
      <c r="C25" s="15"/>
      <c r="D25" s="15"/>
      <c r="E25" s="15"/>
      <c r="F25" s="15"/>
      <c r="G25" s="7"/>
    </row>
    <row r="26" spans="1:7" x14ac:dyDescent="0.25">
      <c r="A26" s="6" t="s">
        <v>99</v>
      </c>
      <c r="B26" s="15">
        <f>+'I trimestre'!B26+'II Trimestre'!B26+'III Trimestre'!B26</f>
        <v>7308122594</v>
      </c>
      <c r="C26" s="15"/>
      <c r="D26" s="15"/>
      <c r="E26" s="15"/>
      <c r="F26" s="16"/>
      <c r="G26" s="7"/>
    </row>
    <row r="27" spans="1:7" x14ac:dyDescent="0.25">
      <c r="B27" s="17"/>
      <c r="C27" s="17"/>
      <c r="D27" s="17"/>
      <c r="E27" s="17"/>
      <c r="F27" s="17"/>
    </row>
    <row r="28" spans="1:7" x14ac:dyDescent="0.25">
      <c r="A28" t="s">
        <v>10</v>
      </c>
      <c r="B28" s="17"/>
      <c r="C28" s="17"/>
      <c r="D28" s="17"/>
      <c r="E28" s="17"/>
      <c r="F28" s="17"/>
    </row>
    <row r="29" spans="1:7" x14ac:dyDescent="0.25">
      <c r="A29" t="s">
        <v>64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7" x14ac:dyDescent="0.25">
      <c r="A30" t="s">
        <v>102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</row>
    <row r="31" spans="1:7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7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65</v>
      </c>
      <c r="B34" s="15">
        <f>B18/B29</f>
        <v>9417386363.636364</v>
      </c>
      <c r="C34" s="15">
        <f t="shared" ref="C34:G34" si="2">C18/C29</f>
        <v>4037542929.2929292</v>
      </c>
      <c r="D34" s="15">
        <f t="shared" si="2"/>
        <v>155646464.64646465</v>
      </c>
      <c r="E34" s="15">
        <f t="shared" si="2"/>
        <v>650863636.36363637</v>
      </c>
      <c r="F34" s="15">
        <f t="shared" si="2"/>
        <v>3721212121.212121</v>
      </c>
      <c r="G34" s="15">
        <f t="shared" si="2"/>
        <v>852121212.12121212</v>
      </c>
    </row>
    <row r="35" spans="1:7" x14ac:dyDescent="0.25">
      <c r="A35" t="s">
        <v>103</v>
      </c>
      <c r="B35" s="15">
        <f>B20/B30</f>
        <v>10766073232.323233</v>
      </c>
      <c r="C35" s="15">
        <f t="shared" ref="C35:G35" si="3">C20/C30</f>
        <v>2235369949.4949493</v>
      </c>
      <c r="D35" s="15">
        <f t="shared" si="3"/>
        <v>287310606.06060606</v>
      </c>
      <c r="E35" s="15">
        <f t="shared" si="3"/>
        <v>266521464.64646465</v>
      </c>
      <c r="F35" s="15">
        <f t="shared" si="3"/>
        <v>7114565656.5656567</v>
      </c>
      <c r="G35" s="15">
        <f t="shared" si="3"/>
        <v>862305555.55555558</v>
      </c>
    </row>
    <row r="36" spans="1:7" x14ac:dyDescent="0.25">
      <c r="A36" t="s">
        <v>66</v>
      </c>
      <c r="B36" s="15">
        <f>B34/B10</f>
        <v>572729.20778667904</v>
      </c>
      <c r="C36" s="15">
        <f t="shared" ref="C36:G36" si="4">C34/C10</f>
        <v>513290.48173060379</v>
      </c>
      <c r="D36" s="15">
        <f t="shared" si="4"/>
        <v>585137.08513708517</v>
      </c>
      <c r="E36" s="15">
        <f t="shared" si="4"/>
        <v>619280.33907101466</v>
      </c>
      <c r="F36" s="15">
        <f t="shared" si="4"/>
        <v>794621.42242411291</v>
      </c>
      <c r="G36" s="15">
        <f t="shared" si="4"/>
        <v>330664.03264307807</v>
      </c>
    </row>
    <row r="37" spans="1:7" x14ac:dyDescent="0.25">
      <c r="A37" t="s">
        <v>104</v>
      </c>
      <c r="B37" s="15">
        <f>B35/B13</f>
        <v>721876.97682199499</v>
      </c>
      <c r="C37" s="15">
        <f t="shared" ref="C37:G37" si="5">C35/C13</f>
        <v>442209.68338179018</v>
      </c>
      <c r="D37" s="15">
        <f t="shared" si="5"/>
        <v>434660.52354100766</v>
      </c>
      <c r="E37" s="15">
        <f t="shared" si="5"/>
        <v>419058.90667683119</v>
      </c>
      <c r="F37" s="15">
        <f t="shared" si="5"/>
        <v>1065214.2022107586</v>
      </c>
      <c r="G37" s="15">
        <f t="shared" si="5"/>
        <v>457942.40868590312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13.661940476099089</v>
      </c>
      <c r="C42" s="9">
        <f t="shared" ref="C42:G42" si="6">C12/C31*100</f>
        <v>3.7862945175968643</v>
      </c>
      <c r="D42" s="9">
        <f t="shared" si="6"/>
        <v>1.7034647274561523</v>
      </c>
      <c r="E42" s="9">
        <f t="shared" si="6"/>
        <v>2.0208282979014074</v>
      </c>
      <c r="F42" s="9">
        <f t="shared" si="6"/>
        <v>23.735330978694314</v>
      </c>
      <c r="G42" s="9">
        <f t="shared" si="6"/>
        <v>2.4348721613299844</v>
      </c>
    </row>
    <row r="43" spans="1:7" x14ac:dyDescent="0.25">
      <c r="A43" t="s">
        <v>16</v>
      </c>
      <c r="B43" s="9">
        <f>B13/B31*100</f>
        <v>11.448793631541372</v>
      </c>
      <c r="C43" s="9">
        <f t="shared" ref="C43:G43" si="7">C13/C31*100</f>
        <v>5.3121617503336518</v>
      </c>
      <c r="D43" s="9">
        <f t="shared" si="7"/>
        <v>0.69462688763017688</v>
      </c>
      <c r="E43" s="9">
        <f t="shared" si="7"/>
        <v>0.66835506888470875</v>
      </c>
      <c r="F43" s="9">
        <f t="shared" si="7"/>
        <v>19.024154038965477</v>
      </c>
      <c r="G43" s="9">
        <f t="shared" si="7"/>
        <v>1.9787933879086581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83.800640557397315</v>
      </c>
      <c r="C46" s="9">
        <f t="shared" ref="C46:G46" si="8">C13/C12*100</f>
        <v>140.29975020815985</v>
      </c>
      <c r="D46" s="9">
        <f t="shared" si="8"/>
        <v>40.777297964219613</v>
      </c>
      <c r="E46" s="9">
        <f t="shared" si="8"/>
        <v>33.073322932917314</v>
      </c>
      <c r="F46" s="9">
        <f t="shared" si="8"/>
        <v>80.151206048241932</v>
      </c>
      <c r="G46" s="9">
        <f t="shared" si="8"/>
        <v>81.268882175226594</v>
      </c>
    </row>
    <row r="47" spans="1:7" x14ac:dyDescent="0.25">
      <c r="A47" t="s">
        <v>19</v>
      </c>
      <c r="B47" s="9">
        <f>B20/B19*100</f>
        <v>74.198359108804851</v>
      </c>
      <c r="C47" s="9">
        <f t="shared" ref="C47:G47" si="9">C20/C19*100</f>
        <v>111.21467088136853</v>
      </c>
      <c r="D47" s="9">
        <f t="shared" si="9"/>
        <v>31.655342804200124</v>
      </c>
      <c r="E47" s="9">
        <f t="shared" si="9"/>
        <v>25.936533915257321</v>
      </c>
      <c r="F47" s="9">
        <f t="shared" si="9"/>
        <v>75.956216974010573</v>
      </c>
      <c r="G47" s="9">
        <f t="shared" si="9"/>
        <v>71.977850569333953</v>
      </c>
    </row>
    <row r="48" spans="1:7" x14ac:dyDescent="0.25">
      <c r="A48" t="s">
        <v>20</v>
      </c>
      <c r="B48" s="10">
        <f>AVERAGE(B46:B47)</f>
        <v>78.999499833101083</v>
      </c>
      <c r="C48" s="10">
        <f t="shared" ref="C48:G48" si="10">AVERAGE(C46:C47)</f>
        <v>125.75721054476419</v>
      </c>
      <c r="D48" s="10">
        <f t="shared" si="10"/>
        <v>36.216320384209865</v>
      </c>
      <c r="E48" s="10">
        <f t="shared" si="10"/>
        <v>29.504928424087318</v>
      </c>
      <c r="F48" s="10">
        <f t="shared" si="10"/>
        <v>78.053711511126252</v>
      </c>
      <c r="G48" s="10">
        <f t="shared" si="10"/>
        <v>76.623366372280273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83.505039193729004</v>
      </c>
      <c r="C51" s="10">
        <f t="shared" ref="C51:G51" si="11">C13/C15*100</f>
        <v>140.26082130965594</v>
      </c>
      <c r="D51" s="10">
        <f t="shared" si="11"/>
        <v>40.752157829839703</v>
      </c>
      <c r="E51" s="10">
        <f t="shared" si="11"/>
        <v>32.088799192734612</v>
      </c>
      <c r="F51" s="10">
        <f t="shared" si="11"/>
        <v>80.131973605278944</v>
      </c>
      <c r="G51" s="10">
        <f t="shared" si="11"/>
        <v>81.268882175226594</v>
      </c>
    </row>
    <row r="52" spans="1:7" x14ac:dyDescent="0.25">
      <c r="A52" t="s">
        <v>23</v>
      </c>
      <c r="B52" s="10">
        <f>B20/B21*100</f>
        <v>69.726537712236407</v>
      </c>
      <c r="C52" s="10">
        <f t="shared" ref="C52:G52" si="12">C20/C21*100</f>
        <v>110.65911193339501</v>
      </c>
      <c r="D52" s="10">
        <f t="shared" si="12"/>
        <v>31.603288797533402</v>
      </c>
      <c r="E52" s="10">
        <f t="shared" si="12"/>
        <v>23.986713757147662</v>
      </c>
      <c r="F52" s="10">
        <f t="shared" si="12"/>
        <v>70.432791344173111</v>
      </c>
      <c r="G52" s="10">
        <f t="shared" si="12"/>
        <v>66.386131491871666</v>
      </c>
    </row>
    <row r="53" spans="1:7" x14ac:dyDescent="0.25">
      <c r="A53" t="s">
        <v>24</v>
      </c>
      <c r="B53" s="10">
        <f>(B51+B52)/2</f>
        <v>76.615788452982713</v>
      </c>
      <c r="C53" s="10">
        <f t="shared" ref="C53:G53" si="13">(C51+C52)/2</f>
        <v>125.45996662152547</v>
      </c>
      <c r="D53" s="10">
        <f t="shared" si="13"/>
        <v>36.177723313686556</v>
      </c>
      <c r="E53" s="10">
        <f t="shared" si="13"/>
        <v>28.037756474941137</v>
      </c>
      <c r="F53" s="10">
        <f t="shared" si="13"/>
        <v>75.282382474726035</v>
      </c>
      <c r="G53" s="10">
        <f t="shared" si="13"/>
        <v>73.827506833549137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-9.2987897585598773</v>
      </c>
      <c r="C58" s="10">
        <f t="shared" ref="C58:G58" si="14">((C13/C10)-1)*100</f>
        <v>-35.736079328756674</v>
      </c>
      <c r="D58" s="10">
        <f t="shared" si="14"/>
        <v>148.49624060150376</v>
      </c>
      <c r="E58" s="10">
        <f t="shared" si="14"/>
        <v>-39.48620361560419</v>
      </c>
      <c r="F58" s="10">
        <f t="shared" si="14"/>
        <v>42.622250693999561</v>
      </c>
      <c r="G58" s="10">
        <f t="shared" si="14"/>
        <v>-26.930539386883979</v>
      </c>
    </row>
    <row r="59" spans="1:7" x14ac:dyDescent="0.25">
      <c r="A59" t="s">
        <v>28</v>
      </c>
      <c r="B59" s="10">
        <f>((B35/B34)-1)*100</f>
        <v>14.321243884551604</v>
      </c>
      <c r="C59" s="10">
        <f t="shared" ref="C59:G59" si="15">((C35/C34)-1)*100</f>
        <v>-44.635388684612295</v>
      </c>
      <c r="D59" s="10">
        <f t="shared" si="15"/>
        <v>84.591797001752241</v>
      </c>
      <c r="E59" s="10">
        <f t="shared" si="15"/>
        <v>-59.051105368934827</v>
      </c>
      <c r="F59" s="10">
        <f t="shared" si="15"/>
        <v>91.189467969598283</v>
      </c>
      <c r="G59" s="10">
        <f t="shared" si="15"/>
        <v>1.1951754385964852</v>
      </c>
    </row>
    <row r="60" spans="1:7" x14ac:dyDescent="0.25">
      <c r="A60" t="s">
        <v>29</v>
      </c>
      <c r="B60" s="10">
        <f>((B37/B36)-1)*100</f>
        <v>26.041585972487734</v>
      </c>
      <c r="C60" s="10">
        <f t="shared" ref="C60:G60" si="16">((C37/C36)-1)*100</f>
        <v>-13.848064766203827</v>
      </c>
      <c r="D60" s="10">
        <f t="shared" si="16"/>
        <v>-25.71646293121621</v>
      </c>
      <c r="E60" s="10">
        <f t="shared" si="16"/>
        <v>-32.331307771620303</v>
      </c>
      <c r="F60" s="10">
        <f t="shared" si="16"/>
        <v>34.05304364450199</v>
      </c>
      <c r="G60" s="10">
        <f t="shared" si="16"/>
        <v>38.491750985269867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t="s">
        <v>51</v>
      </c>
      <c r="B63" s="15">
        <f>B19/(B12*3)</f>
        <v>269048.24783203163</v>
      </c>
      <c r="C63" s="15">
        <f t="shared" ref="C63:G63" si="17">C19/(C12*3)</f>
        <v>184092.88555833101</v>
      </c>
      <c r="D63" s="15">
        <f t="shared" si="17"/>
        <v>184771.74583590377</v>
      </c>
      <c r="E63" s="15">
        <f t="shared" si="17"/>
        <v>176341.65366614665</v>
      </c>
      <c r="F63" s="15">
        <f t="shared" si="17"/>
        <v>370934.83739349572</v>
      </c>
      <c r="G63" s="15">
        <f t="shared" si="17"/>
        <v>170627.96719896418</v>
      </c>
    </row>
    <row r="64" spans="1:7" x14ac:dyDescent="0.25">
      <c r="A64" t="s">
        <v>52</v>
      </c>
      <c r="B64" s="15">
        <f>B20/(B13*3)</f>
        <v>238219.40235125832</v>
      </c>
      <c r="C64" s="15">
        <f t="shared" ref="C64:G64" si="18">C20/(C13*3)</f>
        <v>145929.19551599078</v>
      </c>
      <c r="D64" s="15">
        <f t="shared" si="18"/>
        <v>143437.97276853252</v>
      </c>
      <c r="E64" s="15">
        <f t="shared" si="18"/>
        <v>138289.4392033543</v>
      </c>
      <c r="F64" s="15">
        <f t="shared" si="18"/>
        <v>351520.6867295503</v>
      </c>
      <c r="G64" s="15">
        <f t="shared" si="18"/>
        <v>151120.99486634802</v>
      </c>
    </row>
    <row r="65" spans="1:7" hidden="1" x14ac:dyDescent="0.25">
      <c r="A65" s="23" t="s">
        <v>37</v>
      </c>
      <c r="B65" s="24">
        <f>B20/B14</f>
        <v>190662.45393724734</v>
      </c>
      <c r="C65" s="24">
        <f t="shared" ref="C65:G65" si="19">C20/C14</f>
        <v>183927.54737367021</v>
      </c>
      <c r="D65" s="24">
        <f t="shared" si="19"/>
        <v>176669.25465838509</v>
      </c>
      <c r="E65" s="24">
        <f t="shared" si="19"/>
        <v>172229.92819843342</v>
      </c>
      <c r="F65" s="24">
        <f t="shared" si="19"/>
        <v>195076.1646263779</v>
      </c>
      <c r="G65" s="24">
        <f t="shared" si="19"/>
        <v>184699.80527909996</v>
      </c>
    </row>
    <row r="66" spans="1:7" x14ac:dyDescent="0.25">
      <c r="A66" t="s">
        <v>31</v>
      </c>
      <c r="B66" s="10">
        <f>(B64/B63)*B48</f>
        <v>69.947356237899072</v>
      </c>
      <c r="C66" s="10">
        <f t="shared" ref="C66:G66" si="20">(C64/C63)*C48</f>
        <v>99.686897239261725</v>
      </c>
      <c r="D66" s="10">
        <f t="shared" si="20"/>
        <v>28.114664141671607</v>
      </c>
      <c r="E66" s="10">
        <f t="shared" si="20"/>
        <v>23.138152107991981</v>
      </c>
      <c r="F66" s="10">
        <f t="shared" si="20"/>
        <v>73.968502028497838</v>
      </c>
      <c r="G66" s="10">
        <f t="shared" si="20"/>
        <v>67.863431454266106</v>
      </c>
    </row>
    <row r="67" spans="1:7" x14ac:dyDescent="0.25">
      <c r="A67" t="s">
        <v>43</v>
      </c>
      <c r="B67" s="10">
        <f>B19/B12</f>
        <v>807144.74349609483</v>
      </c>
      <c r="C67" s="10">
        <f t="shared" ref="C67:G67" si="21">C19/C12</f>
        <v>552278.65667499311</v>
      </c>
      <c r="D67" s="10">
        <f t="shared" si="21"/>
        <v>554315.23750771128</v>
      </c>
      <c r="E67" s="10">
        <f t="shared" si="21"/>
        <v>529024.96099843993</v>
      </c>
      <c r="F67" s="10">
        <f t="shared" si="21"/>
        <v>1112804.5121804872</v>
      </c>
      <c r="G67" s="10">
        <f t="shared" si="21"/>
        <v>511883.90159689251</v>
      </c>
    </row>
    <row r="68" spans="1:7" x14ac:dyDescent="0.25">
      <c r="A68" t="s">
        <v>44</v>
      </c>
      <c r="B68" s="10">
        <f>B20/B13</f>
        <v>714658.20705377497</v>
      </c>
      <c r="C68" s="10">
        <f t="shared" ref="C68:G68" si="22">C20/C13</f>
        <v>437787.58654797229</v>
      </c>
      <c r="D68" s="10">
        <f t="shared" si="22"/>
        <v>430313.91830559756</v>
      </c>
      <c r="E68" s="10">
        <f t="shared" si="22"/>
        <v>414868.31761006289</v>
      </c>
      <c r="F68" s="10">
        <f t="shared" si="22"/>
        <v>1054562.0601886511</v>
      </c>
      <c r="G68" s="10">
        <f t="shared" si="22"/>
        <v>453362.98459904408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32</v>
      </c>
      <c r="B70" s="10"/>
      <c r="C70" s="10"/>
      <c r="D70" s="10"/>
      <c r="E70" s="10"/>
    </row>
    <row r="71" spans="1:7" x14ac:dyDescent="0.25">
      <c r="A71" t="s">
        <v>33</v>
      </c>
      <c r="B71" s="10">
        <f>(B26/B25)*100</f>
        <v>50.875372354070777</v>
      </c>
      <c r="C71" s="10"/>
      <c r="D71" s="10"/>
      <c r="E71" s="10"/>
      <c r="G71" s="7"/>
    </row>
    <row r="72" spans="1:7" x14ac:dyDescent="0.25">
      <c r="A72" t="s">
        <v>34</v>
      </c>
      <c r="B72" s="10">
        <f>(B20/B26)*100</f>
        <v>145.84337308121519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35</v>
      </c>
    </row>
    <row r="76" spans="1:7" x14ac:dyDescent="0.25">
      <c r="A76" t="s">
        <v>80</v>
      </c>
    </row>
    <row r="77" spans="1:7" x14ac:dyDescent="0.25">
      <c r="A77" t="s">
        <v>81</v>
      </c>
      <c r="B77" s="12"/>
      <c r="C77" s="12"/>
      <c r="D77" s="12"/>
    </row>
    <row r="79" spans="1:7" x14ac:dyDescent="0.25">
      <c r="A79" t="s">
        <v>38</v>
      </c>
    </row>
    <row r="80" spans="1:7" x14ac:dyDescent="0.25">
      <c r="A80" s="25" t="s">
        <v>41</v>
      </c>
    </row>
    <row r="81" spans="1:1" x14ac:dyDescent="0.25">
      <c r="A81" s="25"/>
    </row>
    <row r="82" spans="1:1" x14ac:dyDescent="0.25">
      <c r="A82" s="47" t="s">
        <v>131</v>
      </c>
    </row>
  </sheetData>
  <mergeCells count="4">
    <mergeCell ref="A2:F2"/>
    <mergeCell ref="A4:A5"/>
    <mergeCell ref="B4:B5"/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zoomScale="80" zoomScaleNormal="80" workbookViewId="0">
      <selection activeCell="J8" sqref="J8"/>
    </sheetView>
  </sheetViews>
  <sheetFormatPr baseColWidth="10" defaultColWidth="11.42578125" defaultRowHeight="15" x14ac:dyDescent="0.25"/>
  <cols>
    <col min="1" max="1" width="48.425781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9.28515625" customWidth="1"/>
  </cols>
  <sheetData>
    <row r="2" spans="1:8" ht="15.75" x14ac:dyDescent="0.25">
      <c r="A2" s="55" t="s">
        <v>121</v>
      </c>
      <c r="B2" s="55"/>
      <c r="C2" s="55"/>
      <c r="D2" s="55"/>
      <c r="E2" s="55"/>
      <c r="F2" s="55"/>
    </row>
    <row r="4" spans="1:8" x14ac:dyDescent="0.25">
      <c r="A4" s="57" t="s">
        <v>0</v>
      </c>
      <c r="B4" s="59" t="s">
        <v>1</v>
      </c>
      <c r="C4" s="56" t="s">
        <v>2</v>
      </c>
      <c r="D4" s="56"/>
      <c r="E4" s="56"/>
      <c r="F4" s="56"/>
      <c r="G4" s="29"/>
      <c r="H4" s="32"/>
    </row>
    <row r="5" spans="1:8" ht="15.75" thickBot="1" x14ac:dyDescent="0.3">
      <c r="A5" s="58"/>
      <c r="B5" s="60"/>
      <c r="C5" s="1" t="s">
        <v>3</v>
      </c>
      <c r="D5" s="1" t="s">
        <v>4</v>
      </c>
      <c r="E5" s="1" t="s">
        <v>5</v>
      </c>
      <c r="F5" s="1" t="s">
        <v>53</v>
      </c>
      <c r="G5" s="39" t="s">
        <v>129</v>
      </c>
      <c r="H5" s="33"/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75</v>
      </c>
      <c r="B10" s="4">
        <f>SUM(C10:G10)</f>
        <v>27581</v>
      </c>
      <c r="C10" s="4">
        <f>+'I trimestre'!C10+'II Trimestre'!C10+'III Trimestre'!C10+'IV Trimestre'!C10</f>
        <v>13458</v>
      </c>
      <c r="D10" s="4">
        <f>+'I trimestre'!D10+'II Trimestre'!D10+'III Trimestre'!D10+'IV Trimestre'!D10</f>
        <v>584</v>
      </c>
      <c r="E10" s="15">
        <f>+'I trimestre'!E10+'II Trimestre'!E10+'III Trimestre'!E10+'IV Trimestre'!E10</f>
        <v>1688</v>
      </c>
      <c r="F10" s="15">
        <f>+'I trimestre'!F10+'II Trimestre'!F10+'III Trimestre'!F10+'IV Trimestre'!F10</f>
        <v>9274</v>
      </c>
      <c r="G10" s="15">
        <f>+'I trimestre'!G10+'II Trimestre'!G10+'III Trimestre'!G10+'IV Trimestre'!G10</f>
        <v>2577</v>
      </c>
      <c r="H10" s="4"/>
    </row>
    <row r="11" spans="1:8" x14ac:dyDescent="0.25">
      <c r="A11" s="30" t="s">
        <v>36</v>
      </c>
      <c r="B11" s="4">
        <f t="shared" ref="B11:B15" si="0">SUM(C11:G11)</f>
        <v>75364</v>
      </c>
      <c r="C11" s="4">
        <f>+'I trimestre'!C11+'II Trimestre'!C11+'III Trimestre'!C11+'IV Trimestre'!C11</f>
        <v>32737</v>
      </c>
      <c r="D11" s="4">
        <f>+'I trimestre'!D11+'II Trimestre'!D11+'III Trimestre'!D11+'IV Trimestre'!D11</f>
        <v>1379</v>
      </c>
      <c r="E11" s="15">
        <f>+'I trimestre'!E11+'II Trimestre'!E11+'III Trimestre'!E11+'IV Trimestre'!E11</f>
        <v>4743</v>
      </c>
      <c r="F11" s="15">
        <f>+'I trimestre'!F11+'II Trimestre'!F11+'III Trimestre'!F11+'IV Trimestre'!F11</f>
        <v>31945</v>
      </c>
      <c r="G11" s="15">
        <f>+'I trimestre'!G11+'II Trimestre'!G11+'III Trimestre'!G11+'IV Trimestre'!G11</f>
        <v>4560</v>
      </c>
      <c r="H11" s="4"/>
    </row>
    <row r="12" spans="1:8" x14ac:dyDescent="0.25">
      <c r="A12" s="41" t="s">
        <v>122</v>
      </c>
      <c r="B12" s="15">
        <f t="shared" si="0"/>
        <v>17860</v>
      </c>
      <c r="C12" s="21">
        <f>+'I trimestre'!C12+'II Trimestre'!C12+'III Trimestre'!C12+'IV Trimestre'!C12</f>
        <v>3604</v>
      </c>
      <c r="D12" s="21">
        <f>+'I trimestre'!D12+'II Trimestre'!D12+'III Trimestre'!D12+'IV Trimestre'!D12</f>
        <v>1622</v>
      </c>
      <c r="E12" s="21">
        <f>+'I trimestre'!E12+'II Trimestre'!E12+'III Trimestre'!E12+'IV Trimestre'!E12</f>
        <v>1982</v>
      </c>
      <c r="F12" s="21">
        <f>+'I trimestre'!F12+'II Trimestre'!F12+'III Trimestre'!F12+'IV Trimestre'!F12</f>
        <v>8335</v>
      </c>
      <c r="G12" s="21">
        <f>+'I trimestre'!G12+'II Trimestre'!G12+'III Trimestre'!G12+'IV Trimestre'!G12</f>
        <v>2317</v>
      </c>
      <c r="H12" s="34"/>
    </row>
    <row r="13" spans="1:8" x14ac:dyDescent="0.25">
      <c r="A13" s="41" t="s">
        <v>123</v>
      </c>
      <c r="B13" s="15">
        <f t="shared" si="0"/>
        <v>17665</v>
      </c>
      <c r="C13" s="15">
        <f>+'I trimestre'!C13+'II Trimestre'!C13+'III Trimestre'!C13+'IV Trimestre'!C13</f>
        <v>5493</v>
      </c>
      <c r="D13" s="15">
        <f>+'I trimestre'!D13+'II Trimestre'!D13+'III Trimestre'!D13+'IV Trimestre'!D13</f>
        <v>757</v>
      </c>
      <c r="E13" s="15">
        <f>+'I trimestre'!E13+'II Trimestre'!E13+'III Trimestre'!E13+'IV Trimestre'!E13</f>
        <v>751</v>
      </c>
      <c r="F13" s="15">
        <f>+'I trimestre'!F13+'II Trimestre'!F13+'III Trimestre'!F13+'IV Trimestre'!F13</f>
        <v>7944</v>
      </c>
      <c r="G13" s="15">
        <f>+'I trimestre'!G13+'II Trimestre'!G13+'III Trimestre'!G13+'IV Trimestre'!G13</f>
        <v>2720</v>
      </c>
      <c r="H13" s="4"/>
    </row>
    <row r="14" spans="1:8" x14ac:dyDescent="0.25">
      <c r="A14" s="30" t="s">
        <v>36</v>
      </c>
      <c r="B14" s="15">
        <f t="shared" si="0"/>
        <v>73284</v>
      </c>
      <c r="C14" s="15">
        <f>+'I trimestre'!C14+'II Trimestre'!C14+'III Trimestre'!C14+'IV Trimestre'!C14</f>
        <v>13146</v>
      </c>
      <c r="D14" s="15">
        <f>+'I trimestre'!D14+'II Trimestre'!D14+'III Trimestre'!D14+'IV Trimestre'!D14</f>
        <v>1949</v>
      </c>
      <c r="E14" s="15">
        <f>+'I trimestre'!E14+'II Trimestre'!E14+'III Trimestre'!E14+'IV Trimestre'!E14</f>
        <v>1790</v>
      </c>
      <c r="F14" s="15">
        <f>+'I trimestre'!F14+'II Trimestre'!F14+'III Trimestre'!F14+'IV Trimestre'!F14</f>
        <v>48348</v>
      </c>
      <c r="G14" s="15">
        <f>+'I trimestre'!G14+'II Trimestre'!G14+'III Trimestre'!G14+'IV Trimestre'!G14</f>
        <v>8051</v>
      </c>
      <c r="H14" s="4"/>
    </row>
    <row r="15" spans="1:8" x14ac:dyDescent="0.25">
      <c r="A15" s="41" t="s">
        <v>84</v>
      </c>
      <c r="B15" s="15">
        <f t="shared" si="0"/>
        <v>17860</v>
      </c>
      <c r="C15" s="15">
        <f>+'IV Trimestre'!C15</f>
        <v>3604</v>
      </c>
      <c r="D15" s="15">
        <f>+'IV Trimestre'!D15</f>
        <v>1622</v>
      </c>
      <c r="E15" s="15">
        <f>+'IV Trimestre'!E15</f>
        <v>1982</v>
      </c>
      <c r="F15" s="15">
        <f>+'IV Trimestre'!F15</f>
        <v>8335</v>
      </c>
      <c r="G15" s="15">
        <f>+'IV Trimestre'!G15</f>
        <v>2317</v>
      </c>
      <c r="H15" s="4"/>
    </row>
    <row r="16" spans="1:8" x14ac:dyDescent="0.25">
      <c r="A16" s="17"/>
      <c r="B16" s="17"/>
      <c r="C16" s="17"/>
      <c r="D16" s="17"/>
      <c r="E16" s="17"/>
      <c r="F16" s="17"/>
      <c r="G16" s="17"/>
    </row>
    <row r="17" spans="1:9" x14ac:dyDescent="0.25">
      <c r="A17" s="43" t="s">
        <v>8</v>
      </c>
      <c r="B17" s="17"/>
      <c r="C17" s="17"/>
      <c r="D17" s="17"/>
      <c r="E17" s="17"/>
      <c r="F17" s="17"/>
      <c r="G17" s="17"/>
    </row>
    <row r="18" spans="1:9" x14ac:dyDescent="0.25">
      <c r="A18" s="41" t="s">
        <v>124</v>
      </c>
      <c r="B18" s="15">
        <f>SUM(C18:G18)</f>
        <v>14499315000</v>
      </c>
      <c r="C18" s="15">
        <f>+'I trimestre'!C18+'II Trimestre'!C18+'III Trimestre'!C18+'IV Trimestre'!C18</f>
        <v>6055662500</v>
      </c>
      <c r="D18" s="15">
        <f>+'I trimestre'!D18+'II Trimestre'!D18+'III Trimestre'!D18+'IV Trimestre'!D18</f>
        <v>252365000</v>
      </c>
      <c r="E18" s="15">
        <f>+'I trimestre'!E18+'II Trimestre'!E18+'III Trimestre'!E18+'IV Trimestre'!E18</f>
        <v>867187500</v>
      </c>
      <c r="F18" s="15">
        <f>+'I trimestre'!F18+'II Trimestre'!F18+'III Trimestre'!F18+'IV Trimestre'!F18</f>
        <v>6080900000</v>
      </c>
      <c r="G18" s="15">
        <f>+'I trimestre'!G18+'II Trimestre'!G18+'III Trimestre'!G18+'IV Trimestre'!G18</f>
        <v>1243200000</v>
      </c>
      <c r="H18" s="15"/>
    </row>
    <row r="19" spans="1:9" s="17" customFormat="1" x14ac:dyDescent="0.25">
      <c r="A19" s="41" t="s">
        <v>122</v>
      </c>
      <c r="B19" s="15">
        <f t="shared" ref="B19:B22" si="1">SUM(C19:G19)</f>
        <v>15286020000</v>
      </c>
      <c r="C19" s="15">
        <f>+'I trimestre'!C19+'II Trimestre'!C19+'III Trimestre'!C19+'IV Trimestre'!C19</f>
        <v>1999850000</v>
      </c>
      <c r="D19" s="15">
        <f>+'I trimestre'!D19+'II Trimestre'!D19+'III Trimestre'!D19+'IV Trimestre'!D19</f>
        <v>900025000</v>
      </c>
      <c r="E19" s="15">
        <f>+'I trimestre'!E19+'II Trimestre'!E19+'III Trimestre'!E19+'IV Trimestre'!E19</f>
        <v>1100010000</v>
      </c>
      <c r="F19" s="15">
        <f>+'I trimestre'!F19+'II Trimestre'!F19+'III Trimestre'!F19+'IV Trimestre'!F19</f>
        <v>10000200000</v>
      </c>
      <c r="G19" s="15">
        <f>+'I trimestre'!G19+'II Trimestre'!G19+'III Trimestre'!G19+'IV Trimestre'!G19</f>
        <v>1285935000</v>
      </c>
      <c r="H19" s="15"/>
      <c r="I19" s="15"/>
    </row>
    <row r="20" spans="1:9" x14ac:dyDescent="0.25">
      <c r="A20" s="41" t="s">
        <v>123</v>
      </c>
      <c r="B20" s="15">
        <f t="shared" si="1"/>
        <v>14011512500</v>
      </c>
      <c r="C20" s="15">
        <f>+'I trimestre'!C20+'II Trimestre'!C20+'III Trimestre'!C20+'IV Trimestre'!C20</f>
        <v>2419106250</v>
      </c>
      <c r="D20" s="15">
        <f>+'I trimestre'!D20+'II Trimestre'!D20+'III Trimestre'!D20+'IV Trimestre'!D20</f>
        <v>341047500</v>
      </c>
      <c r="E20" s="15">
        <f>+'I trimestre'!E20+'II Trimestre'!E20+'III Trimestre'!E20+'IV Trimestre'!E20</f>
        <v>311586250</v>
      </c>
      <c r="F20" s="15">
        <f>+'I trimestre'!F20+'II Trimestre'!F20+'III Trimestre'!F20+'IV Trimestre'!F20</f>
        <v>9451725000</v>
      </c>
      <c r="G20" s="15">
        <f>+'I trimestre'!G20+'II Trimestre'!G20+'III Trimestre'!G20+'IV Trimestre'!G20</f>
        <v>1488047500</v>
      </c>
      <c r="H20" s="15"/>
    </row>
    <row r="21" spans="1:9" s="17" customFormat="1" x14ac:dyDescent="0.25">
      <c r="A21" s="41" t="s">
        <v>84</v>
      </c>
      <c r="B21" s="15">
        <f t="shared" si="1"/>
        <v>15286020000</v>
      </c>
      <c r="C21" s="15">
        <f>+'IV Trimestre'!C21</f>
        <v>1999850000</v>
      </c>
      <c r="D21" s="15">
        <f>+'IV Trimestre'!D21</f>
        <v>900025000</v>
      </c>
      <c r="E21" s="15">
        <f>+'IV Trimestre'!E21</f>
        <v>1100010000</v>
      </c>
      <c r="F21" s="15">
        <f>+'IV Trimestre'!F21</f>
        <v>10000200000</v>
      </c>
      <c r="G21" s="15">
        <f>+'IV Trimestre'!G21</f>
        <v>1285935000</v>
      </c>
      <c r="H21" s="15"/>
    </row>
    <row r="22" spans="1:9" x14ac:dyDescent="0.25">
      <c r="A22" s="41" t="s">
        <v>125</v>
      </c>
      <c r="B22" s="15">
        <f t="shared" si="1"/>
        <v>14011512500</v>
      </c>
      <c r="C22" s="15">
        <f>+C20</f>
        <v>2419106250</v>
      </c>
      <c r="D22" s="15">
        <f t="shared" ref="D22:G22" si="2">+D20</f>
        <v>341047500</v>
      </c>
      <c r="E22" s="15">
        <f t="shared" si="2"/>
        <v>311586250</v>
      </c>
      <c r="F22" s="15">
        <f t="shared" si="2"/>
        <v>9451725000</v>
      </c>
      <c r="G22" s="15">
        <f t="shared" si="2"/>
        <v>1488047500</v>
      </c>
      <c r="H22" s="4"/>
    </row>
    <row r="23" spans="1:9" x14ac:dyDescent="0.25">
      <c r="B23" s="4"/>
      <c r="C23" s="4"/>
      <c r="D23" s="4"/>
      <c r="E23" s="4"/>
      <c r="F23" s="14"/>
    </row>
    <row r="24" spans="1:9" x14ac:dyDescent="0.25">
      <c r="A24" t="s">
        <v>9</v>
      </c>
      <c r="B24" s="15"/>
      <c r="C24" s="15"/>
      <c r="D24" s="15"/>
      <c r="E24" s="15"/>
      <c r="F24" s="16"/>
    </row>
    <row r="25" spans="1:9" x14ac:dyDescent="0.25">
      <c r="A25" s="6" t="s">
        <v>122</v>
      </c>
      <c r="B25" s="15">
        <f>B19</f>
        <v>15286020000</v>
      </c>
      <c r="C25" s="15"/>
      <c r="D25" s="15"/>
      <c r="E25" s="15"/>
      <c r="F25" s="15"/>
      <c r="G25" s="7"/>
      <c r="H25" s="7"/>
    </row>
    <row r="26" spans="1:9" x14ac:dyDescent="0.25">
      <c r="A26" s="6" t="s">
        <v>123</v>
      </c>
      <c r="B26" s="15">
        <f>+'I trimestre'!B26+'II Trimestre'!B26+'III Trimestre'!B26+'IV Trimestre'!B26</f>
        <v>7308122594</v>
      </c>
      <c r="C26" s="15"/>
      <c r="D26" s="15"/>
      <c r="E26" s="15"/>
      <c r="F26" s="16"/>
      <c r="G26" s="7"/>
      <c r="H26" s="7"/>
    </row>
    <row r="27" spans="1:9" x14ac:dyDescent="0.25">
      <c r="B27" s="17"/>
      <c r="C27" s="17"/>
      <c r="D27" s="17"/>
      <c r="E27" s="17"/>
      <c r="F27" s="17"/>
    </row>
    <row r="28" spans="1:9" x14ac:dyDescent="0.25">
      <c r="A28" t="s">
        <v>10</v>
      </c>
      <c r="B28" s="17"/>
      <c r="C28" s="17"/>
      <c r="D28" s="17"/>
      <c r="E28" s="17"/>
      <c r="F28" s="17"/>
    </row>
    <row r="29" spans="1:9" x14ac:dyDescent="0.25">
      <c r="A29" t="s">
        <v>76</v>
      </c>
      <c r="B29" s="38">
        <v>0.99</v>
      </c>
      <c r="C29" s="38">
        <v>0.99</v>
      </c>
      <c r="D29" s="38">
        <v>0.99</v>
      </c>
      <c r="E29" s="38">
        <v>0.99</v>
      </c>
      <c r="F29" s="38">
        <v>0.99</v>
      </c>
      <c r="G29" s="38">
        <v>0.99</v>
      </c>
    </row>
    <row r="30" spans="1:9" x14ac:dyDescent="0.25">
      <c r="A30" t="s">
        <v>126</v>
      </c>
      <c r="B30" s="38">
        <v>0.99</v>
      </c>
      <c r="C30" s="38">
        <v>0.99</v>
      </c>
      <c r="D30" s="38">
        <v>0.99</v>
      </c>
      <c r="E30" s="38">
        <v>0.99</v>
      </c>
      <c r="F30" s="38">
        <v>0.99</v>
      </c>
      <c r="G30" s="38">
        <v>0.99</v>
      </c>
    </row>
    <row r="31" spans="1:9" x14ac:dyDescent="0.25">
      <c r="A31" t="s">
        <v>11</v>
      </c>
      <c r="B31" s="4">
        <f>+C31+F31</f>
        <v>130267</v>
      </c>
      <c r="C31" s="4">
        <v>95159</v>
      </c>
      <c r="D31" s="4">
        <v>95159</v>
      </c>
      <c r="E31" s="4">
        <v>95159</v>
      </c>
      <c r="F31" s="4">
        <v>35108</v>
      </c>
      <c r="G31" s="4">
        <v>95159</v>
      </c>
    </row>
    <row r="32" spans="1:9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77</v>
      </c>
      <c r="B34" s="15">
        <f>B18/B29</f>
        <v>14645772727.272728</v>
      </c>
      <c r="C34" s="15">
        <f t="shared" ref="C34:G34" si="3">C18/C29</f>
        <v>6116830808.0808077</v>
      </c>
      <c r="D34" s="15">
        <f t="shared" si="3"/>
        <v>254914141.41414142</v>
      </c>
      <c r="E34" s="15">
        <f t="shared" si="3"/>
        <v>875946969.69696975</v>
      </c>
      <c r="F34" s="15">
        <f t="shared" si="3"/>
        <v>6142323232.3232327</v>
      </c>
      <c r="G34" s="15">
        <f t="shared" si="3"/>
        <v>1255757575.7575758</v>
      </c>
    </row>
    <row r="35" spans="1:7" x14ac:dyDescent="0.25">
      <c r="A35" t="s">
        <v>127</v>
      </c>
      <c r="B35" s="15">
        <f>B20/B30</f>
        <v>14153042929.292929</v>
      </c>
      <c r="C35" s="15">
        <f t="shared" ref="C35:G35" si="4">C20/C30</f>
        <v>2443541666.6666665</v>
      </c>
      <c r="D35" s="15">
        <f t="shared" si="4"/>
        <v>344492424.24242425</v>
      </c>
      <c r="E35" s="15">
        <f t="shared" si="4"/>
        <v>314733585.85858583</v>
      </c>
      <c r="F35" s="15">
        <f t="shared" si="4"/>
        <v>9547196969.69697</v>
      </c>
      <c r="G35" s="15">
        <f t="shared" si="4"/>
        <v>1503078282.8282828</v>
      </c>
    </row>
    <row r="36" spans="1:7" x14ac:dyDescent="0.25">
      <c r="A36" t="s">
        <v>78</v>
      </c>
      <c r="B36" s="15">
        <f>B34/B10</f>
        <v>531009.48940476158</v>
      </c>
      <c r="C36" s="15">
        <f t="shared" ref="C36:G36" si="5">C34/C10</f>
        <v>454512.61763120879</v>
      </c>
      <c r="D36" s="15">
        <f t="shared" si="5"/>
        <v>436496.81748996821</v>
      </c>
      <c r="E36" s="15">
        <f t="shared" si="5"/>
        <v>518925.92991526646</v>
      </c>
      <c r="F36" s="15">
        <f t="shared" si="5"/>
        <v>662316.50122096529</v>
      </c>
      <c r="G36" s="15">
        <f t="shared" si="5"/>
        <v>487294.36389506236</v>
      </c>
    </row>
    <row r="37" spans="1:7" x14ac:dyDescent="0.25">
      <c r="A37" t="s">
        <v>128</v>
      </c>
      <c r="B37" s="15">
        <f>B35/B13</f>
        <v>801191.22158465488</v>
      </c>
      <c r="C37" s="15">
        <f t="shared" ref="C37:G37" si="6">C35/C13</f>
        <v>444846.47126646031</v>
      </c>
      <c r="D37" s="15">
        <f t="shared" si="6"/>
        <v>455075.8576518154</v>
      </c>
      <c r="E37" s="15">
        <f t="shared" si="6"/>
        <v>419085.99981169886</v>
      </c>
      <c r="F37" s="15">
        <f t="shared" si="6"/>
        <v>1201812.3073636668</v>
      </c>
      <c r="G37" s="15">
        <f t="shared" si="6"/>
        <v>552602.30986333929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13.710302686021786</v>
      </c>
      <c r="C42" s="9">
        <f t="shared" ref="C42:G42" si="7">C12/C31*100</f>
        <v>3.7873453903466832</v>
      </c>
      <c r="D42" s="9">
        <f t="shared" si="7"/>
        <v>1.7045156002059711</v>
      </c>
      <c r="E42" s="9">
        <f t="shared" si="7"/>
        <v>2.0828297901407118</v>
      </c>
      <c r="F42" s="9">
        <f t="shared" si="7"/>
        <v>23.741027685997494</v>
      </c>
      <c r="G42" s="9">
        <f t="shared" si="7"/>
        <v>2.4348721613299844</v>
      </c>
    </row>
    <row r="43" spans="1:7" x14ac:dyDescent="0.25">
      <c r="A43" t="s">
        <v>16</v>
      </c>
      <c r="B43" s="9">
        <f>B13/B31*100</f>
        <v>13.560610131499152</v>
      </c>
      <c r="C43" s="9">
        <f t="shared" ref="C43:G43" si="8">C13/C31*100</f>
        <v>5.7724440147542539</v>
      </c>
      <c r="D43" s="9">
        <f t="shared" si="8"/>
        <v>0.79551067161277444</v>
      </c>
      <c r="E43" s="9">
        <f t="shared" si="8"/>
        <v>0.7892054351138621</v>
      </c>
      <c r="F43" s="9">
        <f t="shared" si="8"/>
        <v>22.627321408226045</v>
      </c>
      <c r="G43" s="9">
        <f t="shared" si="8"/>
        <v>2.8583738795069307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98.908174692049272</v>
      </c>
      <c r="C46" s="9">
        <f t="shared" ref="C46:G46" si="9">C13/C12*100</f>
        <v>152.41398446170922</v>
      </c>
      <c r="D46" s="9">
        <f t="shared" si="9"/>
        <v>46.67077681874229</v>
      </c>
      <c r="E46" s="9">
        <f t="shared" si="9"/>
        <v>37.891019172552973</v>
      </c>
      <c r="F46" s="9">
        <f t="shared" si="9"/>
        <v>95.308938212357532</v>
      </c>
      <c r="G46" s="9">
        <f t="shared" si="9"/>
        <v>117.39318083728961</v>
      </c>
    </row>
    <row r="47" spans="1:7" x14ac:dyDescent="0.25">
      <c r="A47" t="s">
        <v>19</v>
      </c>
      <c r="B47" s="9">
        <f>B20/B19*100</f>
        <v>91.662267221945285</v>
      </c>
      <c r="C47" s="9">
        <f t="shared" ref="C47:G47" si="10">C20/C19*100</f>
        <v>120.96438482886217</v>
      </c>
      <c r="D47" s="9">
        <f t="shared" si="10"/>
        <v>37.893114080164445</v>
      </c>
      <c r="E47" s="9">
        <f t="shared" si="10"/>
        <v>28.325765220316178</v>
      </c>
      <c r="F47" s="9">
        <f t="shared" si="10"/>
        <v>94.515359692806143</v>
      </c>
      <c r="G47" s="9">
        <f t="shared" si="10"/>
        <v>115.71716299812978</v>
      </c>
    </row>
    <row r="48" spans="1:7" x14ac:dyDescent="0.25">
      <c r="A48" t="s">
        <v>20</v>
      </c>
      <c r="B48" s="10">
        <f>AVERAGE(B46:B47)</f>
        <v>95.285220956997279</v>
      </c>
      <c r="C48" s="10">
        <f t="shared" ref="C48:G48" si="11">AVERAGE(C46:C47)</f>
        <v>136.68918464528571</v>
      </c>
      <c r="D48" s="10">
        <f t="shared" si="11"/>
        <v>42.281945449453367</v>
      </c>
      <c r="E48" s="10">
        <f t="shared" si="11"/>
        <v>33.108392196434579</v>
      </c>
      <c r="F48" s="10">
        <f t="shared" si="11"/>
        <v>94.912148952581845</v>
      </c>
      <c r="G48" s="10">
        <f t="shared" si="11"/>
        <v>116.55517191770969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98.908174692049272</v>
      </c>
      <c r="C51" s="10">
        <f t="shared" ref="C51:G51" si="12">C13/C15*100</f>
        <v>152.41398446170922</v>
      </c>
      <c r="D51" s="10">
        <f t="shared" si="12"/>
        <v>46.67077681874229</v>
      </c>
      <c r="E51" s="10">
        <f t="shared" si="12"/>
        <v>37.891019172552973</v>
      </c>
      <c r="F51" s="10">
        <f t="shared" si="12"/>
        <v>95.308938212357532</v>
      </c>
      <c r="G51" s="10">
        <f t="shared" si="12"/>
        <v>117.39318083728961</v>
      </c>
    </row>
    <row r="52" spans="1:7" x14ac:dyDescent="0.25">
      <c r="A52" t="s">
        <v>23</v>
      </c>
      <c r="B52" s="10">
        <f>B20/B21*100</f>
        <v>91.662267221945285</v>
      </c>
      <c r="C52" s="10">
        <f t="shared" ref="C52:G52" si="13">C20/C21*100</f>
        <v>120.96438482886217</v>
      </c>
      <c r="D52" s="10">
        <f t="shared" si="13"/>
        <v>37.893114080164445</v>
      </c>
      <c r="E52" s="10">
        <f t="shared" si="13"/>
        <v>28.325765220316178</v>
      </c>
      <c r="F52" s="10">
        <f t="shared" si="13"/>
        <v>94.515359692806143</v>
      </c>
      <c r="G52" s="10">
        <f t="shared" si="13"/>
        <v>115.71716299812978</v>
      </c>
    </row>
    <row r="53" spans="1:7" x14ac:dyDescent="0.25">
      <c r="A53" t="s">
        <v>24</v>
      </c>
      <c r="B53" s="10">
        <f>(B51+B52)/2</f>
        <v>95.285220956997279</v>
      </c>
      <c r="C53" s="10">
        <f t="shared" ref="C53:G53" si="14">(C51+C52)/2</f>
        <v>136.68918464528571</v>
      </c>
      <c r="D53" s="10">
        <f t="shared" si="14"/>
        <v>42.281945449453367</v>
      </c>
      <c r="E53" s="10">
        <f t="shared" si="14"/>
        <v>33.108392196434579</v>
      </c>
      <c r="F53" s="10">
        <f t="shared" si="14"/>
        <v>94.912148952581845</v>
      </c>
      <c r="G53" s="10">
        <f t="shared" si="14"/>
        <v>116.55517191770969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-35.952285993981356</v>
      </c>
      <c r="C58" s="10">
        <f t="shared" ref="C58:G58" si="15">((C13/C10)-1)*100</f>
        <v>-59.18412839946501</v>
      </c>
      <c r="D58" s="10">
        <f t="shared" si="15"/>
        <v>29.62328767123288</v>
      </c>
      <c r="E58" s="10">
        <f t="shared" si="15"/>
        <v>-55.509478672985793</v>
      </c>
      <c r="F58" s="10">
        <f t="shared" si="15"/>
        <v>-14.341168859176189</v>
      </c>
      <c r="G58" s="10">
        <f t="shared" si="15"/>
        <v>5.5490880869227821</v>
      </c>
    </row>
    <row r="59" spans="1:7" x14ac:dyDescent="0.25">
      <c r="A59" t="s">
        <v>28</v>
      </c>
      <c r="B59" s="10">
        <f>((B35/B34)-1)*100</f>
        <v>-3.3643141072526639</v>
      </c>
      <c r="C59" s="10">
        <f t="shared" ref="C59:G59" si="16">((C35/C34)-1)*100</f>
        <v>-60.052161922828432</v>
      </c>
      <c r="D59" s="10">
        <f t="shared" si="16"/>
        <v>35.14057020585264</v>
      </c>
      <c r="E59" s="10">
        <f t="shared" si="16"/>
        <v>-64.069333333333333</v>
      </c>
      <c r="F59" s="10">
        <f t="shared" si="16"/>
        <v>55.432995115854553</v>
      </c>
      <c r="G59" s="10">
        <f t="shared" si="16"/>
        <v>19.694940476190471</v>
      </c>
    </row>
    <row r="60" spans="1:7" x14ac:dyDescent="0.25">
      <c r="A60" t="s">
        <v>29</v>
      </c>
      <c r="B60" s="10">
        <f>((B37/B36)-1)*100</f>
        <v>50.880772862035897</v>
      </c>
      <c r="C60" s="10">
        <f t="shared" ref="C60:G60" si="17">((C37/C36)-1)*100</f>
        <v>-2.1267058360504243</v>
      </c>
      <c r="D60" s="10">
        <f t="shared" si="17"/>
        <v>4.2563976224807565</v>
      </c>
      <c r="E60" s="10">
        <f t="shared" si="17"/>
        <v>-19.239726586773209</v>
      </c>
      <c r="F60" s="10">
        <f t="shared" si="17"/>
        <v>81.455890823821136</v>
      </c>
      <c r="G60" s="10">
        <f t="shared" si="17"/>
        <v>13.402155002626071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s="40" t="s">
        <v>51</v>
      </c>
      <c r="B63" s="21">
        <f>B19/(B12*3)</f>
        <v>285293.39305711084</v>
      </c>
      <c r="C63" s="21">
        <f t="shared" ref="C63:G63" si="18">C19/(C12*3)</f>
        <v>184965.77876433593</v>
      </c>
      <c r="D63" s="21">
        <f t="shared" si="18"/>
        <v>184961.98109330045</v>
      </c>
      <c r="E63" s="21">
        <f t="shared" si="18"/>
        <v>185000</v>
      </c>
      <c r="F63" s="21">
        <f t="shared" si="18"/>
        <v>399928.01439712057</v>
      </c>
      <c r="G63" s="21">
        <f t="shared" si="18"/>
        <v>185000</v>
      </c>
    </row>
    <row r="64" spans="1:7" x14ac:dyDescent="0.25">
      <c r="A64" s="40" t="s">
        <v>52</v>
      </c>
      <c r="B64" s="21">
        <f>B20/(B13*3)</f>
        <v>264393.10312293615</v>
      </c>
      <c r="C64" s="21">
        <f t="shared" ref="C64:G64" si="19">C20/(C13*3)</f>
        <v>146799.3355179319</v>
      </c>
      <c r="D64" s="21">
        <f t="shared" si="19"/>
        <v>150175.03302509908</v>
      </c>
      <c r="E64" s="21">
        <f t="shared" si="19"/>
        <v>138298.37993786062</v>
      </c>
      <c r="F64" s="21">
        <f t="shared" si="19"/>
        <v>396598.06143001007</v>
      </c>
      <c r="G64" s="21">
        <f t="shared" si="19"/>
        <v>182358.76225490196</v>
      </c>
    </row>
    <row r="65" spans="1:8" hidden="1" x14ac:dyDescent="0.25">
      <c r="A65" s="40" t="s">
        <v>37</v>
      </c>
      <c r="B65" s="21">
        <f>B20/B14</f>
        <v>191194.70143551118</v>
      </c>
      <c r="C65" s="21">
        <f t="shared" ref="C65:G65" si="20">C20/C14</f>
        <v>184018.42765860338</v>
      </c>
      <c r="D65" s="21">
        <f t="shared" si="20"/>
        <v>174985.89020010261</v>
      </c>
      <c r="E65" s="21">
        <f t="shared" si="20"/>
        <v>174070.53072625698</v>
      </c>
      <c r="F65" s="21">
        <f t="shared" si="20"/>
        <v>195493.60883593943</v>
      </c>
      <c r="G65" s="21">
        <f t="shared" si="20"/>
        <v>184827.66116010433</v>
      </c>
    </row>
    <row r="66" spans="1:8" x14ac:dyDescent="0.25">
      <c r="A66" t="s">
        <v>31</v>
      </c>
      <c r="B66" s="10">
        <f>(B64/B63)*B48</f>
        <v>88.304727216490363</v>
      </c>
      <c r="C66" s="10">
        <f t="shared" ref="C66:G66" si="21">(C64/C63)*C48</f>
        <v>108.48429159418559</v>
      </c>
      <c r="D66" s="10">
        <f t="shared" si="21"/>
        <v>34.329717473312094</v>
      </c>
      <c r="E66" s="10">
        <f t="shared" si="21"/>
        <v>24.75047028710383</v>
      </c>
      <c r="F66" s="10">
        <f t="shared" si="21"/>
        <v>94.121874251531139</v>
      </c>
      <c r="G66" s="10">
        <f t="shared" si="21"/>
        <v>114.8911182990316</v>
      </c>
    </row>
    <row r="67" spans="1:8" x14ac:dyDescent="0.25">
      <c r="A67" t="s">
        <v>49</v>
      </c>
      <c r="B67" s="35">
        <f>B19/B12</f>
        <v>855880.17917133262</v>
      </c>
      <c r="C67" s="35">
        <f t="shared" ref="C67:G67" si="22">C19/C12</f>
        <v>554897.33629300771</v>
      </c>
      <c r="D67" s="35">
        <f t="shared" si="22"/>
        <v>554885.9432799014</v>
      </c>
      <c r="E67" s="35">
        <f t="shared" si="22"/>
        <v>555000</v>
      </c>
      <c r="F67" s="35">
        <f t="shared" si="22"/>
        <v>1199784.0431913617</v>
      </c>
      <c r="G67" s="35">
        <f t="shared" si="22"/>
        <v>555000</v>
      </c>
    </row>
    <row r="68" spans="1:8" x14ac:dyDescent="0.25">
      <c r="A68" t="s">
        <v>50</v>
      </c>
      <c r="B68" s="35">
        <f>B20/B13</f>
        <v>793179.3093688084</v>
      </c>
      <c r="C68" s="35">
        <f t="shared" ref="C68:G68" si="23">C20/C13</f>
        <v>440398.00655379571</v>
      </c>
      <c r="D68" s="35">
        <f t="shared" si="23"/>
        <v>450525.09907529724</v>
      </c>
      <c r="E68" s="35">
        <f t="shared" si="23"/>
        <v>414895.13981358189</v>
      </c>
      <c r="F68" s="35">
        <f t="shared" si="23"/>
        <v>1189794.1842900303</v>
      </c>
      <c r="G68" s="35">
        <f t="shared" si="23"/>
        <v>547076.2867647059</v>
      </c>
    </row>
    <row r="69" spans="1:8" x14ac:dyDescent="0.25">
      <c r="B69" s="10"/>
      <c r="C69" s="10"/>
      <c r="D69" s="10"/>
      <c r="E69" s="10"/>
    </row>
    <row r="70" spans="1:8" x14ac:dyDescent="0.25">
      <c r="A70" t="s">
        <v>32</v>
      </c>
      <c r="B70" s="10"/>
      <c r="C70" s="10"/>
      <c r="D70" s="10"/>
      <c r="E70" s="10"/>
    </row>
    <row r="71" spans="1:8" x14ac:dyDescent="0.25">
      <c r="A71" t="s">
        <v>33</v>
      </c>
      <c r="B71" s="10">
        <f>(B26/B25)*100</f>
        <v>47.809191627382411</v>
      </c>
      <c r="C71" s="10"/>
      <c r="D71" s="10"/>
      <c r="E71" s="10"/>
      <c r="G71" s="7"/>
      <c r="H71" s="7"/>
    </row>
    <row r="72" spans="1:8" x14ac:dyDescent="0.25">
      <c r="A72" t="s">
        <v>34</v>
      </c>
      <c r="B72" s="10">
        <f>(B20/B26)*100</f>
        <v>191.72519781624234</v>
      </c>
      <c r="C72" s="10"/>
      <c r="D72" s="10"/>
      <c r="E72" s="10"/>
      <c r="G72" s="7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80</v>
      </c>
    </row>
    <row r="77" spans="1:8" x14ac:dyDescent="0.25">
      <c r="A77" t="s">
        <v>81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132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cp:lastPrinted>2016-01-26T20:25:52Z</cp:lastPrinted>
  <dcterms:created xsi:type="dcterms:W3CDTF">2012-04-23T17:10:47Z</dcterms:created>
  <dcterms:modified xsi:type="dcterms:W3CDTF">2017-02-23T21:48:08Z</dcterms:modified>
</cp:coreProperties>
</file>