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15600" windowHeight="9240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25725" concurrentCalc="0"/>
</workbook>
</file>

<file path=xl/calcChain.xml><?xml version="1.0" encoding="utf-8"?>
<calcChain xmlns="http://schemas.openxmlformats.org/spreadsheetml/2006/main">
  <c r="H11" i="9"/>
  <c r="B23" i="3"/>
  <c r="B23" i="1"/>
  <c r="E23" i="9"/>
  <c r="E66" i="3"/>
  <c r="D66"/>
  <c r="E66" i="8"/>
  <c r="D22"/>
  <c r="E66" i="6"/>
  <c r="D66"/>
  <c r="D22"/>
  <c r="D22" i="3"/>
  <c r="E66" i="1"/>
  <c r="D66"/>
  <c r="D22"/>
  <c r="G18" i="9"/>
  <c r="H18"/>
  <c r="G17"/>
  <c r="H17"/>
  <c r="G16"/>
  <c r="H16"/>
  <c r="G15"/>
  <c r="G31"/>
  <c r="H15"/>
  <c r="H31"/>
  <c r="G12"/>
  <c r="H12"/>
  <c r="G11"/>
  <c r="F11"/>
  <c r="G10"/>
  <c r="H10"/>
  <c r="H39"/>
  <c r="G9"/>
  <c r="H9"/>
  <c r="G18" i="10"/>
  <c r="H18"/>
  <c r="G17"/>
  <c r="H17"/>
  <c r="G16"/>
  <c r="H16"/>
  <c r="G15"/>
  <c r="G31"/>
  <c r="H15"/>
  <c r="H31"/>
  <c r="G18" i="11"/>
  <c r="H18"/>
  <c r="G17"/>
  <c r="H17"/>
  <c r="G16"/>
  <c r="H16"/>
  <c r="G15"/>
  <c r="G31"/>
  <c r="H15"/>
  <c r="H31"/>
  <c r="G12" i="10"/>
  <c r="H12"/>
  <c r="G11"/>
  <c r="H11"/>
  <c r="G10"/>
  <c r="G39"/>
  <c r="H10"/>
  <c r="H39"/>
  <c r="G9"/>
  <c r="H9"/>
  <c r="G12" i="11"/>
  <c r="H12"/>
  <c r="G11"/>
  <c r="G40"/>
  <c r="H11"/>
  <c r="G10"/>
  <c r="H10"/>
  <c r="H39"/>
  <c r="G9"/>
  <c r="G61" i="8"/>
  <c r="H61"/>
  <c r="G60"/>
  <c r="H60"/>
  <c r="G55"/>
  <c r="G49"/>
  <c r="G48"/>
  <c r="G50"/>
  <c r="G44"/>
  <c r="G43"/>
  <c r="G45"/>
  <c r="G40"/>
  <c r="G39"/>
  <c r="G32"/>
  <c r="G34"/>
  <c r="G31"/>
  <c r="G33"/>
  <c r="G19"/>
  <c r="G52"/>
  <c r="H19"/>
  <c r="F16"/>
  <c r="F17"/>
  <c r="F32"/>
  <c r="F18"/>
  <c r="F18" i="9"/>
  <c r="F15" i="8"/>
  <c r="F31"/>
  <c r="F10"/>
  <c r="F39"/>
  <c r="F11"/>
  <c r="F61"/>
  <c r="F12"/>
  <c r="F9"/>
  <c r="G61" i="6"/>
  <c r="H61"/>
  <c r="G60"/>
  <c r="H60"/>
  <c r="G55"/>
  <c r="H55"/>
  <c r="G49"/>
  <c r="H49"/>
  <c r="G48"/>
  <c r="H48"/>
  <c r="G44"/>
  <c r="H44"/>
  <c r="G43"/>
  <c r="H43"/>
  <c r="G40"/>
  <c r="H40"/>
  <c r="G39"/>
  <c r="H39"/>
  <c r="G32"/>
  <c r="G34"/>
  <c r="H32"/>
  <c r="G31"/>
  <c r="G33"/>
  <c r="H31"/>
  <c r="H33"/>
  <c r="G19"/>
  <c r="G52"/>
  <c r="H19"/>
  <c r="H52"/>
  <c r="F16"/>
  <c r="F17"/>
  <c r="F18"/>
  <c r="F18" i="10"/>
  <c r="F15" i="6"/>
  <c r="F31"/>
  <c r="F10"/>
  <c r="F39"/>
  <c r="F11"/>
  <c r="F12"/>
  <c r="F12" i="10"/>
  <c r="F9" i="6"/>
  <c r="G61" i="1"/>
  <c r="H61"/>
  <c r="G60"/>
  <c r="H60"/>
  <c r="G55"/>
  <c r="H55"/>
  <c r="G49"/>
  <c r="H49"/>
  <c r="G48"/>
  <c r="H48"/>
  <c r="G44"/>
  <c r="H44"/>
  <c r="G43"/>
  <c r="G45"/>
  <c r="H43"/>
  <c r="H45"/>
  <c r="G40"/>
  <c r="H40"/>
  <c r="G39"/>
  <c r="H39"/>
  <c r="G32"/>
  <c r="G34"/>
  <c r="H32"/>
  <c r="H34"/>
  <c r="G31"/>
  <c r="H50" i="6"/>
  <c r="G56" i="1"/>
  <c r="G50"/>
  <c r="F40" i="8"/>
  <c r="F12" i="9"/>
  <c r="F49" i="6"/>
  <c r="H50" i="1"/>
  <c r="G39" i="9"/>
  <c r="F10"/>
  <c r="G62" i="1"/>
  <c r="F9" i="9"/>
  <c r="F19" i="8"/>
  <c r="F52"/>
  <c r="F49"/>
  <c r="F56"/>
  <c r="G62"/>
  <c r="F55"/>
  <c r="F48"/>
  <c r="F60"/>
  <c r="F43"/>
  <c r="F33"/>
  <c r="G57"/>
  <c r="F34"/>
  <c r="F19" i="6"/>
  <c r="F52"/>
  <c r="G50"/>
  <c r="G45"/>
  <c r="G62"/>
  <c r="H45"/>
  <c r="H62"/>
  <c r="G48" i="10"/>
  <c r="F60" i="6"/>
  <c r="F33"/>
  <c r="F55"/>
  <c r="H56"/>
  <c r="G56"/>
  <c r="G57"/>
  <c r="H62" i="1"/>
  <c r="F61" i="6"/>
  <c r="F44" i="8"/>
  <c r="G56"/>
  <c r="G60" i="11"/>
  <c r="F32" i="6"/>
  <c r="F40"/>
  <c r="F43"/>
  <c r="F44"/>
  <c r="F48"/>
  <c r="H34"/>
  <c r="H57"/>
  <c r="G33" i="1"/>
  <c r="G57"/>
  <c r="H60" i="11"/>
  <c r="G55" i="10"/>
  <c r="G61" i="11"/>
  <c r="G33" i="10"/>
  <c r="G60"/>
  <c r="G48" i="11"/>
  <c r="H61"/>
  <c r="H33" i="10"/>
  <c r="H60"/>
  <c r="G39" i="11"/>
  <c r="H55" i="9"/>
  <c r="G55"/>
  <c r="H33"/>
  <c r="H60"/>
  <c r="H61"/>
  <c r="H44" i="11"/>
  <c r="G33" i="9"/>
  <c r="G60"/>
  <c r="G61"/>
  <c r="H61" i="10"/>
  <c r="H44"/>
  <c r="H19"/>
  <c r="H49"/>
  <c r="H48" i="11"/>
  <c r="H43"/>
  <c r="H40"/>
  <c r="H19"/>
  <c r="H52"/>
  <c r="G44" i="10"/>
  <c r="G32"/>
  <c r="G49"/>
  <c r="G19"/>
  <c r="G52"/>
  <c r="G55" i="11"/>
  <c r="G43"/>
  <c r="H48" i="10"/>
  <c r="H50"/>
  <c r="H43"/>
  <c r="G49" i="11"/>
  <c r="G44"/>
  <c r="G19"/>
  <c r="H32" i="10"/>
  <c r="H40"/>
  <c r="H55"/>
  <c r="G61"/>
  <c r="H19" i="9"/>
  <c r="H32"/>
  <c r="H40"/>
  <c r="H43"/>
  <c r="H44"/>
  <c r="H48"/>
  <c r="H49"/>
  <c r="G40" i="10"/>
  <c r="G43"/>
  <c r="G19" i="9"/>
  <c r="G52"/>
  <c r="G32"/>
  <c r="G40"/>
  <c r="G43"/>
  <c r="G44"/>
  <c r="G48"/>
  <c r="G49"/>
  <c r="H49" i="11"/>
  <c r="H32"/>
  <c r="H34"/>
  <c r="G32"/>
  <c r="G34"/>
  <c r="G33"/>
  <c r="F50" i="6"/>
  <c r="G52" i="11"/>
  <c r="F19"/>
  <c r="G50" i="10"/>
  <c r="H50" i="9"/>
  <c r="G50"/>
  <c r="F50" i="8"/>
  <c r="F45"/>
  <c r="F62"/>
  <c r="F57"/>
  <c r="H52" i="9"/>
  <c r="F19"/>
  <c r="H52" i="10"/>
  <c r="F19"/>
  <c r="F45" i="6"/>
  <c r="F62"/>
  <c r="F34"/>
  <c r="F57"/>
  <c r="F56"/>
  <c r="G50" i="11"/>
  <c r="H45"/>
  <c r="H62"/>
  <c r="H56"/>
  <c r="H50"/>
  <c r="G45" i="9"/>
  <c r="G62"/>
  <c r="G45" i="10"/>
  <c r="G62"/>
  <c r="H45"/>
  <c r="H62"/>
  <c r="H56" i="9"/>
  <c r="H34"/>
  <c r="H57"/>
  <c r="H56" i="10"/>
  <c r="H34"/>
  <c r="H57"/>
  <c r="G56" i="9"/>
  <c r="G34"/>
  <c r="G57"/>
  <c r="H45"/>
  <c r="H62"/>
  <c r="G45" i="11"/>
  <c r="G62"/>
  <c r="G34" i="10"/>
  <c r="G57"/>
  <c r="G56"/>
  <c r="G57" i="11"/>
  <c r="G56"/>
  <c r="G19" i="1"/>
  <c r="G52"/>
  <c r="H19"/>
  <c r="F16"/>
  <c r="F17"/>
  <c r="F18"/>
  <c r="F15"/>
  <c r="F10"/>
  <c r="F11"/>
  <c r="F12"/>
  <c r="F9"/>
  <c r="G61" i="3"/>
  <c r="H61"/>
  <c r="G60"/>
  <c r="H60"/>
  <c r="G55"/>
  <c r="H55"/>
  <c r="G49"/>
  <c r="H49"/>
  <c r="G48"/>
  <c r="G50"/>
  <c r="H48"/>
  <c r="G44"/>
  <c r="H44"/>
  <c r="G43"/>
  <c r="G45"/>
  <c r="H43"/>
  <c r="G40"/>
  <c r="H40"/>
  <c r="G39"/>
  <c r="G32"/>
  <c r="G31"/>
  <c r="G33"/>
  <c r="G19"/>
  <c r="F16"/>
  <c r="F17"/>
  <c r="F32"/>
  <c r="F18"/>
  <c r="F18" i="11"/>
  <c r="F15" i="3"/>
  <c r="F31"/>
  <c r="F10"/>
  <c r="F39"/>
  <c r="F11"/>
  <c r="F12"/>
  <c r="F12" i="11"/>
  <c r="F9" i="3"/>
  <c r="H19"/>
  <c r="H52"/>
  <c r="H31"/>
  <c r="H33"/>
  <c r="H32"/>
  <c r="H34"/>
  <c r="H57"/>
  <c r="H39"/>
  <c r="F34"/>
  <c r="H50"/>
  <c r="H45"/>
  <c r="H62"/>
  <c r="H52" i="1"/>
  <c r="F19"/>
  <c r="F52"/>
  <c r="G56" i="3"/>
  <c r="G52"/>
  <c r="F19"/>
  <c r="F52"/>
  <c r="G62"/>
  <c r="F55"/>
  <c r="F61"/>
  <c r="F33"/>
  <c r="F9" i="11"/>
  <c r="F9" i="10"/>
  <c r="F40" i="3"/>
  <c r="F48" i="1"/>
  <c r="F43"/>
  <c r="F11" i="11"/>
  <c r="F11" i="10"/>
  <c r="F55" i="1"/>
  <c r="F40"/>
  <c r="F49"/>
  <c r="F44"/>
  <c r="F17" i="9"/>
  <c r="F61" i="1"/>
  <c r="F32"/>
  <c r="F34"/>
  <c r="F17" i="10"/>
  <c r="F17" i="11"/>
  <c r="F31" i="1"/>
  <c r="F15" i="9"/>
  <c r="F31"/>
  <c r="F15" i="11"/>
  <c r="F31"/>
  <c r="F15" i="10"/>
  <c r="F31"/>
  <c r="F43" i="3"/>
  <c r="F44"/>
  <c r="F48"/>
  <c r="F49"/>
  <c r="F60"/>
  <c r="F39" i="1"/>
  <c r="F10" i="11"/>
  <c r="F39"/>
  <c r="F39" i="9"/>
  <c r="F10" i="10"/>
  <c r="F39"/>
  <c r="F60" i="1"/>
  <c r="F16" i="10"/>
  <c r="F16" i="9"/>
  <c r="F16" i="11"/>
  <c r="F56" i="3"/>
  <c r="F57"/>
  <c r="G34"/>
  <c r="G57"/>
  <c r="H56"/>
  <c r="C12" i="6"/>
  <c r="B12"/>
  <c r="C12" i="8"/>
  <c r="B12"/>
  <c r="F50" i="3"/>
  <c r="F45" i="1"/>
  <c r="F62"/>
  <c r="F33" i="11"/>
  <c r="F60" i="9"/>
  <c r="F60" i="10"/>
  <c r="F33"/>
  <c r="F61" i="11"/>
  <c r="F43"/>
  <c r="F40"/>
  <c r="F48"/>
  <c r="F55"/>
  <c r="F49" i="9"/>
  <c r="F32"/>
  <c r="F61"/>
  <c r="F44"/>
  <c r="F52"/>
  <c r="F60" i="11"/>
  <c r="F45" i="3"/>
  <c r="F62"/>
  <c r="F33" i="9"/>
  <c r="F49" i="10"/>
  <c r="F44"/>
  <c r="F61"/>
  <c r="F52"/>
  <c r="F32"/>
  <c r="F48"/>
  <c r="F50"/>
  <c r="F40"/>
  <c r="F55"/>
  <c r="F43"/>
  <c r="F50" i="1"/>
  <c r="F52" i="11"/>
  <c r="F49"/>
  <c r="F32"/>
  <c r="F44"/>
  <c r="F56" i="1"/>
  <c r="F33"/>
  <c r="F57"/>
  <c r="F40" i="9"/>
  <c r="F55"/>
  <c r="F43"/>
  <c r="F48"/>
  <c r="D61" i="8"/>
  <c r="E61"/>
  <c r="D60"/>
  <c r="E60"/>
  <c r="D55"/>
  <c r="E55"/>
  <c r="H55"/>
  <c r="D49"/>
  <c r="E49"/>
  <c r="H49"/>
  <c r="D48"/>
  <c r="E48"/>
  <c r="H48"/>
  <c r="H50"/>
  <c r="D44"/>
  <c r="E44"/>
  <c r="H44"/>
  <c r="D43"/>
  <c r="D45"/>
  <c r="E43"/>
  <c r="E45"/>
  <c r="H43"/>
  <c r="D39"/>
  <c r="E39"/>
  <c r="H39"/>
  <c r="D32"/>
  <c r="D34"/>
  <c r="E32"/>
  <c r="H32"/>
  <c r="H34"/>
  <c r="D31"/>
  <c r="D33"/>
  <c r="E31"/>
  <c r="E33"/>
  <c r="H31"/>
  <c r="H56"/>
  <c r="D62"/>
  <c r="F45" i="11"/>
  <c r="F62"/>
  <c r="F50" i="9"/>
  <c r="D50" i="8"/>
  <c r="F45" i="10"/>
  <c r="F62"/>
  <c r="F56"/>
  <c r="F34"/>
  <c r="F57"/>
  <c r="F56" i="9"/>
  <c r="F34"/>
  <c r="F57"/>
  <c r="F50" i="11"/>
  <c r="F45" i="9"/>
  <c r="F62"/>
  <c r="F34" i="11"/>
  <c r="F57"/>
  <c r="F56"/>
  <c r="E50" i="8"/>
  <c r="H33"/>
  <c r="H57"/>
  <c r="E62"/>
  <c r="H45"/>
  <c r="H62"/>
  <c r="E56"/>
  <c r="D57"/>
  <c r="D56"/>
  <c r="E34"/>
  <c r="E57"/>
  <c r="E22"/>
  <c r="B23" i="6"/>
  <c r="E22" i="1"/>
  <c r="E65"/>
  <c r="D19" i="3"/>
  <c r="E22"/>
  <c r="E19"/>
  <c r="C19"/>
  <c r="B19"/>
  <c r="D15" i="9"/>
  <c r="E15"/>
  <c r="E31"/>
  <c r="D15" i="10"/>
  <c r="E15"/>
  <c r="E31"/>
  <c r="D15" i="11"/>
  <c r="D31"/>
  <c r="E15"/>
  <c r="E31"/>
  <c r="D9" i="9"/>
  <c r="E9"/>
  <c r="D9" i="10"/>
  <c r="E9"/>
  <c r="D9" i="11"/>
  <c r="E9"/>
  <c r="H9"/>
  <c r="E65" i="8"/>
  <c r="E19"/>
  <c r="E52"/>
  <c r="H52"/>
  <c r="D19"/>
  <c r="E19" i="6"/>
  <c r="E52"/>
  <c r="D19"/>
  <c r="D52"/>
  <c r="E52" i="3"/>
  <c r="D52"/>
  <c r="E19" i="1"/>
  <c r="E52"/>
  <c r="D19"/>
  <c r="E22" i="6"/>
  <c r="E65"/>
  <c r="D65"/>
  <c r="E65" i="3"/>
  <c r="D65"/>
  <c r="D65" i="1"/>
  <c r="D23" i="10"/>
  <c r="D17"/>
  <c r="E17"/>
  <c r="D16"/>
  <c r="D22"/>
  <c r="E16"/>
  <c r="D17" i="11"/>
  <c r="E17"/>
  <c r="D16"/>
  <c r="D22"/>
  <c r="E16"/>
  <c r="D17" i="9"/>
  <c r="E17"/>
  <c r="E66"/>
  <c r="D16"/>
  <c r="D22"/>
  <c r="E16"/>
  <c r="E22"/>
  <c r="D10" i="10"/>
  <c r="E10"/>
  <c r="D11"/>
  <c r="E11"/>
  <c r="D11" i="11"/>
  <c r="D40"/>
  <c r="E11"/>
  <c r="E40"/>
  <c r="D10"/>
  <c r="D39"/>
  <c r="E10"/>
  <c r="E39"/>
  <c r="D11" i="9"/>
  <c r="E11"/>
  <c r="E40"/>
  <c r="D10"/>
  <c r="E10"/>
  <c r="E39"/>
  <c r="D18"/>
  <c r="E18"/>
  <c r="D12"/>
  <c r="E12"/>
  <c r="D18" i="10"/>
  <c r="E18"/>
  <c r="D12"/>
  <c r="E12"/>
  <c r="E48"/>
  <c r="D18" i="11"/>
  <c r="E18"/>
  <c r="D12"/>
  <c r="E12"/>
  <c r="C10" i="8"/>
  <c r="C11"/>
  <c r="B11"/>
  <c r="C15"/>
  <c r="B15"/>
  <c r="C16"/>
  <c r="B16"/>
  <c r="C17"/>
  <c r="B17"/>
  <c r="C18"/>
  <c r="B18"/>
  <c r="C9"/>
  <c r="B9"/>
  <c r="C10" i="6"/>
  <c r="B10"/>
  <c r="C11"/>
  <c r="B11"/>
  <c r="C15"/>
  <c r="B15"/>
  <c r="C16"/>
  <c r="B16"/>
  <c r="C17"/>
  <c r="C18"/>
  <c r="B18"/>
  <c r="C9"/>
  <c r="B9"/>
  <c r="C10" i="3"/>
  <c r="C11"/>
  <c r="C12"/>
  <c r="C9"/>
  <c r="B9"/>
  <c r="C16"/>
  <c r="B16"/>
  <c r="C17"/>
  <c r="B17"/>
  <c r="C18"/>
  <c r="C15"/>
  <c r="C16" i="1"/>
  <c r="B16"/>
  <c r="C17"/>
  <c r="C18"/>
  <c r="B18"/>
  <c r="C15"/>
  <c r="C10"/>
  <c r="B10"/>
  <c r="B39"/>
  <c r="C11"/>
  <c r="B11"/>
  <c r="C12"/>
  <c r="B12"/>
  <c r="C9"/>
  <c r="B9"/>
  <c r="B22"/>
  <c r="D31"/>
  <c r="E31"/>
  <c r="E33"/>
  <c r="D32"/>
  <c r="D34"/>
  <c r="E32"/>
  <c r="E34"/>
  <c r="D40" i="8"/>
  <c r="E40"/>
  <c r="D31" i="6"/>
  <c r="D33"/>
  <c r="E31"/>
  <c r="E33"/>
  <c r="D32"/>
  <c r="D34"/>
  <c r="E32"/>
  <c r="E34"/>
  <c r="D39"/>
  <c r="E39"/>
  <c r="D40"/>
  <c r="E40"/>
  <c r="D43"/>
  <c r="E43"/>
  <c r="D48"/>
  <c r="E48"/>
  <c r="D49"/>
  <c r="E49"/>
  <c r="D55"/>
  <c r="E55"/>
  <c r="D61"/>
  <c r="E61"/>
  <c r="D31" i="3"/>
  <c r="D33"/>
  <c r="E31"/>
  <c r="E33"/>
  <c r="D32"/>
  <c r="E32"/>
  <c r="D39"/>
  <c r="E39"/>
  <c r="D40"/>
  <c r="E40"/>
  <c r="D43"/>
  <c r="E43"/>
  <c r="D48"/>
  <c r="E48"/>
  <c r="D49"/>
  <c r="E49"/>
  <c r="D55"/>
  <c r="E55"/>
  <c r="D61"/>
  <c r="E61"/>
  <c r="E44" i="6"/>
  <c r="D44"/>
  <c r="B14" i="13"/>
  <c r="B12"/>
  <c r="B10"/>
  <c r="B8"/>
  <c r="B6"/>
  <c r="B7"/>
  <c r="E60" i="3"/>
  <c r="E44"/>
  <c r="E60" i="6"/>
  <c r="D60" i="3"/>
  <c r="D44"/>
  <c r="D60" i="6"/>
  <c r="D39" i="1"/>
  <c r="E39"/>
  <c r="D40"/>
  <c r="E40"/>
  <c r="D43"/>
  <c r="E43"/>
  <c r="D44"/>
  <c r="E44"/>
  <c r="D48"/>
  <c r="E48"/>
  <c r="D49"/>
  <c r="E49"/>
  <c r="D55"/>
  <c r="E55"/>
  <c r="D60"/>
  <c r="E60"/>
  <c r="D61"/>
  <c r="E61"/>
  <c r="C30" i="13"/>
  <c r="H40" i="8"/>
  <c r="I20" i="13"/>
  <c r="J19"/>
  <c r="B29"/>
  <c r="D13" i="15"/>
  <c r="D30"/>
  <c r="C30"/>
  <c r="B29"/>
  <c r="K28"/>
  <c r="L27"/>
  <c r="I28"/>
  <c r="J27"/>
  <c r="G28"/>
  <c r="H27"/>
  <c r="K26"/>
  <c r="L25"/>
  <c r="I26"/>
  <c r="G26"/>
  <c r="H25"/>
  <c r="J25"/>
  <c r="C24"/>
  <c r="C25"/>
  <c r="D24"/>
  <c r="B24"/>
  <c r="B23"/>
  <c r="K20"/>
  <c r="L19"/>
  <c r="I20"/>
  <c r="J19"/>
  <c r="G20"/>
  <c r="H19"/>
  <c r="D18"/>
  <c r="C18"/>
  <c r="B17"/>
  <c r="B14"/>
  <c r="C13"/>
  <c r="B12"/>
  <c r="B13"/>
  <c r="D11"/>
  <c r="C11"/>
  <c r="B10"/>
  <c r="D9"/>
  <c r="C9"/>
  <c r="B8"/>
  <c r="B9"/>
  <c r="D7"/>
  <c r="C7"/>
  <c r="B6"/>
  <c r="B23" i="13"/>
  <c r="F30"/>
  <c r="M28"/>
  <c r="N27"/>
  <c r="K28"/>
  <c r="L27"/>
  <c r="I28"/>
  <c r="J27"/>
  <c r="M26"/>
  <c r="N25"/>
  <c r="K26"/>
  <c r="L25"/>
  <c r="I26"/>
  <c r="J25"/>
  <c r="M20"/>
  <c r="N19"/>
  <c r="K20"/>
  <c r="L19"/>
  <c r="C24"/>
  <c r="B17"/>
  <c r="C13"/>
  <c r="E12"/>
  <c r="F13"/>
  <c r="C11"/>
  <c r="E10"/>
  <c r="F11"/>
  <c r="C9"/>
  <c r="E8"/>
  <c r="F9"/>
  <c r="C7"/>
  <c r="F7"/>
  <c r="C18"/>
  <c r="F18"/>
  <c r="F24"/>
  <c r="H31" i="1"/>
  <c r="D66" i="10"/>
  <c r="C39" i="8"/>
  <c r="B10"/>
  <c r="B39"/>
  <c r="E19" i="11"/>
  <c r="E52"/>
  <c r="D19"/>
  <c r="D52"/>
  <c r="E19" i="10"/>
  <c r="E52"/>
  <c r="C39" i="3"/>
  <c r="B10"/>
  <c r="B39"/>
  <c r="D31" i="15"/>
  <c r="D32"/>
  <c r="C31" i="1"/>
  <c r="C33"/>
  <c r="B15"/>
  <c r="B31"/>
  <c r="B15" i="3"/>
  <c r="B31"/>
  <c r="B33"/>
  <c r="E60" i="10"/>
  <c r="C12" i="11"/>
  <c r="B12"/>
  <c r="B12" i="3"/>
  <c r="C19" i="15"/>
  <c r="B30"/>
  <c r="C44" i="1"/>
  <c r="B17"/>
  <c r="C32" i="6"/>
  <c r="B17"/>
  <c r="H56" i="1"/>
  <c r="H33"/>
  <c r="H57"/>
  <c r="H55" i="11"/>
  <c r="H33"/>
  <c r="H57"/>
  <c r="C18" i="9"/>
  <c r="B18"/>
  <c r="C18" i="10"/>
  <c r="B18"/>
  <c r="C18" i="11"/>
  <c r="B18"/>
  <c r="B18" i="3"/>
  <c r="C40"/>
  <c r="B11"/>
  <c r="C17" i="9"/>
  <c r="B17"/>
  <c r="C17" i="10"/>
  <c r="B17"/>
  <c r="C16"/>
  <c r="C12" i="9"/>
  <c r="B12"/>
  <c r="D48" i="10"/>
  <c r="C12"/>
  <c r="B12"/>
  <c r="C34" i="6"/>
  <c r="C16" i="9"/>
  <c r="B16"/>
  <c r="D31" i="10"/>
  <c r="D33"/>
  <c r="C15"/>
  <c r="B15"/>
  <c r="D31" i="9"/>
  <c r="D33"/>
  <c r="C15"/>
  <c r="B15"/>
  <c r="C19" i="1"/>
  <c r="C9" i="10"/>
  <c r="B9"/>
  <c r="C9" i="9"/>
  <c r="B9"/>
  <c r="D39"/>
  <c r="C10"/>
  <c r="B10"/>
  <c r="D40"/>
  <c r="C11"/>
  <c r="B11"/>
  <c r="D40" i="10"/>
  <c r="C11"/>
  <c r="B11"/>
  <c r="D39"/>
  <c r="C10"/>
  <c r="B10"/>
  <c r="D60" i="11"/>
  <c r="C60" i="8"/>
  <c r="B32"/>
  <c r="C44"/>
  <c r="C49"/>
  <c r="C32"/>
  <c r="C61"/>
  <c r="B40"/>
  <c r="C43"/>
  <c r="C48"/>
  <c r="C50"/>
  <c r="C55"/>
  <c r="C55" i="3"/>
  <c r="C31" i="15"/>
  <c r="B30" i="13"/>
  <c r="E50" i="6"/>
  <c r="B31" i="8"/>
  <c r="C31"/>
  <c r="C33"/>
  <c r="D19" i="9"/>
  <c r="D52"/>
  <c r="C48" i="6"/>
  <c r="D45"/>
  <c r="D62"/>
  <c r="E45"/>
  <c r="E62"/>
  <c r="D57"/>
  <c r="C19" i="13"/>
  <c r="C20"/>
  <c r="C20" i="15"/>
  <c r="C21"/>
  <c r="D19"/>
  <c r="D20"/>
  <c r="D21"/>
  <c r="C48" i="1"/>
  <c r="D8" i="13"/>
  <c r="C31"/>
  <c r="C32"/>
  <c r="D32" i="11"/>
  <c r="D56"/>
  <c r="C19" i="6"/>
  <c r="B19"/>
  <c r="B18" i="13"/>
  <c r="C40" i="8"/>
  <c r="E32" i="10"/>
  <c r="E56"/>
  <c r="D52" i="1"/>
  <c r="D12" i="13"/>
  <c r="F31"/>
  <c r="F32"/>
  <c r="B66" i="3"/>
  <c r="B11" i="15"/>
  <c r="E48" i="11"/>
  <c r="B11" i="13"/>
  <c r="D56" i="6"/>
  <c r="D10" i="13"/>
  <c r="B18" i="15"/>
  <c r="E22" i="11"/>
  <c r="E22" i="10"/>
  <c r="D49"/>
  <c r="E49" i="9"/>
  <c r="E44" i="10"/>
  <c r="E44" i="11"/>
  <c r="E50" i="3"/>
  <c r="E45"/>
  <c r="E62"/>
  <c r="E49" i="11"/>
  <c r="E61" i="9"/>
  <c r="C48" i="3"/>
  <c r="C9" i="11"/>
  <c r="B9"/>
  <c r="E55" i="9"/>
  <c r="D50" i="1"/>
  <c r="E45"/>
  <c r="E62"/>
  <c r="D45"/>
  <c r="D62"/>
  <c r="E43" i="9"/>
  <c r="E39" i="10"/>
  <c r="E60" i="9"/>
  <c r="E43" i="10"/>
  <c r="E61"/>
  <c r="E61" i="11"/>
  <c r="E32"/>
  <c r="E34"/>
  <c r="E44" i="9"/>
  <c r="E49" i="10"/>
  <c r="E50"/>
  <c r="E50" i="1"/>
  <c r="D61" i="9"/>
  <c r="D32"/>
  <c r="D34"/>
  <c r="B22" i="8"/>
  <c r="E57" i="6"/>
  <c r="C49"/>
  <c r="C61"/>
  <c r="C44"/>
  <c r="D44" i="9"/>
  <c r="C60" i="6"/>
  <c r="D50"/>
  <c r="D61" i="11"/>
  <c r="D49"/>
  <c r="C49" i="3"/>
  <c r="B22"/>
  <c r="B65"/>
  <c r="C44"/>
  <c r="D44" i="11"/>
  <c r="C16"/>
  <c r="E33" i="10"/>
  <c r="D48" i="11"/>
  <c r="D50" i="3"/>
  <c r="C43"/>
  <c r="C10" i="11"/>
  <c r="B10"/>
  <c r="C60" i="3"/>
  <c r="D43" i="9"/>
  <c r="E56" i="1"/>
  <c r="E57"/>
  <c r="C49"/>
  <c r="D56"/>
  <c r="D49" i="9"/>
  <c r="C15" i="11"/>
  <c r="D33" i="1"/>
  <c r="D57"/>
  <c r="D55" i="11"/>
  <c r="D55" i="9"/>
  <c r="C40" i="1"/>
  <c r="D55" i="10"/>
  <c r="C11" i="11"/>
  <c r="B11"/>
  <c r="B48" i="1"/>
  <c r="B43"/>
  <c r="B60"/>
  <c r="D43" i="10"/>
  <c r="D60" i="9"/>
  <c r="C39" i="1"/>
  <c r="C60"/>
  <c r="C43"/>
  <c r="C55"/>
  <c r="B55"/>
  <c r="D33" i="11"/>
  <c r="B31" i="6"/>
  <c r="B33"/>
  <c r="C31"/>
  <c r="C33"/>
  <c r="C61" i="1"/>
  <c r="C32"/>
  <c r="F25" i="13"/>
  <c r="F26"/>
  <c r="B24"/>
  <c r="C17" i="11"/>
  <c r="B17"/>
  <c r="C21" i="13"/>
  <c r="B31"/>
  <c r="E23" i="11"/>
  <c r="E66"/>
  <c r="E23" i="10"/>
  <c r="B23"/>
  <c r="E33" i="11"/>
  <c r="E33" i="9"/>
  <c r="C26" i="15"/>
  <c r="B31"/>
  <c r="C32"/>
  <c r="D34" i="3"/>
  <c r="D57"/>
  <c r="D56"/>
  <c r="C19" i="8"/>
  <c r="B19"/>
  <c r="D52"/>
  <c r="C61" i="3"/>
  <c r="B13" i="13"/>
  <c r="B7" i="15"/>
  <c r="B9" i="13"/>
  <c r="D45" i="3"/>
  <c r="D62"/>
  <c r="C40" i="6"/>
  <c r="B40" i="1"/>
  <c r="C31" i="3"/>
  <c r="C33"/>
  <c r="C32"/>
  <c r="C43" i="6"/>
  <c r="C55"/>
  <c r="F19" i="13"/>
  <c r="F20"/>
  <c r="F21"/>
  <c r="E6"/>
  <c r="D6"/>
  <c r="C25"/>
  <c r="B39" i="6"/>
  <c r="C39"/>
  <c r="D65" i="10"/>
  <c r="D60"/>
  <c r="D32"/>
  <c r="D61"/>
  <c r="D19"/>
  <c r="D52"/>
  <c r="D44"/>
  <c r="E34" i="3"/>
  <c r="E57"/>
  <c r="E56"/>
  <c r="E48" i="9"/>
  <c r="E43" i="11"/>
  <c r="E55"/>
  <c r="E40" i="10"/>
  <c r="E55"/>
  <c r="D25" i="15"/>
  <c r="D26"/>
  <c r="E56" i="6"/>
  <c r="D48" i="9"/>
  <c r="D43" i="11"/>
  <c r="E19" i="9"/>
  <c r="E52"/>
  <c r="E32"/>
  <c r="E60" i="11"/>
  <c r="D23"/>
  <c r="D66"/>
  <c r="C45" i="1"/>
  <c r="B48" i="8"/>
  <c r="E66" i="10"/>
  <c r="C52" i="1"/>
  <c r="B19"/>
  <c r="B52"/>
  <c r="B49" i="8"/>
  <c r="B56"/>
  <c r="B15" i="11"/>
  <c r="B31"/>
  <c r="B33"/>
  <c r="B16"/>
  <c r="B22"/>
  <c r="B16" i="10"/>
  <c r="B22"/>
  <c r="B65"/>
  <c r="D34" i="11"/>
  <c r="D57"/>
  <c r="C50" i="1"/>
  <c r="C57" i="6"/>
  <c r="D50" i="10"/>
  <c r="B48" i="3"/>
  <c r="B23" i="11"/>
  <c r="B34" i="8"/>
  <c r="B48" i="11"/>
  <c r="B55" i="8"/>
  <c r="B61"/>
  <c r="D50" i="11"/>
  <c r="B33" i="8"/>
  <c r="B52" i="6"/>
  <c r="C45" i="8"/>
  <c r="C62"/>
  <c r="C56"/>
  <c r="C34"/>
  <c r="C57"/>
  <c r="B32" i="3"/>
  <c r="B56"/>
  <c r="B61"/>
  <c r="B44"/>
  <c r="D27" i="15"/>
  <c r="D33"/>
  <c r="B55" i="3"/>
  <c r="B20" i="15"/>
  <c r="B21"/>
  <c r="E50" i="9"/>
  <c r="B44" i="8"/>
  <c r="E34" i="10"/>
  <c r="E57"/>
  <c r="C50" i="6"/>
  <c r="C45"/>
  <c r="C62"/>
  <c r="B33" i="1"/>
  <c r="B19" i="15"/>
  <c r="C52" i="6"/>
  <c r="E50" i="11"/>
  <c r="D65"/>
  <c r="B19" i="13"/>
  <c r="C50" i="3"/>
  <c r="B60"/>
  <c r="B40"/>
  <c r="B43"/>
  <c r="C45"/>
  <c r="C62"/>
  <c r="E45" i="10"/>
  <c r="E62"/>
  <c r="B49" i="3"/>
  <c r="E45" i="11"/>
  <c r="E62"/>
  <c r="D45"/>
  <c r="D62"/>
  <c r="C60"/>
  <c r="D45" i="9"/>
  <c r="D62"/>
  <c r="D57"/>
  <c r="E45"/>
  <c r="E62"/>
  <c r="E65" i="11"/>
  <c r="E56"/>
  <c r="E57"/>
  <c r="D56" i="9"/>
  <c r="B66" i="6"/>
  <c r="B49"/>
  <c r="B32"/>
  <c r="B56"/>
  <c r="C56"/>
  <c r="E65" i="9"/>
  <c r="D50"/>
  <c r="B55" i="11"/>
  <c r="C39"/>
  <c r="D45" i="10"/>
  <c r="D62"/>
  <c r="C31" i="11"/>
  <c r="C33"/>
  <c r="B40"/>
  <c r="C62" i="1"/>
  <c r="C40" i="11"/>
  <c r="C43"/>
  <c r="C48"/>
  <c r="C55"/>
  <c r="E56" i="9"/>
  <c r="E34"/>
  <c r="E57"/>
  <c r="B22" i="6"/>
  <c r="B65"/>
  <c r="B60"/>
  <c r="B25" i="13"/>
  <c r="C26"/>
  <c r="C56" i="3"/>
  <c r="C34"/>
  <c r="C57"/>
  <c r="C56" i="1"/>
  <c r="C34"/>
  <c r="C57"/>
  <c r="B65"/>
  <c r="B39" i="9"/>
  <c r="C39"/>
  <c r="C52" i="8"/>
  <c r="B52"/>
  <c r="D56" i="10"/>
  <c r="D34"/>
  <c r="D57"/>
  <c r="B31" i="9"/>
  <c r="B33"/>
  <c r="C31"/>
  <c r="C55"/>
  <c r="C40"/>
  <c r="C48"/>
  <c r="C43"/>
  <c r="B25" i="15"/>
  <c r="E65" i="10"/>
  <c r="B20" i="13"/>
  <c r="B21"/>
  <c r="B31" i="10"/>
  <c r="B33"/>
  <c r="C31"/>
  <c r="C33"/>
  <c r="F27" i="13"/>
  <c r="F33"/>
  <c r="C61" i="10"/>
  <c r="C44"/>
  <c r="C49"/>
  <c r="C19"/>
  <c r="B19"/>
  <c r="C32"/>
  <c r="B55" i="6"/>
  <c r="B43"/>
  <c r="B48"/>
  <c r="B40"/>
  <c r="B32" i="13"/>
  <c r="C19" i="9"/>
  <c r="B19"/>
  <c r="C61"/>
  <c r="C32"/>
  <c r="C34"/>
  <c r="C49"/>
  <c r="C44"/>
  <c r="B52" i="3"/>
  <c r="C52"/>
  <c r="C39" i="10"/>
  <c r="C60"/>
  <c r="C60" i="9"/>
  <c r="B61" i="6"/>
  <c r="C40" i="10"/>
  <c r="C55"/>
  <c r="C48"/>
  <c r="C43"/>
  <c r="B44" i="6"/>
  <c r="B32" i="15"/>
  <c r="B60" i="8"/>
  <c r="C27" i="15"/>
  <c r="C33"/>
  <c r="B26"/>
  <c r="B43" i="8"/>
  <c r="B45"/>
  <c r="C19" i="11"/>
  <c r="B19"/>
  <c r="C49"/>
  <c r="C44"/>
  <c r="C32"/>
  <c r="C61"/>
  <c r="B61" i="1"/>
  <c r="B49"/>
  <c r="B50"/>
  <c r="B44"/>
  <c r="B45"/>
  <c r="B66"/>
  <c r="B32"/>
  <c r="B50" i="8"/>
  <c r="B50" i="6"/>
  <c r="B65" i="11"/>
  <c r="B45" i="3"/>
  <c r="B62"/>
  <c r="B34"/>
  <c r="B57"/>
  <c r="B57" i="8"/>
  <c r="B50" i="3"/>
  <c r="B27" i="15"/>
  <c r="B33"/>
  <c r="B45" i="6"/>
  <c r="B62"/>
  <c r="B34"/>
  <c r="B57"/>
  <c r="C50" i="11"/>
  <c r="B62" i="8"/>
  <c r="C45" i="10"/>
  <c r="C62"/>
  <c r="C45" i="11"/>
  <c r="C62"/>
  <c r="B39"/>
  <c r="B43"/>
  <c r="B60"/>
  <c r="C50" i="10"/>
  <c r="B62" i="1"/>
  <c r="C52" i="10"/>
  <c r="B52"/>
  <c r="B56" i="1"/>
  <c r="B34"/>
  <c r="B57"/>
  <c r="B60" i="10"/>
  <c r="B39"/>
  <c r="C52" i="11"/>
  <c r="B52"/>
  <c r="B40" i="10"/>
  <c r="B55"/>
  <c r="B43"/>
  <c r="B60" i="9"/>
  <c r="B22"/>
  <c r="B48" i="10"/>
  <c r="B49" i="9"/>
  <c r="B32"/>
  <c r="B44"/>
  <c r="B61"/>
  <c r="C45"/>
  <c r="C62"/>
  <c r="B48"/>
  <c r="B40"/>
  <c r="B43"/>
  <c r="B55"/>
  <c r="C52"/>
  <c r="B52"/>
  <c r="B66" i="10"/>
  <c r="B44"/>
  <c r="B49"/>
  <c r="B32"/>
  <c r="B61"/>
  <c r="C27" i="13"/>
  <c r="C33"/>
  <c r="B26"/>
  <c r="B27"/>
  <c r="B33"/>
  <c r="C34" i="11"/>
  <c r="C57"/>
  <c r="C56"/>
  <c r="B66"/>
  <c r="B49"/>
  <c r="B50"/>
  <c r="B61"/>
  <c r="B32"/>
  <c r="B44"/>
  <c r="C34" i="10"/>
  <c r="C57"/>
  <c r="C56"/>
  <c r="C50" i="9"/>
  <c r="C56"/>
  <c r="C33"/>
  <c r="C57"/>
  <c r="B50" i="10"/>
  <c r="B45" i="11"/>
  <c r="B62"/>
  <c r="B45" i="9"/>
  <c r="B62"/>
  <c r="B34"/>
  <c r="B57"/>
  <c r="B56"/>
  <c r="B45" i="10"/>
  <c r="B62"/>
  <c r="B56"/>
  <c r="B34"/>
  <c r="B57"/>
  <c r="B34" i="11"/>
  <c r="B57"/>
  <c r="B56"/>
  <c r="B50" i="9"/>
  <c r="D65" i="8"/>
  <c r="D66"/>
  <c r="B23"/>
  <c r="B66"/>
  <c r="D23" i="9"/>
  <c r="D65"/>
  <c r="B23"/>
  <c r="D66"/>
  <c r="B65" i="8"/>
  <c r="B65" i="9"/>
  <c r="B66"/>
</calcChain>
</file>

<file path=xl/sharedStrings.xml><?xml version="1.0" encoding="utf-8"?>
<sst xmlns="http://schemas.openxmlformats.org/spreadsheetml/2006/main" count="601" uniqueCount="168">
  <si>
    <t>Indicador</t>
  </si>
  <si>
    <t>Total</t>
  </si>
  <si>
    <t>Productos</t>
  </si>
  <si>
    <t>Créditos</t>
  </si>
  <si>
    <t>Capacitación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</si>
  <si>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</si>
  <si>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</si>
  <si>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</si>
  <si>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</si>
  <si>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</si>
  <si>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</si>
  <si>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</si>
  <si>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</si>
  <si>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</si>
  <si>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</si>
  <si>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</si>
  <si>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</si>
  <si>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</si>
  <si>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</si>
  <si>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</si>
  <si>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</si>
  <si>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</si>
  <si>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</si>
  <si>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</si>
  <si>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</si>
  <si>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</si>
  <si>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</si>
  <si>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</si>
  <si>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</si>
  <si>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</si>
  <si>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</si>
  <si>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</si>
  <si>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</si>
  <si>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</si>
  <si>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</si>
  <si>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</si>
  <si>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</si>
  <si>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</si>
  <si>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</si>
  <si>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</si>
  <si>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</si>
  <si>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</si>
  <si>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</si>
  <si>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</si>
  <si>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</si>
  <si>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</si>
  <si>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</si>
  <si>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</si>
  <si>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</si>
  <si>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</si>
  <si>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</si>
  <si>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</si>
  <si>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</si>
  <si>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</si>
  <si>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</si>
  <si>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</si>
  <si>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</si>
  <si>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</si>
  <si>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</si>
  <si>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</si>
  <si>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</si>
  <si>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</si>
  <si>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</si>
  <si>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</si>
  <si>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</si>
  <si>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</si>
  <si>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</si>
  <si>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</si>
  <si>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</si>
  <si>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</si>
  <si>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</si>
  <si>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</si>
  <si>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NOTAS</t>
  </si>
  <si>
    <t>Fuentes</t>
  </si>
  <si>
    <t>Metas y modificaciones, DESAF.</t>
  </si>
  <si>
    <t>IPC, BCCR</t>
  </si>
  <si>
    <t>.</t>
  </si>
  <si>
    <t>Beneficiarios: Personas diferentes, no promedios, nuevas en el programa</t>
  </si>
  <si>
    <t>Total créditos</t>
  </si>
  <si>
    <t>Gasto efectivo real por beneficiario 1T 2015</t>
  </si>
  <si>
    <t>Gasto efectivo real 1T 2015</t>
  </si>
  <si>
    <t>IPC (1T 2015)</t>
  </si>
  <si>
    <t>Efectivos 1T 2015</t>
  </si>
  <si>
    <t>Efectivos 2T 2015</t>
  </si>
  <si>
    <t>IPC (2T 2015)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</si>
  <si>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</si>
  <si>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</si>
  <si>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</si>
  <si>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</si>
  <si>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</si>
  <si>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</si>
  <si>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</si>
  <si>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</si>
  <si>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</si>
  <si>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</si>
  <si>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</si>
  <si>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</si>
  <si>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</si>
  <si>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</si>
  <si>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</si>
  <si>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</si>
  <si>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</si>
  <si>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</si>
  <si>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</si>
  <si>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</si>
  <si>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Gasto efectivo real 2T 2015</t>
  </si>
  <si>
    <t>Gasto efectivo real por beneficiario 2T 2015</t>
  </si>
  <si>
    <t>iutyfhjfhg</t>
  </si>
  <si>
    <t>Total capacitación</t>
  </si>
  <si>
    <t>Indicadores aplicados a PRONAMYPE. Primer trimestre 2016</t>
  </si>
  <si>
    <t>Indicadores aplicados a PRONAMYPE. Segundo trimestre 2016</t>
  </si>
  <si>
    <t>Indicadores aplicados a PRONAMYPE. Tercer Trimestre trimestre 2016</t>
  </si>
  <si>
    <t>Indicadores aplicados a PRONAMYPE. Cuarto Trimestre  2016</t>
  </si>
  <si>
    <t>Indicadores aplicados a PRONAMYPE.  Primer Semestre 2016</t>
  </si>
  <si>
    <t>Indicadores aplicados a PRONAMYPE.  Tercer Trimestre Acumulado 2016</t>
  </si>
  <si>
    <t>Indicadores aplicados a PRONAMYPE.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</si>
  <si>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</si>
  <si>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</si>
  <si>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</si>
  <si>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</si>
  <si>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</si>
  <si>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</si>
  <si>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</si>
  <si>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2015 y 2016, PRONAMYPE</t>
  </si>
  <si>
    <t>ENAHO 2015</t>
  </si>
  <si>
    <t>Programados 2T 2016</t>
  </si>
  <si>
    <t>Efectivos 2T 2016</t>
  </si>
  <si>
    <t>Efectivos2T 2015</t>
  </si>
  <si>
    <t>En transferencias 2T 2016</t>
  </si>
  <si>
    <t>IPC (2T 2016)</t>
  </si>
  <si>
    <t>Gasto efectivo real 2T 2016</t>
  </si>
  <si>
    <t>Gasto efectivo real por beneficiario 2T 2016</t>
  </si>
  <si>
    <t>Programados 3T 2016</t>
  </si>
  <si>
    <t>Efectivos 3T 2016</t>
  </si>
  <si>
    <t>Efectivos3T 2015</t>
  </si>
  <si>
    <t>En transferencias 3T 2016</t>
  </si>
  <si>
    <t>IPC (3T 2016)</t>
  </si>
  <si>
    <t>Gasto efectivo real 3T 2016</t>
  </si>
  <si>
    <t>Gasto efectivo real por beneficiario 3T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</si>
  <si>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</si>
  <si>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</si>
  <si>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</si>
  <si>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</si>
  <si>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</si>
  <si>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</si>
  <si>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</si>
  <si>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</si>
  <si>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</si>
  <si>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</si>
  <si>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</si>
  <si>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</si>
  <si>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Programados 3TA 2016</t>
  </si>
  <si>
    <t>Efectivos 3TA 2016</t>
  </si>
  <si>
    <t>Efectivos3TA 2015</t>
  </si>
  <si>
    <t>En transferencias 3TA 2016</t>
  </si>
  <si>
    <t>IPC (3TA 2016)</t>
  </si>
  <si>
    <t>Gasto efectivo real 3TA 2016</t>
  </si>
  <si>
    <t>Gasto efectivo real por beneficiario 3TA 2016</t>
  </si>
  <si>
    <t>Programados  2016</t>
  </si>
  <si>
    <t>Efectivos  2016</t>
  </si>
  <si>
    <t>Efectivos 2015</t>
  </si>
  <si>
    <t>En transferencias  2016</t>
  </si>
  <si>
    <t>IPC ( 2016)</t>
  </si>
  <si>
    <t>Gasto efectivo real  2016</t>
  </si>
  <si>
    <t>Gasto efectivo real por beneficiario  2016</t>
  </si>
  <si>
    <t>Efectivos1S 2015</t>
  </si>
  <si>
    <t>Efectivos4T 2015</t>
  </si>
  <si>
    <t>Fecha de actualización:  03/05/2017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</si>
</sst>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4" fontId="0" fillId="0" borderId="0" xfId="0" applyNumberFormat="1" applyFill="1"/>
    <xf numFmtId="0" fontId="0" fillId="0" borderId="0" xfId="0" applyFill="1"/>
    <xf numFmtId="164" fontId="1" fillId="0" borderId="0" xfId="1" applyFont="1" applyFill="1"/>
    <xf numFmtId="0" fontId="2" fillId="0" borderId="1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5" fontId="1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1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4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5" fillId="0" borderId="0" xfId="0" applyNumberFormat="1" applyFont="1" applyFill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0" fillId="0" borderId="0" xfId="0" applyNumberFormat="1" applyFill="1" applyBorder="1"/>
    <xf numFmtId="3" fontId="3" fillId="0" borderId="0" xfId="0" applyNumberFormat="1" applyFont="1" applyFill="1"/>
    <xf numFmtId="3" fontId="8" fillId="0" borderId="0" xfId="0" applyNumberFormat="1" applyFont="1" applyFill="1"/>
    <xf numFmtId="4" fontId="9" fillId="0" borderId="0" xfId="0" applyNumberFormat="1" applyFont="1" applyFill="1"/>
    <xf numFmtId="3" fontId="9" fillId="0" borderId="0" xfId="0" applyNumberFormat="1" applyFont="1" applyFill="1"/>
    <xf numFmtId="166" fontId="0" fillId="0" borderId="0" xfId="1" applyNumberFormat="1" applyFont="1" applyFill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cobertura potencial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Anual!$B$39:$H$39</c:f>
              <c:numCache>
                <c:formatCode>#,##0.00</c:formatCode>
                <c:ptCount val="7"/>
                <c:pt idx="0">
                  <c:v>3.430986843309118</c:v>
                </c:pt>
                <c:pt idx="1">
                  <c:v>0.91492982488243157</c:v>
                </c:pt>
                <c:pt idx="2">
                  <c:v>0.3394389650313821</c:v>
                </c:pt>
                <c:pt idx="3">
                  <c:v>0.57549085985104942</c:v>
                </c:pt>
                <c:pt idx="4">
                  <c:v>2.5160570184266864</c:v>
                </c:pt>
                <c:pt idx="5">
                  <c:v>0.71821991253270878</c:v>
                </c:pt>
                <c:pt idx="6">
                  <c:v>1.7978371058939779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Anual!$B$40:$H$40</c:f>
              <c:numCache>
                <c:formatCode>#,##0.00</c:formatCode>
                <c:ptCount val="7"/>
                <c:pt idx="0">
                  <c:v>1.3248183864297607</c:v>
                </c:pt>
                <c:pt idx="1">
                  <c:v>0.9643360354260827</c:v>
                </c:pt>
                <c:pt idx="2">
                  <c:v>0.41537814049662392</c:v>
                </c:pt>
                <c:pt idx="3">
                  <c:v>0.5489578949294589</c:v>
                </c:pt>
                <c:pt idx="4">
                  <c:v>0.36048235100367804</c:v>
                </c:pt>
                <c:pt idx="5">
                  <c:v>0</c:v>
                </c:pt>
                <c:pt idx="6">
                  <c:v>0.36048235100367804</c:v>
                </c:pt>
              </c:numCache>
            </c:numRef>
          </c:val>
        </c:ser>
        <c:dLbls/>
        <c:gapWidth val="100"/>
        <c:overlap val="-3"/>
        <c:axId val="51999488"/>
        <c:axId val="52001024"/>
      </c:barChart>
      <c:catAx>
        <c:axId val="519994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001024"/>
        <c:crosses val="autoZero"/>
        <c:auto val="1"/>
        <c:lblAlgn val="ctr"/>
        <c:lblOffset val="100"/>
      </c:catAx>
      <c:valAx>
        <c:axId val="52001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9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resultado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Anual!$B$43:$H$43</c:f>
              <c:numCache>
                <c:formatCode>#,##0.00</c:formatCode>
                <c:ptCount val="7"/>
                <c:pt idx="0">
                  <c:v>38.61333333333333</c:v>
                </c:pt>
                <c:pt idx="1">
                  <c:v>105.4</c:v>
                </c:pt>
                <c:pt idx="2">
                  <c:v>122.37196765498652</c:v>
                </c:pt>
                <c:pt idx="3">
                  <c:v>95.389507154213035</c:v>
                </c:pt>
                <c:pt idx="4">
                  <c:v>14.327272727272728</c:v>
                </c:pt>
                <c:pt idx="5">
                  <c:v>0</c:v>
                </c:pt>
                <c:pt idx="6">
                  <c:v>20.050890585241728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Anual!$B$44:$H$44</c:f>
              <c:numCache>
                <c:formatCode>#,##0.00</c:formatCode>
                <c:ptCount val="7"/>
                <c:pt idx="0">
                  <c:v>97.669904267948709</c:v>
                </c:pt>
                <c:pt idx="1">
                  <c:v>109.98545674148149</c:v>
                </c:pt>
                <c:pt idx="2">
                  <c:v>131.49091770199999</c:v>
                </c:pt>
                <c:pt idx="3">
                  <c:v>97.335185588235291</c:v>
                </c:pt>
                <c:pt idx="4">
                  <c:v>18.49849550952381</c:v>
                </c:pt>
                <c:pt idx="5">
                  <c:v>2.5345651333333334</c:v>
                </c:pt>
                <c:pt idx="6">
                  <c:v>24.884067659999999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Anual!$B$45:$H$45</c:f>
              <c:numCache>
                <c:formatCode>#,##0.00</c:formatCode>
                <c:ptCount val="7"/>
                <c:pt idx="0">
                  <c:v>68.141618800641027</c:v>
                </c:pt>
                <c:pt idx="1">
                  <c:v>107.69272837074075</c:v>
                </c:pt>
                <c:pt idx="2">
                  <c:v>126.93144267849326</c:v>
                </c:pt>
                <c:pt idx="3">
                  <c:v>96.362346371224163</c:v>
                </c:pt>
                <c:pt idx="4">
                  <c:v>16.412884118398267</c:v>
                </c:pt>
                <c:pt idx="5">
                  <c:v>1.2672825666666667</c:v>
                </c:pt>
                <c:pt idx="6">
                  <c:v>22.467479122620865</c:v>
                </c:pt>
              </c:numCache>
            </c:numRef>
          </c:val>
        </c:ser>
        <c:dLbls/>
        <c:gapWidth val="100"/>
        <c:overlap val="-4"/>
        <c:axId val="51778304"/>
        <c:axId val="51779840"/>
      </c:barChart>
      <c:catAx>
        <c:axId val="51778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79840"/>
        <c:crosses val="autoZero"/>
        <c:auto val="1"/>
        <c:lblAlgn val="ctr"/>
        <c:lblOffset val="100"/>
      </c:catAx>
      <c:valAx>
        <c:axId val="51779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7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avance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Anual!$B$48:$H$48</c:f>
              <c:numCache>
                <c:formatCode>#,##0.00</c:formatCode>
                <c:ptCount val="7"/>
                <c:pt idx="0">
                  <c:v>38.61333333333333</c:v>
                </c:pt>
                <c:pt idx="1">
                  <c:v>105.4</c:v>
                </c:pt>
                <c:pt idx="2">
                  <c:v>122.37196765498652</c:v>
                </c:pt>
                <c:pt idx="3">
                  <c:v>95.389507154213035</c:v>
                </c:pt>
                <c:pt idx="4">
                  <c:v>14.327272727272728</c:v>
                </c:pt>
                <c:pt idx="5">
                  <c:v>0</c:v>
                </c:pt>
                <c:pt idx="6">
                  <c:v>20.050890585241728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Anual!$B$49:$H$49</c:f>
              <c:numCache>
                <c:formatCode>#,##0.00</c:formatCode>
                <c:ptCount val="7"/>
                <c:pt idx="0">
                  <c:v>97.669904267948709</c:v>
                </c:pt>
                <c:pt idx="1">
                  <c:v>109.98545674148149</c:v>
                </c:pt>
                <c:pt idx="2">
                  <c:v>131.49091770199999</c:v>
                </c:pt>
                <c:pt idx="3">
                  <c:v>97.335185588235291</c:v>
                </c:pt>
                <c:pt idx="4">
                  <c:v>18.49849550952381</c:v>
                </c:pt>
                <c:pt idx="5">
                  <c:v>2.5345651333333334</c:v>
                </c:pt>
                <c:pt idx="6">
                  <c:v>24.884067659999999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68.141618800641027</c:v>
                </c:pt>
                <c:pt idx="1">
                  <c:v>107.69272837074075</c:v>
                </c:pt>
                <c:pt idx="2">
                  <c:v>126.93144267849326</c:v>
                </c:pt>
                <c:pt idx="3">
                  <c:v>96.362346371224163</c:v>
                </c:pt>
                <c:pt idx="4">
                  <c:v>16.412884118398267</c:v>
                </c:pt>
                <c:pt idx="5">
                  <c:v>1.2672825666666667</c:v>
                </c:pt>
                <c:pt idx="6">
                  <c:v>22.467479122620865</c:v>
                </c:pt>
              </c:numCache>
            </c:numRef>
          </c:val>
        </c:ser>
        <c:dLbls/>
        <c:gapWidth val="100"/>
        <c:overlap val="-4"/>
        <c:axId val="51835648"/>
        <c:axId val="51837184"/>
      </c:barChart>
      <c:catAx>
        <c:axId val="51835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37184"/>
        <c:crosses val="autoZero"/>
        <c:auto val="1"/>
        <c:lblAlgn val="ctr"/>
        <c:lblOffset val="100"/>
      </c:catAx>
      <c:valAx>
        <c:axId val="518371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3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transferencia efectiva del gasto (ITG) 2016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6.3607639949941272E-2"/>
          <c:y val="0.20615740740740746"/>
          <c:w val="0.90722632911770296"/>
          <c:h val="0.70959135316418809"/>
        </c:manualLayout>
      </c:layout>
      <c:barChart>
        <c:barDir val="col"/>
        <c:grouping val="clustered"/>
        <c:ser>
          <c:idx val="0"/>
          <c:order val="0"/>
          <c:tx>
            <c:strRef>
              <c:f>Anual!$A$52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Anual!$B$52:$H$52</c:f>
              <c:numCache>
                <c:formatCode>#,##0.00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dLbls/>
        <c:gapWidth val="100"/>
        <c:overlap val="-24"/>
        <c:axId val="54761728"/>
        <c:axId val="54775808"/>
      </c:barChart>
      <c:catAx>
        <c:axId val="54761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75808"/>
        <c:crosses val="autoZero"/>
        <c:auto val="1"/>
        <c:lblAlgn val="ctr"/>
        <c:lblOffset val="100"/>
      </c:catAx>
      <c:valAx>
        <c:axId val="547758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6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expansión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-61.012385568120628</c:v>
                </c:pt>
                <c:pt idx="1">
                  <c:v>1.5414258188824581</c:v>
                </c:pt>
                <c:pt idx="2">
                  <c:v>-36.056338028169009</c:v>
                </c:pt>
                <c:pt idx="3">
                  <c:v>82.926829268292693</c:v>
                </c:pt>
                <c:pt idx="4">
                  <c:v>-85.276532137518686</c:v>
                </c:pt>
                <c:pt idx="5">
                  <c:v>0</c:v>
                </c:pt>
                <c:pt idx="6">
                  <c:v>-85.276532137518686</c:v>
                </c:pt>
              </c:numCache>
            </c:numRef>
          </c:val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3.1171850237005305</c:v>
                </c:pt>
                <c:pt idx="1">
                  <c:v>6.9133049049147743</c:v>
                </c:pt>
                <c:pt idx="2">
                  <c:v>-29.970696329755675</c:v>
                </c:pt>
                <c:pt idx="3">
                  <c:v>83.869896707383987</c:v>
                </c:pt>
                <c:pt idx="4">
                  <c:v>-56.253079222883095</c:v>
                </c:pt>
                <c:pt idx="5">
                  <c:v>0</c:v>
                </c:pt>
                <c:pt idx="6">
                  <c:v>-57.965641971339977</c:v>
                </c:pt>
              </c:numCache>
            </c:numRef>
          </c:val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Anual!$B$57:$H$57</c:f>
              <c:numCache>
                <c:formatCode>#,##0.00</c:formatCode>
                <c:ptCount val="7"/>
                <c:pt idx="0">
                  <c:v>164.48703396272361</c:v>
                </c:pt>
                <c:pt idx="1">
                  <c:v>5.2903325344416885</c:v>
                </c:pt>
                <c:pt idx="2">
                  <c:v>9.5171929644790154</c:v>
                </c:pt>
                <c:pt idx="3">
                  <c:v>0.51554353336988878</c:v>
                </c:pt>
                <c:pt idx="4">
                  <c:v>197.12375634407317</c:v>
                </c:pt>
                <c:pt idx="5">
                  <c:v>0</c:v>
                </c:pt>
                <c:pt idx="6">
                  <c:v>185.49223879364013</c:v>
                </c:pt>
              </c:numCache>
            </c:numRef>
          </c:val>
        </c:ser>
        <c:dLbls/>
        <c:gapWidth val="100"/>
        <c:overlap val="-3"/>
        <c:axId val="55408512"/>
        <c:axId val="55410048"/>
      </c:barChart>
      <c:catAx>
        <c:axId val="55408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10048"/>
        <c:crosses val="autoZero"/>
        <c:auto val="1"/>
        <c:lblAlgn val="ctr"/>
        <c:lblOffset val="100"/>
      </c:catAx>
      <c:valAx>
        <c:axId val="55410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gasto medio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Anual!$A$60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Anual!$B$60:$H$60</c:f>
              <c:numCache>
                <c:formatCode>#,##0.00</c:formatCode>
                <c:ptCount val="7"/>
                <c:pt idx="0">
                  <c:v>832000</c:v>
                </c:pt>
                <c:pt idx="1">
                  <c:v>2700000</c:v>
                </c:pt>
                <c:pt idx="2">
                  <c:v>2695417.7897574124</c:v>
                </c:pt>
                <c:pt idx="3">
                  <c:v>2702702.7027027025</c:v>
                </c:pt>
                <c:pt idx="4">
                  <c:v>152727.27272727274</c:v>
                </c:pt>
                <c:pt idx="5">
                  <c:v>152866.24203821656</c:v>
                </c:pt>
                <c:pt idx="6">
                  <c:v>152671.75572519083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Anual!$B$61:$H$61</c:f>
              <c:numCache>
                <c:formatCode>#,##0.00</c:formatCode>
                <c:ptCount val="7"/>
                <c:pt idx="0">
                  <c:v>2104489.6499723755</c:v>
                </c:pt>
                <c:pt idx="1">
                  <c:v>2817464.261878558</c:v>
                </c:pt>
                <c:pt idx="2">
                  <c:v>2896275.72030837</c:v>
                </c:pt>
                <c:pt idx="3">
                  <c:v>2757830.2583333333</c:v>
                </c:pt>
                <c:pt idx="4">
                  <c:v>197192.08411167513</c:v>
                </c:pt>
                <c:pt idx="5">
                  <c:v>0</c:v>
                </c:pt>
                <c:pt idx="6">
                  <c:v>189472.59639593909</c:v>
                </c:pt>
              </c:numCache>
            </c:numRef>
          </c:val>
        </c:ser>
        <c:dLbls/>
        <c:gapWidth val="100"/>
        <c:overlap val="-4"/>
        <c:axId val="55452416"/>
        <c:axId val="55453952"/>
      </c:barChart>
      <c:catAx>
        <c:axId val="554524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53952"/>
        <c:crosses val="autoZero"/>
        <c:auto val="1"/>
        <c:lblAlgn val="ctr"/>
        <c:lblOffset val="100"/>
      </c:catAx>
      <c:valAx>
        <c:axId val="55453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45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de eficiencia (IE) 2016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Anual!$B$62:$H$62</c:f>
              <c:numCache>
                <c:formatCode>#,##0.00</c:formatCode>
                <c:ptCount val="7"/>
                <c:pt idx="0">
                  <c:v>26.939465747848903</c:v>
                </c:pt>
                <c:pt idx="1">
                  <c:v>103.20285887393207</c:v>
                </c:pt>
                <c:pt idx="2">
                  <c:v>118.12869412818081</c:v>
                </c:pt>
                <c:pt idx="3">
                  <c:v>94.436114474164569</c:v>
                </c:pt>
                <c:pt idx="4">
                  <c:v>12.71194551385809</c:v>
                </c:pt>
                <c:pt idx="5">
                  <c:v>0</c:v>
                </c:pt>
                <c:pt idx="6">
                  <c:v>18.103670660646074</c:v>
                </c:pt>
              </c:numCache>
            </c:numRef>
          </c:val>
        </c:ser>
        <c:dLbls/>
        <c:gapWidth val="100"/>
        <c:overlap val="-24"/>
        <c:axId val="55503872"/>
        <c:axId val="55505664"/>
      </c:barChart>
      <c:catAx>
        <c:axId val="55503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05664"/>
        <c:crosses val="autoZero"/>
        <c:auto val="1"/>
        <c:lblAlgn val="ctr"/>
        <c:lblOffset val="100"/>
      </c:catAx>
      <c:valAx>
        <c:axId val="55505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giro de recursos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</c:strRef>
          </c:cat>
          <c:val>
            <c:numRef>
              <c:f>(Anual!$B$65,Anual!$D$65:$E$65)</c:f>
              <c:numCache>
                <c:formatCode>#,##0.00</c:formatCode>
                <c:ptCount val="3"/>
                <c:pt idx="0">
                  <c:v>116.72938317243589</c:v>
                </c:pt>
                <c:pt idx="1">
                  <c:v>146.60328169285714</c:v>
                </c:pt>
                <c:pt idx="2">
                  <c:v>100.00000000099998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(Anual!$B$65,Anual!$D$65:$E$65,Anual!$H$65)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</c:strRef>
          </c:cat>
          <c:val>
            <c:numRef>
              <c:f>(Anual!$B$66,Anual!$D$66:$E$66)</c:f>
              <c:numCache>
                <c:formatCode>#,##0.00</c:formatCode>
                <c:ptCount val="3"/>
                <c:pt idx="0">
                  <c:v>83.6720811962726</c:v>
                </c:pt>
                <c:pt idx="1">
                  <c:v>80.267074708195153</c:v>
                </c:pt>
                <c:pt idx="2">
                  <c:v>86.467517898135341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(Anual!$B$66,Anual!$D$66:$E$66,Anual!$H$66)</c15:sqref>
                  </c15:fullRef>
                </c:ext>
              </c:extLst>
            </c:numRef>
          </c:val>
        </c:ser>
        <c:dLbls/>
        <c:gapWidth val="100"/>
        <c:overlap val="-3"/>
        <c:axId val="55737344"/>
        <c:axId val="55747328"/>
      </c:barChart>
      <c:catAx>
        <c:axId val="557373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47328"/>
        <c:crosses val="autoZero"/>
        <c:auto val="1"/>
        <c:lblAlgn val="ctr"/>
        <c:lblOffset val="100"/>
      </c:catAx>
      <c:valAx>
        <c:axId val="55747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3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</xdr:colOff>
      <xdr:row>29</xdr:row>
      <xdr:rowOff>41275</xdr:rowOff>
    </xdr:from>
    <xdr:to>
      <xdr:col>16</xdr:col>
      <xdr:colOff>42333</xdr:colOff>
      <xdr:row>43</xdr:row>
      <xdr:rowOff>117475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10583</xdr:colOff>
      <xdr:row>45</xdr:row>
      <xdr:rowOff>9525</xdr:rowOff>
    </xdr:from>
    <xdr:to>
      <xdr:col>16</xdr:col>
      <xdr:colOff>10583</xdr:colOff>
      <xdr:row>60</xdr:row>
      <xdr:rowOff>52916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21167</xdr:colOff>
      <xdr:row>61</xdr:row>
      <xdr:rowOff>9524</xdr:rowOff>
    </xdr:from>
    <xdr:to>
      <xdr:col>16</xdr:col>
      <xdr:colOff>21167</xdr:colOff>
      <xdr:row>75</xdr:row>
      <xdr:rowOff>105833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42332</xdr:colOff>
      <xdr:row>70</xdr:row>
      <xdr:rowOff>9525</xdr:rowOff>
    </xdr:from>
    <xdr:to>
      <xdr:col>8</xdr:col>
      <xdr:colOff>179916</xdr:colOff>
      <xdr:row>84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31750</xdr:colOff>
      <xdr:row>77</xdr:row>
      <xdr:rowOff>9524</xdr:rowOff>
    </xdr:from>
    <xdr:to>
      <xdr:col>16</xdr:col>
      <xdr:colOff>254000</xdr:colOff>
      <xdr:row>91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31749</xdr:colOff>
      <xdr:row>85</xdr:row>
      <xdr:rowOff>189441</xdr:rowOff>
    </xdr:from>
    <xdr:to>
      <xdr:col>8</xdr:col>
      <xdr:colOff>169333</xdr:colOff>
      <xdr:row>100</xdr:row>
      <xdr:rowOff>75141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</xdr:colOff>
      <xdr:row>101</xdr:row>
      <xdr:rowOff>178857</xdr:rowOff>
    </xdr:from>
    <xdr:to>
      <xdr:col>8</xdr:col>
      <xdr:colOff>158750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31751</xdr:colOff>
      <xdr:row>99</xdr:row>
      <xdr:rowOff>9524</xdr:rowOff>
    </xdr:from>
    <xdr:to>
      <xdr:col>16</xdr:col>
      <xdr:colOff>31751</xdr:colOff>
      <xdr:row>113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J80"/>
  <sheetViews>
    <sheetView topLeftCell="A60" zoomScale="80" zoomScaleNormal="80" workbookViewId="0">
      <selection activeCell="A80" sqref="A80"/>
    </sheetView>
  </sheetViews>
  <sheetFormatPr baseColWidth="10" defaultColWidth="11.42578125" defaultRowHeight="15"/>
  <cols>
    <col min="1" max="1" width="54.85546875" style="2" customWidth="1"/>
    <col min="2" max="3" width="15.28515625" style="2" bestFit="1" customWidth="1"/>
    <col min="4" max="4" width="23.85546875" style="2" customWidth="1"/>
    <col min="5" max="7" width="15.28515625" style="2" customWidth="1"/>
    <col min="8" max="8" width="15.140625" style="2" bestFit="1" customWidth="1"/>
    <col min="9" max="9" width="15.42578125" style="2" customWidth="1"/>
    <col min="10" max="10" width="13.140625" style="2" bestFit="1" customWidth="1"/>
    <col min="11" max="16384" width="11.42578125" style="2"/>
  </cols>
  <sheetData>
    <row r="1" spans="1:10">
      <c r="A1" s="52" t="s">
        <v>109</v>
      </c>
      <c r="B1" s="52"/>
      <c r="C1" s="52"/>
      <c r="D1" s="52"/>
      <c r="E1" s="52"/>
      <c r="F1" s="52"/>
      <c r="G1" s="52"/>
      <c r="H1" s="52"/>
      <c r="I1" s="52"/>
    </row>
    <row r="3" spans="1:10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10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10">
      <c r="A7" s="5" t="s">
        <v>5</v>
      </c>
    </row>
    <row r="8" spans="1:10">
      <c r="A8" s="2" t="s">
        <v>6</v>
      </c>
    </row>
    <row r="9" spans="1:10">
      <c r="A9" s="2" t="s">
        <v>82</v>
      </c>
      <c r="B9" s="6">
        <f>+C9+F9+I9</f>
        <v>144</v>
      </c>
      <c r="C9" s="6">
        <f>SUM(D9:E9)</f>
        <v>144</v>
      </c>
      <c r="D9" s="6">
        <v>144</v>
      </c>
      <c r="E9" s="6">
        <v>0</v>
      </c>
      <c r="F9" s="6">
        <f>SUM(G9:H9)</f>
        <v>0</v>
      </c>
      <c r="G9" s="6">
        <v>0</v>
      </c>
      <c r="H9" s="6">
        <v>0</v>
      </c>
      <c r="I9" s="6"/>
      <c r="J9" s="40"/>
    </row>
    <row r="10" spans="1:10">
      <c r="A10" s="2" t="s">
        <v>116</v>
      </c>
      <c r="B10" s="6">
        <f>+C10+F10+I10</f>
        <v>600</v>
      </c>
      <c r="C10" s="6">
        <f>SUM(D10:E10)</f>
        <v>195</v>
      </c>
      <c r="D10" s="6">
        <v>40</v>
      </c>
      <c r="E10" s="6">
        <v>155</v>
      </c>
      <c r="F10" s="6">
        <f t="shared" ref="F10:F12" si="0">SUM(G10:H10)</f>
        <v>405</v>
      </c>
      <c r="G10" s="6">
        <v>0</v>
      </c>
      <c r="H10" s="6">
        <v>405</v>
      </c>
      <c r="I10" s="6"/>
    </row>
    <row r="11" spans="1:10">
      <c r="A11" s="2" t="s">
        <v>117</v>
      </c>
      <c r="B11" s="6">
        <f>+C11+F11+I11</f>
        <v>235</v>
      </c>
      <c r="C11" s="6">
        <f>SUM(D11:E11)</f>
        <v>235</v>
      </c>
      <c r="D11" s="6">
        <v>108</v>
      </c>
      <c r="E11" s="6">
        <v>127</v>
      </c>
      <c r="F11" s="6">
        <f t="shared" si="0"/>
        <v>0</v>
      </c>
      <c r="G11" s="6">
        <v>0</v>
      </c>
      <c r="H11" s="6">
        <v>0</v>
      </c>
      <c r="I11" s="6"/>
    </row>
    <row r="12" spans="1:10">
      <c r="A12" s="2" t="s">
        <v>118</v>
      </c>
      <c r="B12" s="6">
        <f>+C12+F12+I12</f>
        <v>3750</v>
      </c>
      <c r="C12" s="6">
        <f>SUM(D12:E12)</f>
        <v>1000</v>
      </c>
      <c r="D12" s="6">
        <v>371</v>
      </c>
      <c r="E12" s="6">
        <v>629</v>
      </c>
      <c r="F12" s="6">
        <f t="shared" si="0"/>
        <v>2750</v>
      </c>
      <c r="G12" s="47">
        <v>785</v>
      </c>
      <c r="H12" s="47">
        <v>1965</v>
      </c>
      <c r="I12" s="6"/>
      <c r="J12" s="40"/>
    </row>
    <row r="13" spans="1:10">
      <c r="B13" s="6"/>
      <c r="C13" s="1"/>
      <c r="D13" s="1"/>
      <c r="E13" s="1"/>
      <c r="F13" s="1"/>
      <c r="G13" s="1"/>
      <c r="H13" s="1"/>
      <c r="I13" s="1"/>
    </row>
    <row r="14" spans="1:10">
      <c r="A14" s="2" t="s">
        <v>7</v>
      </c>
      <c r="B14" s="6"/>
      <c r="C14" s="1"/>
      <c r="D14" s="1"/>
      <c r="E14" s="1"/>
      <c r="F14" s="1"/>
      <c r="G14" s="1"/>
      <c r="H14" s="1"/>
      <c r="I14" s="1"/>
    </row>
    <row r="15" spans="1:10">
      <c r="A15" s="2" t="s">
        <v>82</v>
      </c>
      <c r="B15" s="6">
        <f>+C15+F15+I15</f>
        <v>411165000</v>
      </c>
      <c r="C15" s="6">
        <f>SUM(D15:E15)</f>
        <v>411165000</v>
      </c>
      <c r="D15" s="6">
        <v>411165000</v>
      </c>
      <c r="E15" s="6">
        <v>0</v>
      </c>
      <c r="F15" s="6">
        <f>SUM(G15:H15)</f>
        <v>0</v>
      </c>
      <c r="G15" s="6">
        <v>0</v>
      </c>
      <c r="H15" s="6">
        <v>0</v>
      </c>
      <c r="I15" s="6"/>
      <c r="J15" s="3"/>
    </row>
    <row r="16" spans="1:10">
      <c r="A16" s="2" t="s">
        <v>116</v>
      </c>
      <c r="B16" s="6">
        <f>+C16+F16+I16</f>
        <v>589000000</v>
      </c>
      <c r="C16" s="6">
        <f>SUM(D16:E16)</f>
        <v>527000000</v>
      </c>
      <c r="D16" s="6">
        <v>108000000</v>
      </c>
      <c r="E16" s="6">
        <v>419000000</v>
      </c>
      <c r="F16" s="6">
        <f t="shared" ref="F16:F18" si="1">SUM(G16:H16)</f>
        <v>62000000</v>
      </c>
      <c r="G16" s="6">
        <v>0</v>
      </c>
      <c r="H16" s="6">
        <v>62000000</v>
      </c>
      <c r="I16" s="6"/>
    </row>
    <row r="17" spans="1:10">
      <c r="A17" s="2" t="s">
        <v>117</v>
      </c>
      <c r="B17" s="6">
        <f>+C17+F17+I17</f>
        <v>664526096.17999995</v>
      </c>
      <c r="C17" s="6">
        <f>SUM(D17:E17)</f>
        <v>659892046.01999998</v>
      </c>
      <c r="D17" s="6">
        <v>330596638.01999998</v>
      </c>
      <c r="E17" s="6">
        <v>329295408</v>
      </c>
      <c r="F17" s="6">
        <f t="shared" si="1"/>
        <v>4634050.16</v>
      </c>
      <c r="G17" s="6">
        <v>1801478.16</v>
      </c>
      <c r="H17" s="6">
        <v>2832572</v>
      </c>
      <c r="I17" s="6"/>
    </row>
    <row r="18" spans="1:10">
      <c r="A18" s="2" t="s">
        <v>118</v>
      </c>
      <c r="B18" s="6">
        <f>+C18+F18+I18</f>
        <v>3120000000</v>
      </c>
      <c r="C18" s="6">
        <f>SUM(D18:E18)</f>
        <v>2700000000</v>
      </c>
      <c r="D18" s="6">
        <v>1000000000</v>
      </c>
      <c r="E18" s="6">
        <v>1700000000</v>
      </c>
      <c r="F18" s="6">
        <f t="shared" si="1"/>
        <v>420000000</v>
      </c>
      <c r="G18" s="6">
        <v>120000000</v>
      </c>
      <c r="H18" s="6">
        <v>300000000</v>
      </c>
      <c r="I18" s="6"/>
    </row>
    <row r="19" spans="1:10">
      <c r="A19" s="2" t="s">
        <v>119</v>
      </c>
      <c r="B19" s="6">
        <f>+C19+F19+I19</f>
        <v>664526096.17999995</v>
      </c>
      <c r="C19" s="6">
        <f>SUM(D19:E19)</f>
        <v>659892046.01999998</v>
      </c>
      <c r="D19" s="1">
        <f>D17</f>
        <v>330596638.01999998</v>
      </c>
      <c r="E19" s="1">
        <f>E17</f>
        <v>329295408</v>
      </c>
      <c r="F19" s="46">
        <f>SUM(G19:H19)</f>
        <v>4634050.16</v>
      </c>
      <c r="G19" s="1">
        <f t="shared" ref="G19:I19" si="2">G17</f>
        <v>1801478.16</v>
      </c>
      <c r="H19" s="1">
        <f t="shared" si="2"/>
        <v>2832572</v>
      </c>
      <c r="I19" s="1"/>
      <c r="J19" s="40"/>
    </row>
    <row r="20" spans="1:10">
      <c r="B20" s="1"/>
      <c r="C20" s="1"/>
      <c r="D20" s="1"/>
      <c r="E20" s="1"/>
      <c r="F20" s="1"/>
      <c r="G20" s="1"/>
      <c r="H20" s="1"/>
      <c r="I20" s="1"/>
    </row>
    <row r="21" spans="1:10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0">
      <c r="A22" s="2" t="s">
        <v>116</v>
      </c>
      <c r="B22" s="6">
        <f>B16</f>
        <v>589000000</v>
      </c>
      <c r="C22" s="1"/>
      <c r="D22" s="47">
        <f>D16+G16</f>
        <v>108000000</v>
      </c>
      <c r="E22" s="6">
        <f>E16+H16</f>
        <v>481000000</v>
      </c>
      <c r="F22" s="44"/>
      <c r="G22" s="6"/>
      <c r="H22" s="1"/>
      <c r="I22" s="1"/>
    </row>
    <row r="23" spans="1:10">
      <c r="A23" s="2" t="s">
        <v>117</v>
      </c>
      <c r="B23" s="6">
        <f>D23+E23</f>
        <v>652892233.33999991</v>
      </c>
      <c r="C23" s="1"/>
      <c r="D23" s="6">
        <v>319558900</v>
      </c>
      <c r="E23" s="6">
        <v>333333333.33999997</v>
      </c>
      <c r="F23" s="6"/>
      <c r="G23" s="6"/>
      <c r="H23" s="1"/>
      <c r="I23" s="1"/>
    </row>
    <row r="24" spans="1:10">
      <c r="B24" s="1"/>
      <c r="C24" s="1"/>
      <c r="D24" s="1"/>
      <c r="E24" s="1"/>
      <c r="F24" s="1"/>
      <c r="G24" s="1"/>
      <c r="H24" s="1"/>
      <c r="I24" s="1"/>
    </row>
    <row r="25" spans="1:10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>
      <c r="A26" s="2" t="s">
        <v>81</v>
      </c>
      <c r="B26" s="46">
        <v>1</v>
      </c>
      <c r="C26" s="46">
        <v>1</v>
      </c>
      <c r="D26" s="46">
        <v>1</v>
      </c>
      <c r="E26" s="46">
        <v>1</v>
      </c>
      <c r="F26" s="46">
        <v>1</v>
      </c>
      <c r="G26" s="46">
        <v>1</v>
      </c>
      <c r="H26" s="46">
        <v>1</v>
      </c>
      <c r="I26" s="46"/>
      <c r="J26" s="40"/>
    </row>
    <row r="27" spans="1:10">
      <c r="A27" s="2" t="s">
        <v>120</v>
      </c>
      <c r="B27" s="46">
        <v>0.99</v>
      </c>
      <c r="C27" s="46">
        <v>0.99</v>
      </c>
      <c r="D27" s="46">
        <v>0.99</v>
      </c>
      <c r="E27" s="46">
        <v>0.99</v>
      </c>
      <c r="F27" s="46">
        <v>0.99</v>
      </c>
      <c r="G27" s="46">
        <v>0.99</v>
      </c>
      <c r="H27" s="46">
        <v>0.99</v>
      </c>
      <c r="I27" s="46"/>
      <c r="J27" s="40"/>
    </row>
    <row r="28" spans="1:10">
      <c r="A28" s="2" t="s">
        <v>10</v>
      </c>
      <c r="B28" s="6">
        <v>109298</v>
      </c>
      <c r="C28" s="6">
        <v>109298</v>
      </c>
      <c r="D28" s="6">
        <v>109298</v>
      </c>
      <c r="E28" s="6">
        <v>109298</v>
      </c>
      <c r="F28" s="6">
        <v>109298</v>
      </c>
      <c r="G28" s="6">
        <v>109298</v>
      </c>
      <c r="H28" s="6">
        <v>109298</v>
      </c>
      <c r="I28" s="6"/>
    </row>
    <row r="29" spans="1:10">
      <c r="B29" s="1"/>
      <c r="C29" s="1"/>
      <c r="D29" s="1"/>
      <c r="E29" s="1"/>
      <c r="F29" s="1"/>
      <c r="G29" s="1"/>
      <c r="H29" s="1"/>
      <c r="I29" s="1"/>
    </row>
    <row r="30" spans="1:10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>
      <c r="A31" s="2" t="s">
        <v>80</v>
      </c>
      <c r="B31" s="1">
        <f t="shared" ref="B31:I31" si="3">B15/B26</f>
        <v>411165000</v>
      </c>
      <c r="C31" s="1">
        <f t="shared" si="3"/>
        <v>411165000</v>
      </c>
      <c r="D31" s="1">
        <f t="shared" si="3"/>
        <v>411165000</v>
      </c>
      <c r="E31" s="1">
        <f t="shared" si="3"/>
        <v>0</v>
      </c>
      <c r="F31" s="1">
        <f t="shared" si="3"/>
        <v>0</v>
      </c>
      <c r="G31" s="1">
        <f t="shared" si="3"/>
        <v>0</v>
      </c>
      <c r="H31" s="1">
        <f t="shared" si="3"/>
        <v>0</v>
      </c>
      <c r="I31" s="1"/>
    </row>
    <row r="32" spans="1:10">
      <c r="A32" s="2" t="s">
        <v>121</v>
      </c>
      <c r="B32" s="1">
        <f t="shared" ref="B32:I32" si="4">B17/B27</f>
        <v>671238480.98989892</v>
      </c>
      <c r="C32" s="1">
        <f t="shared" si="4"/>
        <v>666557622.24242425</v>
      </c>
      <c r="D32" s="1">
        <f t="shared" si="4"/>
        <v>333935998</v>
      </c>
      <c r="E32" s="1">
        <f t="shared" si="4"/>
        <v>332621624.24242425</v>
      </c>
      <c r="F32" s="1">
        <f t="shared" si="4"/>
        <v>4680858.7474747477</v>
      </c>
      <c r="G32" s="1">
        <f t="shared" si="4"/>
        <v>1819674.9090909089</v>
      </c>
      <c r="H32" s="1">
        <f t="shared" si="4"/>
        <v>2861183.8383838385</v>
      </c>
      <c r="I32" s="1"/>
    </row>
    <row r="33" spans="1:9">
      <c r="A33" s="2" t="s">
        <v>79</v>
      </c>
      <c r="B33" s="1">
        <f t="shared" ref="B33:I33" si="5">B31/B9</f>
        <v>2855312.5</v>
      </c>
      <c r="C33" s="1">
        <f t="shared" si="5"/>
        <v>2855312.5</v>
      </c>
      <c r="D33" s="1">
        <f t="shared" si="5"/>
        <v>2855312.5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  <c r="H33" s="1" t="e">
        <f t="shared" si="5"/>
        <v>#DIV/0!</v>
      </c>
      <c r="I33" s="1"/>
    </row>
    <row r="34" spans="1:9">
      <c r="A34" s="2" t="s">
        <v>122</v>
      </c>
      <c r="B34" s="1">
        <f t="shared" ref="B34:I34" si="6">B32/B11</f>
        <v>2856333.9616591441</v>
      </c>
      <c r="C34" s="1">
        <f t="shared" si="6"/>
        <v>2836415.4137975499</v>
      </c>
      <c r="D34" s="1">
        <f t="shared" si="6"/>
        <v>3091999.9814814813</v>
      </c>
      <c r="E34" s="1">
        <f t="shared" si="6"/>
        <v>2619067.9074206632</v>
      </c>
      <c r="F34" s="1" t="e">
        <f t="shared" si="6"/>
        <v>#DIV/0!</v>
      </c>
      <c r="G34" s="1" t="e">
        <f t="shared" si="6"/>
        <v>#DIV/0!</v>
      </c>
      <c r="H34" s="1" t="e">
        <f t="shared" si="6"/>
        <v>#DIV/0!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43"/>
      <c r="C38" s="43"/>
      <c r="D38" s="43"/>
      <c r="E38" s="43"/>
      <c r="F38" s="43"/>
      <c r="G38" s="43"/>
      <c r="H38" s="43"/>
      <c r="I38" s="43"/>
    </row>
    <row r="39" spans="1:9">
      <c r="A39" s="2" t="s">
        <v>14</v>
      </c>
      <c r="B39" s="1">
        <f>B10/B28*100</f>
        <v>0.5489578949294589</v>
      </c>
      <c r="C39" s="1">
        <f t="shared" ref="C39:I39" si="7">C10/C28*100</f>
        <v>0.17841131585207415</v>
      </c>
      <c r="D39" s="1">
        <f t="shared" si="7"/>
        <v>3.6597192995297262E-2</v>
      </c>
      <c r="E39" s="1">
        <f t="shared" si="7"/>
        <v>0.14181412285677689</v>
      </c>
      <c r="F39" s="1">
        <f t="shared" si="7"/>
        <v>0.37054657907738475</v>
      </c>
      <c r="G39" s="1">
        <f t="shared" si="7"/>
        <v>0</v>
      </c>
      <c r="H39" s="1">
        <f t="shared" si="7"/>
        <v>0.37054657907738475</v>
      </c>
      <c r="I39" s="1"/>
    </row>
    <row r="40" spans="1:9">
      <c r="A40" s="2" t="s">
        <v>15</v>
      </c>
      <c r="B40" s="1">
        <f t="shared" ref="B40:I40" si="8">B11/B28*100</f>
        <v>0.21500850884737138</v>
      </c>
      <c r="C40" s="1">
        <f t="shared" si="8"/>
        <v>0.21500850884737138</v>
      </c>
      <c r="D40" s="1">
        <f t="shared" si="8"/>
        <v>9.8812421087302607E-2</v>
      </c>
      <c r="E40" s="1">
        <f t="shared" si="8"/>
        <v>0.11619608776006879</v>
      </c>
      <c r="F40" s="1">
        <f t="shared" si="8"/>
        <v>0</v>
      </c>
      <c r="G40" s="1">
        <f t="shared" si="8"/>
        <v>0</v>
      </c>
      <c r="H40" s="1">
        <f t="shared" si="8"/>
        <v>0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 t="shared" ref="B43:I43" si="9">B11/B10*100</f>
        <v>39.166666666666664</v>
      </c>
      <c r="C43" s="1">
        <f t="shared" si="9"/>
        <v>120.51282051282051</v>
      </c>
      <c r="D43" s="1">
        <f t="shared" si="9"/>
        <v>270</v>
      </c>
      <c r="E43" s="1">
        <f t="shared" si="9"/>
        <v>81.935483870967744</v>
      </c>
      <c r="F43" s="1">
        <f t="shared" si="9"/>
        <v>0</v>
      </c>
      <c r="G43" s="1" t="e">
        <f t="shared" si="9"/>
        <v>#DIV/0!</v>
      </c>
      <c r="H43" s="1">
        <f t="shared" si="9"/>
        <v>0</v>
      </c>
      <c r="I43" s="1"/>
    </row>
    <row r="44" spans="1:9">
      <c r="A44" s="2" t="s">
        <v>18</v>
      </c>
      <c r="B44" s="1">
        <f t="shared" ref="B44:I44" si="10">B17/B16*100</f>
        <v>112.82276675382002</v>
      </c>
      <c r="C44" s="1">
        <f t="shared" si="10"/>
        <v>125.21670702466791</v>
      </c>
      <c r="D44" s="1">
        <f t="shared" si="10"/>
        <v>306.10799816666668</v>
      </c>
      <c r="E44" s="1">
        <f t="shared" si="10"/>
        <v>78.590789498806686</v>
      </c>
      <c r="F44" s="1">
        <f t="shared" si="10"/>
        <v>7.4742744516129029</v>
      </c>
      <c r="G44" s="1" t="e">
        <f t="shared" si="10"/>
        <v>#DIV/0!</v>
      </c>
      <c r="H44" s="1">
        <f t="shared" si="10"/>
        <v>4.568664516129032</v>
      </c>
      <c r="I44" s="1"/>
    </row>
    <row r="45" spans="1:9">
      <c r="A45" s="2" t="s">
        <v>19</v>
      </c>
      <c r="B45" s="1">
        <f t="shared" ref="B45:I45" si="11">AVERAGE(B43:B44)</f>
        <v>75.994716710243338</v>
      </c>
      <c r="C45" s="1">
        <f t="shared" si="11"/>
        <v>122.86476376874421</v>
      </c>
      <c r="D45" s="1">
        <f t="shared" si="11"/>
        <v>288.05399908333334</v>
      </c>
      <c r="E45" s="1">
        <f t="shared" si="11"/>
        <v>80.263136684887215</v>
      </c>
      <c r="F45" s="1">
        <f t="shared" si="11"/>
        <v>3.7371372258064515</v>
      </c>
      <c r="G45" s="1" t="e">
        <f t="shared" si="11"/>
        <v>#DIV/0!</v>
      </c>
      <c r="H45" s="1">
        <f t="shared" si="11"/>
        <v>2.284332258064516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 t="shared" ref="B48:I48" si="12">B11/B12*100</f>
        <v>6.2666666666666666</v>
      </c>
      <c r="C48" s="1">
        <f t="shared" si="12"/>
        <v>23.5</v>
      </c>
      <c r="D48" s="1">
        <f t="shared" si="12"/>
        <v>29.110512129380055</v>
      </c>
      <c r="E48" s="1">
        <f t="shared" si="12"/>
        <v>20.190779014308426</v>
      </c>
      <c r="F48" s="1">
        <f t="shared" si="12"/>
        <v>0</v>
      </c>
      <c r="G48" s="1">
        <f t="shared" si="12"/>
        <v>0</v>
      </c>
      <c r="H48" s="1">
        <f t="shared" si="12"/>
        <v>0</v>
      </c>
      <c r="I48" s="1"/>
    </row>
    <row r="49" spans="1:10">
      <c r="A49" s="2" t="s">
        <v>22</v>
      </c>
      <c r="B49" s="1">
        <f t="shared" ref="B49:I49" si="13">B17/B18*100</f>
        <v>21.298913339102562</v>
      </c>
      <c r="C49" s="1">
        <f t="shared" si="13"/>
        <v>24.440446148888888</v>
      </c>
      <c r="D49" s="1">
        <f t="shared" si="13"/>
        <v>33.059663802000003</v>
      </c>
      <c r="E49" s="1">
        <f t="shared" si="13"/>
        <v>19.370318117647059</v>
      </c>
      <c r="F49" s="1">
        <f t="shared" si="13"/>
        <v>1.1033452761904763</v>
      </c>
      <c r="G49" s="1">
        <f t="shared" si="13"/>
        <v>1.5012317999999998</v>
      </c>
      <c r="H49" s="1">
        <f t="shared" si="13"/>
        <v>0.94419066666666662</v>
      </c>
      <c r="I49" s="1"/>
    </row>
    <row r="50" spans="1:10">
      <c r="A50" s="2" t="s">
        <v>23</v>
      </c>
      <c r="B50" s="1">
        <f t="shared" ref="B50:I50" si="14">(B48+B49)/2</f>
        <v>13.782790002884614</v>
      </c>
      <c r="C50" s="1">
        <f t="shared" si="14"/>
        <v>23.970223074444444</v>
      </c>
      <c r="D50" s="1">
        <f t="shared" si="14"/>
        <v>31.085087965690029</v>
      </c>
      <c r="E50" s="1">
        <f t="shared" si="14"/>
        <v>19.780548565977742</v>
      </c>
      <c r="F50" s="1">
        <f t="shared" si="14"/>
        <v>0.55167263809523814</v>
      </c>
      <c r="G50" s="1">
        <f t="shared" si="14"/>
        <v>0.75061589999999989</v>
      </c>
      <c r="H50" s="1">
        <f t="shared" si="14"/>
        <v>0.47209533333333331</v>
      </c>
      <c r="I50" s="1"/>
    </row>
    <row r="51" spans="1:10">
      <c r="B51" s="1"/>
      <c r="C51" s="1"/>
      <c r="D51" s="1"/>
      <c r="E51" s="1"/>
      <c r="F51" s="1"/>
      <c r="G51" s="1"/>
      <c r="H51" s="1"/>
      <c r="I51" s="1"/>
    </row>
    <row r="52" spans="1:10">
      <c r="A52" s="2" t="s">
        <v>24</v>
      </c>
      <c r="B52" s="1">
        <f t="shared" ref="B52:I52" si="15">B19/B17*100</f>
        <v>100</v>
      </c>
      <c r="C52" s="1">
        <f t="shared" si="15"/>
        <v>100</v>
      </c>
      <c r="D52" s="1">
        <f t="shared" si="15"/>
        <v>100</v>
      </c>
      <c r="E52" s="1">
        <f t="shared" si="15"/>
        <v>100</v>
      </c>
      <c r="F52" s="1">
        <f t="shared" si="15"/>
        <v>100</v>
      </c>
      <c r="G52" s="1">
        <f t="shared" si="15"/>
        <v>100</v>
      </c>
      <c r="H52" s="1">
        <f t="shared" si="15"/>
        <v>100</v>
      </c>
      <c r="I52" s="1"/>
    </row>
    <row r="53" spans="1:10">
      <c r="B53" s="1"/>
      <c r="C53" s="1"/>
      <c r="D53" s="1"/>
      <c r="E53" s="1"/>
      <c r="F53" s="1"/>
      <c r="G53" s="1"/>
      <c r="H53" s="1"/>
      <c r="I53" s="1"/>
    </row>
    <row r="54" spans="1:10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10">
      <c r="A55" s="2" t="s">
        <v>26</v>
      </c>
      <c r="B55" s="1">
        <f t="shared" ref="B55:I55" si="16">((B11/B9)-1)*100</f>
        <v>63.194444444444443</v>
      </c>
      <c r="C55" s="1">
        <f t="shared" si="16"/>
        <v>63.194444444444443</v>
      </c>
      <c r="D55" s="1">
        <f t="shared" si="16"/>
        <v>-25</v>
      </c>
      <c r="E55" s="1" t="e">
        <f t="shared" si="16"/>
        <v>#DIV/0!</v>
      </c>
      <c r="F55" s="1" t="e">
        <f t="shared" si="16"/>
        <v>#DIV/0!</v>
      </c>
      <c r="G55" s="1" t="e">
        <f t="shared" si="16"/>
        <v>#DIV/0!</v>
      </c>
      <c r="H55" s="1" t="e">
        <f t="shared" si="16"/>
        <v>#DIV/0!</v>
      </c>
      <c r="I55" s="1"/>
    </row>
    <row r="56" spans="1:10">
      <c r="A56" s="2" t="s">
        <v>27</v>
      </c>
      <c r="B56" s="1">
        <f t="shared" ref="B56:I56" si="17">((B32/B31)-1)*100</f>
        <v>63.252825748762412</v>
      </c>
      <c r="C56" s="1">
        <f t="shared" si="17"/>
        <v>62.114387713551558</v>
      </c>
      <c r="D56" s="1">
        <f t="shared" si="17"/>
        <v>-18.78297082679703</v>
      </c>
      <c r="E56" s="1" t="e">
        <f t="shared" si="17"/>
        <v>#DIV/0!</v>
      </c>
      <c r="F56" s="1" t="e">
        <f t="shared" si="17"/>
        <v>#DIV/0!</v>
      </c>
      <c r="G56" s="1" t="e">
        <f t="shared" si="17"/>
        <v>#DIV/0!</v>
      </c>
      <c r="H56" s="1" t="e">
        <f t="shared" si="17"/>
        <v>#DIV/0!</v>
      </c>
      <c r="I56" s="1"/>
      <c r="J56" s="1"/>
    </row>
    <row r="57" spans="1:10">
      <c r="A57" s="2" t="s">
        <v>28</v>
      </c>
      <c r="B57" s="1">
        <f t="shared" ref="B57:I57" si="18">((B34/B33)-1)*100</f>
        <v>3.5774075837369246E-2</v>
      </c>
      <c r="C57" s="1">
        <f t="shared" si="18"/>
        <v>-0.66182199680245857</v>
      </c>
      <c r="D57" s="1">
        <f t="shared" si="18"/>
        <v>8.2893722309372855</v>
      </c>
      <c r="E57" s="1" t="e">
        <f t="shared" si="18"/>
        <v>#DIV/0!</v>
      </c>
      <c r="F57" s="1" t="e">
        <f t="shared" si="18"/>
        <v>#DIV/0!</v>
      </c>
      <c r="G57" s="1" t="e">
        <f t="shared" si="18"/>
        <v>#DIV/0!</v>
      </c>
      <c r="H57" s="1" t="e">
        <f t="shared" si="18"/>
        <v>#DIV/0!</v>
      </c>
      <c r="I57" s="1"/>
    </row>
    <row r="58" spans="1:10">
      <c r="B58" s="1"/>
      <c r="C58" s="1"/>
      <c r="D58" s="1"/>
      <c r="E58" s="1"/>
      <c r="F58" s="1"/>
      <c r="G58" s="1"/>
      <c r="H58" s="1"/>
      <c r="I58" s="1"/>
    </row>
    <row r="59" spans="1:10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10">
      <c r="A60" s="2" t="s">
        <v>30</v>
      </c>
      <c r="B60" s="1">
        <f t="shared" ref="B60:C61" si="19">B16/B10</f>
        <v>981666.66666666663</v>
      </c>
      <c r="C60" s="1">
        <f t="shared" si="19"/>
        <v>2702564.1025641025</v>
      </c>
      <c r="D60" s="1">
        <f>D16/D10</f>
        <v>2700000</v>
      </c>
      <c r="E60" s="1">
        <f>E16/E10</f>
        <v>2703225.8064516131</v>
      </c>
      <c r="F60" s="1">
        <f t="shared" ref="F60:I60" si="20">F16/F10</f>
        <v>153086.41975308643</v>
      </c>
      <c r="G60" s="1" t="e">
        <f t="shared" si="20"/>
        <v>#DIV/0!</v>
      </c>
      <c r="H60" s="1">
        <f t="shared" si="20"/>
        <v>153086.41975308643</v>
      </c>
      <c r="I60" s="1"/>
    </row>
    <row r="61" spans="1:10">
      <c r="A61" s="2" t="s">
        <v>31</v>
      </c>
      <c r="B61" s="1">
        <f t="shared" si="19"/>
        <v>2827770.622042553</v>
      </c>
      <c r="C61" s="1">
        <f t="shared" si="19"/>
        <v>2808051.2596595744</v>
      </c>
      <c r="D61" s="1">
        <f>D17/D11</f>
        <v>3061079.9816666665</v>
      </c>
      <c r="E61" s="1">
        <f>E17/E11</f>
        <v>2592877.2283464568</v>
      </c>
      <c r="F61" s="1" t="e">
        <f t="shared" ref="F61:I61" si="21">F17/F11</f>
        <v>#DIV/0!</v>
      </c>
      <c r="G61" s="1" t="e">
        <f t="shared" si="21"/>
        <v>#DIV/0!</v>
      </c>
      <c r="H61" s="1" t="e">
        <f t="shared" si="21"/>
        <v>#DIV/0!</v>
      </c>
      <c r="I61" s="1"/>
    </row>
    <row r="62" spans="1:10">
      <c r="A62" s="2" t="s">
        <v>32</v>
      </c>
      <c r="B62" s="1">
        <f>(B60/B61)*B45</f>
        <v>26.381729711632737</v>
      </c>
      <c r="C62" s="1">
        <f>(C60/C61)*C45</f>
        <v>118.24923027640234</v>
      </c>
      <c r="D62" s="1">
        <f>(D60/D61)*D45</f>
        <v>254.07562108244576</v>
      </c>
      <c r="E62" s="1">
        <f>(E60/E61)*E45</f>
        <v>83.679003394891609</v>
      </c>
      <c r="F62" s="1" t="e">
        <f t="shared" ref="F62:I62" si="22">(F60/F61)*F45</f>
        <v>#DIV/0!</v>
      </c>
      <c r="G62" s="1" t="e">
        <f t="shared" si="22"/>
        <v>#DIV/0!</v>
      </c>
      <c r="H62" s="1" t="e">
        <f t="shared" si="22"/>
        <v>#DIV/0!</v>
      </c>
      <c r="I62" s="1"/>
    </row>
    <row r="63" spans="1:10">
      <c r="B63" s="1"/>
      <c r="C63" s="1"/>
      <c r="D63" s="1"/>
      <c r="E63" s="1"/>
      <c r="F63" s="1"/>
      <c r="G63" s="1"/>
      <c r="H63" s="1"/>
      <c r="I63" s="1"/>
    </row>
    <row r="64" spans="1:10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>
      <c r="A65" s="2" t="s">
        <v>34</v>
      </c>
      <c r="B65" s="1">
        <f>(B23/B22)*100</f>
        <v>110.84757781663836</v>
      </c>
      <c r="C65" s="1"/>
      <c r="D65" s="46">
        <f>(D23/D22)*100</f>
        <v>295.88787037037036</v>
      </c>
      <c r="E65" s="46">
        <f>(E23/E22)*100</f>
        <v>69.300069301455295</v>
      </c>
      <c r="F65" s="1"/>
      <c r="G65" s="1"/>
      <c r="H65" s="1"/>
      <c r="I65" s="1"/>
    </row>
    <row r="66" spans="1:10">
      <c r="A66" s="2" t="s">
        <v>35</v>
      </c>
      <c r="B66" s="1">
        <f>(B17/B23)*100</f>
        <v>101.78189634459038</v>
      </c>
      <c r="C66" s="1"/>
      <c r="D66" s="46">
        <f>(D17+G17)/D23*100</f>
        <v>104.01779333324781</v>
      </c>
      <c r="E66" s="46">
        <f>(H17+E17)/E23*100</f>
        <v>99.638393998007231</v>
      </c>
      <c r="F66" s="1"/>
      <c r="G66" s="1"/>
      <c r="H66" s="1"/>
      <c r="I66" s="1"/>
      <c r="J66" s="40"/>
    </row>
    <row r="67" spans="1:10">
      <c r="B67" s="1"/>
      <c r="C67" s="1"/>
      <c r="D67" s="1"/>
      <c r="E67" s="1"/>
      <c r="F67" s="1"/>
      <c r="G67" s="1"/>
      <c r="H67" s="1"/>
      <c r="I67" s="1"/>
    </row>
    <row r="68" spans="1:10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/>
    <row r="70" spans="1:10">
      <c r="A70" s="2" t="s">
        <v>72</v>
      </c>
    </row>
    <row r="71" spans="1:10">
      <c r="A71" s="2" t="s">
        <v>77</v>
      </c>
    </row>
    <row r="75" spans="1:10">
      <c r="A75" s="2" t="s">
        <v>73</v>
      </c>
    </row>
    <row r="76" spans="1:10">
      <c r="A76" s="2" t="s">
        <v>123</v>
      </c>
    </row>
    <row r="77" spans="1:10">
      <c r="A77" s="2" t="s">
        <v>74</v>
      </c>
    </row>
    <row r="78" spans="1:10">
      <c r="A78" s="2" t="s">
        <v>75</v>
      </c>
    </row>
    <row r="79" spans="1:10">
      <c r="A79" s="2" t="s">
        <v>124</v>
      </c>
    </row>
    <row r="80" spans="1:10">
      <c r="A80" s="48" t="s">
        <v>167</v>
      </c>
    </row>
  </sheetData>
  <mergeCells count="7">
    <mergeCell ref="B3:B5"/>
    <mergeCell ref="I4:I5"/>
    <mergeCell ref="A1:I1"/>
    <mergeCell ref="C3:I3"/>
    <mergeCell ref="C4:E4"/>
    <mergeCell ref="A3:A5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O80"/>
  <sheetViews>
    <sheetView zoomScale="80" zoomScaleNormal="80" workbookViewId="0">
      <pane ySplit="5" topLeftCell="A66" activePane="bottomLeft" state="frozen"/>
      <selection pane="bottomLeft" activeCell="A80" sqref="A80"/>
    </sheetView>
  </sheetViews>
  <sheetFormatPr baseColWidth="10" defaultColWidth="11.42578125" defaultRowHeight="15"/>
  <cols>
    <col min="1" max="1" width="54.85546875" style="2" customWidth="1"/>
    <col min="2" max="2" width="23.85546875" style="2" customWidth="1"/>
    <col min="3" max="3" width="21.140625" style="2" customWidth="1"/>
    <col min="4" max="4" width="18.140625" style="2" customWidth="1"/>
    <col min="5" max="7" width="15.28515625" style="2" customWidth="1"/>
    <col min="8" max="8" width="15.140625" style="2" bestFit="1" customWidth="1"/>
    <col min="9" max="9" width="14.28515625" style="2" customWidth="1"/>
    <col min="10" max="10" width="12.7109375" style="2" bestFit="1" customWidth="1"/>
    <col min="11" max="16384" width="11.42578125" style="2"/>
  </cols>
  <sheetData>
    <row r="1" spans="1:10">
      <c r="A1" s="52" t="s">
        <v>110</v>
      </c>
      <c r="B1" s="52"/>
      <c r="C1" s="52"/>
      <c r="D1" s="52"/>
      <c r="E1" s="52"/>
      <c r="F1" s="52"/>
      <c r="G1" s="52"/>
      <c r="H1" s="52"/>
      <c r="I1" s="52"/>
    </row>
    <row r="3" spans="1:10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10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10">
      <c r="A7" s="5" t="s">
        <v>5</v>
      </c>
    </row>
    <row r="8" spans="1:10">
      <c r="A8" s="2" t="s">
        <v>6</v>
      </c>
    </row>
    <row r="9" spans="1:10">
      <c r="A9" s="2" t="s">
        <v>83</v>
      </c>
      <c r="B9" s="6">
        <f>+C9+F9+I9</f>
        <v>279</v>
      </c>
      <c r="C9" s="6">
        <f>SUM(D9:E9)</f>
        <v>279</v>
      </c>
      <c r="D9" s="6">
        <v>34</v>
      </c>
      <c r="E9" s="6">
        <v>245</v>
      </c>
      <c r="F9" s="6">
        <f>SUM(G9:H9)</f>
        <v>0</v>
      </c>
      <c r="G9" s="6">
        <v>0</v>
      </c>
      <c r="H9" s="6">
        <v>0</v>
      </c>
      <c r="I9" s="6"/>
    </row>
    <row r="10" spans="1:10">
      <c r="A10" s="2" t="s">
        <v>125</v>
      </c>
      <c r="B10" s="6">
        <f t="shared" ref="B10:B12" si="0">+C10+F10+I10</f>
        <v>1156</v>
      </c>
      <c r="C10" s="6">
        <f>SUM(D10:E10)</f>
        <v>251</v>
      </c>
      <c r="D10" s="6">
        <v>110</v>
      </c>
      <c r="E10" s="6">
        <v>141</v>
      </c>
      <c r="F10" s="6">
        <f t="shared" ref="F10:F12" si="1">SUM(G10:H10)</f>
        <v>905</v>
      </c>
      <c r="G10" s="6">
        <v>0</v>
      </c>
      <c r="H10" s="6">
        <v>905</v>
      </c>
      <c r="I10" s="6"/>
    </row>
    <row r="11" spans="1:10">
      <c r="A11" s="2" t="s">
        <v>126</v>
      </c>
      <c r="B11" s="6">
        <f t="shared" si="0"/>
        <v>189</v>
      </c>
      <c r="C11" s="6">
        <f>SUM(D11:E11)</f>
        <v>189</v>
      </c>
      <c r="D11" s="6">
        <v>53</v>
      </c>
      <c r="E11" s="6">
        <v>136</v>
      </c>
      <c r="F11" s="6">
        <f t="shared" si="1"/>
        <v>0</v>
      </c>
      <c r="G11" s="6">
        <v>0</v>
      </c>
      <c r="H11" s="6">
        <v>0</v>
      </c>
      <c r="I11" s="6"/>
    </row>
    <row r="12" spans="1:10">
      <c r="A12" s="2" t="s">
        <v>118</v>
      </c>
      <c r="B12" s="6">
        <f t="shared" si="0"/>
        <v>3750</v>
      </c>
      <c r="C12" s="6">
        <f>SUM(D12:E12)</f>
        <v>1000</v>
      </c>
      <c r="D12" s="6">
        <v>371</v>
      </c>
      <c r="E12" s="6">
        <v>629</v>
      </c>
      <c r="F12" s="6">
        <f t="shared" si="1"/>
        <v>2750</v>
      </c>
      <c r="G12" s="6">
        <v>785</v>
      </c>
      <c r="H12" s="6">
        <v>1965</v>
      </c>
      <c r="I12" s="6"/>
    </row>
    <row r="13" spans="1:10">
      <c r="B13" s="1"/>
      <c r="C13" s="1"/>
      <c r="D13" s="1"/>
      <c r="E13" s="1"/>
      <c r="F13" s="1"/>
      <c r="G13" s="1"/>
      <c r="H13" s="1"/>
      <c r="I13" s="1"/>
    </row>
    <row r="14" spans="1:10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>
      <c r="A15" s="2" t="s">
        <v>127</v>
      </c>
      <c r="B15" s="6">
        <f>+C15+F15+I15</f>
        <v>707802800</v>
      </c>
      <c r="C15" s="6">
        <f>SUM(D15:E15)</f>
        <v>707802800</v>
      </c>
      <c r="D15" s="6">
        <v>71300000</v>
      </c>
      <c r="E15" s="6">
        <v>636502800</v>
      </c>
      <c r="F15" s="6">
        <f>SUM(G15:H15)</f>
        <v>0</v>
      </c>
      <c r="G15" s="6">
        <v>0</v>
      </c>
      <c r="H15" s="6">
        <v>0</v>
      </c>
      <c r="I15" s="6"/>
      <c r="J15" s="1"/>
    </row>
    <row r="16" spans="1:10">
      <c r="A16" s="2" t="s">
        <v>125</v>
      </c>
      <c r="B16" s="6">
        <f t="shared" ref="B16:B19" si="2">+C16+F16+I16</f>
        <v>816000000</v>
      </c>
      <c r="C16" s="6">
        <f>SUM(D16:E16)</f>
        <v>678000000</v>
      </c>
      <c r="D16" s="6">
        <v>297000000</v>
      </c>
      <c r="E16" s="6">
        <v>381000000</v>
      </c>
      <c r="F16" s="6">
        <f t="shared" ref="F16:F18" si="3">SUM(G16:H16)</f>
        <v>138000000</v>
      </c>
      <c r="G16" s="6">
        <v>0</v>
      </c>
      <c r="H16" s="6">
        <v>138000000</v>
      </c>
      <c r="I16" s="6"/>
    </row>
    <row r="17" spans="1:15">
      <c r="A17" s="2" t="s">
        <v>126</v>
      </c>
      <c r="B17" s="6">
        <f t="shared" si="2"/>
        <v>536135556.95999998</v>
      </c>
      <c r="C17" s="6">
        <f>SUM(D17:E17)</f>
        <v>529288089</v>
      </c>
      <c r="D17" s="6">
        <v>140268089</v>
      </c>
      <c r="E17" s="6">
        <v>389020000</v>
      </c>
      <c r="F17" s="6">
        <f t="shared" si="3"/>
        <v>6847467.96</v>
      </c>
      <c r="G17" s="6">
        <v>1240000</v>
      </c>
      <c r="H17" s="6">
        <v>5607467.96</v>
      </c>
      <c r="I17" s="6"/>
    </row>
    <row r="18" spans="1:15">
      <c r="A18" s="2" t="s">
        <v>118</v>
      </c>
      <c r="B18" s="6">
        <f t="shared" si="2"/>
        <v>3120000000</v>
      </c>
      <c r="C18" s="6">
        <f>SUM(D18:E18)</f>
        <v>2700000000</v>
      </c>
      <c r="D18" s="6">
        <v>1000000000</v>
      </c>
      <c r="E18" s="6">
        <v>1700000000</v>
      </c>
      <c r="F18" s="6">
        <f t="shared" si="3"/>
        <v>420000000</v>
      </c>
      <c r="G18" s="6">
        <v>120000000</v>
      </c>
      <c r="H18" s="6">
        <v>300000000</v>
      </c>
      <c r="I18" s="6"/>
    </row>
    <row r="19" spans="1:15">
      <c r="A19" s="2" t="s">
        <v>128</v>
      </c>
      <c r="B19" s="6">
        <f t="shared" si="2"/>
        <v>536135556.95999998</v>
      </c>
      <c r="C19" s="6">
        <f>SUM(D19:E19)</f>
        <v>529288089</v>
      </c>
      <c r="D19" s="1">
        <f>D17</f>
        <v>140268089</v>
      </c>
      <c r="E19" s="1">
        <f>E17</f>
        <v>389020000</v>
      </c>
      <c r="F19" s="46">
        <f>SUM(G19:H19)</f>
        <v>6847467.96</v>
      </c>
      <c r="G19" s="1">
        <f t="shared" ref="G19" si="4">G17</f>
        <v>1240000</v>
      </c>
      <c r="H19" s="1">
        <f>H17</f>
        <v>5607467.96</v>
      </c>
      <c r="I19" s="1"/>
      <c r="J19" s="40"/>
    </row>
    <row r="20" spans="1:15">
      <c r="B20" s="1"/>
      <c r="C20" s="1"/>
      <c r="D20" s="1"/>
      <c r="E20" s="1"/>
      <c r="F20" s="1"/>
      <c r="G20" s="1"/>
      <c r="H20" s="1"/>
      <c r="I20" s="1"/>
      <c r="O20" s="2" t="s">
        <v>107</v>
      </c>
    </row>
    <row r="21" spans="1:1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5">
      <c r="A22" s="2" t="s">
        <v>125</v>
      </c>
      <c r="B22" s="6">
        <f>B16</f>
        <v>816000000</v>
      </c>
      <c r="C22" s="6"/>
      <c r="D22" s="47">
        <f>D16+G16</f>
        <v>297000000</v>
      </c>
      <c r="E22" s="6">
        <f>+E16+H16</f>
        <v>519000000</v>
      </c>
      <c r="F22" s="44"/>
      <c r="G22" s="6"/>
      <c r="H22" s="6"/>
      <c r="I22" s="6"/>
    </row>
    <row r="23" spans="1:15">
      <c r="A23" s="2" t="s">
        <v>126</v>
      </c>
      <c r="B23" s="6">
        <f>D23+E23</f>
        <v>840361866.98000002</v>
      </c>
      <c r="C23" s="1"/>
      <c r="D23" s="6">
        <v>340361866.96000004</v>
      </c>
      <c r="E23" s="6">
        <v>500000000.01999998</v>
      </c>
      <c r="F23" s="6"/>
      <c r="G23" s="6"/>
      <c r="H23" s="1"/>
      <c r="I23" s="1"/>
    </row>
    <row r="24" spans="1:15">
      <c r="B24" s="1"/>
      <c r="C24" s="1"/>
      <c r="D24" s="1"/>
      <c r="E24" s="1"/>
      <c r="F24" s="1"/>
      <c r="G24" s="1"/>
      <c r="H24" s="1"/>
      <c r="I24" s="1"/>
    </row>
    <row r="25" spans="1:1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5">
      <c r="A26" s="2" t="s">
        <v>84</v>
      </c>
      <c r="B26" s="46">
        <v>1</v>
      </c>
      <c r="C26" s="46">
        <v>1</v>
      </c>
      <c r="D26" s="46">
        <v>1</v>
      </c>
      <c r="E26" s="46">
        <v>1</v>
      </c>
      <c r="F26" s="46">
        <v>1</v>
      </c>
      <c r="G26" s="46">
        <v>1</v>
      </c>
      <c r="H26" s="46">
        <v>1</v>
      </c>
      <c r="I26" s="46"/>
      <c r="J26" s="40"/>
    </row>
    <row r="27" spans="1:15">
      <c r="A27" s="2" t="s">
        <v>129</v>
      </c>
      <c r="B27" s="46">
        <v>0.99</v>
      </c>
      <c r="C27" s="46">
        <v>0.99</v>
      </c>
      <c r="D27" s="46">
        <v>0.99</v>
      </c>
      <c r="E27" s="46">
        <v>0.99</v>
      </c>
      <c r="F27" s="46">
        <v>0.99</v>
      </c>
      <c r="G27" s="46">
        <v>0.99</v>
      </c>
      <c r="H27" s="46">
        <v>0.99</v>
      </c>
      <c r="I27" s="46"/>
      <c r="J27" s="40"/>
    </row>
    <row r="28" spans="1:15">
      <c r="A28" s="2" t="s">
        <v>10</v>
      </c>
      <c r="B28" s="6">
        <v>109298</v>
      </c>
      <c r="C28" s="6">
        <v>109298</v>
      </c>
      <c r="D28" s="6">
        <v>109298</v>
      </c>
      <c r="E28" s="6">
        <v>109298</v>
      </c>
      <c r="F28" s="6">
        <v>109298</v>
      </c>
      <c r="G28" s="6">
        <v>109298</v>
      </c>
      <c r="H28" s="6">
        <v>109298</v>
      </c>
      <c r="I28" s="6"/>
    </row>
    <row r="29" spans="1:15">
      <c r="B29" s="1"/>
      <c r="C29" s="1"/>
      <c r="D29" s="1"/>
      <c r="E29" s="1"/>
      <c r="F29" s="1"/>
      <c r="G29" s="1"/>
      <c r="H29" s="1"/>
      <c r="I29" s="1"/>
    </row>
    <row r="30" spans="1:1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5">
      <c r="A31" s="2" t="s">
        <v>105</v>
      </c>
      <c r="B31" s="1">
        <f>B15/B26</f>
        <v>707802800</v>
      </c>
      <c r="C31" s="1">
        <f>C15/C26</f>
        <v>707802800</v>
      </c>
      <c r="D31" s="1">
        <f>D15/D26</f>
        <v>71300000</v>
      </c>
      <c r="E31" s="1">
        <f>E15/E26</f>
        <v>636502800</v>
      </c>
      <c r="F31" s="1">
        <f t="shared" ref="F31:G31" si="5">F15/F26</f>
        <v>0</v>
      </c>
      <c r="G31" s="1">
        <f t="shared" si="5"/>
        <v>0</v>
      </c>
      <c r="H31" s="1">
        <f>H15/H26</f>
        <v>0</v>
      </c>
      <c r="I31" s="1"/>
    </row>
    <row r="32" spans="1:15">
      <c r="A32" s="2" t="s">
        <v>130</v>
      </c>
      <c r="B32" s="1">
        <f>B17/B27</f>
        <v>541551067.63636363</v>
      </c>
      <c r="C32" s="1">
        <f>C17/C27</f>
        <v>534634433.33333331</v>
      </c>
      <c r="D32" s="1">
        <f>D17/D27</f>
        <v>141684938.38383839</v>
      </c>
      <c r="E32" s="1">
        <f>E17/E27</f>
        <v>392949494.94949496</v>
      </c>
      <c r="F32" s="1">
        <f t="shared" ref="F32:G32" si="6">F17/F27</f>
        <v>6916634.3030303027</v>
      </c>
      <c r="G32" s="1">
        <f t="shared" si="6"/>
        <v>1252525.2525252525</v>
      </c>
      <c r="H32" s="1">
        <f>H17/H27</f>
        <v>5664109.0505050505</v>
      </c>
      <c r="I32" s="1"/>
    </row>
    <row r="33" spans="1:9">
      <c r="A33" s="2" t="s">
        <v>106</v>
      </c>
      <c r="B33" s="1">
        <f>B31/B9</f>
        <v>2536927.5985663082</v>
      </c>
      <c r="C33" s="1">
        <f>C31/C9</f>
        <v>2536927.5985663082</v>
      </c>
      <c r="D33" s="1">
        <f>D31/D9</f>
        <v>2097058.8235294118</v>
      </c>
      <c r="E33" s="1">
        <f>E31/E9</f>
        <v>2597970.612244898</v>
      </c>
      <c r="F33" s="1" t="e">
        <f t="shared" ref="F33:G33" si="7">F31/F9</f>
        <v>#DIV/0!</v>
      </c>
      <c r="G33" s="1" t="e">
        <f t="shared" si="7"/>
        <v>#DIV/0!</v>
      </c>
      <c r="H33" s="1" t="e">
        <f>H31/H9</f>
        <v>#DIV/0!</v>
      </c>
      <c r="I33" s="1"/>
    </row>
    <row r="34" spans="1:9">
      <c r="A34" s="2" t="s">
        <v>131</v>
      </c>
      <c r="B34" s="1">
        <f>B32/B11</f>
        <v>2865349.5642135642</v>
      </c>
      <c r="C34" s="1">
        <f>C32/C11</f>
        <v>2828753.6155202822</v>
      </c>
      <c r="D34" s="1">
        <f>D32/D11</f>
        <v>2673300.7242233655</v>
      </c>
      <c r="E34" s="1">
        <f>E32/E11</f>
        <v>2889334.5216874629</v>
      </c>
      <c r="F34" s="1" t="e">
        <f t="shared" ref="F34:G34" si="8">F32/F11</f>
        <v>#DIV/0!</v>
      </c>
      <c r="G34" s="1" t="e">
        <f t="shared" si="8"/>
        <v>#DIV/0!</v>
      </c>
      <c r="H34" s="1" t="e">
        <f>H32/H11</f>
        <v>#DIV/0!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>
        <f>B10/B28*100</f>
        <v>1.0576588775640909</v>
      </c>
      <c r="C39" s="1">
        <f>C10/C28*100</f>
        <v>0.22964738604549029</v>
      </c>
      <c r="D39" s="1">
        <f>D10/D28*100</f>
        <v>0.10064228073706748</v>
      </c>
      <c r="E39" s="1">
        <f>E10/E28*100</f>
        <v>0.12900510530842285</v>
      </c>
      <c r="F39" s="1">
        <f t="shared" ref="F39:G39" si="9">F10/F28*100</f>
        <v>0.82801149151860054</v>
      </c>
      <c r="G39" s="1">
        <f t="shared" si="9"/>
        <v>0</v>
      </c>
      <c r="H39" s="1">
        <f>H10/H28*100</f>
        <v>0.82801149151860054</v>
      </c>
      <c r="I39" s="1"/>
    </row>
    <row r="40" spans="1:9">
      <c r="A40" s="2" t="s">
        <v>15</v>
      </c>
      <c r="B40" s="1">
        <f>B11/B28*100</f>
        <v>0.17292173690277957</v>
      </c>
      <c r="C40" s="1">
        <f>C11/C28*100</f>
        <v>0.17292173690277957</v>
      </c>
      <c r="D40" s="1">
        <f>D11/D28*100</f>
        <v>4.8491280718768869E-2</v>
      </c>
      <c r="E40" s="1">
        <f>E11/E28*100</f>
        <v>0.12443045618401069</v>
      </c>
      <c r="F40" s="1">
        <f t="shared" ref="F40:I40" si="10">F11/F28*100</f>
        <v>0</v>
      </c>
      <c r="G40" s="1">
        <f t="shared" si="10"/>
        <v>0</v>
      </c>
      <c r="H40" s="1">
        <f t="shared" si="10"/>
        <v>0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>B11/B10*100</f>
        <v>16.349480968858131</v>
      </c>
      <c r="C43" s="1">
        <f>C11/C10*100</f>
        <v>75.298804780876495</v>
      </c>
      <c r="D43" s="1">
        <f>D11/D10*100</f>
        <v>48.18181818181818</v>
      </c>
      <c r="E43" s="1">
        <f>E11/E10*100</f>
        <v>96.453900709219852</v>
      </c>
      <c r="F43" s="1">
        <f t="shared" ref="F43:I43" si="11">F11/F10*100</f>
        <v>0</v>
      </c>
      <c r="G43" s="1" t="e">
        <f t="shared" si="11"/>
        <v>#DIV/0!</v>
      </c>
      <c r="H43" s="1">
        <f t="shared" si="11"/>
        <v>0</v>
      </c>
      <c r="I43" s="1"/>
    </row>
    <row r="44" spans="1:9">
      <c r="A44" s="2" t="s">
        <v>18</v>
      </c>
      <c r="B44" s="1">
        <f>B17/B16*100</f>
        <v>65.702886882352942</v>
      </c>
      <c r="C44" s="1">
        <f>C17/C16*100</f>
        <v>78.066089823008838</v>
      </c>
      <c r="D44" s="1">
        <f>D17/D16*100</f>
        <v>47.228312794612791</v>
      </c>
      <c r="E44" s="1">
        <f>E17/E16*100</f>
        <v>102.10498687664042</v>
      </c>
      <c r="F44" s="1">
        <f t="shared" ref="F44:I44" si="12">F17/F16*100</f>
        <v>4.9619333043478253</v>
      </c>
      <c r="G44" s="1" t="e">
        <f t="shared" si="12"/>
        <v>#DIV/0!</v>
      </c>
      <c r="H44" s="1">
        <f t="shared" si="12"/>
        <v>4.0633825797101446</v>
      </c>
      <c r="I44" s="1"/>
    </row>
    <row r="45" spans="1:9">
      <c r="A45" s="2" t="s">
        <v>19</v>
      </c>
      <c r="B45" s="1">
        <f>AVERAGE(B43:B44)</f>
        <v>41.026183925605537</v>
      </c>
      <c r="C45" s="1">
        <f>AVERAGE(C43:C44)</f>
        <v>76.682447301942659</v>
      </c>
      <c r="D45" s="1">
        <f>AVERAGE(D43:D44)</f>
        <v>47.705065488215482</v>
      </c>
      <c r="E45" s="1">
        <f>AVERAGE(E43:E44)</f>
        <v>99.279443792930138</v>
      </c>
      <c r="F45" s="1">
        <f t="shared" ref="F45:I45" si="13">AVERAGE(F43:F44)</f>
        <v>2.4809666521739127</v>
      </c>
      <c r="G45" s="1" t="e">
        <f t="shared" si="13"/>
        <v>#DIV/0!</v>
      </c>
      <c r="H45" s="1">
        <f t="shared" si="13"/>
        <v>2.0316912898550723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>B11/B12*100</f>
        <v>5.04</v>
      </c>
      <c r="C48" s="1">
        <f>C11/C12*100</f>
        <v>18.899999999999999</v>
      </c>
      <c r="D48" s="1">
        <f>D11/D12*100</f>
        <v>14.285714285714285</v>
      </c>
      <c r="E48" s="1">
        <f>E11/E12*100</f>
        <v>21.621621621621621</v>
      </c>
      <c r="F48" s="1">
        <f t="shared" ref="F48:I48" si="14">F11/F12*100</f>
        <v>0</v>
      </c>
      <c r="G48" s="1">
        <f t="shared" si="14"/>
        <v>0</v>
      </c>
      <c r="H48" s="1">
        <f t="shared" si="14"/>
        <v>0</v>
      </c>
      <c r="I48" s="1"/>
    </row>
    <row r="49" spans="1:9">
      <c r="A49" s="2" t="s">
        <v>22</v>
      </c>
      <c r="B49" s="1">
        <f>B17/B18*100</f>
        <v>17.183831953846155</v>
      </c>
      <c r="C49" s="1">
        <f>C17/C18*100</f>
        <v>19.603262555555556</v>
      </c>
      <c r="D49" s="1">
        <f>D17/D18*100</f>
        <v>14.026808900000001</v>
      </c>
      <c r="E49" s="1">
        <f>E17/E18*100</f>
        <v>22.883529411764705</v>
      </c>
      <c r="F49" s="1">
        <f t="shared" ref="F49:I49" si="15">F17/F18*100</f>
        <v>1.6303495142857143</v>
      </c>
      <c r="G49" s="1">
        <f t="shared" si="15"/>
        <v>1.0333333333333332</v>
      </c>
      <c r="H49" s="1">
        <f t="shared" si="15"/>
        <v>1.8691559866666665</v>
      </c>
      <c r="I49" s="1"/>
    </row>
    <row r="50" spans="1:9">
      <c r="A50" s="2" t="s">
        <v>23</v>
      </c>
      <c r="B50" s="1">
        <f>AVERAGE(B48:B49)</f>
        <v>11.111915976923077</v>
      </c>
      <c r="C50" s="1">
        <f>AVERAGE(C48:C49)</f>
        <v>19.251631277777776</v>
      </c>
      <c r="D50" s="1">
        <f>AVERAGE(D48:D49)</f>
        <v>14.156261592857142</v>
      </c>
      <c r="E50" s="1">
        <f>AVERAGE(E48:E49)</f>
        <v>22.252575516693163</v>
      </c>
      <c r="F50" s="1">
        <f t="shared" ref="F50:I50" si="16">AVERAGE(F48:F49)</f>
        <v>0.81517475714285714</v>
      </c>
      <c r="G50" s="1">
        <f t="shared" si="16"/>
        <v>0.51666666666666661</v>
      </c>
      <c r="H50" s="1">
        <f t="shared" si="16"/>
        <v>0.93457799333333325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>
        <f t="shared" si="17"/>
        <v>100</v>
      </c>
      <c r="G52" s="1">
        <f t="shared" si="17"/>
        <v>100</v>
      </c>
      <c r="H52" s="1">
        <f t="shared" si="17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>((B11/B9)-1)*100</f>
        <v>-32.258064516129039</v>
      </c>
      <c r="C55" s="1">
        <f>((C11/C9)-1)*100</f>
        <v>-32.258064516129039</v>
      </c>
      <c r="D55" s="1">
        <f>((D11/D9)-1)*100</f>
        <v>55.882352941176471</v>
      </c>
      <c r="E55" s="1">
        <f>((E11/E9)-1)*100</f>
        <v>-44.489795918367349</v>
      </c>
      <c r="F55" s="1" t="e">
        <f t="shared" ref="F55:I55" si="18">((F11/F9)-1)*100</f>
        <v>#DIV/0!</v>
      </c>
      <c r="G55" s="1" t="e">
        <f t="shared" si="18"/>
        <v>#DIV/0!</v>
      </c>
      <c r="H55" s="1" t="e">
        <f t="shared" si="18"/>
        <v>#DIV/0!</v>
      </c>
      <c r="I55" s="1"/>
    </row>
    <row r="56" spans="1:9">
      <c r="A56" s="2" t="s">
        <v>27</v>
      </c>
      <c r="B56" s="1">
        <f>((B32/B31)-1)*100</f>
        <v>-23.488425358537203</v>
      </c>
      <c r="C56" s="1">
        <f>((C32/C31)-1)*100</f>
        <v>-24.465623287540915</v>
      </c>
      <c r="D56" s="1">
        <f>((D32/D31)-1)*100</f>
        <v>98.716603623896759</v>
      </c>
      <c r="E56" s="1">
        <f>((E32/E31)-1)*100</f>
        <v>-38.26429436767679</v>
      </c>
      <c r="F56" s="1" t="e">
        <f t="shared" ref="F56:I56" si="19">((F32/F31)-1)*100</f>
        <v>#DIV/0!</v>
      </c>
      <c r="G56" s="1" t="e">
        <f t="shared" si="19"/>
        <v>#DIV/0!</v>
      </c>
      <c r="H56" s="1" t="e">
        <f t="shared" si="19"/>
        <v>#DIV/0!</v>
      </c>
      <c r="I56" s="1"/>
    </row>
    <row r="57" spans="1:9">
      <c r="A57" s="2" t="s">
        <v>28</v>
      </c>
      <c r="B57" s="1">
        <f>((B34/B33)-1)*100</f>
        <v>12.945657804064137</v>
      </c>
      <c r="C57" s="1">
        <f>((C34/C33)-1)*100</f>
        <v>11.503127527915801</v>
      </c>
      <c r="D57" s="1">
        <f>((D34/D33)-1)*100</f>
        <v>27.478575909669601</v>
      </c>
      <c r="E57" s="1">
        <f>((E34/E33)-1)*100</f>
        <v>11.215057940582263</v>
      </c>
      <c r="F57" s="1" t="e">
        <f t="shared" ref="F57:I57" si="20">((F34/F33)-1)*100</f>
        <v>#DIV/0!</v>
      </c>
      <c r="G57" s="1" t="e">
        <f t="shared" si="20"/>
        <v>#DIV/0!</v>
      </c>
      <c r="H57" s="1" t="e">
        <f t="shared" si="20"/>
        <v>#DIV/0!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6">
        <f>B16/B10</f>
        <v>705882.3529411765</v>
      </c>
      <c r="C60" s="6">
        <f t="shared" ref="B60:I61" si="21">C16/C10</f>
        <v>2701195.219123506</v>
      </c>
      <c r="D60" s="6">
        <f t="shared" si="21"/>
        <v>2700000</v>
      </c>
      <c r="E60" s="6">
        <f t="shared" si="21"/>
        <v>2702127.6595744682</v>
      </c>
      <c r="F60" s="6">
        <f t="shared" si="21"/>
        <v>152486.18784530388</v>
      </c>
      <c r="G60" s="6" t="e">
        <f t="shared" si="21"/>
        <v>#DIV/0!</v>
      </c>
      <c r="H60" s="6">
        <f t="shared" si="21"/>
        <v>152486.18784530388</v>
      </c>
      <c r="I60" s="6"/>
    </row>
    <row r="61" spans="1:9">
      <c r="A61" s="2" t="s">
        <v>31</v>
      </c>
      <c r="B61" s="6">
        <f t="shared" si="21"/>
        <v>2836696.0685714283</v>
      </c>
      <c r="C61" s="6">
        <f t="shared" si="21"/>
        <v>2800466.0793650793</v>
      </c>
      <c r="D61" s="6">
        <f t="shared" si="21"/>
        <v>2646567.716981132</v>
      </c>
      <c r="E61" s="6">
        <f t="shared" si="21"/>
        <v>2860441.1764705884</v>
      </c>
      <c r="F61" s="6" t="e">
        <f t="shared" si="21"/>
        <v>#DIV/0!</v>
      </c>
      <c r="G61" s="6" t="e">
        <f t="shared" si="21"/>
        <v>#DIV/0!</v>
      </c>
      <c r="H61" s="6" t="e">
        <f t="shared" si="21"/>
        <v>#DIV/0!</v>
      </c>
      <c r="I61" s="6"/>
    </row>
    <row r="62" spans="1:9">
      <c r="A62" s="2" t="s">
        <v>32</v>
      </c>
      <c r="B62" s="1">
        <f>(B60/B61)*B45</f>
        <v>10.208939745944694</v>
      </c>
      <c r="C62" s="1">
        <f>(C60/C61)*C45</f>
        <v>73.964209589590567</v>
      </c>
      <c r="D62" s="1">
        <f>(D60/D61)*D45</f>
        <v>48.668196166582376</v>
      </c>
      <c r="E62" s="1">
        <f>(E60/E61)*E45</f>
        <v>93.784739678181467</v>
      </c>
      <c r="F62" s="1" t="e">
        <f t="shared" ref="F62:I62" si="22">(F60/F61)*F45</f>
        <v>#DIV/0!</v>
      </c>
      <c r="G62" s="1" t="e">
        <f t="shared" si="22"/>
        <v>#DIV/0!</v>
      </c>
      <c r="H62" s="1" t="e">
        <f t="shared" si="22"/>
        <v>#DIV/0!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>
      <c r="A65" s="2" t="s">
        <v>34</v>
      </c>
      <c r="B65" s="1">
        <f>B23/B22*100</f>
        <v>102.98552291421569</v>
      </c>
      <c r="C65" s="1"/>
      <c r="D65" s="1">
        <f>D23/D22*100</f>
        <v>114.59995520538722</v>
      </c>
      <c r="E65" s="1">
        <f>E23/E22*100</f>
        <v>96.3391136840077</v>
      </c>
      <c r="F65" s="1"/>
      <c r="G65" s="1"/>
      <c r="H65" s="1"/>
      <c r="I65" s="1"/>
    </row>
    <row r="66" spans="1:10">
      <c r="A66" s="2" t="s">
        <v>35</v>
      </c>
      <c r="B66" s="1">
        <f>B17/B23*100</f>
        <v>63.798177669187318</v>
      </c>
      <c r="C66" s="1"/>
      <c r="D66" s="46">
        <f>(D17+G17)/D23*100</f>
        <v>41.575776471055228</v>
      </c>
      <c r="E66" s="46">
        <f>(H17+E17)/E23*100</f>
        <v>78.925493588842983</v>
      </c>
      <c r="F66" s="1"/>
      <c r="G66" s="1"/>
      <c r="H66" s="1"/>
      <c r="I66" s="1"/>
      <c r="J66" s="40"/>
    </row>
    <row r="67" spans="1:10">
      <c r="B67" s="1"/>
      <c r="C67" s="1"/>
      <c r="D67" s="1"/>
      <c r="E67" s="1"/>
      <c r="F67" s="1"/>
      <c r="G67" s="1"/>
      <c r="H67" s="1"/>
      <c r="I67" s="1"/>
    </row>
    <row r="68" spans="1:10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/>
    <row r="70" spans="1:10">
      <c r="A70" s="2" t="s">
        <v>72</v>
      </c>
    </row>
    <row r="71" spans="1:10">
      <c r="A71" s="2" t="s">
        <v>77</v>
      </c>
    </row>
    <row r="75" spans="1:10">
      <c r="A75" s="2" t="s">
        <v>73</v>
      </c>
    </row>
    <row r="76" spans="1:10">
      <c r="A76" s="2" t="s">
        <v>123</v>
      </c>
    </row>
    <row r="77" spans="1:10">
      <c r="A77" s="2" t="s">
        <v>74</v>
      </c>
    </row>
    <row r="78" spans="1:10">
      <c r="A78" s="2" t="s">
        <v>75</v>
      </c>
    </row>
    <row r="79" spans="1:10">
      <c r="A79" s="2" t="s">
        <v>124</v>
      </c>
    </row>
    <row r="80" spans="1:10">
      <c r="A80" s="48" t="s">
        <v>167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I80"/>
  <sheetViews>
    <sheetView topLeftCell="A60" zoomScale="80" zoomScaleNormal="80" workbookViewId="0">
      <selection activeCell="A80" sqref="A80"/>
    </sheetView>
  </sheetViews>
  <sheetFormatPr baseColWidth="10" defaultColWidth="11.42578125" defaultRowHeight="15"/>
  <cols>
    <col min="1" max="1" width="54.85546875" style="2" customWidth="1"/>
    <col min="2" max="3" width="15.28515625" style="2" bestFit="1" customWidth="1"/>
    <col min="4" max="7" width="15.28515625" style="2" customWidth="1"/>
    <col min="8" max="8" width="15.28515625" style="2" bestFit="1" customWidth="1"/>
    <col min="9" max="9" width="11.42578125" style="2" bestFit="1" customWidth="1"/>
    <col min="10" max="16384" width="11.42578125" style="2"/>
  </cols>
  <sheetData>
    <row r="1" spans="1:9">
      <c r="A1" s="52" t="s">
        <v>111</v>
      </c>
      <c r="B1" s="52"/>
      <c r="C1" s="52"/>
      <c r="D1" s="52"/>
      <c r="E1" s="52"/>
      <c r="F1" s="52"/>
      <c r="G1" s="52"/>
      <c r="H1" s="52"/>
      <c r="I1" s="52"/>
    </row>
    <row r="3" spans="1:9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9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9">
      <c r="A7" s="5" t="s">
        <v>5</v>
      </c>
    </row>
    <row r="8" spans="1:9">
      <c r="A8" s="2" t="s">
        <v>6</v>
      </c>
    </row>
    <row r="9" spans="1:9">
      <c r="A9" s="2" t="s">
        <v>85</v>
      </c>
      <c r="B9" s="6">
        <f>+C9+F9+I9</f>
        <v>1676</v>
      </c>
      <c r="C9" s="6">
        <f>SUM(D9:E9)</f>
        <v>279</v>
      </c>
      <c r="D9" s="6">
        <v>196</v>
      </c>
      <c r="E9" s="6">
        <v>83</v>
      </c>
      <c r="F9" s="6">
        <f>SUM(G9:H9)</f>
        <v>1397</v>
      </c>
      <c r="G9" s="6">
        <v>0</v>
      </c>
      <c r="H9" s="6">
        <v>1397</v>
      </c>
      <c r="I9" s="6"/>
    </row>
    <row r="10" spans="1:9">
      <c r="A10" s="2" t="s">
        <v>132</v>
      </c>
      <c r="B10" s="6">
        <f t="shared" ref="B10:B12" si="0">+C10+F10+I10</f>
        <v>1411</v>
      </c>
      <c r="C10" s="6">
        <f t="shared" ref="C10:C19" si="1">SUM(D10:E10)</f>
        <v>295</v>
      </c>
      <c r="D10" s="6">
        <v>90</v>
      </c>
      <c r="E10" s="6">
        <v>205</v>
      </c>
      <c r="F10" s="6">
        <f t="shared" ref="F10:F12" si="2">SUM(G10:H10)</f>
        <v>1116</v>
      </c>
      <c r="G10" s="6">
        <v>461</v>
      </c>
      <c r="H10" s="6">
        <v>655</v>
      </c>
      <c r="I10" s="6"/>
    </row>
    <row r="11" spans="1:9">
      <c r="A11" s="2" t="s">
        <v>133</v>
      </c>
      <c r="B11" s="6">
        <f t="shared" si="0"/>
        <v>694</v>
      </c>
      <c r="C11" s="6">
        <f t="shared" si="1"/>
        <v>300</v>
      </c>
      <c r="D11" s="6">
        <v>253</v>
      </c>
      <c r="E11" s="6">
        <v>47</v>
      </c>
      <c r="F11" s="6">
        <f t="shared" si="2"/>
        <v>394</v>
      </c>
      <c r="G11" s="6">
        <v>0</v>
      </c>
      <c r="H11" s="6">
        <v>394</v>
      </c>
      <c r="I11" s="6"/>
    </row>
    <row r="12" spans="1:9">
      <c r="A12" s="2" t="s">
        <v>118</v>
      </c>
      <c r="B12" s="6">
        <f t="shared" si="0"/>
        <v>3750</v>
      </c>
      <c r="C12" s="6">
        <f>SUM(D12:E12)</f>
        <v>1000</v>
      </c>
      <c r="D12" s="6">
        <v>371</v>
      </c>
      <c r="E12" s="6">
        <v>629</v>
      </c>
      <c r="F12" s="6">
        <f t="shared" si="2"/>
        <v>2750</v>
      </c>
      <c r="G12" s="6">
        <v>785</v>
      </c>
      <c r="H12" s="6">
        <v>1965</v>
      </c>
      <c r="I12" s="6"/>
    </row>
    <row r="13" spans="1:9">
      <c r="B13" s="1"/>
      <c r="C13" s="6"/>
      <c r="D13" s="1"/>
      <c r="E13" s="1"/>
      <c r="F13" s="1"/>
      <c r="G13" s="1"/>
      <c r="H13" s="1"/>
      <c r="I13" s="1"/>
    </row>
    <row r="14" spans="1:9">
      <c r="A14" s="2" t="s">
        <v>7</v>
      </c>
      <c r="B14" s="1"/>
      <c r="C14" s="6"/>
      <c r="D14" s="1"/>
      <c r="E14" s="1"/>
      <c r="F14" s="1"/>
      <c r="G14" s="1"/>
      <c r="H14" s="1"/>
      <c r="I14" s="1"/>
    </row>
    <row r="15" spans="1:9">
      <c r="A15" s="2" t="s">
        <v>134</v>
      </c>
      <c r="B15" s="6">
        <f>+C15+F15+I15</f>
        <v>837278363.02999997</v>
      </c>
      <c r="C15" s="6">
        <f t="shared" si="1"/>
        <v>800576650</v>
      </c>
      <c r="D15" s="6">
        <v>537150650</v>
      </c>
      <c r="E15" s="6">
        <v>263426000</v>
      </c>
      <c r="F15" s="6">
        <f>SUM(G15:H15)</f>
        <v>36701713.030000001</v>
      </c>
      <c r="G15" s="6">
        <v>0</v>
      </c>
      <c r="H15" s="6">
        <v>36701713.030000001</v>
      </c>
      <c r="I15" s="6"/>
    </row>
    <row r="16" spans="1:9">
      <c r="A16" s="2" t="s">
        <v>132</v>
      </c>
      <c r="B16" s="6">
        <f t="shared" ref="B16:B19" si="3">+C16+F16+I16</f>
        <v>968000000</v>
      </c>
      <c r="C16" s="6">
        <f t="shared" si="1"/>
        <v>797000000</v>
      </c>
      <c r="D16" s="6">
        <v>242000000</v>
      </c>
      <c r="E16" s="6">
        <v>555000000</v>
      </c>
      <c r="F16" s="6">
        <f t="shared" ref="F16:F18" si="4">SUM(G16:H16)</f>
        <v>171000000</v>
      </c>
      <c r="G16" s="6">
        <v>71000000</v>
      </c>
      <c r="H16" s="6">
        <v>100000000</v>
      </c>
      <c r="I16" s="6"/>
    </row>
    <row r="17" spans="1:9">
      <c r="A17" s="2" t="s">
        <v>133</v>
      </c>
      <c r="B17" s="6">
        <f t="shared" si="3"/>
        <v>887618732.01999998</v>
      </c>
      <c r="C17" s="6">
        <f t="shared" si="1"/>
        <v>870194450</v>
      </c>
      <c r="D17" s="6">
        <v>727494450</v>
      </c>
      <c r="E17" s="6">
        <v>142700000</v>
      </c>
      <c r="F17" s="6">
        <f t="shared" si="4"/>
        <v>17424282.02</v>
      </c>
      <c r="G17" s="6">
        <v>0</v>
      </c>
      <c r="H17" s="6">
        <v>17424282.02</v>
      </c>
      <c r="I17" s="6"/>
    </row>
    <row r="18" spans="1:9">
      <c r="A18" s="2" t="s">
        <v>118</v>
      </c>
      <c r="B18" s="6">
        <f>+C18+F18+I18</f>
        <v>3120000000</v>
      </c>
      <c r="C18" s="6">
        <f t="shared" si="1"/>
        <v>2700000000</v>
      </c>
      <c r="D18" s="6">
        <v>1000000000</v>
      </c>
      <c r="E18" s="6">
        <v>1700000000</v>
      </c>
      <c r="F18" s="6">
        <f t="shared" si="4"/>
        <v>420000000</v>
      </c>
      <c r="G18" s="6">
        <v>120000000</v>
      </c>
      <c r="H18" s="6">
        <v>300000000</v>
      </c>
      <c r="I18" s="6"/>
    </row>
    <row r="19" spans="1:9">
      <c r="A19" s="2" t="s">
        <v>135</v>
      </c>
      <c r="B19" s="6">
        <f t="shared" si="3"/>
        <v>887618732.01999998</v>
      </c>
      <c r="C19" s="6">
        <f t="shared" si="1"/>
        <v>870194450</v>
      </c>
      <c r="D19" s="1">
        <f>D17</f>
        <v>727494450</v>
      </c>
      <c r="E19" s="1">
        <f>E17</f>
        <v>142700000</v>
      </c>
      <c r="F19" s="1">
        <f>SUM(G19:H19)</f>
        <v>17424282.02</v>
      </c>
      <c r="G19" s="1">
        <f t="shared" ref="G19:I19" si="5">G17</f>
        <v>0</v>
      </c>
      <c r="H19" s="1">
        <f t="shared" si="5"/>
        <v>17424282.02</v>
      </c>
      <c r="I19" s="1"/>
    </row>
    <row r="20" spans="1:9">
      <c r="B20" s="1"/>
      <c r="C20" s="1"/>
      <c r="D20" s="1"/>
      <c r="E20" s="1"/>
      <c r="F20" s="1"/>
      <c r="G20" s="1"/>
      <c r="H20" s="1"/>
      <c r="I20" s="1"/>
    </row>
    <row r="21" spans="1:9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9">
      <c r="A22" s="2" t="s">
        <v>132</v>
      </c>
      <c r="B22" s="6">
        <f>B16</f>
        <v>968000000</v>
      </c>
      <c r="C22" s="1"/>
      <c r="D22" s="6">
        <f>D16+G16</f>
        <v>313000000</v>
      </c>
      <c r="E22" s="6">
        <f>+E16+H16</f>
        <v>655000000</v>
      </c>
      <c r="F22" s="6"/>
      <c r="G22" s="6"/>
      <c r="H22" s="1"/>
      <c r="I22" s="1"/>
    </row>
    <row r="23" spans="1:9">
      <c r="A23" s="2" t="s">
        <v>133</v>
      </c>
      <c r="B23" s="6">
        <f>D23+E23</f>
        <v>819369321.31999993</v>
      </c>
      <c r="C23" s="1"/>
      <c r="D23" s="6">
        <v>486035988</v>
      </c>
      <c r="E23" s="6">
        <v>333333333.31999999</v>
      </c>
      <c r="F23" s="6"/>
      <c r="G23" s="6"/>
      <c r="H23" s="1"/>
      <c r="I23" s="1"/>
    </row>
    <row r="24" spans="1:9"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9">
      <c r="A26" s="2" t="s">
        <v>86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/>
    </row>
    <row r="27" spans="1:9">
      <c r="A27" s="2" t="s">
        <v>136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/>
    </row>
    <row r="28" spans="1:9">
      <c r="A28" s="2" t="s">
        <v>10</v>
      </c>
      <c r="B28" s="6">
        <v>109298</v>
      </c>
      <c r="C28" s="6">
        <v>109298</v>
      </c>
      <c r="D28" s="6">
        <v>109298</v>
      </c>
      <c r="E28" s="6">
        <v>109298</v>
      </c>
      <c r="F28" s="6">
        <v>109298</v>
      </c>
      <c r="G28" s="6">
        <v>109298</v>
      </c>
      <c r="H28" s="6">
        <v>109298</v>
      </c>
      <c r="I28" s="6"/>
    </row>
    <row r="29" spans="1:9">
      <c r="B29" s="1"/>
      <c r="C29" s="1"/>
      <c r="D29" s="1"/>
      <c r="E29" s="1"/>
      <c r="F29" s="1"/>
      <c r="G29" s="1"/>
      <c r="H29" s="1"/>
      <c r="I29" s="1"/>
    </row>
    <row r="30" spans="1:9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9">
      <c r="A31" s="2" t="s">
        <v>87</v>
      </c>
      <c r="B31" s="6">
        <f t="shared" ref="B31:I31" si="6">B15/B26</f>
        <v>845735720.23232317</v>
      </c>
      <c r="C31" s="6">
        <f t="shared" si="6"/>
        <v>808663282.82828283</v>
      </c>
      <c r="D31" s="6">
        <f t="shared" si="6"/>
        <v>542576414.14141417</v>
      </c>
      <c r="E31" s="6">
        <f t="shared" si="6"/>
        <v>266086868.6868687</v>
      </c>
      <c r="F31" s="6">
        <f t="shared" si="6"/>
        <v>37072437.404040404</v>
      </c>
      <c r="G31" s="6">
        <f t="shared" si="6"/>
        <v>0</v>
      </c>
      <c r="H31" s="6">
        <f t="shared" si="6"/>
        <v>37072437.404040404</v>
      </c>
      <c r="I31" s="6"/>
    </row>
    <row r="32" spans="1:9">
      <c r="A32" s="2" t="s">
        <v>137</v>
      </c>
      <c r="B32" s="6">
        <f t="shared" ref="B32:I32" si="7">B17/B27</f>
        <v>896584577.79797983</v>
      </c>
      <c r="C32" s="6">
        <f t="shared" si="7"/>
        <v>878984292.92929292</v>
      </c>
      <c r="D32" s="6">
        <f t="shared" si="7"/>
        <v>734842878.78787875</v>
      </c>
      <c r="E32" s="6">
        <f t="shared" si="7"/>
        <v>144141414.14141414</v>
      </c>
      <c r="F32" s="6">
        <f t="shared" si="7"/>
        <v>17600284.86868687</v>
      </c>
      <c r="G32" s="6">
        <f t="shared" si="7"/>
        <v>0</v>
      </c>
      <c r="H32" s="6">
        <f t="shared" si="7"/>
        <v>17600284.86868687</v>
      </c>
      <c r="I32" s="6"/>
    </row>
    <row r="33" spans="1:9">
      <c r="A33" s="2" t="s">
        <v>88</v>
      </c>
      <c r="B33" s="6">
        <f t="shared" ref="B33:I33" si="8">B31/B9</f>
        <v>504615.58486415463</v>
      </c>
      <c r="C33" s="6">
        <f t="shared" si="8"/>
        <v>2898434.7054777164</v>
      </c>
      <c r="D33" s="6">
        <f t="shared" si="8"/>
        <v>2768247.0109255826</v>
      </c>
      <c r="E33" s="6">
        <f t="shared" si="8"/>
        <v>3205865.8877935987</v>
      </c>
      <c r="F33" s="6">
        <f t="shared" si="8"/>
        <v>26537.177812484184</v>
      </c>
      <c r="G33" s="6" t="e">
        <f t="shared" si="8"/>
        <v>#DIV/0!</v>
      </c>
      <c r="H33" s="6">
        <f t="shared" si="8"/>
        <v>26537.177812484184</v>
      </c>
      <c r="I33" s="6"/>
    </row>
    <row r="34" spans="1:9">
      <c r="A34" s="2" t="s">
        <v>138</v>
      </c>
      <c r="B34" s="6">
        <f t="shared" ref="B34:I34" si="9">B32/B11</f>
        <v>1291908.6135417577</v>
      </c>
      <c r="C34" s="6">
        <f t="shared" si="9"/>
        <v>2929947.6430976433</v>
      </c>
      <c r="D34" s="6">
        <f t="shared" si="9"/>
        <v>2904517.3074619714</v>
      </c>
      <c r="E34" s="6">
        <f t="shared" si="9"/>
        <v>3066838.5987534923</v>
      </c>
      <c r="F34" s="6">
        <f t="shared" si="9"/>
        <v>44670.773778393072</v>
      </c>
      <c r="G34" s="6" t="e">
        <f t="shared" si="9"/>
        <v>#DIV/0!</v>
      </c>
      <c r="H34" s="6">
        <f t="shared" si="9"/>
        <v>44670.773778393072</v>
      </c>
      <c r="I34" s="6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>
        <f t="shared" ref="B39:I39" si="10">B10/B28*100</f>
        <v>1.2909659829091109</v>
      </c>
      <c r="C39" s="1">
        <f t="shared" si="10"/>
        <v>0.26990429834031732</v>
      </c>
      <c r="D39" s="1">
        <f t="shared" si="10"/>
        <v>8.2343684239418832E-2</v>
      </c>
      <c r="E39" s="1">
        <f t="shared" si="10"/>
        <v>0.18756061410089847</v>
      </c>
      <c r="F39" s="1">
        <f t="shared" si="10"/>
        <v>1.0210616845687934</v>
      </c>
      <c r="G39" s="1">
        <f t="shared" si="10"/>
        <v>0.42178264927080089</v>
      </c>
      <c r="H39" s="1">
        <f t="shared" si="10"/>
        <v>0.59927903529799265</v>
      </c>
      <c r="I39" s="1"/>
    </row>
    <row r="40" spans="1:9">
      <c r="A40" s="2" t="s">
        <v>15</v>
      </c>
      <c r="B40" s="1">
        <f t="shared" ref="B40:I40" si="11">B11/B28*100</f>
        <v>0.63496129846840743</v>
      </c>
      <c r="C40" s="1">
        <f t="shared" si="11"/>
        <v>0.27447894746472945</v>
      </c>
      <c r="D40" s="1">
        <f t="shared" si="11"/>
        <v>0.23147724569525518</v>
      </c>
      <c r="E40" s="1">
        <f t="shared" si="11"/>
        <v>4.3001701769474279E-2</v>
      </c>
      <c r="F40" s="1">
        <f t="shared" si="11"/>
        <v>0.36048235100367804</v>
      </c>
      <c r="G40" s="1">
        <f t="shared" si="11"/>
        <v>0</v>
      </c>
      <c r="H40" s="1">
        <f t="shared" si="11"/>
        <v>0.36048235100367804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 t="shared" ref="B43:I43" si="12">B11/B10*100</f>
        <v>49.184975194897234</v>
      </c>
      <c r="C43" s="1">
        <f t="shared" si="12"/>
        <v>101.69491525423729</v>
      </c>
      <c r="D43" s="1">
        <f t="shared" si="12"/>
        <v>281.11111111111109</v>
      </c>
      <c r="E43" s="1">
        <f t="shared" si="12"/>
        <v>22.926829268292686</v>
      </c>
      <c r="F43" s="1">
        <f t="shared" si="12"/>
        <v>35.304659498207883</v>
      </c>
      <c r="G43" s="1">
        <f t="shared" si="12"/>
        <v>0</v>
      </c>
      <c r="H43" s="1">
        <f t="shared" si="12"/>
        <v>60.152671755725194</v>
      </c>
      <c r="I43" s="1"/>
    </row>
    <row r="44" spans="1:9">
      <c r="A44" s="2" t="s">
        <v>18</v>
      </c>
      <c r="B44" s="1">
        <f t="shared" ref="B44:I44" si="13">B17/B16*100</f>
        <v>91.696150002066119</v>
      </c>
      <c r="C44" s="1">
        <f t="shared" si="13"/>
        <v>109.18374529485571</v>
      </c>
      <c r="D44" s="1">
        <f t="shared" si="13"/>
        <v>300.61754132231403</v>
      </c>
      <c r="E44" s="1">
        <f t="shared" si="13"/>
        <v>25.711711711711711</v>
      </c>
      <c r="F44" s="1">
        <f t="shared" si="13"/>
        <v>10.189638608187135</v>
      </c>
      <c r="G44" s="1">
        <f t="shared" si="13"/>
        <v>0</v>
      </c>
      <c r="H44" s="1">
        <f t="shared" si="13"/>
        <v>17.42428202</v>
      </c>
      <c r="I44" s="1"/>
    </row>
    <row r="45" spans="1:9">
      <c r="A45" s="2" t="s">
        <v>19</v>
      </c>
      <c r="B45" s="1">
        <f t="shared" ref="B45:I45" si="14">AVERAGE(B43:B44)</f>
        <v>70.440562598481677</v>
      </c>
      <c r="C45" s="1">
        <f t="shared" si="14"/>
        <v>105.43933027454651</v>
      </c>
      <c r="D45" s="1">
        <f t="shared" si="14"/>
        <v>290.86432621671258</v>
      </c>
      <c r="E45" s="1">
        <f t="shared" si="14"/>
        <v>24.319270490002197</v>
      </c>
      <c r="F45" s="1">
        <f t="shared" si="14"/>
        <v>22.747149053197511</v>
      </c>
      <c r="G45" s="1">
        <f t="shared" si="14"/>
        <v>0</v>
      </c>
      <c r="H45" s="1">
        <f t="shared" si="14"/>
        <v>38.788476887862601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 t="shared" ref="B48:I48" si="15">B11/B12*100</f>
        <v>18.506666666666664</v>
      </c>
      <c r="C48" s="1">
        <f t="shared" si="15"/>
        <v>30</v>
      </c>
      <c r="D48" s="1">
        <f t="shared" si="15"/>
        <v>68.194070080862531</v>
      </c>
      <c r="E48" s="1">
        <f t="shared" si="15"/>
        <v>7.4721780604133547</v>
      </c>
      <c r="F48" s="1">
        <f t="shared" si="15"/>
        <v>14.327272727272728</v>
      </c>
      <c r="G48" s="1">
        <f t="shared" si="15"/>
        <v>0</v>
      </c>
      <c r="H48" s="1">
        <f t="shared" si="15"/>
        <v>20.050890585241728</v>
      </c>
      <c r="I48" s="1"/>
    </row>
    <row r="49" spans="1:9">
      <c r="A49" s="2" t="s">
        <v>22</v>
      </c>
      <c r="B49" s="1">
        <f t="shared" ref="B49:I49" si="16">B17/B18*100</f>
        <v>28.449318333974361</v>
      </c>
      <c r="C49" s="1">
        <f t="shared" si="16"/>
        <v>32.229424074074075</v>
      </c>
      <c r="D49" s="1">
        <f t="shared" si="16"/>
        <v>72.749445000000009</v>
      </c>
      <c r="E49" s="1">
        <f t="shared" si="16"/>
        <v>8.3941176470588239</v>
      </c>
      <c r="F49" s="1">
        <f t="shared" si="16"/>
        <v>4.1486385761904758</v>
      </c>
      <c r="G49" s="1">
        <f t="shared" si="16"/>
        <v>0</v>
      </c>
      <c r="H49" s="1">
        <f t="shared" si="16"/>
        <v>5.808094006666666</v>
      </c>
      <c r="I49" s="1"/>
    </row>
    <row r="50" spans="1:9">
      <c r="A50" s="2" t="s">
        <v>23</v>
      </c>
      <c r="B50" s="1">
        <f t="shared" ref="B50:I50" si="17">AVERAGE(B48:B49)</f>
        <v>23.477992500320511</v>
      </c>
      <c r="C50" s="1">
        <f t="shared" si="17"/>
        <v>31.114712037037037</v>
      </c>
      <c r="D50" s="1">
        <f t="shared" si="17"/>
        <v>70.47175754043127</v>
      </c>
      <c r="E50" s="1">
        <f t="shared" si="17"/>
        <v>7.9331478537360898</v>
      </c>
      <c r="F50" s="1">
        <f t="shared" si="17"/>
        <v>9.2379556517316015</v>
      </c>
      <c r="G50" s="1">
        <f t="shared" si="17"/>
        <v>0</v>
      </c>
      <c r="H50" s="1">
        <f t="shared" si="17"/>
        <v>12.929492295954198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>B19/B17*100</f>
        <v>100</v>
      </c>
      <c r="C52" s="1">
        <f t="shared" ref="C52:I52" si="18">C19/C17*100</f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 t="shared" ref="B55:I55" si="19">((B11/B9)-1)*100</f>
        <v>-58.591885441527445</v>
      </c>
      <c r="C55" s="1">
        <f t="shared" si="19"/>
        <v>7.5268817204301008</v>
      </c>
      <c r="D55" s="1">
        <f t="shared" si="19"/>
        <v>29.081632653061227</v>
      </c>
      <c r="E55" s="1">
        <f t="shared" si="19"/>
        <v>-43.373493975903607</v>
      </c>
      <c r="F55" s="1">
        <f t="shared" si="19"/>
        <v>-71.796707229778093</v>
      </c>
      <c r="G55" s="1" t="e">
        <f t="shared" si="19"/>
        <v>#DIV/0!</v>
      </c>
      <c r="H55" s="1">
        <f t="shared" si="19"/>
        <v>-71.796707229778093</v>
      </c>
      <c r="I55" s="1"/>
    </row>
    <row r="56" spans="1:9">
      <c r="A56" s="2" t="s">
        <v>27</v>
      </c>
      <c r="B56" s="1">
        <f>((B32/B31)-1)*100</f>
        <v>6.0123814507549111</v>
      </c>
      <c r="C56" s="1">
        <f t="shared" ref="C56:I56" si="20">((C32/C31)-1)*100</f>
        <v>8.6959568456062222</v>
      </c>
      <c r="D56" s="1">
        <f t="shared" si="20"/>
        <v>35.435831642389324</v>
      </c>
      <c r="E56" s="1">
        <f t="shared" si="20"/>
        <v>-45.829189222020602</v>
      </c>
      <c r="F56" s="1">
        <f t="shared" si="20"/>
        <v>-52.524608304366119</v>
      </c>
      <c r="G56" s="1" t="e">
        <f t="shared" si="20"/>
        <v>#DIV/0!</v>
      </c>
      <c r="H56" s="1">
        <f t="shared" si="20"/>
        <v>-52.524608304366119</v>
      </c>
      <c r="I56" s="1"/>
    </row>
    <row r="57" spans="1:9">
      <c r="A57" s="2" t="s">
        <v>28</v>
      </c>
      <c r="B57" s="1">
        <f t="shared" ref="B57:I57" si="21">((B34/B33)-1)*100</f>
        <v>156.01837364764441</v>
      </c>
      <c r="C57" s="1">
        <f t="shared" si="21"/>
        <v>1.0872398664137917</v>
      </c>
      <c r="D57" s="1">
        <f t="shared" si="21"/>
        <v>4.9226205609024021</v>
      </c>
      <c r="E57" s="1">
        <f t="shared" si="21"/>
        <v>-4.3366533069725595</v>
      </c>
      <c r="F57" s="1">
        <f t="shared" si="21"/>
        <v>68.332797458884627</v>
      </c>
      <c r="G57" s="1" t="e">
        <f t="shared" si="21"/>
        <v>#DIV/0!</v>
      </c>
      <c r="H57" s="1">
        <f t="shared" si="21"/>
        <v>68.332797458884627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1">
        <f>B16/B10</f>
        <v>686038.27072997869</v>
      </c>
      <c r="C60" s="1">
        <f t="shared" ref="C60:C61" si="22">C16/C10</f>
        <v>2701694.9152542371</v>
      </c>
      <c r="D60" s="1">
        <f>D16/D10</f>
        <v>2688888.888888889</v>
      </c>
      <c r="E60" s="1">
        <f>E16/E10</f>
        <v>2707317.0731707318</v>
      </c>
      <c r="F60" s="1">
        <f t="shared" ref="F60:I60" si="23">F16/F10</f>
        <v>153225.80645161291</v>
      </c>
      <c r="G60" s="1">
        <f t="shared" si="23"/>
        <v>154013.01518438177</v>
      </c>
      <c r="H60" s="1">
        <f t="shared" si="23"/>
        <v>152671.75572519083</v>
      </c>
      <c r="I60" s="1"/>
    </row>
    <row r="61" spans="1:9">
      <c r="A61" s="2" t="s">
        <v>31</v>
      </c>
      <c r="B61" s="1">
        <f>B17/B11</f>
        <v>1278989.52740634</v>
      </c>
      <c r="C61" s="1">
        <f t="shared" si="22"/>
        <v>2900648.1666666665</v>
      </c>
      <c r="D61" s="1">
        <f>D17/D11</f>
        <v>2875472.1343873516</v>
      </c>
      <c r="E61" s="1">
        <f>E17/E11</f>
        <v>3036170.2127659572</v>
      </c>
      <c r="F61" s="1">
        <f t="shared" ref="F61:I61" si="24">F17/F11</f>
        <v>44224.066040609134</v>
      </c>
      <c r="G61" s="1" t="e">
        <f t="shared" si="24"/>
        <v>#DIV/0!</v>
      </c>
      <c r="H61" s="1">
        <f t="shared" si="24"/>
        <v>44224.066040609134</v>
      </c>
      <c r="I61" s="1"/>
    </row>
    <row r="62" spans="1:9">
      <c r="A62" s="2" t="s">
        <v>32</v>
      </c>
      <c r="B62" s="1">
        <f t="shared" ref="B62:I62" si="25">(B60/B61)*B45</f>
        <v>37.783672750086694</v>
      </c>
      <c r="C62" s="1">
        <f t="shared" si="25"/>
        <v>98.20732681203188</v>
      </c>
      <c r="D62" s="1">
        <f t="shared" si="25"/>
        <v>271.99076130324119</v>
      </c>
      <c r="E62" s="1">
        <f t="shared" si="25"/>
        <v>21.685205897814189</v>
      </c>
      <c r="F62" s="1">
        <f t="shared" si="25"/>
        <v>78.813428302831454</v>
      </c>
      <c r="G62" s="1" t="e">
        <f t="shared" si="25"/>
        <v>#DIV/0!</v>
      </c>
      <c r="H62" s="1">
        <f t="shared" si="25"/>
        <v>133.90683848333006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1" t="s">
        <v>1</v>
      </c>
      <c r="C64" s="1"/>
      <c r="D64" s="1" t="s">
        <v>69</v>
      </c>
      <c r="E64" s="1" t="s">
        <v>71</v>
      </c>
      <c r="F64" s="1"/>
      <c r="G64" s="1"/>
      <c r="H64" s="1"/>
      <c r="I64" s="1"/>
    </row>
    <row r="65" spans="1:9">
      <c r="A65" s="2" t="s">
        <v>34</v>
      </c>
      <c r="B65" s="1">
        <f>B23/B22*100</f>
        <v>84.645591045454537</v>
      </c>
      <c r="C65" s="1"/>
      <c r="D65" s="1">
        <f>D23/D22*100</f>
        <v>155.28306325878594</v>
      </c>
      <c r="E65" s="1">
        <f>E23/E22*100</f>
        <v>50.890585239694651</v>
      </c>
      <c r="F65" s="1"/>
      <c r="G65" s="1"/>
      <c r="H65" s="1"/>
      <c r="I65" s="1"/>
    </row>
    <row r="66" spans="1:9">
      <c r="A66" s="2" t="s">
        <v>35</v>
      </c>
      <c r="B66" s="1">
        <f>B17/B23*100</f>
        <v>108.32950525778176</v>
      </c>
      <c r="C66" s="1"/>
      <c r="D66" s="1">
        <f>(D17+G17)/D23*100</f>
        <v>149.67913240202287</v>
      </c>
      <c r="E66" s="1">
        <f>(H17+E17)/E23*100</f>
        <v>48.037284607921492</v>
      </c>
      <c r="F66" s="1"/>
      <c r="G66" s="1"/>
      <c r="H66" s="1"/>
      <c r="I66" s="1"/>
    </row>
    <row r="67" spans="1:9">
      <c r="B67" s="1"/>
      <c r="C67" s="1"/>
      <c r="D67" s="1"/>
      <c r="E67" s="1"/>
      <c r="F67" s="1"/>
      <c r="G67" s="1"/>
      <c r="H67" s="1"/>
      <c r="I67" s="1"/>
    </row>
    <row r="68" spans="1:9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/>
    <row r="70" spans="1:9">
      <c r="A70" s="2" t="s">
        <v>72</v>
      </c>
    </row>
    <row r="71" spans="1:9">
      <c r="A71" s="2" t="s">
        <v>77</v>
      </c>
    </row>
    <row r="75" spans="1:9">
      <c r="A75" s="2" t="s">
        <v>73</v>
      </c>
    </row>
    <row r="76" spans="1:9">
      <c r="A76" s="2" t="s">
        <v>123</v>
      </c>
    </row>
    <row r="77" spans="1:9">
      <c r="A77" s="2" t="s">
        <v>74</v>
      </c>
    </row>
    <row r="78" spans="1:9">
      <c r="A78" s="2" t="s">
        <v>75</v>
      </c>
    </row>
    <row r="79" spans="1:9">
      <c r="A79" s="2" t="s">
        <v>124</v>
      </c>
    </row>
    <row r="80" spans="1:9">
      <c r="A80" s="48" t="s">
        <v>167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I82"/>
  <sheetViews>
    <sheetView topLeftCell="A62" zoomScale="80" zoomScaleNormal="80" workbookViewId="0">
      <selection activeCell="A81" sqref="A81"/>
    </sheetView>
  </sheetViews>
  <sheetFormatPr baseColWidth="10" defaultColWidth="11.42578125" defaultRowHeight="15"/>
  <cols>
    <col min="1" max="1" width="54.85546875" style="2" customWidth="1"/>
    <col min="2" max="2" width="17.140625" style="2" customWidth="1"/>
    <col min="3" max="3" width="15.28515625" style="2" bestFit="1" customWidth="1"/>
    <col min="4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9">
      <c r="A1" s="52" t="s">
        <v>112</v>
      </c>
      <c r="B1" s="52"/>
      <c r="C1" s="52"/>
      <c r="D1" s="52"/>
      <c r="E1" s="52"/>
      <c r="F1" s="52"/>
      <c r="G1" s="52"/>
      <c r="H1" s="52"/>
      <c r="I1" s="52"/>
    </row>
    <row r="3" spans="1:9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9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9">
      <c r="A7" s="5" t="s">
        <v>5</v>
      </c>
    </row>
    <row r="8" spans="1:9">
      <c r="A8" s="2" t="s">
        <v>6</v>
      </c>
    </row>
    <row r="9" spans="1:9">
      <c r="A9" s="2" t="s">
        <v>89</v>
      </c>
      <c r="B9" s="6">
        <f>+C9+F9+I9</f>
        <v>1615</v>
      </c>
      <c r="C9" s="6">
        <f>SUM(D9:E9)</f>
        <v>336</v>
      </c>
      <c r="D9" s="6">
        <v>336</v>
      </c>
      <c r="E9" s="6">
        <v>0</v>
      </c>
      <c r="F9" s="6">
        <f>SUM(G9:H9)</f>
        <v>1279</v>
      </c>
      <c r="G9" s="6">
        <v>0</v>
      </c>
      <c r="H9" s="6">
        <v>1279</v>
      </c>
      <c r="I9" s="6"/>
    </row>
    <row r="10" spans="1:9">
      <c r="A10" s="2" t="s">
        <v>139</v>
      </c>
      <c r="B10" s="6">
        <f t="shared" ref="B10:B12" si="0">+C10+F10+I10</f>
        <v>583</v>
      </c>
      <c r="C10" s="6">
        <f t="shared" ref="C10:C19" si="1">SUM(D10:E10)</f>
        <v>259</v>
      </c>
      <c r="D10" s="6">
        <v>131</v>
      </c>
      <c r="E10" s="6">
        <v>128</v>
      </c>
      <c r="F10" s="6">
        <f t="shared" ref="F10:F12" si="2">SUM(G10:H10)</f>
        <v>324</v>
      </c>
      <c r="G10" s="6">
        <v>324</v>
      </c>
      <c r="H10" s="6">
        <v>0</v>
      </c>
      <c r="I10" s="6"/>
    </row>
    <row r="11" spans="1:9">
      <c r="A11" s="2" t="s">
        <v>140</v>
      </c>
      <c r="B11" s="6">
        <f t="shared" si="0"/>
        <v>330</v>
      </c>
      <c r="C11" s="6">
        <f t="shared" si="1"/>
        <v>330</v>
      </c>
      <c r="D11" s="6">
        <v>40</v>
      </c>
      <c r="E11" s="6">
        <v>290</v>
      </c>
      <c r="F11" s="6">
        <f t="shared" si="2"/>
        <v>0</v>
      </c>
      <c r="G11" s="6">
        <v>0</v>
      </c>
      <c r="H11" s="6">
        <v>0</v>
      </c>
      <c r="I11" s="6"/>
    </row>
    <row r="12" spans="1:9">
      <c r="A12" s="2" t="s">
        <v>118</v>
      </c>
      <c r="B12" s="6">
        <f t="shared" si="0"/>
        <v>3750</v>
      </c>
      <c r="C12" s="6">
        <f>SUM(D12:E12)</f>
        <v>1000</v>
      </c>
      <c r="D12" s="6">
        <v>371</v>
      </c>
      <c r="E12" s="6">
        <v>629</v>
      </c>
      <c r="F12" s="6">
        <f t="shared" si="2"/>
        <v>2750</v>
      </c>
      <c r="G12" s="6">
        <v>785</v>
      </c>
      <c r="H12" s="6">
        <v>1965</v>
      </c>
      <c r="I12" s="6"/>
    </row>
    <row r="13" spans="1:9">
      <c r="B13" s="1"/>
      <c r="C13" s="6"/>
      <c r="D13" s="1"/>
      <c r="E13" s="1"/>
      <c r="F13" s="1"/>
      <c r="G13" s="1"/>
      <c r="H13" s="1"/>
      <c r="I13" s="1"/>
    </row>
    <row r="14" spans="1:9">
      <c r="A14" s="2" t="s">
        <v>7</v>
      </c>
      <c r="B14" s="1"/>
      <c r="C14" s="6"/>
      <c r="D14" s="1"/>
      <c r="E14" s="1"/>
      <c r="F14" s="1"/>
      <c r="G14" s="1"/>
      <c r="H14" s="1"/>
      <c r="I14" s="1"/>
    </row>
    <row r="15" spans="1:9">
      <c r="A15" s="2" t="s">
        <v>166</v>
      </c>
      <c r="B15" s="6">
        <f>+C15+F15+I15</f>
        <v>998936343.61000001</v>
      </c>
      <c r="C15" s="6">
        <f t="shared" si="1"/>
        <v>858040000</v>
      </c>
      <c r="D15" s="6">
        <v>858040000</v>
      </c>
      <c r="E15" s="6">
        <v>0</v>
      </c>
      <c r="F15" s="6">
        <f>SUM(G15:H15)</f>
        <v>140896343.60999998</v>
      </c>
      <c r="G15" s="6">
        <v>0</v>
      </c>
      <c r="H15" s="6">
        <v>140896343.60999998</v>
      </c>
      <c r="I15" s="6"/>
    </row>
    <row r="16" spans="1:9">
      <c r="A16" s="2" t="s">
        <v>139</v>
      </c>
      <c r="B16" s="6">
        <f t="shared" ref="B16:B19" si="3">+C16+F16+I16</f>
        <v>747000000</v>
      </c>
      <c r="C16" s="6">
        <f t="shared" si="1"/>
        <v>698000000</v>
      </c>
      <c r="D16" s="6">
        <v>353000000</v>
      </c>
      <c r="E16" s="6">
        <v>345000000</v>
      </c>
      <c r="F16" s="6">
        <f t="shared" ref="F16:F18" si="4">SUM(G16:H16)</f>
        <v>49000000</v>
      </c>
      <c r="G16" s="6">
        <v>49000000</v>
      </c>
      <c r="H16" s="6">
        <v>0</v>
      </c>
      <c r="I16" s="6"/>
    </row>
    <row r="17" spans="1:9">
      <c r="A17" s="2" t="s">
        <v>140</v>
      </c>
      <c r="B17" s="6">
        <f t="shared" si="3"/>
        <v>959020628</v>
      </c>
      <c r="C17" s="6">
        <f t="shared" si="1"/>
        <v>910232747</v>
      </c>
      <c r="D17" s="6">
        <v>116550000</v>
      </c>
      <c r="E17" s="6">
        <v>793682747</v>
      </c>
      <c r="F17" s="6">
        <f t="shared" si="4"/>
        <v>48787881</v>
      </c>
      <c r="G17" s="6">
        <v>0</v>
      </c>
      <c r="H17" s="6">
        <v>48787881</v>
      </c>
      <c r="I17" s="6"/>
    </row>
    <row r="18" spans="1:9">
      <c r="A18" s="2" t="s">
        <v>118</v>
      </c>
      <c r="B18" s="6">
        <f t="shared" si="3"/>
        <v>3120000000</v>
      </c>
      <c r="C18" s="6">
        <f t="shared" si="1"/>
        <v>2700000000</v>
      </c>
      <c r="D18" s="6">
        <v>1000000000</v>
      </c>
      <c r="E18" s="6">
        <v>1700000000</v>
      </c>
      <c r="F18" s="6">
        <f t="shared" si="4"/>
        <v>420000000</v>
      </c>
      <c r="G18" s="6">
        <v>120000000</v>
      </c>
      <c r="H18" s="6">
        <v>300000000</v>
      </c>
      <c r="I18" s="6"/>
    </row>
    <row r="19" spans="1:9">
      <c r="A19" s="2" t="s">
        <v>141</v>
      </c>
      <c r="B19" s="6">
        <f t="shared" si="3"/>
        <v>959020628</v>
      </c>
      <c r="C19" s="6">
        <f t="shared" si="1"/>
        <v>910232747</v>
      </c>
      <c r="D19" s="6">
        <f>D17</f>
        <v>116550000</v>
      </c>
      <c r="E19" s="6">
        <f>E17</f>
        <v>793682747</v>
      </c>
      <c r="F19" s="6">
        <f>SUM(G19:H19)</f>
        <v>48787881</v>
      </c>
      <c r="G19" s="6">
        <f t="shared" ref="G19:I19" si="5">G17</f>
        <v>0</v>
      </c>
      <c r="H19" s="6">
        <f t="shared" si="5"/>
        <v>48787881</v>
      </c>
      <c r="I19" s="6"/>
    </row>
    <row r="20" spans="1:9">
      <c r="B20" s="6"/>
      <c r="C20" s="6"/>
      <c r="D20" s="6"/>
      <c r="E20" s="6"/>
      <c r="F20" s="6"/>
      <c r="G20" s="6"/>
      <c r="H20" s="6"/>
      <c r="I20" s="6"/>
    </row>
    <row r="21" spans="1:9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9">
      <c r="A22" s="2" t="s">
        <v>139</v>
      </c>
      <c r="B22" s="6">
        <f>B16</f>
        <v>747000000</v>
      </c>
      <c r="C22" s="6"/>
      <c r="D22" s="6">
        <f>D16+G16</f>
        <v>402000000</v>
      </c>
      <c r="E22" s="6">
        <f>E16+H16</f>
        <v>345000000</v>
      </c>
      <c r="F22" s="6"/>
      <c r="G22" s="6"/>
      <c r="H22" s="6"/>
      <c r="I22" s="6"/>
    </row>
    <row r="23" spans="1:9">
      <c r="A23" s="2" t="s">
        <v>140</v>
      </c>
      <c r="B23" s="6">
        <f>D23+E23</f>
        <v>1329333333.3399999</v>
      </c>
      <c r="C23" s="1"/>
      <c r="D23" s="6">
        <v>496000000</v>
      </c>
      <c r="E23" s="6">
        <v>833333333.33999991</v>
      </c>
      <c r="F23" s="6"/>
      <c r="G23" s="6"/>
      <c r="H23" s="1"/>
      <c r="I23" s="1"/>
    </row>
    <row r="24" spans="1:9">
      <c r="B24" s="1"/>
      <c r="C24" s="1"/>
      <c r="D24" s="1"/>
      <c r="E24" s="1"/>
      <c r="F24" s="1"/>
      <c r="G24" s="1"/>
      <c r="H24" s="1"/>
      <c r="I24" s="1"/>
    </row>
    <row r="25" spans="1:9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9">
      <c r="A26" s="2" t="s">
        <v>90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/>
    </row>
    <row r="27" spans="1:9">
      <c r="A27" s="2" t="s">
        <v>142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/>
    </row>
    <row r="28" spans="1:9">
      <c r="A28" s="2" t="s">
        <v>10</v>
      </c>
      <c r="B28" s="6">
        <v>109298</v>
      </c>
      <c r="C28" s="6">
        <v>109298</v>
      </c>
      <c r="D28" s="6">
        <v>109298</v>
      </c>
      <c r="E28" s="6">
        <v>109298</v>
      </c>
      <c r="F28" s="6">
        <v>109298</v>
      </c>
      <c r="G28" s="6">
        <v>109298</v>
      </c>
      <c r="H28" s="6">
        <v>109298</v>
      </c>
      <c r="I28" s="6"/>
    </row>
    <row r="29" spans="1:9">
      <c r="B29" s="1"/>
      <c r="C29" s="1"/>
      <c r="D29" s="1"/>
      <c r="E29" s="1"/>
      <c r="F29" s="1"/>
      <c r="G29" s="1"/>
      <c r="H29" s="1"/>
      <c r="I29" s="1"/>
    </row>
    <row r="30" spans="1:9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9">
      <c r="A31" s="2" t="s">
        <v>91</v>
      </c>
      <c r="B31" s="1">
        <f t="shared" ref="B31:I31" si="6">B15/B26</f>
        <v>1009026609.7070707</v>
      </c>
      <c r="C31" s="1">
        <f t="shared" si="6"/>
        <v>866707070.70707071</v>
      </c>
      <c r="D31" s="1">
        <f t="shared" si="6"/>
        <v>866707070.70707071</v>
      </c>
      <c r="E31" s="1">
        <f t="shared" si="6"/>
        <v>0</v>
      </c>
      <c r="F31" s="1">
        <f t="shared" si="6"/>
        <v>142319539</v>
      </c>
      <c r="G31" s="1">
        <f t="shared" si="6"/>
        <v>0</v>
      </c>
      <c r="H31" s="1">
        <f t="shared" si="6"/>
        <v>142319539</v>
      </c>
      <c r="I31" s="1"/>
    </row>
    <row r="32" spans="1:9">
      <c r="A32" s="2" t="s">
        <v>143</v>
      </c>
      <c r="B32" s="1">
        <f t="shared" ref="B32:I32" si="7">B17/B27</f>
        <v>968707705.05050504</v>
      </c>
      <c r="C32" s="1">
        <f t="shared" si="7"/>
        <v>919427017.17171717</v>
      </c>
      <c r="D32" s="1">
        <f t="shared" si="7"/>
        <v>117727272.72727273</v>
      </c>
      <c r="E32" s="1">
        <f t="shared" si="7"/>
        <v>801699744.44444442</v>
      </c>
      <c r="F32" s="1">
        <f t="shared" si="7"/>
        <v>49280687.878787883</v>
      </c>
      <c r="G32" s="1">
        <f t="shared" si="7"/>
        <v>0</v>
      </c>
      <c r="H32" s="1">
        <f t="shared" si="7"/>
        <v>49280687.878787883</v>
      </c>
      <c r="I32" s="1"/>
    </row>
    <row r="33" spans="1:9">
      <c r="A33" s="2" t="s">
        <v>92</v>
      </c>
      <c r="B33" s="1">
        <f t="shared" ref="B33:I33" si="8">B31/B9</f>
        <v>624784.27845639049</v>
      </c>
      <c r="C33" s="1">
        <f t="shared" si="8"/>
        <v>2579485.3294853293</v>
      </c>
      <c r="D33" s="1">
        <f t="shared" si="8"/>
        <v>2579485.3294853293</v>
      </c>
      <c r="E33" s="1" t="e">
        <f t="shared" si="8"/>
        <v>#DIV/0!</v>
      </c>
      <c r="F33" s="1">
        <f t="shared" si="8"/>
        <v>111274.07271305707</v>
      </c>
      <c r="G33" s="1" t="e">
        <f t="shared" si="8"/>
        <v>#DIV/0!</v>
      </c>
      <c r="H33" s="1">
        <f t="shared" si="8"/>
        <v>111274.07271305707</v>
      </c>
      <c r="I33" s="1"/>
    </row>
    <row r="34" spans="1:9">
      <c r="A34" s="2" t="s">
        <v>144</v>
      </c>
      <c r="B34" s="1">
        <f t="shared" ref="B34:I34" si="9">B32/B11</f>
        <v>2935477.8940924397</v>
      </c>
      <c r="C34" s="1">
        <f t="shared" si="9"/>
        <v>2786142.4762779307</v>
      </c>
      <c r="D34" s="1">
        <f t="shared" si="9"/>
        <v>2943181.8181818184</v>
      </c>
      <c r="E34" s="1">
        <f t="shared" si="9"/>
        <v>2764481.8773946357</v>
      </c>
      <c r="F34" s="1" t="e">
        <f t="shared" si="9"/>
        <v>#DIV/0!</v>
      </c>
      <c r="G34" s="1" t="e">
        <f t="shared" si="9"/>
        <v>#DIV/0!</v>
      </c>
      <c r="H34" s="1" t="e">
        <f t="shared" si="9"/>
        <v>#DIV/0!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>
        <f t="shared" ref="B39:I39" si="10">B10/B28*100</f>
        <v>0.53340408790645755</v>
      </c>
      <c r="C39" s="1">
        <f t="shared" si="10"/>
        <v>0.23696682464454977</v>
      </c>
      <c r="D39" s="1">
        <f t="shared" si="10"/>
        <v>0.11985580705959854</v>
      </c>
      <c r="E39" s="1">
        <f t="shared" si="10"/>
        <v>0.11711101758495124</v>
      </c>
      <c r="F39" s="1">
        <f t="shared" si="10"/>
        <v>0.29643726326190778</v>
      </c>
      <c r="G39" s="1">
        <f t="shared" si="10"/>
        <v>0.29643726326190778</v>
      </c>
      <c r="H39" s="1">
        <f t="shared" si="10"/>
        <v>0</v>
      </c>
      <c r="I39" s="1"/>
    </row>
    <row r="40" spans="1:9">
      <c r="A40" s="2" t="s">
        <v>15</v>
      </c>
      <c r="B40" s="1">
        <f t="shared" ref="B40:I40" si="11">B11/B28*100</f>
        <v>0.30192684221120242</v>
      </c>
      <c r="C40" s="1">
        <f t="shared" si="11"/>
        <v>0.30192684221120242</v>
      </c>
      <c r="D40" s="1">
        <f t="shared" si="11"/>
        <v>3.6597192995297262E-2</v>
      </c>
      <c r="E40" s="1">
        <f t="shared" si="11"/>
        <v>0.26532964921590513</v>
      </c>
      <c r="F40" s="1">
        <f t="shared" si="11"/>
        <v>0</v>
      </c>
      <c r="G40" s="1">
        <f t="shared" si="11"/>
        <v>0</v>
      </c>
      <c r="H40" s="1">
        <f t="shared" si="11"/>
        <v>0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 t="shared" ref="B43:I43" si="12">B11/B10*100</f>
        <v>56.60377358490566</v>
      </c>
      <c r="C43" s="1">
        <f t="shared" si="12"/>
        <v>127.4131274131274</v>
      </c>
      <c r="D43" s="1">
        <f t="shared" si="12"/>
        <v>30.534351145038169</v>
      </c>
      <c r="E43" s="1">
        <f t="shared" si="12"/>
        <v>226.5625</v>
      </c>
      <c r="F43" s="1">
        <f t="shared" si="12"/>
        <v>0</v>
      </c>
      <c r="G43" s="1">
        <f t="shared" si="12"/>
        <v>0</v>
      </c>
      <c r="H43" s="1" t="e">
        <f t="shared" si="12"/>
        <v>#DIV/0!</v>
      </c>
      <c r="I43" s="1"/>
    </row>
    <row r="44" spans="1:9">
      <c r="A44" s="2" t="s">
        <v>18</v>
      </c>
      <c r="B44" s="1">
        <f t="shared" ref="B44:I44" si="13">B17/B16*100</f>
        <v>128.38294886211511</v>
      </c>
      <c r="C44" s="1">
        <f t="shared" si="13"/>
        <v>130.40583767908311</v>
      </c>
      <c r="D44" s="1">
        <f t="shared" si="13"/>
        <v>33.016997167138811</v>
      </c>
      <c r="E44" s="1">
        <f t="shared" si="13"/>
        <v>230.05297014492751</v>
      </c>
      <c r="F44" s="1">
        <f t="shared" si="13"/>
        <v>99.56710408163265</v>
      </c>
      <c r="G44" s="1">
        <f t="shared" si="13"/>
        <v>0</v>
      </c>
      <c r="H44" s="1" t="e">
        <f t="shared" si="13"/>
        <v>#DIV/0!</v>
      </c>
      <c r="I44" s="1"/>
    </row>
    <row r="45" spans="1:9">
      <c r="A45" s="2" t="s">
        <v>19</v>
      </c>
      <c r="B45" s="1">
        <f t="shared" ref="B45:I45" si="14">AVERAGE(B43:B44)</f>
        <v>92.493361223510391</v>
      </c>
      <c r="C45" s="1">
        <f t="shared" si="14"/>
        <v>128.90948254610527</v>
      </c>
      <c r="D45" s="1">
        <f t="shared" si="14"/>
        <v>31.775674156088492</v>
      </c>
      <c r="E45" s="1">
        <f t="shared" si="14"/>
        <v>228.30773507246374</v>
      </c>
      <c r="F45" s="1">
        <f t="shared" si="14"/>
        <v>49.783552040816325</v>
      </c>
      <c r="G45" s="1">
        <f t="shared" si="14"/>
        <v>0</v>
      </c>
      <c r="H45" s="1" t="e">
        <f t="shared" si="14"/>
        <v>#DIV/0!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 t="shared" ref="B48:I48" si="15">B11/B12*100</f>
        <v>8.7999999999999989</v>
      </c>
      <c r="C48" s="1">
        <f t="shared" si="15"/>
        <v>33</v>
      </c>
      <c r="D48" s="1">
        <f t="shared" si="15"/>
        <v>10.781671159029651</v>
      </c>
      <c r="E48" s="1">
        <f t="shared" si="15"/>
        <v>46.104928457869633</v>
      </c>
      <c r="F48" s="1">
        <f t="shared" si="15"/>
        <v>0</v>
      </c>
      <c r="G48" s="1">
        <f t="shared" si="15"/>
        <v>0</v>
      </c>
      <c r="H48" s="1">
        <f t="shared" si="15"/>
        <v>0</v>
      </c>
      <c r="I48" s="1"/>
    </row>
    <row r="49" spans="1:9">
      <c r="A49" s="2" t="s">
        <v>22</v>
      </c>
      <c r="B49" s="1">
        <f t="shared" ref="B49:I49" si="16">B17/B18*100</f>
        <v>30.737840641025642</v>
      </c>
      <c r="C49" s="1">
        <f t="shared" si="16"/>
        <v>33.712323962962962</v>
      </c>
      <c r="D49" s="1">
        <f t="shared" si="16"/>
        <v>11.654999999999999</v>
      </c>
      <c r="E49" s="1">
        <f t="shared" si="16"/>
        <v>46.687220411764706</v>
      </c>
      <c r="F49" s="1">
        <f t="shared" si="16"/>
        <v>11.616162142857144</v>
      </c>
      <c r="G49" s="1">
        <f t="shared" si="16"/>
        <v>0</v>
      </c>
      <c r="H49" s="1">
        <f t="shared" si="16"/>
        <v>16.262626999999998</v>
      </c>
      <c r="I49" s="1"/>
    </row>
    <row r="50" spans="1:9">
      <c r="A50" s="2" t="s">
        <v>23</v>
      </c>
      <c r="B50" s="1">
        <f t="shared" ref="B50:I50" si="17">AVERAGE(B48:B49)</f>
        <v>19.768920320512819</v>
      </c>
      <c r="C50" s="1">
        <f t="shared" si="17"/>
        <v>33.356161981481478</v>
      </c>
      <c r="D50" s="1">
        <f t="shared" si="17"/>
        <v>11.218335579514825</v>
      </c>
      <c r="E50" s="1">
        <f t="shared" si="17"/>
        <v>46.396074434817166</v>
      </c>
      <c r="F50" s="1">
        <f t="shared" si="17"/>
        <v>5.808081071428572</v>
      </c>
      <c r="G50" s="1">
        <f t="shared" si="17"/>
        <v>0</v>
      </c>
      <c r="H50" s="1">
        <f t="shared" si="17"/>
        <v>8.1313134999999992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 t="shared" ref="B55:I55" si="19">((B11/B9)-1)*100</f>
        <v>-79.566563467492259</v>
      </c>
      <c r="C55" s="1">
        <f t="shared" si="19"/>
        <v>-1.7857142857142905</v>
      </c>
      <c r="D55" s="1">
        <f t="shared" si="19"/>
        <v>-88.095238095238088</v>
      </c>
      <c r="E55" s="1" t="e">
        <f t="shared" si="19"/>
        <v>#DIV/0!</v>
      </c>
      <c r="F55" s="1">
        <f t="shared" si="19"/>
        <v>-100</v>
      </c>
      <c r="G55" s="1" t="e">
        <f t="shared" si="19"/>
        <v>#DIV/0!</v>
      </c>
      <c r="H55" s="1">
        <f t="shared" si="19"/>
        <v>-100</v>
      </c>
      <c r="I55" s="1"/>
    </row>
    <row r="56" spans="1:9">
      <c r="A56" s="2" t="s">
        <v>27</v>
      </c>
      <c r="B56" s="1">
        <f t="shared" ref="B56:I56" si="20">((B32/B31)-1)*100</f>
        <v>-3.9958217423295306</v>
      </c>
      <c r="C56" s="1">
        <f t="shared" si="20"/>
        <v>6.0827871660994903</v>
      </c>
      <c r="D56" s="1">
        <f t="shared" si="20"/>
        <v>-86.416717169362727</v>
      </c>
      <c r="E56" s="1" t="e">
        <f t="shared" si="20"/>
        <v>#DIV/0!</v>
      </c>
      <c r="F56" s="1">
        <f t="shared" si="20"/>
        <v>-65.373210013849274</v>
      </c>
      <c r="G56" s="1" t="e">
        <f t="shared" si="20"/>
        <v>#DIV/0!</v>
      </c>
      <c r="H56" s="1">
        <f t="shared" si="20"/>
        <v>-65.373210013849274</v>
      </c>
      <c r="I56" s="1"/>
    </row>
    <row r="57" spans="1:9">
      <c r="A57" s="2" t="s">
        <v>28</v>
      </c>
      <c r="B57" s="1">
        <f t="shared" ref="B57:I57" si="21">((B34/B33)-1)*100</f>
        <v>369.83862995799342</v>
      </c>
      <c r="C57" s="1">
        <f t="shared" si="21"/>
        <v>8.0115651145740152</v>
      </c>
      <c r="D57" s="1">
        <f t="shared" si="21"/>
        <v>14.099575777353056</v>
      </c>
      <c r="E57" s="1" t="e">
        <f t="shared" si="21"/>
        <v>#DIV/0!</v>
      </c>
      <c r="F57" s="1" t="e">
        <f t="shared" si="21"/>
        <v>#DIV/0!</v>
      </c>
      <c r="G57" s="1" t="e">
        <f t="shared" si="21"/>
        <v>#DIV/0!</v>
      </c>
      <c r="H57" s="1" t="e">
        <f t="shared" si="21"/>
        <v>#DIV/0!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1">
        <f>B16/B10</f>
        <v>1281303.6020583191</v>
      </c>
      <c r="C60" s="1">
        <f t="shared" ref="C60:I60" si="22">C16/C10</f>
        <v>2694980.6949806949</v>
      </c>
      <c r="D60" s="1">
        <f t="shared" si="22"/>
        <v>2694656.4885496185</v>
      </c>
      <c r="E60" s="1">
        <f t="shared" si="22"/>
        <v>2695312.5</v>
      </c>
      <c r="F60" s="1">
        <f t="shared" si="22"/>
        <v>151234.56790123458</v>
      </c>
      <c r="G60" s="1">
        <f t="shared" si="22"/>
        <v>151234.56790123458</v>
      </c>
      <c r="H60" s="1" t="e">
        <f t="shared" si="22"/>
        <v>#DIV/0!</v>
      </c>
      <c r="I60" s="1"/>
    </row>
    <row r="61" spans="1:9">
      <c r="A61" s="2" t="s">
        <v>31</v>
      </c>
      <c r="B61" s="1">
        <f>B17/B11</f>
        <v>2906123.1151515152</v>
      </c>
      <c r="C61" s="1">
        <f t="shared" ref="C61:I61" si="23">C17/C11</f>
        <v>2758281.0515151517</v>
      </c>
      <c r="D61" s="1">
        <f t="shared" si="23"/>
        <v>2913750</v>
      </c>
      <c r="E61" s="1">
        <f t="shared" si="23"/>
        <v>2736837.0586206894</v>
      </c>
      <c r="F61" s="1" t="e">
        <f t="shared" si="23"/>
        <v>#DIV/0!</v>
      </c>
      <c r="G61" s="1" t="e">
        <f t="shared" si="23"/>
        <v>#DIV/0!</v>
      </c>
      <c r="H61" s="1" t="e">
        <f t="shared" si="23"/>
        <v>#DIV/0!</v>
      </c>
      <c r="I61" s="1"/>
    </row>
    <row r="62" spans="1:9">
      <c r="A62" s="2" t="s">
        <v>32</v>
      </c>
      <c r="B62" s="1">
        <f t="shared" ref="B62:I62" si="24">(B60/B61)*B45</f>
        <v>40.780129473622218</v>
      </c>
      <c r="C62" s="1">
        <f t="shared" si="24"/>
        <v>125.9511124404344</v>
      </c>
      <c r="D62" s="1">
        <f t="shared" si="24"/>
        <v>29.386366895836044</v>
      </c>
      <c r="E62" s="1">
        <f t="shared" si="24"/>
        <v>224.8437444418519</v>
      </c>
      <c r="F62" s="1" t="e">
        <f t="shared" si="24"/>
        <v>#DIV/0!</v>
      </c>
      <c r="G62" s="1" t="e">
        <f t="shared" si="24"/>
        <v>#DIV/0!</v>
      </c>
      <c r="H62" s="1" t="e">
        <f t="shared" si="24"/>
        <v>#DIV/0!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>
      <c r="A65" s="2" t="s">
        <v>34</v>
      </c>
      <c r="B65" s="1">
        <f>B23/B22*100</f>
        <v>177.95626952342701</v>
      </c>
      <c r="C65" s="1"/>
      <c r="D65" s="1">
        <f>D23/D22*100</f>
        <v>123.38308457711442</v>
      </c>
      <c r="E65" s="1">
        <f>E23/E22*100</f>
        <v>241.54589372173911</v>
      </c>
      <c r="F65" s="1"/>
      <c r="G65" s="1"/>
      <c r="H65" s="1"/>
      <c r="I65" s="1"/>
    </row>
    <row r="66" spans="1:9">
      <c r="A66" s="2" t="s">
        <v>35</v>
      </c>
      <c r="B66" s="1">
        <f>B17/B23*100</f>
        <v>72.142976027722455</v>
      </c>
      <c r="C66" s="1"/>
      <c r="D66" s="1">
        <f>(D17+G17)/D23*100</f>
        <v>23.497983870967744</v>
      </c>
      <c r="E66" s="1">
        <f>(E17+H17)/E23*100</f>
        <v>101.09647535919125</v>
      </c>
      <c r="F66" s="1"/>
      <c r="G66" s="1"/>
      <c r="H66" s="1"/>
      <c r="I66" s="1"/>
    </row>
    <row r="67" spans="1:9">
      <c r="B67" s="1"/>
      <c r="C67" s="1"/>
      <c r="D67" s="1"/>
      <c r="E67" s="1"/>
      <c r="F67" s="1"/>
      <c r="G67" s="1"/>
      <c r="H67" s="1"/>
      <c r="I67" s="1"/>
    </row>
    <row r="68" spans="1:9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/>
    <row r="70" spans="1:9">
      <c r="A70" s="2" t="s">
        <v>72</v>
      </c>
    </row>
    <row r="71" spans="1:9">
      <c r="A71" s="2" t="s">
        <v>77</v>
      </c>
    </row>
    <row r="75" spans="1:9">
      <c r="A75" s="2" t="s">
        <v>73</v>
      </c>
    </row>
    <row r="76" spans="1:9">
      <c r="A76" s="2" t="s">
        <v>123</v>
      </c>
    </row>
    <row r="77" spans="1:9">
      <c r="A77" s="2" t="s">
        <v>74</v>
      </c>
    </row>
    <row r="78" spans="1:9">
      <c r="A78" s="2" t="s">
        <v>75</v>
      </c>
    </row>
    <row r="79" spans="1:9">
      <c r="A79" s="2" t="s">
        <v>124</v>
      </c>
    </row>
    <row r="81" spans="1:1">
      <c r="A81" s="48" t="s">
        <v>167</v>
      </c>
    </row>
    <row r="82" spans="1:1">
      <c r="A82" s="2" t="s">
        <v>76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J81"/>
  <sheetViews>
    <sheetView topLeftCell="A61" zoomScale="80" zoomScaleNormal="80" workbookViewId="0">
      <selection activeCell="A81" sqref="A81"/>
    </sheetView>
  </sheetViews>
  <sheetFormatPr baseColWidth="10" defaultColWidth="11.42578125" defaultRowHeight="15"/>
  <cols>
    <col min="1" max="1" width="54.85546875" style="2" customWidth="1"/>
    <col min="2" max="2" width="18.28515625" style="2" customWidth="1"/>
    <col min="3" max="3" width="17.140625" style="2" customWidth="1"/>
    <col min="4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9">
      <c r="A1" s="52" t="s">
        <v>113</v>
      </c>
      <c r="B1" s="52"/>
      <c r="C1" s="52"/>
      <c r="D1" s="52"/>
      <c r="E1" s="52"/>
      <c r="F1" s="52"/>
      <c r="G1" s="52"/>
      <c r="H1" s="52"/>
      <c r="I1" s="52"/>
    </row>
    <row r="3" spans="1:9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9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9">
      <c r="A7" s="5" t="s">
        <v>5</v>
      </c>
    </row>
    <row r="8" spans="1:9">
      <c r="A8" s="2" t="s">
        <v>6</v>
      </c>
    </row>
    <row r="9" spans="1:9">
      <c r="A9" s="2" t="s">
        <v>93</v>
      </c>
      <c r="B9" s="6">
        <f>+C9+F9+I9</f>
        <v>423</v>
      </c>
      <c r="C9" s="6">
        <f>'I trimestre'!C9+'II Trimestre'!C9</f>
        <v>423</v>
      </c>
      <c r="D9" s="6">
        <f>'I trimestre'!D9+'II Trimestre'!D9</f>
        <v>178</v>
      </c>
      <c r="E9" s="6">
        <f>'I trimestre'!E9+'II Trimestre'!E9</f>
        <v>245</v>
      </c>
      <c r="F9" s="6">
        <f>'I trimestre'!F9+'II Trimestre'!F9</f>
        <v>0</v>
      </c>
      <c r="G9" s="6">
        <f>'I trimestre'!G9+'II Trimestre'!G9</f>
        <v>0</v>
      </c>
      <c r="H9" s="6">
        <f>'I trimestre'!H9+'II Trimestre'!H9</f>
        <v>0</v>
      </c>
      <c r="I9" s="6"/>
    </row>
    <row r="10" spans="1:9">
      <c r="A10" s="2" t="s">
        <v>145</v>
      </c>
      <c r="B10" s="6">
        <f t="shared" ref="B10:B12" si="0">+C10+F10+I10</f>
        <v>1756</v>
      </c>
      <c r="C10" s="6">
        <f>'I trimestre'!C10+'II Trimestre'!C10</f>
        <v>446</v>
      </c>
      <c r="D10" s="6">
        <f>'I trimestre'!D10+'II Trimestre'!D10</f>
        <v>150</v>
      </c>
      <c r="E10" s="6">
        <f>'I trimestre'!E10+'II Trimestre'!E10</f>
        <v>296</v>
      </c>
      <c r="F10" s="6">
        <f>'I trimestre'!F10+'II Trimestre'!F10</f>
        <v>1310</v>
      </c>
      <c r="G10" s="6">
        <f>'I trimestre'!G10+'II Trimestre'!G10</f>
        <v>0</v>
      </c>
      <c r="H10" s="6">
        <f>'I trimestre'!H10+'II Trimestre'!H10</f>
        <v>1310</v>
      </c>
      <c r="I10" s="6"/>
    </row>
    <row r="11" spans="1:9">
      <c r="A11" s="2" t="s">
        <v>146</v>
      </c>
      <c r="B11" s="6">
        <f t="shared" si="0"/>
        <v>424</v>
      </c>
      <c r="C11" s="6">
        <f>'I trimestre'!C11+'II Trimestre'!C11</f>
        <v>424</v>
      </c>
      <c r="D11" s="6">
        <f>'I trimestre'!D11+'II Trimestre'!D11</f>
        <v>161</v>
      </c>
      <c r="E11" s="6">
        <f>'I trimestre'!E11+'II Trimestre'!E11</f>
        <v>263</v>
      </c>
      <c r="F11" s="6">
        <f>'I trimestre'!F11+'II Trimestre'!F11</f>
        <v>0</v>
      </c>
      <c r="G11" s="6">
        <f>'I trimestre'!G11+'II Trimestre'!G11</f>
        <v>0</v>
      </c>
      <c r="H11" s="6">
        <f>'I trimestre'!H11+'II Trimestre'!H11</f>
        <v>0</v>
      </c>
      <c r="I11" s="6"/>
    </row>
    <row r="12" spans="1:9">
      <c r="A12" s="2" t="s">
        <v>118</v>
      </c>
      <c r="B12" s="6">
        <f t="shared" si="0"/>
        <v>3750</v>
      </c>
      <c r="C12" s="6">
        <f>'II Trimestre'!C12</f>
        <v>1000</v>
      </c>
      <c r="D12" s="6">
        <f>'II Trimestre'!D12</f>
        <v>371</v>
      </c>
      <c r="E12" s="6">
        <f>'II Trimestre'!E12</f>
        <v>629</v>
      </c>
      <c r="F12" s="6">
        <f>'II Trimestre'!F12</f>
        <v>2750</v>
      </c>
      <c r="G12" s="6">
        <f>'II Trimestre'!G12</f>
        <v>785</v>
      </c>
      <c r="H12" s="6">
        <f>'II Trimestre'!H12</f>
        <v>1965</v>
      </c>
      <c r="I12" s="6"/>
    </row>
    <row r="13" spans="1:9">
      <c r="B13" s="1"/>
      <c r="C13" s="1"/>
      <c r="D13" s="1"/>
      <c r="E13" s="1"/>
      <c r="F13" s="1"/>
      <c r="G13" s="1"/>
      <c r="H13" s="1"/>
      <c r="I13" s="1"/>
    </row>
    <row r="14" spans="1:9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9">
      <c r="A15" s="2" t="s">
        <v>165</v>
      </c>
      <c r="B15" s="6">
        <f>+C15+F15+I15</f>
        <v>1118967800</v>
      </c>
      <c r="C15" s="6">
        <f>'I trimestre'!C15+'II Trimestre'!C15</f>
        <v>1118967800</v>
      </c>
      <c r="D15" s="6">
        <f>'I trimestre'!D15+'II Trimestre'!D15</f>
        <v>482465000</v>
      </c>
      <c r="E15" s="6">
        <f>'I trimestre'!E15+'II Trimestre'!E15</f>
        <v>636502800</v>
      </c>
      <c r="F15" s="6">
        <f>'I trimestre'!F15+'II Trimestre'!F15</f>
        <v>0</v>
      </c>
      <c r="G15" s="6">
        <f>'I trimestre'!G15+'II Trimestre'!G15</f>
        <v>0</v>
      </c>
      <c r="H15" s="6">
        <f>'I trimestre'!H15+'II Trimestre'!H15</f>
        <v>0</v>
      </c>
      <c r="I15" s="6"/>
    </row>
    <row r="16" spans="1:9">
      <c r="A16" s="2" t="s">
        <v>145</v>
      </c>
      <c r="B16" s="6">
        <f t="shared" ref="B16:B19" si="1">+C16+F16+I16</f>
        <v>1405000000</v>
      </c>
      <c r="C16" s="6">
        <f>'I trimestre'!C16+'II Trimestre'!C16</f>
        <v>1205000000</v>
      </c>
      <c r="D16" s="6">
        <f>'I trimestre'!D16+'II Trimestre'!D16</f>
        <v>405000000</v>
      </c>
      <c r="E16" s="6">
        <f>'I trimestre'!E16+'II Trimestre'!E16</f>
        <v>800000000</v>
      </c>
      <c r="F16" s="6">
        <f>'I trimestre'!F16+'II Trimestre'!F16</f>
        <v>200000000</v>
      </c>
      <c r="G16" s="6">
        <f>'I trimestre'!G16+'II Trimestre'!G16</f>
        <v>0</v>
      </c>
      <c r="H16" s="6">
        <f>'I trimestre'!H16+'II Trimestre'!H16</f>
        <v>200000000</v>
      </c>
      <c r="I16" s="6"/>
    </row>
    <row r="17" spans="1:10">
      <c r="A17" s="2" t="s">
        <v>146</v>
      </c>
      <c r="B17" s="6">
        <f t="shared" si="1"/>
        <v>1200661653.1399999</v>
      </c>
      <c r="C17" s="6">
        <f>'I trimestre'!C17+'II Trimestre'!C17</f>
        <v>1189180135.02</v>
      </c>
      <c r="D17" s="6">
        <f>'I trimestre'!D17+'II Trimestre'!D17</f>
        <v>470864727.01999998</v>
      </c>
      <c r="E17" s="6">
        <f>'I trimestre'!E17+'II Trimestre'!E17</f>
        <v>718315408</v>
      </c>
      <c r="F17" s="6">
        <f>'I trimestre'!F17+'II Trimestre'!F17</f>
        <v>11481518.120000001</v>
      </c>
      <c r="G17" s="6">
        <f>'I trimestre'!G17+'II Trimestre'!G17</f>
        <v>3041478.16</v>
      </c>
      <c r="H17" s="6">
        <f>'I trimestre'!H17+'II Trimestre'!H17</f>
        <v>8440039.9600000009</v>
      </c>
      <c r="I17" s="6"/>
    </row>
    <row r="18" spans="1:10">
      <c r="A18" s="2" t="s">
        <v>118</v>
      </c>
      <c r="B18" s="6">
        <f t="shared" si="1"/>
        <v>3120000000</v>
      </c>
      <c r="C18" s="6">
        <f>'II Trimestre'!C18</f>
        <v>2700000000</v>
      </c>
      <c r="D18" s="6">
        <f>'II Trimestre'!D18</f>
        <v>1000000000</v>
      </c>
      <c r="E18" s="6">
        <f>'II Trimestre'!E18</f>
        <v>1700000000</v>
      </c>
      <c r="F18" s="6">
        <f>'II Trimestre'!F18</f>
        <v>420000000</v>
      </c>
      <c r="G18" s="6">
        <f>'II Trimestre'!G18</f>
        <v>120000000</v>
      </c>
      <c r="H18" s="6">
        <f>'II Trimestre'!H18</f>
        <v>300000000</v>
      </c>
      <c r="I18" s="6"/>
    </row>
    <row r="19" spans="1:10">
      <c r="A19" s="2" t="s">
        <v>147</v>
      </c>
      <c r="B19" s="6">
        <f t="shared" si="1"/>
        <v>1200661653.1399999</v>
      </c>
      <c r="C19" s="6">
        <f>C17</f>
        <v>1189180135.02</v>
      </c>
      <c r="D19" s="6">
        <f>D17</f>
        <v>470864727.01999998</v>
      </c>
      <c r="E19" s="6">
        <f>E17</f>
        <v>718315408</v>
      </c>
      <c r="F19" s="47">
        <f>SUM(G19:H19)</f>
        <v>11481518.120000001</v>
      </c>
      <c r="G19" s="6">
        <f t="shared" ref="G19:I19" si="2">G17</f>
        <v>3041478.16</v>
      </c>
      <c r="H19" s="6">
        <f t="shared" si="2"/>
        <v>8440039.9600000009</v>
      </c>
      <c r="I19" s="6"/>
      <c r="J19" s="40"/>
    </row>
    <row r="20" spans="1:10">
      <c r="B20" s="6"/>
      <c r="C20" s="6"/>
      <c r="D20" s="6"/>
      <c r="E20" s="6"/>
      <c r="F20" s="6"/>
      <c r="G20" s="6"/>
      <c r="H20" s="6"/>
      <c r="I20" s="6"/>
    </row>
    <row r="21" spans="1:10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10">
      <c r="A22" s="2" t="s">
        <v>145</v>
      </c>
      <c r="B22" s="6">
        <f>B16</f>
        <v>1405000000</v>
      </c>
      <c r="C22" s="6"/>
      <c r="D22" s="47">
        <f>D16+G16</f>
        <v>405000000</v>
      </c>
      <c r="E22" s="6">
        <f>H16+E16</f>
        <v>1000000000</v>
      </c>
      <c r="F22" s="44"/>
      <c r="G22" s="6"/>
      <c r="H22" s="6"/>
      <c r="I22" s="6"/>
    </row>
    <row r="23" spans="1:10">
      <c r="A23" s="2" t="s">
        <v>146</v>
      </c>
      <c r="B23" s="6">
        <f>D23+E23</f>
        <v>1493254100.3199999</v>
      </c>
      <c r="C23" s="6"/>
      <c r="D23" s="6">
        <f>'I trimestre'!D23+'II Trimestre'!D23</f>
        <v>659920766.96000004</v>
      </c>
      <c r="E23" s="6">
        <f>'I trimestre'!E23+'II Trimestre'!E23</f>
        <v>833333333.3599999</v>
      </c>
      <c r="F23" s="6"/>
      <c r="G23" s="6"/>
      <c r="H23" s="6"/>
      <c r="I23" s="1"/>
    </row>
    <row r="24" spans="1:10">
      <c r="B24" s="1"/>
      <c r="C24" s="1"/>
      <c r="D24" s="1"/>
      <c r="E24" s="1"/>
      <c r="F24" s="1"/>
      <c r="G24" s="1"/>
      <c r="H24" s="1"/>
      <c r="I24" s="1"/>
    </row>
    <row r="25" spans="1:10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>
      <c r="A26" s="2" t="s">
        <v>94</v>
      </c>
      <c r="B26" s="46">
        <v>1</v>
      </c>
      <c r="C26" s="46">
        <v>1</v>
      </c>
      <c r="D26" s="46">
        <v>1</v>
      </c>
      <c r="E26" s="46">
        <v>1</v>
      </c>
      <c r="F26" s="46">
        <v>1</v>
      </c>
      <c r="G26" s="46">
        <v>1</v>
      </c>
      <c r="H26" s="46">
        <v>1</v>
      </c>
      <c r="I26" s="46"/>
      <c r="J26" s="40"/>
    </row>
    <row r="27" spans="1:10">
      <c r="A27" s="2" t="s">
        <v>148</v>
      </c>
      <c r="B27" s="46">
        <v>0.99</v>
      </c>
      <c r="C27" s="46">
        <v>0.99</v>
      </c>
      <c r="D27" s="46">
        <v>0.99</v>
      </c>
      <c r="E27" s="46">
        <v>0.99</v>
      </c>
      <c r="F27" s="46">
        <v>0.99</v>
      </c>
      <c r="G27" s="46">
        <v>0.99</v>
      </c>
      <c r="H27" s="46">
        <v>0.99</v>
      </c>
      <c r="I27" s="46"/>
      <c r="J27" s="40"/>
    </row>
    <row r="28" spans="1:10">
      <c r="A28" s="2" t="s">
        <v>10</v>
      </c>
      <c r="B28" s="6"/>
      <c r="C28" s="6"/>
      <c r="D28" s="6"/>
      <c r="E28" s="6"/>
      <c r="F28" s="6"/>
      <c r="G28" s="6"/>
      <c r="H28" s="6"/>
      <c r="I28" s="6"/>
    </row>
    <row r="29" spans="1:10">
      <c r="B29" s="1"/>
      <c r="C29" s="1"/>
      <c r="D29" s="1"/>
      <c r="E29" s="1"/>
      <c r="F29" s="1"/>
      <c r="G29" s="1"/>
      <c r="H29" s="1"/>
      <c r="I29" s="1"/>
    </row>
    <row r="30" spans="1:10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>
      <c r="A31" s="2" t="s">
        <v>95</v>
      </c>
      <c r="B31" s="1">
        <f>B15/B26</f>
        <v>1118967800</v>
      </c>
      <c r="C31" s="1">
        <f>C15/C26</f>
        <v>1118967800</v>
      </c>
      <c r="D31" s="1">
        <f>D15/D26</f>
        <v>482465000</v>
      </c>
      <c r="E31" s="1">
        <f>E15/E26</f>
        <v>636502800</v>
      </c>
      <c r="F31" s="1">
        <f t="shared" ref="F31:I31" si="3">F15/F26</f>
        <v>0</v>
      </c>
      <c r="G31" s="1">
        <f t="shared" si="3"/>
        <v>0</v>
      </c>
      <c r="H31" s="1">
        <f t="shared" si="3"/>
        <v>0</v>
      </c>
      <c r="I31" s="1"/>
    </row>
    <row r="32" spans="1:10">
      <c r="A32" s="2" t="s">
        <v>149</v>
      </c>
      <c r="B32" s="1">
        <f>B17/B27</f>
        <v>1212789548.6262624</v>
      </c>
      <c r="C32" s="1">
        <f>C17/C27</f>
        <v>1201192055.5757575</v>
      </c>
      <c r="D32" s="1">
        <f>D17/D27</f>
        <v>475620936.38383836</v>
      </c>
      <c r="E32" s="1">
        <f>E17/E27</f>
        <v>725571119.19191921</v>
      </c>
      <c r="F32" s="1">
        <f t="shared" ref="F32:I32" si="4">F17/F27</f>
        <v>11597493.050505051</v>
      </c>
      <c r="G32" s="1">
        <f t="shared" si="4"/>
        <v>3072200.1616161619</v>
      </c>
      <c r="H32" s="1">
        <f t="shared" si="4"/>
        <v>8525292.8888888899</v>
      </c>
      <c r="I32" s="1"/>
    </row>
    <row r="33" spans="1:9">
      <c r="A33" s="2" t="s">
        <v>96</v>
      </c>
      <c r="B33" s="1">
        <f>B31/B9</f>
        <v>2645313.9479905437</v>
      </c>
      <c r="C33" s="1">
        <f>C31/C9</f>
        <v>2645313.9479905437</v>
      </c>
      <c r="D33" s="1">
        <f>D31/D9</f>
        <v>2710477.5280898875</v>
      </c>
      <c r="E33" s="1">
        <f>E31/E9</f>
        <v>2597970.612244898</v>
      </c>
      <c r="F33" s="1" t="e">
        <f t="shared" ref="F33:I33" si="5">F31/F9</f>
        <v>#DIV/0!</v>
      </c>
      <c r="G33" s="1" t="e">
        <f t="shared" si="5"/>
        <v>#DIV/0!</v>
      </c>
      <c r="H33" s="1" t="e">
        <f t="shared" si="5"/>
        <v>#DIV/0!</v>
      </c>
      <c r="I33" s="1"/>
    </row>
    <row r="34" spans="1:9">
      <c r="A34" s="2" t="s">
        <v>150</v>
      </c>
      <c r="B34" s="1">
        <f>B32/B11</f>
        <v>2860352.7090242039</v>
      </c>
      <c r="C34" s="1">
        <f>C32/C11</f>
        <v>2833000.1310748998</v>
      </c>
      <c r="D34" s="1">
        <f>D32/D11</f>
        <v>2954167.3067319151</v>
      </c>
      <c r="E34" s="1">
        <f>E32/E11</f>
        <v>2758825.5482582478</v>
      </c>
      <c r="F34" s="1" t="e">
        <f t="shared" ref="F34:I34" si="6">F32/F11</f>
        <v>#DIV/0!</v>
      </c>
      <c r="G34" s="1" t="e">
        <f t="shared" si="6"/>
        <v>#DIV/0!</v>
      </c>
      <c r="H34" s="1" t="e">
        <f t="shared" si="6"/>
        <v>#DIV/0!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 t="e">
        <f>B10/B28*100</f>
        <v>#DIV/0!</v>
      </c>
      <c r="C39" s="1" t="e">
        <f>C10/C28*100</f>
        <v>#DIV/0!</v>
      </c>
      <c r="D39" s="1" t="e">
        <f>D10/D28*100</f>
        <v>#DIV/0!</v>
      </c>
      <c r="E39" s="1" t="e">
        <f>E10/E28*100</f>
        <v>#DIV/0!</v>
      </c>
      <c r="F39" s="1" t="e">
        <f t="shared" ref="F39:I39" si="7">F10/F28*100</f>
        <v>#DIV/0!</v>
      </c>
      <c r="G39" s="1" t="e">
        <f t="shared" si="7"/>
        <v>#DIV/0!</v>
      </c>
      <c r="H39" s="1" t="e">
        <f t="shared" si="7"/>
        <v>#DIV/0!</v>
      </c>
      <c r="I39" s="1"/>
    </row>
    <row r="40" spans="1:9">
      <c r="A40" s="2" t="s">
        <v>15</v>
      </c>
      <c r="B40" s="1" t="e">
        <f>B11/B28*100</f>
        <v>#DIV/0!</v>
      </c>
      <c r="C40" s="1" t="e">
        <f>C11/C28*100</f>
        <v>#DIV/0!</v>
      </c>
      <c r="D40" s="1" t="e">
        <f>D11/D28*100</f>
        <v>#DIV/0!</v>
      </c>
      <c r="E40" s="1" t="e">
        <f>E11/E28*100</f>
        <v>#DIV/0!</v>
      </c>
      <c r="F40" s="1" t="e">
        <f t="shared" ref="F40:I40" si="8">F11/F28*100</f>
        <v>#DIV/0!</v>
      </c>
      <c r="G40" s="1" t="e">
        <f t="shared" si="8"/>
        <v>#DIV/0!</v>
      </c>
      <c r="H40" s="1" t="e">
        <f t="shared" si="8"/>
        <v>#DIV/0!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>B11/B10*100</f>
        <v>24.145785876993166</v>
      </c>
      <c r="C43" s="1">
        <f>C11/C10*100</f>
        <v>95.067264573991025</v>
      </c>
      <c r="D43" s="1">
        <f>D11/D10*100</f>
        <v>107.33333333333333</v>
      </c>
      <c r="E43" s="1">
        <f>E11/E10*100</f>
        <v>88.851351351351354</v>
      </c>
      <c r="F43" s="1">
        <f t="shared" ref="F43:I43" si="9">F11/F10*100</f>
        <v>0</v>
      </c>
      <c r="G43" s="1" t="e">
        <f t="shared" si="9"/>
        <v>#DIV/0!</v>
      </c>
      <c r="H43" s="1">
        <f t="shared" si="9"/>
        <v>0</v>
      </c>
      <c r="I43" s="1"/>
    </row>
    <row r="44" spans="1:9">
      <c r="A44" s="2" t="s">
        <v>18</v>
      </c>
      <c r="B44" s="1">
        <f>B17/B16*100</f>
        <v>85.456345419217072</v>
      </c>
      <c r="C44" s="1">
        <f>C17/C16*100</f>
        <v>98.687148134439823</v>
      </c>
      <c r="D44" s="1">
        <f>D17/D16*100</f>
        <v>116.26289556049383</v>
      </c>
      <c r="E44" s="1">
        <f>E17/E16*100</f>
        <v>89.789426000000006</v>
      </c>
      <c r="F44" s="1">
        <f t="shared" ref="F44:I44" si="10">F17/F16*100</f>
        <v>5.7407590600000002</v>
      </c>
      <c r="G44" s="1" t="e">
        <f t="shared" si="10"/>
        <v>#DIV/0!</v>
      </c>
      <c r="H44" s="1">
        <f t="shared" si="10"/>
        <v>4.22001998</v>
      </c>
      <c r="I44" s="1"/>
    </row>
    <row r="45" spans="1:9">
      <c r="A45" s="2" t="s">
        <v>19</v>
      </c>
      <c r="B45" s="1">
        <f>AVERAGE(B43:B44)</f>
        <v>54.801065648105123</v>
      </c>
      <c r="C45" s="1">
        <f>AVERAGE(C43:C44)</f>
        <v>96.877206354215417</v>
      </c>
      <c r="D45" s="1">
        <f>AVERAGE(D43:D44)</f>
        <v>111.79811444691359</v>
      </c>
      <c r="E45" s="1">
        <f>AVERAGE(E43:E44)</f>
        <v>89.320388675675673</v>
      </c>
      <c r="F45" s="1">
        <f t="shared" ref="F45:I45" si="11">AVERAGE(F43:F44)</f>
        <v>2.8703795300000001</v>
      </c>
      <c r="G45" s="1" t="e">
        <f t="shared" si="11"/>
        <v>#DIV/0!</v>
      </c>
      <c r="H45" s="1">
        <f t="shared" si="11"/>
        <v>2.11000999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>B11/B12*100</f>
        <v>11.306666666666667</v>
      </c>
      <c r="C48" s="1">
        <f>C11/C12*100</f>
        <v>42.4</v>
      </c>
      <c r="D48" s="1">
        <f>D11/D12*100</f>
        <v>43.39622641509434</v>
      </c>
      <c r="E48" s="1">
        <f>E11/E12*100</f>
        <v>41.812400635930047</v>
      </c>
      <c r="F48" s="1">
        <f t="shared" ref="F48:I48" si="12">F11/F12*100</f>
        <v>0</v>
      </c>
      <c r="G48" s="1">
        <f t="shared" si="12"/>
        <v>0</v>
      </c>
      <c r="H48" s="1">
        <f t="shared" si="12"/>
        <v>0</v>
      </c>
      <c r="I48" s="1"/>
    </row>
    <row r="49" spans="1:9">
      <c r="A49" s="2" t="s">
        <v>22</v>
      </c>
      <c r="B49" s="1">
        <f>B17/B18*100</f>
        <v>38.482745292948714</v>
      </c>
      <c r="C49" s="1">
        <f>C17/C18*100</f>
        <v>44.043708704444448</v>
      </c>
      <c r="D49" s="1">
        <f>D17/D18*100</f>
        <v>47.086472702000002</v>
      </c>
      <c r="E49" s="1">
        <f>E17/E18*100</f>
        <v>42.253847529411765</v>
      </c>
      <c r="F49" s="1">
        <f t="shared" ref="F49:I49" si="13">F17/F18*100</f>
        <v>2.733694790476191</v>
      </c>
      <c r="G49" s="1">
        <f t="shared" si="13"/>
        <v>2.5345651333333334</v>
      </c>
      <c r="H49" s="1">
        <f t="shared" si="13"/>
        <v>2.8133466533333333</v>
      </c>
      <c r="I49" s="1"/>
    </row>
    <row r="50" spans="1:9">
      <c r="A50" s="2" t="s">
        <v>23</v>
      </c>
      <c r="B50" s="1">
        <f>AVERAGE(B48:B49)</f>
        <v>24.894705979807689</v>
      </c>
      <c r="C50" s="1">
        <f>AVERAGE(C48:C49)</f>
        <v>43.221854352222223</v>
      </c>
      <c r="D50" s="1">
        <f>AVERAGE(D48:D49)</f>
        <v>45.241349558547171</v>
      </c>
      <c r="E50" s="1">
        <f>AVERAGE(E48:E49)</f>
        <v>42.033124082670909</v>
      </c>
      <c r="F50" s="1">
        <f t="shared" ref="F50:I50" si="14">AVERAGE(F48:F49)</f>
        <v>1.3668473952380955</v>
      </c>
      <c r="G50" s="1">
        <f t="shared" si="14"/>
        <v>1.2672825666666667</v>
      </c>
      <c r="H50" s="1">
        <f t="shared" si="14"/>
        <v>1.4066733266666667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>B19/B17*100</f>
        <v>100</v>
      </c>
      <c r="C52" s="1">
        <f>C19/C17*100</f>
        <v>100</v>
      </c>
      <c r="D52" s="1">
        <f>D19/D17*100</f>
        <v>100</v>
      </c>
      <c r="E52" s="1">
        <f>E19/E17*100</f>
        <v>100</v>
      </c>
      <c r="F52" s="1">
        <f t="shared" ref="F52:I52" si="15">F19/F17*100</f>
        <v>100</v>
      </c>
      <c r="G52" s="1">
        <f t="shared" si="15"/>
        <v>100</v>
      </c>
      <c r="H52" s="1">
        <f t="shared" si="15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>((B11/B9)-1)*100</f>
        <v>0.23640661938533203</v>
      </c>
      <c r="C55" s="1">
        <f>((C11/C9)-1)*100</f>
        <v>0.23640661938533203</v>
      </c>
      <c r="D55" s="1">
        <f>((D11/D9)-1)*100</f>
        <v>-9.5505617977528097</v>
      </c>
      <c r="E55" s="1">
        <f>((E11/E9)-1)*100</f>
        <v>7.3469387755102034</v>
      </c>
      <c r="F55" s="1" t="e">
        <f t="shared" ref="F55:I55" si="16">((F11/F9)-1)*100</f>
        <v>#DIV/0!</v>
      </c>
      <c r="G55" s="1" t="e">
        <f t="shared" si="16"/>
        <v>#DIV/0!</v>
      </c>
      <c r="H55" s="1" t="e">
        <f t="shared" si="16"/>
        <v>#DIV/0!</v>
      </c>
      <c r="I55" s="1"/>
    </row>
    <row r="56" spans="1:9">
      <c r="A56" s="2" t="s">
        <v>27</v>
      </c>
      <c r="B56" s="1">
        <f>((B32/B31)-1)*100</f>
        <v>8.3846692126674718</v>
      </c>
      <c r="C56" s="1">
        <f>((C32/C31)-1)*100</f>
        <v>7.3482235660183859</v>
      </c>
      <c r="D56" s="1">
        <f>((D32/D31)-1)*100</f>
        <v>-1.4185616813989887</v>
      </c>
      <c r="E56" s="1">
        <f>((E32/E31)-1)*100</f>
        <v>13.993390004241801</v>
      </c>
      <c r="F56" s="1" t="e">
        <f t="shared" ref="F56:I56" si="17">((F32/F31)-1)*100</f>
        <v>#DIV/0!</v>
      </c>
      <c r="G56" s="1" t="e">
        <f t="shared" si="17"/>
        <v>#DIV/0!</v>
      </c>
      <c r="H56" s="1" t="e">
        <f t="shared" si="17"/>
        <v>#DIV/0!</v>
      </c>
      <c r="I56" s="1"/>
    </row>
    <row r="57" spans="1:9">
      <c r="A57" s="2" t="s">
        <v>28</v>
      </c>
      <c r="B57" s="1">
        <f>((B34/B33)-1)*100</f>
        <v>8.1290449928262731</v>
      </c>
      <c r="C57" s="1">
        <f>((C34/C33)-1)*100</f>
        <v>7.0950437934570232</v>
      </c>
      <c r="D57" s="1">
        <f>((D34/D33)-1)*100</f>
        <v>8.9906585137327966</v>
      </c>
      <c r="E57" s="1">
        <f>((E34/E33)-1)*100</f>
        <v>6.1915610305674607</v>
      </c>
      <c r="F57" s="1" t="e">
        <f t="shared" ref="F57:I57" si="18">((F34/F33)-1)*100</f>
        <v>#DIV/0!</v>
      </c>
      <c r="G57" s="1" t="e">
        <f t="shared" si="18"/>
        <v>#DIV/0!</v>
      </c>
      <c r="H57" s="1" t="e">
        <f t="shared" si="18"/>
        <v>#DIV/0!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1">
        <f>B16/B10</f>
        <v>800113.89521640097</v>
      </c>
      <c r="C60" s="1">
        <f t="shared" ref="C60:C61" si="19">C16/C10</f>
        <v>2701793.7219730942</v>
      </c>
      <c r="D60" s="1">
        <f>D16/D10</f>
        <v>2700000</v>
      </c>
      <c r="E60" s="1">
        <f>E16/E10</f>
        <v>2702702.7027027025</v>
      </c>
      <c r="F60" s="1">
        <f t="shared" ref="F60:I60" si="20">F16/F10</f>
        <v>152671.75572519083</v>
      </c>
      <c r="G60" s="1" t="e">
        <f t="shared" si="20"/>
        <v>#DIV/0!</v>
      </c>
      <c r="H60" s="1">
        <f t="shared" si="20"/>
        <v>152671.75572519083</v>
      </c>
      <c r="I60" s="1"/>
    </row>
    <row r="61" spans="1:9">
      <c r="A61" s="2" t="s">
        <v>31</v>
      </c>
      <c r="B61" s="1">
        <f>B17/B11</f>
        <v>2831749.1819339618</v>
      </c>
      <c r="C61" s="1">
        <f t="shared" si="19"/>
        <v>2804670.1297641508</v>
      </c>
      <c r="D61" s="1">
        <f>D17/D11</f>
        <v>2924625.6336645964</v>
      </c>
      <c r="E61" s="1">
        <f>E17/E11</f>
        <v>2731237.2927756654</v>
      </c>
      <c r="F61" s="1" t="e">
        <f t="shared" ref="F61:I61" si="21">F17/F11</f>
        <v>#DIV/0!</v>
      </c>
      <c r="G61" s="1" t="e">
        <f t="shared" si="21"/>
        <v>#DIV/0!</v>
      </c>
      <c r="H61" s="1" t="e">
        <f t="shared" si="21"/>
        <v>#DIV/0!</v>
      </c>
      <c r="I61" s="1"/>
    </row>
    <row r="62" spans="1:9">
      <c r="A62" s="2" t="s">
        <v>32</v>
      </c>
      <c r="B62" s="1">
        <f>(B60/B61)*B45</f>
        <v>15.484102327088671</v>
      </c>
      <c r="C62" s="1">
        <f>(C60/C61)*C45</f>
        <v>93.323712172925482</v>
      </c>
      <c r="D62" s="1">
        <f>(D60/D61)*D45</f>
        <v>103.21146936964999</v>
      </c>
      <c r="E62" s="1">
        <f>(E60/E61)*E45</f>
        <v>88.387214292490555</v>
      </c>
      <c r="F62" s="1" t="e">
        <f t="shared" ref="F62:I62" si="22">(F60/F61)*F45</f>
        <v>#DIV/0!</v>
      </c>
      <c r="G62" s="1" t="e">
        <f t="shared" si="22"/>
        <v>#DIV/0!</v>
      </c>
      <c r="H62" s="1" t="e">
        <f t="shared" si="22"/>
        <v>#DIV/0!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>
      <c r="A65" s="2" t="s">
        <v>34</v>
      </c>
      <c r="B65" s="1">
        <f>B23/B22*100</f>
        <v>106.28143062775801</v>
      </c>
      <c r="C65" s="1"/>
      <c r="D65" s="1">
        <f>D23/D22*100</f>
        <v>162.94339924938274</v>
      </c>
      <c r="E65" s="1">
        <f>E23/E22*100</f>
        <v>83.333333335999995</v>
      </c>
      <c r="F65" s="1"/>
      <c r="G65" s="1"/>
      <c r="H65" s="1"/>
      <c r="I65" s="1"/>
    </row>
    <row r="66" spans="1:10">
      <c r="A66" s="2" t="s">
        <v>35</v>
      </c>
      <c r="B66" s="1">
        <f>B17/B23*100</f>
        <v>80.405716139182317</v>
      </c>
      <c r="C66" s="1"/>
      <c r="D66" s="46">
        <f>(D17+G17)/D23*100</f>
        <v>71.812591587790578</v>
      </c>
      <c r="E66" s="46">
        <f>(H17+E17)/E23*100</f>
        <v>87.210653752409272</v>
      </c>
      <c r="F66" s="1"/>
      <c r="G66" s="1"/>
      <c r="H66" s="1"/>
      <c r="I66" s="1"/>
      <c r="J66" s="40"/>
    </row>
    <row r="67" spans="1:10">
      <c r="B67" s="1"/>
      <c r="C67" s="1"/>
      <c r="D67" s="1"/>
      <c r="E67" s="1"/>
      <c r="F67" s="1"/>
      <c r="G67" s="1"/>
      <c r="H67" s="1"/>
      <c r="I67" s="1"/>
    </row>
    <row r="68" spans="1:10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/>
    <row r="70" spans="1:10">
      <c r="A70" s="2" t="s">
        <v>72</v>
      </c>
    </row>
    <row r="71" spans="1:10">
      <c r="A71" s="2" t="s">
        <v>77</v>
      </c>
    </row>
    <row r="75" spans="1:10">
      <c r="A75" s="2" t="s">
        <v>73</v>
      </c>
    </row>
    <row r="76" spans="1:10">
      <c r="A76" s="2" t="s">
        <v>123</v>
      </c>
    </row>
    <row r="77" spans="1:10">
      <c r="A77" s="2" t="s">
        <v>74</v>
      </c>
    </row>
    <row r="78" spans="1:10">
      <c r="A78" s="2" t="s">
        <v>75</v>
      </c>
    </row>
    <row r="79" spans="1:10">
      <c r="A79" s="2" t="s">
        <v>124</v>
      </c>
    </row>
    <row r="81" spans="1:1">
      <c r="A81" s="48" t="s">
        <v>167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J81"/>
  <sheetViews>
    <sheetView zoomScale="80" zoomScaleNormal="80" workbookViewId="0">
      <pane ySplit="5" topLeftCell="A67" activePane="bottomLeft" state="frozen"/>
      <selection pane="bottomLeft" activeCell="A81" sqref="A81"/>
    </sheetView>
  </sheetViews>
  <sheetFormatPr baseColWidth="10" defaultColWidth="11.42578125" defaultRowHeight="15"/>
  <cols>
    <col min="1" max="1" width="54.85546875" style="2" customWidth="1"/>
    <col min="2" max="2" width="17.28515625" style="2" customWidth="1"/>
    <col min="3" max="4" width="18.85546875" style="2" customWidth="1"/>
    <col min="5" max="5" width="18.5703125" style="2" customWidth="1"/>
    <col min="6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10">
      <c r="A1" s="52" t="s">
        <v>114</v>
      </c>
      <c r="B1" s="52"/>
      <c r="C1" s="52"/>
      <c r="D1" s="52"/>
      <c r="E1" s="52"/>
      <c r="F1" s="52"/>
      <c r="G1" s="52"/>
      <c r="H1" s="52"/>
      <c r="I1" s="52"/>
    </row>
    <row r="3" spans="1:10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10" ht="16.5" thickTop="1" thickBot="1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10">
      <c r="A7" s="5" t="s">
        <v>5</v>
      </c>
    </row>
    <row r="8" spans="1:10">
      <c r="A8" s="2" t="s">
        <v>6</v>
      </c>
    </row>
    <row r="9" spans="1:10">
      <c r="A9" s="2" t="s">
        <v>97</v>
      </c>
      <c r="B9" s="6">
        <f>+C9+F9+I9</f>
        <v>2099</v>
      </c>
      <c r="C9" s="45">
        <f>D9+E9</f>
        <v>702</v>
      </c>
      <c r="D9" s="6">
        <f>'I trimestre'!D9+'II Trimestre'!D9+'III Trimestre'!D9</f>
        <v>374</v>
      </c>
      <c r="E9" s="6">
        <f>'I trimestre'!E9+'II Trimestre'!E9+'III Trimestre'!E9</f>
        <v>328</v>
      </c>
      <c r="F9" s="6">
        <f>'I trimestre'!F9+'II Trimestre'!F9+'III Trimestre'!F9</f>
        <v>1397</v>
      </c>
      <c r="G9" s="6">
        <f>'I trimestre'!G9+'II Trimestre'!G9+'III Trimestre'!G9</f>
        <v>0</v>
      </c>
      <c r="H9" s="6">
        <f>'I trimestre'!H9+'II Trimestre'!H9+'III Trimestre'!H9</f>
        <v>1397</v>
      </c>
      <c r="I9" s="6"/>
      <c r="J9" s="40"/>
    </row>
    <row r="10" spans="1:10">
      <c r="A10" s="2" t="s">
        <v>151</v>
      </c>
      <c r="B10" s="6">
        <f t="shared" ref="B10:B12" si="0">+C10+F10+I10</f>
        <v>3167</v>
      </c>
      <c r="C10" s="45">
        <f t="shared" ref="C10:C12" si="1">D10+E10</f>
        <v>741</v>
      </c>
      <c r="D10" s="6">
        <f>'I trimestre'!D10+'II Trimestre'!D10+'III Trimestre'!D10</f>
        <v>240</v>
      </c>
      <c r="E10" s="6">
        <f>'I trimestre'!E10+'II Trimestre'!E10+'III Trimestre'!E10</f>
        <v>501</v>
      </c>
      <c r="F10" s="6">
        <f>'I trimestre'!F10+'II Trimestre'!F10+'III Trimestre'!F10</f>
        <v>2426</v>
      </c>
      <c r="G10" s="6">
        <f>'I trimestre'!G10+'II Trimestre'!G10+'III Trimestre'!G10</f>
        <v>461</v>
      </c>
      <c r="H10" s="6">
        <f>'I trimestre'!H10+'II Trimestre'!H10+'III Trimestre'!H10</f>
        <v>1965</v>
      </c>
      <c r="I10" s="6"/>
      <c r="J10" s="40"/>
    </row>
    <row r="11" spans="1:10">
      <c r="A11" s="2" t="s">
        <v>152</v>
      </c>
      <c r="B11" s="6">
        <f t="shared" si="0"/>
        <v>1118</v>
      </c>
      <c r="C11" s="45">
        <f t="shared" si="1"/>
        <v>724</v>
      </c>
      <c r="D11" s="6">
        <f>'I trimestre'!D11+'II Trimestre'!D11+'III Trimestre'!D11</f>
        <v>414</v>
      </c>
      <c r="E11" s="6">
        <f>'I trimestre'!E11+'II Trimestre'!E11+'III Trimestre'!E11</f>
        <v>310</v>
      </c>
      <c r="F11" s="6">
        <f>'I trimestre'!F11+'II Trimestre'!F11+'III Trimestre'!F11</f>
        <v>394</v>
      </c>
      <c r="G11" s="6">
        <f>'I trimestre'!G11+'II Trimestre'!G11+'III Trimestre'!G11</f>
        <v>0</v>
      </c>
      <c r="H11" s="6">
        <f>'I trimestre'!H11+'II Trimestre'!H11+'III Trimestre'!H11</f>
        <v>394</v>
      </c>
      <c r="I11" s="6"/>
      <c r="J11" s="40"/>
    </row>
    <row r="12" spans="1:10">
      <c r="A12" s="2" t="s">
        <v>118</v>
      </c>
      <c r="B12" s="6">
        <f t="shared" si="0"/>
        <v>3750</v>
      </c>
      <c r="C12" s="45">
        <f t="shared" si="1"/>
        <v>1000</v>
      </c>
      <c r="D12" s="6">
        <f>'III Trimestre'!D12</f>
        <v>371</v>
      </c>
      <c r="E12" s="6">
        <f>'III Trimestre'!E12</f>
        <v>629</v>
      </c>
      <c r="F12" s="6">
        <f>'III Trimestre'!F12</f>
        <v>2750</v>
      </c>
      <c r="G12" s="6">
        <f>'III Trimestre'!G12</f>
        <v>785</v>
      </c>
      <c r="H12" s="6">
        <f>'III Trimestre'!H12</f>
        <v>1965</v>
      </c>
      <c r="I12" s="6"/>
      <c r="J12" s="40"/>
    </row>
    <row r="13" spans="1:10">
      <c r="B13" s="1"/>
      <c r="C13" s="1"/>
      <c r="D13" s="1"/>
      <c r="E13" s="1"/>
      <c r="F13" s="1"/>
      <c r="G13" s="1"/>
      <c r="H13" s="1"/>
      <c r="I13" s="1"/>
    </row>
    <row r="14" spans="1:10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>
      <c r="A15" s="2" t="s">
        <v>153</v>
      </c>
      <c r="B15" s="6">
        <f>+C15+F15+I15</f>
        <v>1956246163.03</v>
      </c>
      <c r="C15" s="45">
        <f>D15+E15</f>
        <v>1919544450</v>
      </c>
      <c r="D15" s="6">
        <f>'I trimestre'!D15+'II Trimestre'!D15+'III Trimestre'!D15</f>
        <v>1019615650</v>
      </c>
      <c r="E15" s="6">
        <f>'I trimestre'!E15+'II Trimestre'!E15+'III Trimestre'!E15</f>
        <v>899928800</v>
      </c>
      <c r="F15" s="6">
        <f>'I trimestre'!F15+'II Trimestre'!F15+'III Trimestre'!F15</f>
        <v>36701713.030000001</v>
      </c>
      <c r="G15" s="6">
        <f>'I trimestre'!G15+'II Trimestre'!G15+'III Trimestre'!G15</f>
        <v>0</v>
      </c>
      <c r="H15" s="6">
        <f>'I trimestre'!H15+'II Trimestre'!H15+'III Trimestre'!H15</f>
        <v>36701713.030000001</v>
      </c>
      <c r="I15" s="6"/>
      <c r="J15" s="40"/>
    </row>
    <row r="16" spans="1:10">
      <c r="A16" s="2" t="s">
        <v>151</v>
      </c>
      <c r="B16" s="6">
        <f t="shared" ref="B16:B19" si="2">+C16+F16+I16</f>
        <v>2373000000</v>
      </c>
      <c r="C16" s="45">
        <f t="shared" ref="C16:C18" si="3">D16+E16</f>
        <v>2002000000</v>
      </c>
      <c r="D16" s="6">
        <f>'I trimestre'!D16+'II Trimestre'!D16+'III Trimestre'!D16</f>
        <v>647000000</v>
      </c>
      <c r="E16" s="6">
        <f>'I trimestre'!E16+'II Trimestre'!E16+'III Trimestre'!E16</f>
        <v>1355000000</v>
      </c>
      <c r="F16" s="6">
        <f>'I trimestre'!F16+'II Trimestre'!F16+'III Trimestre'!F16</f>
        <v>371000000</v>
      </c>
      <c r="G16" s="6">
        <f>'I trimestre'!G16+'II Trimestre'!G16+'III Trimestre'!G16</f>
        <v>71000000</v>
      </c>
      <c r="H16" s="6">
        <f>'I trimestre'!H16+'II Trimestre'!H16+'III Trimestre'!H16</f>
        <v>300000000</v>
      </c>
      <c r="I16" s="6"/>
      <c r="J16" s="40"/>
    </row>
    <row r="17" spans="1:10">
      <c r="A17" s="2" t="s">
        <v>152</v>
      </c>
      <c r="B17" s="6">
        <f t="shared" si="2"/>
        <v>2088280385.1600001</v>
      </c>
      <c r="C17" s="45">
        <f t="shared" si="3"/>
        <v>2059374585.02</v>
      </c>
      <c r="D17" s="6">
        <f>'I trimestre'!D17+'II Trimestre'!D17+'III Trimestre'!D17</f>
        <v>1198359177.02</v>
      </c>
      <c r="E17" s="6">
        <f>'I trimestre'!E17+'II Trimestre'!E17+'III Trimestre'!E17</f>
        <v>861015408</v>
      </c>
      <c r="F17" s="6">
        <f>'I trimestre'!F17+'II Trimestre'!F17+'III Trimestre'!F17</f>
        <v>28905800.140000001</v>
      </c>
      <c r="G17" s="6">
        <f>'I trimestre'!G17+'II Trimestre'!G17+'III Trimestre'!G17</f>
        <v>3041478.16</v>
      </c>
      <c r="H17" s="6">
        <f>'I trimestre'!H17+'II Trimestre'!H17+'III Trimestre'!H17</f>
        <v>25864321.98</v>
      </c>
      <c r="I17" s="6"/>
      <c r="J17" s="40"/>
    </row>
    <row r="18" spans="1:10">
      <c r="A18" s="2" t="s">
        <v>118</v>
      </c>
      <c r="B18" s="6">
        <f t="shared" si="2"/>
        <v>3120000000</v>
      </c>
      <c r="C18" s="45">
        <f t="shared" si="3"/>
        <v>2700000000</v>
      </c>
      <c r="D18" s="6">
        <f>'III Trimestre'!D18</f>
        <v>1000000000</v>
      </c>
      <c r="E18" s="6">
        <f>'III Trimestre'!E18</f>
        <v>1700000000</v>
      </c>
      <c r="F18" s="6">
        <f>'III Trimestre'!F18</f>
        <v>420000000</v>
      </c>
      <c r="G18" s="6">
        <f>'III Trimestre'!G18</f>
        <v>120000000</v>
      </c>
      <c r="H18" s="6">
        <f>'III Trimestre'!H18</f>
        <v>300000000</v>
      </c>
      <c r="I18" s="6"/>
      <c r="J18" s="40"/>
    </row>
    <row r="19" spans="1:10">
      <c r="A19" s="2" t="s">
        <v>154</v>
      </c>
      <c r="B19" s="6">
        <f t="shared" si="2"/>
        <v>2088280385.1600001</v>
      </c>
      <c r="C19" s="45">
        <f>C17</f>
        <v>2059374585.02</v>
      </c>
      <c r="D19" s="6">
        <f>D17</f>
        <v>1198359177.02</v>
      </c>
      <c r="E19" s="6">
        <f>E17</f>
        <v>861015408</v>
      </c>
      <c r="F19" s="6">
        <f>SUM(G19:H19)</f>
        <v>28905800.140000001</v>
      </c>
      <c r="G19" s="6">
        <f t="shared" ref="G19:I19" si="4">G17</f>
        <v>3041478.16</v>
      </c>
      <c r="H19" s="6">
        <f t="shared" si="4"/>
        <v>25864321.98</v>
      </c>
      <c r="I19" s="6"/>
      <c r="J19" s="44"/>
    </row>
    <row r="20" spans="1:10">
      <c r="B20" s="1"/>
      <c r="C20" s="1"/>
      <c r="D20" s="1"/>
      <c r="E20" s="1"/>
      <c r="F20" s="1"/>
      <c r="G20" s="1"/>
      <c r="H20" s="1"/>
      <c r="I20" s="1"/>
    </row>
    <row r="21" spans="1:10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0">
      <c r="A22" s="2" t="s">
        <v>151</v>
      </c>
      <c r="B22" s="6">
        <f>B16</f>
        <v>2373000000</v>
      </c>
      <c r="C22" s="6"/>
      <c r="D22" s="6">
        <f>D16+G16</f>
        <v>718000000</v>
      </c>
      <c r="E22" s="6">
        <f>+E16+H16</f>
        <v>1655000000</v>
      </c>
      <c r="F22" s="6"/>
      <c r="G22" s="6"/>
      <c r="H22" s="1"/>
      <c r="I22" s="1"/>
    </row>
    <row r="23" spans="1:10">
      <c r="A23" s="2" t="s">
        <v>152</v>
      </c>
      <c r="B23" s="45">
        <f>D23+E23</f>
        <v>2312623421.6399999</v>
      </c>
      <c r="C23" s="6"/>
      <c r="D23" s="6">
        <f>'I trimestre'!D23+'II Trimestre'!D23+'III Trimestre'!D23</f>
        <v>1145956754.96</v>
      </c>
      <c r="E23" s="6">
        <f>'I trimestre'!E23+'II Trimestre'!E23+'III Trimestre'!E23</f>
        <v>1166666666.6799998</v>
      </c>
      <c r="F23" s="6"/>
      <c r="G23" s="6"/>
      <c r="H23" s="1"/>
      <c r="I23" s="1"/>
      <c r="J23" s="44"/>
    </row>
    <row r="24" spans="1:10">
      <c r="B24" s="1"/>
      <c r="C24" s="1"/>
      <c r="D24" s="1"/>
      <c r="E24" s="1"/>
      <c r="F24" s="1"/>
      <c r="G24" s="1"/>
      <c r="H24" s="1"/>
      <c r="I24" s="1"/>
    </row>
    <row r="25" spans="1:10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>
      <c r="A26" s="2" t="s">
        <v>98</v>
      </c>
      <c r="B26" s="1">
        <v>0.98</v>
      </c>
      <c r="C26" s="1">
        <v>0.98</v>
      </c>
      <c r="D26" s="1">
        <v>0.98</v>
      </c>
      <c r="E26" s="1">
        <v>0.98</v>
      </c>
      <c r="F26" s="1">
        <v>0.98</v>
      </c>
      <c r="G26" s="1">
        <v>0.98</v>
      </c>
      <c r="H26" s="1">
        <v>0.98</v>
      </c>
      <c r="I26" s="1"/>
    </row>
    <row r="27" spans="1:10">
      <c r="A27" s="2" t="s">
        <v>155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/>
    </row>
    <row r="28" spans="1:10">
      <c r="A28" s="2" t="s">
        <v>10</v>
      </c>
      <c r="B28" s="6">
        <v>105225</v>
      </c>
      <c r="C28" s="6">
        <v>105225</v>
      </c>
      <c r="D28" s="6">
        <v>105225</v>
      </c>
      <c r="E28" s="6">
        <v>105225</v>
      </c>
      <c r="F28" s="6">
        <v>105225</v>
      </c>
      <c r="G28" s="6">
        <v>105225</v>
      </c>
      <c r="H28" s="6">
        <v>105225</v>
      </c>
      <c r="I28" s="6"/>
    </row>
    <row r="29" spans="1:10">
      <c r="B29" s="1"/>
      <c r="C29" s="1"/>
      <c r="D29" s="1"/>
      <c r="E29" s="1"/>
      <c r="F29" s="1"/>
      <c r="G29" s="1"/>
      <c r="H29" s="1"/>
      <c r="I29" s="1"/>
    </row>
    <row r="30" spans="1:10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>
      <c r="A31" s="2" t="s">
        <v>99</v>
      </c>
      <c r="B31" s="1">
        <f t="shared" ref="B31:I31" si="5">B15/B26</f>
        <v>1996169554.1122448</v>
      </c>
      <c r="C31" s="1">
        <f t="shared" si="5"/>
        <v>1958718826.5306122</v>
      </c>
      <c r="D31" s="1">
        <f t="shared" si="5"/>
        <v>1040424132.6530613</v>
      </c>
      <c r="E31" s="1">
        <f t="shared" si="5"/>
        <v>918294693.87755108</v>
      </c>
      <c r="F31" s="1">
        <f t="shared" si="5"/>
        <v>37450727.581632651</v>
      </c>
      <c r="G31" s="1">
        <f t="shared" si="5"/>
        <v>0</v>
      </c>
      <c r="H31" s="1">
        <f t="shared" si="5"/>
        <v>37450727.581632651</v>
      </c>
      <c r="I31" s="1"/>
    </row>
    <row r="32" spans="1:10">
      <c r="A32" s="2" t="s">
        <v>156</v>
      </c>
      <c r="B32" s="1">
        <f t="shared" ref="B32:I32" si="6">B17/B27</f>
        <v>2109374126.4242425</v>
      </c>
      <c r="C32" s="1">
        <f t="shared" si="6"/>
        <v>2080176348.5050504</v>
      </c>
      <c r="D32" s="1">
        <f t="shared" si="6"/>
        <v>1210463815.1717172</v>
      </c>
      <c r="E32" s="1">
        <f t="shared" si="6"/>
        <v>869712533.33333337</v>
      </c>
      <c r="F32" s="1">
        <f t="shared" si="6"/>
        <v>29197777.919191919</v>
      </c>
      <c r="G32" s="1">
        <f t="shared" si="6"/>
        <v>3072200.1616161619</v>
      </c>
      <c r="H32" s="1">
        <f t="shared" si="6"/>
        <v>26125577.757575758</v>
      </c>
      <c r="I32" s="1"/>
    </row>
    <row r="33" spans="1:9">
      <c r="A33" s="2" t="s">
        <v>100</v>
      </c>
      <c r="B33" s="1">
        <f t="shared" ref="B33:I33" si="7">B31/B9</f>
        <v>951009.79233551444</v>
      </c>
      <c r="C33" s="1">
        <f t="shared" si="7"/>
        <v>2790197.7585906158</v>
      </c>
      <c r="D33" s="1">
        <f t="shared" si="7"/>
        <v>2781882.7076285062</v>
      </c>
      <c r="E33" s="1">
        <f t="shared" si="7"/>
        <v>2799678.9447486312</v>
      </c>
      <c r="F33" s="1">
        <f t="shared" si="7"/>
        <v>26807.965341183</v>
      </c>
      <c r="G33" s="1" t="e">
        <f t="shared" si="7"/>
        <v>#DIV/0!</v>
      </c>
      <c r="H33" s="1">
        <f t="shared" si="7"/>
        <v>26807.965341183</v>
      </c>
      <c r="I33" s="1"/>
    </row>
    <row r="34" spans="1:9">
      <c r="A34" s="2" t="s">
        <v>157</v>
      </c>
      <c r="B34" s="1">
        <f t="shared" ref="B34:I34" si="8">B32/B11</f>
        <v>1886738.9324009325</v>
      </c>
      <c r="C34" s="1">
        <f t="shared" si="8"/>
        <v>2873171.7520787991</v>
      </c>
      <c r="D34" s="1">
        <f t="shared" si="8"/>
        <v>2923825.640511394</v>
      </c>
      <c r="E34" s="1">
        <f t="shared" si="8"/>
        <v>2805524.301075269</v>
      </c>
      <c r="F34" s="1">
        <f t="shared" si="8"/>
        <v>74106.035327898266</v>
      </c>
      <c r="G34" s="1" t="e">
        <f t="shared" si="8"/>
        <v>#DIV/0!</v>
      </c>
      <c r="H34" s="1">
        <f t="shared" si="8"/>
        <v>66308.57298877096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>
        <f t="shared" ref="B39:I39" si="9">B10/B28*100</f>
        <v>3.0097410311237827</v>
      </c>
      <c r="C39" s="1">
        <f t="shared" si="9"/>
        <v>0.70420527441197434</v>
      </c>
      <c r="D39" s="1">
        <f t="shared" si="9"/>
        <v>0.22808267997148968</v>
      </c>
      <c r="E39" s="1">
        <f t="shared" si="9"/>
        <v>0.47612259444048466</v>
      </c>
      <c r="F39" s="1">
        <f t="shared" si="9"/>
        <v>2.3055357567118082</v>
      </c>
      <c r="G39" s="1">
        <f t="shared" si="9"/>
        <v>0.43810881444523642</v>
      </c>
      <c r="H39" s="1">
        <f t="shared" si="9"/>
        <v>1.8674269422665715</v>
      </c>
      <c r="I39" s="1"/>
    </row>
    <row r="40" spans="1:9">
      <c r="A40" s="2" t="s">
        <v>15</v>
      </c>
      <c r="B40" s="1">
        <f t="shared" ref="B40:I40" si="10">B11/B28*100</f>
        <v>1.0624851508671893</v>
      </c>
      <c r="C40" s="1">
        <f t="shared" si="10"/>
        <v>0.68804941791399377</v>
      </c>
      <c r="D40" s="1">
        <f t="shared" si="10"/>
        <v>0.39344262295081966</v>
      </c>
      <c r="E40" s="1">
        <f t="shared" si="10"/>
        <v>0.29460679496317416</v>
      </c>
      <c r="F40" s="1">
        <f t="shared" si="10"/>
        <v>0.37443573295319554</v>
      </c>
      <c r="G40" s="1">
        <f t="shared" si="10"/>
        <v>0</v>
      </c>
      <c r="H40" s="1">
        <f t="shared" si="10"/>
        <v>0.37443573295319554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 t="shared" ref="B43:I43" si="11">B11/B10*100</f>
        <v>35.301547205557313</v>
      </c>
      <c r="C43" s="1">
        <f t="shared" si="11"/>
        <v>97.705802968960867</v>
      </c>
      <c r="D43" s="1">
        <f t="shared" si="11"/>
        <v>172.5</v>
      </c>
      <c r="E43" s="1">
        <f t="shared" si="11"/>
        <v>61.876247504990026</v>
      </c>
      <c r="F43" s="1">
        <f t="shared" si="11"/>
        <v>16.240725474031329</v>
      </c>
      <c r="G43" s="1">
        <f t="shared" si="11"/>
        <v>0</v>
      </c>
      <c r="H43" s="1">
        <f t="shared" si="11"/>
        <v>20.050890585241728</v>
      </c>
      <c r="I43" s="1"/>
    </row>
    <row r="44" spans="1:9">
      <c r="A44" s="2" t="s">
        <v>18</v>
      </c>
      <c r="B44" s="1">
        <f t="shared" ref="B44:I44" si="12">B17/B16*100</f>
        <v>88.001701860935526</v>
      </c>
      <c r="C44" s="1">
        <f t="shared" si="12"/>
        <v>102.86586338761239</v>
      </c>
      <c r="D44" s="1">
        <f t="shared" si="12"/>
        <v>185.21780170324575</v>
      </c>
      <c r="E44" s="1">
        <f t="shared" si="12"/>
        <v>63.543572546125461</v>
      </c>
      <c r="F44" s="1">
        <f t="shared" si="12"/>
        <v>7.7913207924528303</v>
      </c>
      <c r="G44" s="1">
        <f t="shared" si="12"/>
        <v>4.2837720563380284</v>
      </c>
      <c r="H44" s="1">
        <f t="shared" si="12"/>
        <v>8.6214406599999993</v>
      </c>
      <c r="I44" s="1"/>
    </row>
    <row r="45" spans="1:9">
      <c r="A45" s="2" t="s">
        <v>19</v>
      </c>
      <c r="B45" s="1">
        <f t="shared" ref="B45:I45" si="13">AVERAGE(B43:B44)</f>
        <v>61.651624533246419</v>
      </c>
      <c r="C45" s="1">
        <f t="shared" si="13"/>
        <v>100.28583317828662</v>
      </c>
      <c r="D45" s="1">
        <f t="shared" si="13"/>
        <v>178.85890085162288</v>
      </c>
      <c r="E45" s="1">
        <f t="shared" si="13"/>
        <v>62.709910025557747</v>
      </c>
      <c r="F45" s="1">
        <f t="shared" si="13"/>
        <v>12.016023133242079</v>
      </c>
      <c r="G45" s="1">
        <f t="shared" si="13"/>
        <v>2.1418860281690142</v>
      </c>
      <c r="H45" s="1">
        <f t="shared" si="13"/>
        <v>14.336165622620864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 t="shared" ref="B48:I48" si="14">B11/B12*100</f>
        <v>29.813333333333329</v>
      </c>
      <c r="C48" s="1">
        <f t="shared" si="14"/>
        <v>72.399999999999991</v>
      </c>
      <c r="D48" s="1">
        <f t="shared" si="14"/>
        <v>111.59029649595686</v>
      </c>
      <c r="E48" s="1">
        <f t="shared" si="14"/>
        <v>49.284578696343402</v>
      </c>
      <c r="F48" s="1">
        <f t="shared" si="14"/>
        <v>14.327272727272728</v>
      </c>
      <c r="G48" s="1">
        <f t="shared" si="14"/>
        <v>0</v>
      </c>
      <c r="H48" s="1">
        <f t="shared" si="14"/>
        <v>20.050890585241728</v>
      </c>
      <c r="I48" s="1"/>
    </row>
    <row r="49" spans="1:9">
      <c r="A49" s="2" t="s">
        <v>22</v>
      </c>
      <c r="B49" s="1">
        <f t="shared" ref="B49:I49" si="15">B17/B18*100</f>
        <v>66.932063626923082</v>
      </c>
      <c r="C49" s="1">
        <f t="shared" si="15"/>
        <v>76.273132778518516</v>
      </c>
      <c r="D49" s="1">
        <f t="shared" si="15"/>
        <v>119.83591770199999</v>
      </c>
      <c r="E49" s="1">
        <f t="shared" si="15"/>
        <v>50.647965176470592</v>
      </c>
      <c r="F49" s="1">
        <f t="shared" si="15"/>
        <v>6.8823333666666668</v>
      </c>
      <c r="G49" s="1">
        <f t="shared" si="15"/>
        <v>2.5345651333333334</v>
      </c>
      <c r="H49" s="1">
        <f t="shared" si="15"/>
        <v>8.6214406599999993</v>
      </c>
      <c r="I49" s="1"/>
    </row>
    <row r="50" spans="1:9">
      <c r="A50" s="2" t="s">
        <v>23</v>
      </c>
      <c r="B50" s="1">
        <f t="shared" ref="B50:I50" si="16">AVERAGE(B48:B49)</f>
        <v>48.372698480128207</v>
      </c>
      <c r="C50" s="1">
        <f t="shared" si="16"/>
        <v>74.336566389259247</v>
      </c>
      <c r="D50" s="1">
        <f t="shared" si="16"/>
        <v>115.71310709897843</v>
      </c>
      <c r="E50" s="1">
        <f t="shared" si="16"/>
        <v>49.966271936406997</v>
      </c>
      <c r="F50" s="1">
        <f t="shared" si="16"/>
        <v>10.604803046969698</v>
      </c>
      <c r="G50" s="1">
        <f t="shared" si="16"/>
        <v>1.2672825666666667</v>
      </c>
      <c r="H50" s="1">
        <f t="shared" si="16"/>
        <v>14.336165622620864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>
        <f t="shared" si="17"/>
        <v>100</v>
      </c>
      <c r="G52" s="1">
        <f t="shared" si="17"/>
        <v>100</v>
      </c>
      <c r="H52" s="1">
        <f t="shared" si="17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 t="shared" ref="B55:I55" si="18">((B11/B9)-1)*100</f>
        <v>-46.736541210100043</v>
      </c>
      <c r="C55" s="1">
        <f t="shared" si="18"/>
        <v>3.1339031339031376</v>
      </c>
      <c r="D55" s="1">
        <f t="shared" si="18"/>
        <v>10.695187165775399</v>
      </c>
      <c r="E55" s="1">
        <f t="shared" si="18"/>
        <v>-5.4878048780487854</v>
      </c>
      <c r="F55" s="1">
        <f t="shared" si="18"/>
        <v>-71.796707229778093</v>
      </c>
      <c r="G55" s="1" t="e">
        <f t="shared" si="18"/>
        <v>#DIV/0!</v>
      </c>
      <c r="H55" s="1">
        <f t="shared" si="18"/>
        <v>-71.796707229778093</v>
      </c>
      <c r="I55" s="1"/>
    </row>
    <row r="56" spans="1:9">
      <c r="A56" s="2" t="s">
        <v>27</v>
      </c>
      <c r="B56" s="1">
        <f t="shared" ref="B56:I56" si="19">((B32/B31)-1)*100</f>
        <v>5.671090017317848</v>
      </c>
      <c r="C56" s="1">
        <f t="shared" si="19"/>
        <v>6.200865603031458</v>
      </c>
      <c r="D56" s="1">
        <f t="shared" si="19"/>
        <v>16.343304348877229</v>
      </c>
      <c r="E56" s="1">
        <f t="shared" si="19"/>
        <v>-5.2904760169174896</v>
      </c>
      <c r="F56" s="1">
        <f t="shared" si="19"/>
        <v>-22.036820631726016</v>
      </c>
      <c r="G56" s="1" t="e">
        <f t="shared" si="19"/>
        <v>#DIV/0!</v>
      </c>
      <c r="H56" s="1">
        <f t="shared" si="19"/>
        <v>-30.240132983721267</v>
      </c>
      <c r="I56" s="1"/>
    </row>
    <row r="57" spans="1:9">
      <c r="A57" s="2" t="s">
        <v>28</v>
      </c>
      <c r="B57" s="1">
        <f t="shared" ref="B57:I57" si="20">((B34/B33)-1)*100</f>
        <v>98.393218198882067</v>
      </c>
      <c r="C57" s="1">
        <f t="shared" si="20"/>
        <v>2.9737674769724887</v>
      </c>
      <c r="D57" s="1">
        <f t="shared" si="20"/>
        <v>5.1024053779711975</v>
      </c>
      <c r="E57" s="1">
        <f t="shared" si="20"/>
        <v>0.20878666597117235</v>
      </c>
      <c r="F57" s="1">
        <f t="shared" si="20"/>
        <v>176.43289740476837</v>
      </c>
      <c r="G57" s="1" t="e">
        <f t="shared" si="20"/>
        <v>#DIV/0!</v>
      </c>
      <c r="H57" s="1">
        <f t="shared" si="20"/>
        <v>147.34653355771928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1">
        <f>B16/B10</f>
        <v>749289.54846858222</v>
      </c>
      <c r="C60" s="1">
        <f t="shared" ref="C60:C61" si="21">C16/C10</f>
        <v>2701754.3859649124</v>
      </c>
      <c r="D60" s="1">
        <f>D16/D10</f>
        <v>2695833.3333333335</v>
      </c>
      <c r="E60" s="1">
        <f>E16/E10</f>
        <v>2704590.8183632735</v>
      </c>
      <c r="F60" s="1">
        <f t="shared" ref="F60:I60" si="22">F16/F10</f>
        <v>152926.62819455896</v>
      </c>
      <c r="G60" s="1">
        <f t="shared" si="22"/>
        <v>154013.01518438177</v>
      </c>
      <c r="H60" s="1">
        <f t="shared" si="22"/>
        <v>152671.75572519083</v>
      </c>
      <c r="I60" s="1"/>
    </row>
    <row r="61" spans="1:9">
      <c r="A61" s="2" t="s">
        <v>31</v>
      </c>
      <c r="B61" s="1">
        <f>B17/B11</f>
        <v>1867871.5430769231</v>
      </c>
      <c r="C61" s="1">
        <f t="shared" si="21"/>
        <v>2844440.0345580112</v>
      </c>
      <c r="D61" s="1">
        <f>D17/D11</f>
        <v>2894587.3841062803</v>
      </c>
      <c r="E61" s="1">
        <f>E17/E11</f>
        <v>2777469.0580645162</v>
      </c>
      <c r="F61" s="1">
        <f t="shared" ref="F61:I61" si="23">F17/F11</f>
        <v>73364.974974619297</v>
      </c>
      <c r="G61" s="1" t="e">
        <f t="shared" si="23"/>
        <v>#DIV/0!</v>
      </c>
      <c r="H61" s="1">
        <f t="shared" si="23"/>
        <v>65645.487258883251</v>
      </c>
      <c r="I61" s="1"/>
    </row>
    <row r="62" spans="1:9">
      <c r="A62" s="2" t="s">
        <v>32</v>
      </c>
      <c r="B62" s="1">
        <f t="shared" ref="B62:I62" si="24">(B60/B61)*B45</f>
        <v>24.731314142071259</v>
      </c>
      <c r="C62" s="1">
        <f t="shared" si="24"/>
        <v>95.255194817873232</v>
      </c>
      <c r="D62" s="1">
        <f t="shared" si="24"/>
        <v>166.57772694191456</v>
      </c>
      <c r="E62" s="1">
        <f t="shared" si="24"/>
        <v>61.064459524060275</v>
      </c>
      <c r="F62" s="1">
        <f t="shared" si="24"/>
        <v>25.046964204789006</v>
      </c>
      <c r="G62" s="1" t="e">
        <f t="shared" si="24"/>
        <v>#DIV/0!</v>
      </c>
      <c r="H62" s="1">
        <f t="shared" si="24"/>
        <v>33.34163043593631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>
      <c r="A65" s="2" t="s">
        <v>34</v>
      </c>
      <c r="B65" s="1">
        <f>B23/B22*100</f>
        <v>97.455685699115037</v>
      </c>
      <c r="C65" s="1"/>
      <c r="D65" s="1">
        <f>D23/D22*100</f>
        <v>159.6040048690808</v>
      </c>
      <c r="E65" s="1">
        <f>E23/E22*100</f>
        <v>70.493454180060411</v>
      </c>
      <c r="F65" s="1"/>
      <c r="G65" s="1"/>
      <c r="H65" s="1"/>
      <c r="I65" s="1"/>
    </row>
    <row r="66" spans="1:9">
      <c r="A66" s="2" t="s">
        <v>35</v>
      </c>
      <c r="B66" s="1">
        <f>B17/B23*100</f>
        <v>90.299197250155558</v>
      </c>
      <c r="C66" s="1"/>
      <c r="D66" s="1">
        <f>(D17+G17)/D23*100</f>
        <v>104.83821924169689</v>
      </c>
      <c r="E66" s="1">
        <f>(H17+E17)/E23*100</f>
        <v>76.018262568845515</v>
      </c>
      <c r="F66" s="1"/>
      <c r="G66" s="1"/>
      <c r="H66" s="1"/>
      <c r="I66" s="1"/>
    </row>
    <row r="67" spans="1:9">
      <c r="B67" s="1"/>
      <c r="C67" s="1"/>
      <c r="D67" s="1"/>
      <c r="E67" s="1"/>
      <c r="F67" s="1"/>
      <c r="G67" s="1"/>
      <c r="H67" s="1"/>
      <c r="I67" s="1"/>
    </row>
    <row r="68" spans="1:9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/>
    <row r="70" spans="1:9">
      <c r="A70" s="2" t="s">
        <v>72</v>
      </c>
    </row>
    <row r="71" spans="1:9">
      <c r="A71" s="2" t="s">
        <v>77</v>
      </c>
    </row>
    <row r="75" spans="1:9">
      <c r="A75" s="2" t="s">
        <v>73</v>
      </c>
    </row>
    <row r="76" spans="1:9">
      <c r="A76" s="2" t="s">
        <v>123</v>
      </c>
    </row>
    <row r="77" spans="1:9">
      <c r="A77" s="2" t="s">
        <v>74</v>
      </c>
    </row>
    <row r="78" spans="1:9">
      <c r="A78" s="2" t="s">
        <v>75</v>
      </c>
    </row>
    <row r="79" spans="1:9">
      <c r="A79" s="2" t="s">
        <v>124</v>
      </c>
    </row>
    <row r="81" spans="1:1">
      <c r="A81" s="48" t="s">
        <v>167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J81"/>
  <sheetViews>
    <sheetView tabSelected="1" topLeftCell="A67" zoomScale="90" zoomScaleNormal="90" workbookViewId="0">
      <selection activeCell="B79" sqref="B79"/>
    </sheetView>
  </sheetViews>
  <sheetFormatPr baseColWidth="10" defaultColWidth="11.42578125" defaultRowHeight="15"/>
  <cols>
    <col min="1" max="1" width="54.85546875" style="2" customWidth="1"/>
    <col min="2" max="2" width="22" style="2" customWidth="1"/>
    <col min="3" max="3" width="21" style="2" customWidth="1"/>
    <col min="4" max="4" width="17.7109375" style="2" customWidth="1"/>
    <col min="5" max="5" width="19.28515625" style="2" customWidth="1"/>
    <col min="6" max="6" width="18" style="2" customWidth="1"/>
    <col min="7" max="7" width="15.28515625" style="2" customWidth="1"/>
    <col min="8" max="8" width="15.140625" style="2" bestFit="1" customWidth="1"/>
    <col min="9" max="9" width="14.5703125" style="2" customWidth="1"/>
    <col min="10" max="16384" width="11.42578125" style="2"/>
  </cols>
  <sheetData>
    <row r="1" spans="1:10">
      <c r="A1" s="52" t="s">
        <v>115</v>
      </c>
      <c r="B1" s="52"/>
      <c r="C1" s="52"/>
      <c r="D1" s="52"/>
      <c r="E1" s="52"/>
      <c r="F1" s="52"/>
      <c r="G1" s="52"/>
      <c r="H1" s="52"/>
      <c r="I1" s="52"/>
    </row>
    <row r="3" spans="1:10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10" ht="16.5" thickTop="1" thickBot="1">
      <c r="A5" s="57"/>
      <c r="B5" s="51"/>
      <c r="C5" s="36" t="s">
        <v>78</v>
      </c>
      <c r="D5" s="36" t="s">
        <v>69</v>
      </c>
      <c r="E5" s="36" t="s">
        <v>71</v>
      </c>
      <c r="F5" s="36" t="s">
        <v>108</v>
      </c>
      <c r="G5" s="36" t="s">
        <v>69</v>
      </c>
      <c r="H5" s="36" t="s">
        <v>71</v>
      </c>
      <c r="I5" s="51"/>
    </row>
    <row r="6" spans="1:10" ht="15.75" thickTop="1">
      <c r="A6" s="37"/>
      <c r="B6" s="38"/>
      <c r="C6" s="39"/>
      <c r="D6" s="39"/>
      <c r="E6" s="39"/>
      <c r="F6" s="39"/>
      <c r="G6" s="39"/>
      <c r="H6" s="38"/>
      <c r="I6" s="38"/>
    </row>
    <row r="7" spans="1:10">
      <c r="A7" s="5" t="s">
        <v>5</v>
      </c>
    </row>
    <row r="8" spans="1:10">
      <c r="A8" s="2" t="s">
        <v>6</v>
      </c>
    </row>
    <row r="9" spans="1:10">
      <c r="A9" s="2" t="s">
        <v>101</v>
      </c>
      <c r="B9" s="6">
        <f>+C9+F9+I9</f>
        <v>3714</v>
      </c>
      <c r="C9" s="45">
        <f>D9+E9</f>
        <v>1038</v>
      </c>
      <c r="D9" s="6">
        <f>'I trimestre'!D9+'II Trimestre'!D9+'III Trimestre'!D9+'IV Trimestre'!D9</f>
        <v>710</v>
      </c>
      <c r="E9" s="6">
        <f>'I trimestre'!E9+'II Trimestre'!E9+'III Trimestre'!E9+'IV Trimestre'!E9</f>
        <v>328</v>
      </c>
      <c r="F9" s="6">
        <f>G9+H9</f>
        <v>2676</v>
      </c>
      <c r="G9" s="6">
        <f>'I trimestre'!G9+'II Trimestre'!G9+'III Trimestre'!G9+'IV Trimestre'!G9</f>
        <v>0</v>
      </c>
      <c r="H9" s="6">
        <f>'I trimestre'!H9+'II Trimestre'!H9+'III Trimestre'!H9+'IV Trimestre'!H9</f>
        <v>2676</v>
      </c>
      <c r="I9" s="6"/>
      <c r="J9" s="40"/>
    </row>
    <row r="10" spans="1:10">
      <c r="A10" s="2" t="s">
        <v>158</v>
      </c>
      <c r="B10" s="6">
        <f t="shared" ref="B10:B12" si="0">+C10+F10+I10</f>
        <v>3750</v>
      </c>
      <c r="C10" s="45">
        <f t="shared" ref="C10:C12" si="1">D10+E10</f>
        <v>1000</v>
      </c>
      <c r="D10" s="6">
        <f>'I trimestre'!D10+'II Trimestre'!D10+'III Trimestre'!D10+'IV Trimestre'!D10</f>
        <v>371</v>
      </c>
      <c r="E10" s="6">
        <f>'I trimestre'!E10+'II Trimestre'!E10+'III Trimestre'!E10+'IV Trimestre'!E10</f>
        <v>629</v>
      </c>
      <c r="F10" s="6">
        <f t="shared" ref="F10:F12" si="2">G10+H10</f>
        <v>2750</v>
      </c>
      <c r="G10" s="6">
        <f>'I trimestre'!G10+'II Trimestre'!G10+'III Trimestre'!G10+'IV Trimestre'!G10</f>
        <v>785</v>
      </c>
      <c r="H10" s="6">
        <f>'I trimestre'!H10+'II Trimestre'!H10+'III Trimestre'!H10+'IV Trimestre'!H10</f>
        <v>1965</v>
      </c>
      <c r="I10" s="6"/>
      <c r="J10" s="40"/>
    </row>
    <row r="11" spans="1:10">
      <c r="A11" s="2" t="s">
        <v>159</v>
      </c>
      <c r="B11" s="6">
        <f t="shared" si="0"/>
        <v>1448</v>
      </c>
      <c r="C11" s="45">
        <f t="shared" si="1"/>
        <v>1054</v>
      </c>
      <c r="D11" s="6">
        <f>'I trimestre'!D11+'II Trimestre'!D11+'III Trimestre'!D11+'IV Trimestre'!D11</f>
        <v>454</v>
      </c>
      <c r="E11" s="6">
        <f>'I trimestre'!E11+'II Trimestre'!E11+'III Trimestre'!E11+'IV Trimestre'!E11</f>
        <v>600</v>
      </c>
      <c r="F11" s="6">
        <f t="shared" si="2"/>
        <v>394</v>
      </c>
      <c r="G11" s="6">
        <f>'I trimestre'!G11+'II Trimestre'!G11+'III Trimestre'!G11+'IV Trimestre'!G11</f>
        <v>0</v>
      </c>
      <c r="H11" s="6">
        <f>'I trimestre'!H11+'II Trimestre'!H11+'III Trimestre'!H11+'IV Trimestre'!H11</f>
        <v>394</v>
      </c>
      <c r="I11" s="6"/>
      <c r="J11" s="40"/>
    </row>
    <row r="12" spans="1:10">
      <c r="A12" s="2" t="s">
        <v>118</v>
      </c>
      <c r="B12" s="6">
        <f t="shared" si="0"/>
        <v>3750</v>
      </c>
      <c r="C12" s="45">
        <f t="shared" si="1"/>
        <v>1000</v>
      </c>
      <c r="D12" s="6">
        <f>'IV Trimestre'!D12</f>
        <v>371</v>
      </c>
      <c r="E12" s="6">
        <f>'IV Trimestre'!E12</f>
        <v>629</v>
      </c>
      <c r="F12" s="6">
        <f t="shared" si="2"/>
        <v>2750</v>
      </c>
      <c r="G12" s="6">
        <f>'IV Trimestre'!G12</f>
        <v>785</v>
      </c>
      <c r="H12" s="6">
        <f>'IV Trimestre'!H12</f>
        <v>1965</v>
      </c>
      <c r="I12" s="6"/>
      <c r="J12" s="40"/>
    </row>
    <row r="13" spans="1:10">
      <c r="B13" s="1"/>
      <c r="C13" s="1"/>
      <c r="D13" s="1"/>
      <c r="E13" s="1"/>
      <c r="F13" s="1"/>
      <c r="G13" s="1"/>
      <c r="H13" s="1"/>
      <c r="I13" s="1"/>
    </row>
    <row r="14" spans="1:10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>
      <c r="A15" s="2" t="s">
        <v>160</v>
      </c>
      <c r="B15" s="6">
        <f>+C15+F15+I15</f>
        <v>2955182506.6399999</v>
      </c>
      <c r="C15" s="45">
        <f>D15+E15</f>
        <v>2777584450</v>
      </c>
      <c r="D15" s="6">
        <f>'I trimestre'!D15+'II Trimestre'!D15+'III Trimestre'!D15+'IV Trimestre'!D15</f>
        <v>1877655650</v>
      </c>
      <c r="E15" s="6">
        <f>'I trimestre'!E15+'II Trimestre'!E15+'III Trimestre'!E15+'IV Trimestre'!E15</f>
        <v>899928800</v>
      </c>
      <c r="F15" s="6">
        <f>'I trimestre'!F15+'II Trimestre'!F15+'III Trimestre'!F15+'IV Trimestre'!F15</f>
        <v>177598056.63999999</v>
      </c>
      <c r="G15" s="6">
        <f>'I trimestre'!G15+'II Trimestre'!G15+'III Trimestre'!G15+'IV Trimestre'!G15</f>
        <v>0</v>
      </c>
      <c r="H15" s="6">
        <f>'I trimestre'!H15+'II Trimestre'!H15+'III Trimestre'!H15+'IV Trimestre'!H15</f>
        <v>177598056.63999999</v>
      </c>
      <c r="I15" s="6"/>
      <c r="J15" s="40"/>
    </row>
    <row r="16" spans="1:10">
      <c r="A16" s="2" t="s">
        <v>158</v>
      </c>
      <c r="B16" s="6">
        <f t="shared" ref="B16:B19" si="3">+C16+F16+I16</f>
        <v>3120000000</v>
      </c>
      <c r="C16" s="45">
        <f t="shared" ref="C16:C18" si="4">D16+E16</f>
        <v>2700000000</v>
      </c>
      <c r="D16" s="6">
        <f>'I trimestre'!D16+'II Trimestre'!D16+'III Trimestre'!D16+'IV Trimestre'!D16</f>
        <v>1000000000</v>
      </c>
      <c r="E16" s="6">
        <f>'I trimestre'!E16+'II Trimestre'!E16+'III Trimestre'!E16+'IV Trimestre'!E16</f>
        <v>1700000000</v>
      </c>
      <c r="F16" s="6">
        <f>'I trimestre'!F16+'II Trimestre'!F16+'III Trimestre'!F16+'IV Trimestre'!F16</f>
        <v>420000000</v>
      </c>
      <c r="G16" s="6">
        <f>'I trimestre'!G16+'II Trimestre'!G16+'III Trimestre'!G16+'IV Trimestre'!G16</f>
        <v>120000000</v>
      </c>
      <c r="H16" s="6">
        <f>'I trimestre'!H16+'II Trimestre'!H16+'III Trimestre'!H16+'IV Trimestre'!H16</f>
        <v>300000000</v>
      </c>
      <c r="I16" s="6"/>
      <c r="J16" s="40"/>
    </row>
    <row r="17" spans="1:10">
      <c r="A17" s="2" t="s">
        <v>159</v>
      </c>
      <c r="B17" s="6">
        <f t="shared" si="3"/>
        <v>3047301013.1599998</v>
      </c>
      <c r="C17" s="45">
        <f t="shared" si="4"/>
        <v>2969607332.02</v>
      </c>
      <c r="D17" s="6">
        <f>'I trimestre'!D17+'II Trimestre'!D17+'III Trimestre'!D17+'IV Trimestre'!D17</f>
        <v>1314909177.02</v>
      </c>
      <c r="E17" s="6">
        <f>'I trimestre'!E17+'II Trimestre'!E17+'III Trimestre'!E17+'IV Trimestre'!E17</f>
        <v>1654698155</v>
      </c>
      <c r="F17" s="6">
        <f>'I trimestre'!F17+'II Trimestre'!F17+'III Trimestre'!F17+'IV Trimestre'!F17</f>
        <v>77693681.140000001</v>
      </c>
      <c r="G17" s="6">
        <f>'I trimestre'!G17+'II Trimestre'!G17+'III Trimestre'!G17+'IV Trimestre'!G17</f>
        <v>3041478.16</v>
      </c>
      <c r="H17" s="6">
        <f>'I trimestre'!H17+'II Trimestre'!H17+'III Trimestre'!H17+'IV Trimestre'!H17</f>
        <v>74652202.980000004</v>
      </c>
      <c r="I17" s="6"/>
      <c r="J17" s="40"/>
    </row>
    <row r="18" spans="1:10">
      <c r="A18" s="2" t="s">
        <v>118</v>
      </c>
      <c r="B18" s="6">
        <f t="shared" si="3"/>
        <v>3120000000</v>
      </c>
      <c r="C18" s="45">
        <f t="shared" si="4"/>
        <v>2700000000</v>
      </c>
      <c r="D18" s="6">
        <f>'IV Trimestre'!D18</f>
        <v>1000000000</v>
      </c>
      <c r="E18" s="6">
        <f>'IV Trimestre'!E18</f>
        <v>1700000000</v>
      </c>
      <c r="F18" s="6">
        <f>'IV Trimestre'!F18</f>
        <v>420000000</v>
      </c>
      <c r="G18" s="6">
        <f>'IV Trimestre'!G18</f>
        <v>120000000</v>
      </c>
      <c r="H18" s="6">
        <f>'IV Trimestre'!H18</f>
        <v>300000000</v>
      </c>
      <c r="I18" s="6"/>
      <c r="J18" s="40"/>
    </row>
    <row r="19" spans="1:10">
      <c r="A19" s="2" t="s">
        <v>161</v>
      </c>
      <c r="B19" s="6">
        <f t="shared" si="3"/>
        <v>3047301013.1599998</v>
      </c>
      <c r="C19" s="45">
        <f>C17</f>
        <v>2969607332.02</v>
      </c>
      <c r="D19" s="6">
        <f>D17</f>
        <v>1314909177.02</v>
      </c>
      <c r="E19" s="6">
        <f>E17</f>
        <v>1654698155</v>
      </c>
      <c r="F19" s="6">
        <f>SUM(G19:H19)</f>
        <v>77693681.140000001</v>
      </c>
      <c r="G19" s="6">
        <f t="shared" ref="G19:I19" si="5">G17</f>
        <v>3041478.16</v>
      </c>
      <c r="H19" s="6">
        <f t="shared" si="5"/>
        <v>74652202.980000004</v>
      </c>
      <c r="I19" s="6"/>
      <c r="J19" s="44"/>
    </row>
    <row r="20" spans="1:10">
      <c r="B20" s="6"/>
      <c r="C20" s="6"/>
      <c r="D20" s="6"/>
      <c r="E20" s="6"/>
      <c r="F20" s="6"/>
      <c r="G20" s="6"/>
      <c r="H20" s="6"/>
      <c r="I20" s="6"/>
    </row>
    <row r="21" spans="1:10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10">
      <c r="A22" s="2" t="s">
        <v>158</v>
      </c>
      <c r="B22" s="6">
        <f>B16</f>
        <v>3120000000</v>
      </c>
      <c r="C22" s="6"/>
      <c r="D22" s="6">
        <f>D16+G16</f>
        <v>1120000000</v>
      </c>
      <c r="E22" s="6">
        <f>E16+H16</f>
        <v>2000000000</v>
      </c>
      <c r="F22" s="6"/>
      <c r="G22" s="6"/>
      <c r="H22" s="6"/>
      <c r="I22" s="6"/>
    </row>
    <row r="23" spans="1:10">
      <c r="A23" s="2" t="s">
        <v>159</v>
      </c>
      <c r="B23" s="45">
        <f>D23+E23</f>
        <v>3641956754.9799995</v>
      </c>
      <c r="C23" s="6"/>
      <c r="D23" s="6">
        <f>'I trimestre'!D23+'II Trimestre'!D23+'III Trimestre'!D23+'IV Trimestre'!D23</f>
        <v>1641956754.96</v>
      </c>
      <c r="E23" s="6">
        <f>'I trimestre'!E23+'II Trimestre'!E23+'III Trimestre'!E23+'IV Trimestre'!E23</f>
        <v>2000000000.0199997</v>
      </c>
      <c r="F23" s="6"/>
      <c r="G23" s="6"/>
      <c r="H23" s="6"/>
      <c r="I23" s="1"/>
      <c r="J23" s="44"/>
    </row>
    <row r="24" spans="1:10">
      <c r="B24" s="1"/>
      <c r="C24" s="1"/>
      <c r="D24" s="1"/>
      <c r="E24" s="1"/>
      <c r="F24" s="1"/>
      <c r="G24" s="1"/>
      <c r="H24" s="1"/>
      <c r="I24" s="1"/>
    </row>
    <row r="25" spans="1:10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>
      <c r="A26" s="2" t="s">
        <v>102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/>
    </row>
    <row r="27" spans="1:10">
      <c r="A27" s="2" t="s">
        <v>162</v>
      </c>
      <c r="B27" s="1">
        <v>0.99</v>
      </c>
      <c r="C27" s="1">
        <v>0.99</v>
      </c>
      <c r="D27" s="1">
        <v>0.99</v>
      </c>
      <c r="E27" s="1">
        <v>0.99</v>
      </c>
      <c r="F27" s="1">
        <v>0.99</v>
      </c>
      <c r="G27" s="1">
        <v>0.99</v>
      </c>
      <c r="H27" s="1">
        <v>0.99</v>
      </c>
      <c r="I27" s="1"/>
    </row>
    <row r="28" spans="1:10">
      <c r="A28" s="2" t="s">
        <v>10</v>
      </c>
      <c r="B28" s="6">
        <v>109298</v>
      </c>
      <c r="C28" s="6">
        <v>109298</v>
      </c>
      <c r="D28" s="6">
        <v>109298</v>
      </c>
      <c r="E28" s="6">
        <v>109298</v>
      </c>
      <c r="F28" s="6">
        <v>109298</v>
      </c>
      <c r="G28" s="6">
        <v>109298</v>
      </c>
      <c r="H28" s="6">
        <v>109298</v>
      </c>
      <c r="I28" s="6"/>
    </row>
    <row r="29" spans="1:10">
      <c r="B29" s="1"/>
      <c r="C29" s="1"/>
      <c r="D29" s="1"/>
      <c r="E29" s="1"/>
      <c r="F29" s="1"/>
      <c r="G29" s="1"/>
      <c r="H29" s="1"/>
      <c r="I29" s="1"/>
    </row>
    <row r="30" spans="1:10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>
      <c r="A31" s="2" t="s">
        <v>103</v>
      </c>
      <c r="B31" s="1">
        <f t="shared" ref="B31:I31" si="6">B15/B26</f>
        <v>2985032834.9898987</v>
      </c>
      <c r="C31" s="1">
        <f t="shared" si="6"/>
        <v>2805640858.5858588</v>
      </c>
      <c r="D31" s="1">
        <f t="shared" si="6"/>
        <v>1896621868.6868687</v>
      </c>
      <c r="E31" s="1">
        <f t="shared" si="6"/>
        <v>909018989.89898992</v>
      </c>
      <c r="F31" s="1">
        <f t="shared" si="6"/>
        <v>179391976.4040404</v>
      </c>
      <c r="G31" s="1">
        <f t="shared" si="6"/>
        <v>0</v>
      </c>
      <c r="H31" s="1">
        <f t="shared" si="6"/>
        <v>179391976.4040404</v>
      </c>
      <c r="I31" s="1"/>
    </row>
    <row r="32" spans="1:10">
      <c r="A32" s="2" t="s">
        <v>163</v>
      </c>
      <c r="B32" s="1">
        <f t="shared" ref="B32:I32" si="7">B17/B27</f>
        <v>3078081831.4747472</v>
      </c>
      <c r="C32" s="1">
        <f t="shared" si="7"/>
        <v>2999603365.6767678</v>
      </c>
      <c r="D32" s="1">
        <f t="shared" si="7"/>
        <v>1328191087.8989899</v>
      </c>
      <c r="E32" s="1">
        <f t="shared" si="7"/>
        <v>1671412277.7777779</v>
      </c>
      <c r="F32" s="1">
        <f t="shared" si="7"/>
        <v>78478465.797979802</v>
      </c>
      <c r="G32" s="1">
        <f t="shared" si="7"/>
        <v>3072200.1616161619</v>
      </c>
      <c r="H32" s="1">
        <f t="shared" si="7"/>
        <v>75406265.63636364</v>
      </c>
      <c r="I32" s="1"/>
    </row>
    <row r="33" spans="1:9">
      <c r="A33" s="2" t="s">
        <v>104</v>
      </c>
      <c r="B33" s="1">
        <f t="shared" ref="B33:I33" si="8">B31/B9</f>
        <v>803724.51130584243</v>
      </c>
      <c r="C33" s="1">
        <f t="shared" si="8"/>
        <v>2702929.5362098832</v>
      </c>
      <c r="D33" s="1">
        <f t="shared" si="8"/>
        <v>2671298.4066012236</v>
      </c>
      <c r="E33" s="1">
        <f t="shared" si="8"/>
        <v>2771399.35944814</v>
      </c>
      <c r="F33" s="1">
        <f t="shared" si="8"/>
        <v>67037.360390149624</v>
      </c>
      <c r="G33" s="1" t="e">
        <f t="shared" si="8"/>
        <v>#DIV/0!</v>
      </c>
      <c r="H33" s="1">
        <f t="shared" si="8"/>
        <v>67037.360390149624</v>
      </c>
      <c r="I33" s="1"/>
    </row>
    <row r="34" spans="1:9">
      <c r="A34" s="2" t="s">
        <v>164</v>
      </c>
      <c r="B34" s="1">
        <f t="shared" ref="B34:I34" si="9">B32/B11</f>
        <v>2125747.1211842177</v>
      </c>
      <c r="C34" s="1">
        <f t="shared" si="9"/>
        <v>2845923.4968470284</v>
      </c>
      <c r="D34" s="1">
        <f t="shared" si="9"/>
        <v>2925531.0306145153</v>
      </c>
      <c r="E34" s="1">
        <f t="shared" si="9"/>
        <v>2785687.1296296297</v>
      </c>
      <c r="F34" s="1">
        <f t="shared" si="9"/>
        <v>199183.92334512639</v>
      </c>
      <c r="G34" s="1" t="e">
        <f t="shared" si="9"/>
        <v>#DIV/0!</v>
      </c>
      <c r="H34" s="1">
        <f t="shared" si="9"/>
        <v>191386.4610059991</v>
      </c>
      <c r="I34" s="1"/>
    </row>
    <row r="35" spans="1:9"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>
      <c r="B37" s="1"/>
      <c r="C37" s="1"/>
      <c r="D37" s="1"/>
      <c r="E37" s="1"/>
      <c r="F37" s="1"/>
      <c r="G37" s="1"/>
      <c r="H37" s="1"/>
      <c r="I37" s="1"/>
    </row>
    <row r="38" spans="1:9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>
      <c r="A39" s="2" t="s">
        <v>14</v>
      </c>
      <c r="B39" s="1">
        <f t="shared" ref="B39:I39" si="10">B10/B28*100</f>
        <v>3.430986843309118</v>
      </c>
      <c r="C39" s="1">
        <f t="shared" si="10"/>
        <v>0.91492982488243157</v>
      </c>
      <c r="D39" s="1">
        <f t="shared" si="10"/>
        <v>0.3394389650313821</v>
      </c>
      <c r="E39" s="1">
        <f t="shared" si="10"/>
        <v>0.57549085985104942</v>
      </c>
      <c r="F39" s="1">
        <f t="shared" si="10"/>
        <v>2.5160570184266864</v>
      </c>
      <c r="G39" s="1">
        <f t="shared" si="10"/>
        <v>0.71821991253270878</v>
      </c>
      <c r="H39" s="1">
        <f t="shared" si="10"/>
        <v>1.7978371058939779</v>
      </c>
      <c r="I39" s="1"/>
    </row>
    <row r="40" spans="1:9">
      <c r="A40" s="2" t="s">
        <v>15</v>
      </c>
      <c r="B40" s="1">
        <f t="shared" ref="B40:I40" si="11">B11/B28*100</f>
        <v>1.3248183864297607</v>
      </c>
      <c r="C40" s="1">
        <f t="shared" si="11"/>
        <v>0.9643360354260827</v>
      </c>
      <c r="D40" s="1">
        <f t="shared" si="11"/>
        <v>0.41537814049662392</v>
      </c>
      <c r="E40" s="1">
        <f t="shared" si="11"/>
        <v>0.5489578949294589</v>
      </c>
      <c r="F40" s="1">
        <f t="shared" si="11"/>
        <v>0.36048235100367804</v>
      </c>
      <c r="G40" s="1">
        <f t="shared" si="11"/>
        <v>0</v>
      </c>
      <c r="H40" s="1">
        <f t="shared" si="11"/>
        <v>0.36048235100367804</v>
      </c>
      <c r="I40" s="1"/>
    </row>
    <row r="41" spans="1:9">
      <c r="B41" s="1"/>
      <c r="C41" s="1"/>
      <c r="D41" s="1"/>
      <c r="E41" s="1"/>
      <c r="F41" s="1"/>
      <c r="G41" s="1"/>
      <c r="H41" s="1"/>
      <c r="I41" s="1"/>
    </row>
    <row r="42" spans="1:9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>
      <c r="A43" s="2" t="s">
        <v>17</v>
      </c>
      <c r="B43" s="1">
        <f t="shared" ref="B43:I43" si="12">B11/B10*100</f>
        <v>38.61333333333333</v>
      </c>
      <c r="C43" s="1">
        <f t="shared" si="12"/>
        <v>105.4</v>
      </c>
      <c r="D43" s="1">
        <f t="shared" si="12"/>
        <v>122.37196765498652</v>
      </c>
      <c r="E43" s="1">
        <f t="shared" si="12"/>
        <v>95.389507154213035</v>
      </c>
      <c r="F43" s="1">
        <f t="shared" si="12"/>
        <v>14.327272727272728</v>
      </c>
      <c r="G43" s="1">
        <f t="shared" si="12"/>
        <v>0</v>
      </c>
      <c r="H43" s="1">
        <f t="shared" si="12"/>
        <v>20.050890585241728</v>
      </c>
      <c r="I43" s="1"/>
    </row>
    <row r="44" spans="1:9">
      <c r="A44" s="2" t="s">
        <v>18</v>
      </c>
      <c r="B44" s="1">
        <f t="shared" ref="B44:I44" si="13">B17/B16*100</f>
        <v>97.669904267948709</v>
      </c>
      <c r="C44" s="1">
        <f t="shared" si="13"/>
        <v>109.98545674148149</v>
      </c>
      <c r="D44" s="1">
        <f t="shared" si="13"/>
        <v>131.49091770199999</v>
      </c>
      <c r="E44" s="1">
        <f t="shared" si="13"/>
        <v>97.335185588235291</v>
      </c>
      <c r="F44" s="1">
        <f t="shared" si="13"/>
        <v>18.49849550952381</v>
      </c>
      <c r="G44" s="1">
        <f t="shared" si="13"/>
        <v>2.5345651333333334</v>
      </c>
      <c r="H44" s="1">
        <f t="shared" si="13"/>
        <v>24.884067659999999</v>
      </c>
      <c r="I44" s="1"/>
    </row>
    <row r="45" spans="1:9">
      <c r="A45" s="2" t="s">
        <v>19</v>
      </c>
      <c r="B45" s="1">
        <f t="shared" ref="B45:I45" si="14">AVERAGE(B43:B44)</f>
        <v>68.141618800641027</v>
      </c>
      <c r="C45" s="1">
        <f t="shared" si="14"/>
        <v>107.69272837074075</v>
      </c>
      <c r="D45" s="1">
        <f t="shared" si="14"/>
        <v>126.93144267849326</v>
      </c>
      <c r="E45" s="1">
        <f t="shared" si="14"/>
        <v>96.362346371224163</v>
      </c>
      <c r="F45" s="1">
        <f t="shared" si="14"/>
        <v>16.412884118398267</v>
      </c>
      <c r="G45" s="1">
        <f t="shared" si="14"/>
        <v>1.2672825666666667</v>
      </c>
      <c r="H45" s="1">
        <f t="shared" si="14"/>
        <v>22.467479122620865</v>
      </c>
      <c r="I45" s="1"/>
    </row>
    <row r="46" spans="1:9">
      <c r="B46" s="1"/>
      <c r="C46" s="1"/>
      <c r="D46" s="1"/>
      <c r="E46" s="1"/>
      <c r="F46" s="1"/>
      <c r="G46" s="1"/>
      <c r="H46" s="1"/>
      <c r="I46" s="1"/>
    </row>
    <row r="47" spans="1:9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>
      <c r="A48" s="2" t="s">
        <v>21</v>
      </c>
      <c r="B48" s="1">
        <f t="shared" ref="B48:I48" si="15">B11/B12*100</f>
        <v>38.61333333333333</v>
      </c>
      <c r="C48" s="1">
        <f t="shared" si="15"/>
        <v>105.4</v>
      </c>
      <c r="D48" s="1">
        <f t="shared" si="15"/>
        <v>122.37196765498652</v>
      </c>
      <c r="E48" s="1">
        <f t="shared" si="15"/>
        <v>95.389507154213035</v>
      </c>
      <c r="F48" s="1">
        <f t="shared" si="15"/>
        <v>14.327272727272728</v>
      </c>
      <c r="G48" s="1">
        <f t="shared" si="15"/>
        <v>0</v>
      </c>
      <c r="H48" s="1">
        <f t="shared" si="15"/>
        <v>20.050890585241728</v>
      </c>
      <c r="I48" s="1"/>
    </row>
    <row r="49" spans="1:9">
      <c r="A49" s="2" t="s">
        <v>22</v>
      </c>
      <c r="B49" s="1">
        <f t="shared" ref="B49:I49" si="16">B17/B18*100</f>
        <v>97.669904267948709</v>
      </c>
      <c r="C49" s="1">
        <f t="shared" si="16"/>
        <v>109.98545674148149</v>
      </c>
      <c r="D49" s="1">
        <f t="shared" si="16"/>
        <v>131.49091770199999</v>
      </c>
      <c r="E49" s="1">
        <f t="shared" si="16"/>
        <v>97.335185588235291</v>
      </c>
      <c r="F49" s="1">
        <f t="shared" si="16"/>
        <v>18.49849550952381</v>
      </c>
      <c r="G49" s="1">
        <f t="shared" si="16"/>
        <v>2.5345651333333334</v>
      </c>
      <c r="H49" s="1">
        <f t="shared" si="16"/>
        <v>24.884067659999999</v>
      </c>
      <c r="I49" s="1"/>
    </row>
    <row r="50" spans="1:9">
      <c r="A50" s="2" t="s">
        <v>23</v>
      </c>
      <c r="B50" s="1">
        <f t="shared" ref="B50:I50" si="17">AVERAGE(B48:B49)</f>
        <v>68.141618800641027</v>
      </c>
      <c r="C50" s="1">
        <f t="shared" si="17"/>
        <v>107.69272837074075</v>
      </c>
      <c r="D50" s="1">
        <f t="shared" si="17"/>
        <v>126.93144267849326</v>
      </c>
      <c r="E50" s="1">
        <f t="shared" si="17"/>
        <v>96.362346371224163</v>
      </c>
      <c r="F50" s="1">
        <f t="shared" si="17"/>
        <v>16.412884118398267</v>
      </c>
      <c r="G50" s="1">
        <f t="shared" si="17"/>
        <v>1.2672825666666667</v>
      </c>
      <c r="H50" s="1">
        <f t="shared" si="17"/>
        <v>22.467479122620865</v>
      </c>
      <c r="I50" s="1"/>
    </row>
    <row r="51" spans="1:9">
      <c r="B51" s="1"/>
      <c r="C51" s="1"/>
      <c r="D51" s="1"/>
      <c r="E51" s="1"/>
      <c r="F51" s="1"/>
      <c r="G51" s="1"/>
      <c r="H51" s="1"/>
      <c r="I51" s="1"/>
    </row>
    <row r="52" spans="1:9">
      <c r="A52" s="2" t="s">
        <v>24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>
        <f t="shared" si="18"/>
        <v>100</v>
      </c>
      <c r="H52" s="1">
        <f t="shared" si="18"/>
        <v>100</v>
      </c>
      <c r="I52" s="1"/>
    </row>
    <row r="53" spans="1:9">
      <c r="B53" s="1"/>
      <c r="C53" s="1"/>
      <c r="D53" s="1"/>
      <c r="E53" s="1"/>
      <c r="F53" s="1"/>
      <c r="G53" s="1"/>
      <c r="H53" s="1"/>
      <c r="I53" s="1"/>
    </row>
    <row r="54" spans="1:9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>
      <c r="A55" s="2" t="s">
        <v>26</v>
      </c>
      <c r="B55" s="1">
        <f t="shared" ref="B55:I55" si="19">((B11/B9)-1)*100</f>
        <v>-61.012385568120628</v>
      </c>
      <c r="C55" s="1">
        <f t="shared" si="19"/>
        <v>1.5414258188824581</v>
      </c>
      <c r="D55" s="1">
        <f t="shared" si="19"/>
        <v>-36.056338028169009</v>
      </c>
      <c r="E55" s="1">
        <f t="shared" si="19"/>
        <v>82.926829268292693</v>
      </c>
      <c r="F55" s="1">
        <f t="shared" si="19"/>
        <v>-85.276532137518686</v>
      </c>
      <c r="G55" s="1" t="e">
        <f t="shared" si="19"/>
        <v>#DIV/0!</v>
      </c>
      <c r="H55" s="1">
        <f t="shared" si="19"/>
        <v>-85.276532137518686</v>
      </c>
      <c r="I55" s="1"/>
    </row>
    <row r="56" spans="1:9">
      <c r="A56" s="2" t="s">
        <v>27</v>
      </c>
      <c r="B56" s="1">
        <f t="shared" ref="B56:I56" si="20">((B32/B31)-1)*100</f>
        <v>3.1171850237005305</v>
      </c>
      <c r="C56" s="1">
        <f t="shared" si="20"/>
        <v>6.9133049049147743</v>
      </c>
      <c r="D56" s="1">
        <f t="shared" si="20"/>
        <v>-29.970696329755675</v>
      </c>
      <c r="E56" s="1">
        <f t="shared" si="20"/>
        <v>83.869896707383987</v>
      </c>
      <c r="F56" s="1">
        <f t="shared" si="20"/>
        <v>-56.253079222883095</v>
      </c>
      <c r="G56" s="1" t="e">
        <f t="shared" si="20"/>
        <v>#DIV/0!</v>
      </c>
      <c r="H56" s="1">
        <f t="shared" si="20"/>
        <v>-57.965641971339977</v>
      </c>
      <c r="I56" s="1"/>
    </row>
    <row r="57" spans="1:9">
      <c r="A57" s="2" t="s">
        <v>28</v>
      </c>
      <c r="B57" s="1">
        <f t="shared" ref="B57:I57" si="21">((B34/B33)-1)*100</f>
        <v>164.48703396272361</v>
      </c>
      <c r="C57" s="1">
        <f t="shared" si="21"/>
        <v>5.2903325344416885</v>
      </c>
      <c r="D57" s="1">
        <f t="shared" si="21"/>
        <v>9.5171929644790154</v>
      </c>
      <c r="E57" s="1">
        <f t="shared" si="21"/>
        <v>0.51554353336988878</v>
      </c>
      <c r="F57" s="1">
        <f t="shared" si="21"/>
        <v>197.12375634407317</v>
      </c>
      <c r="G57" s="1" t="e">
        <f t="shared" si="21"/>
        <v>#DIV/0!</v>
      </c>
      <c r="H57" s="1">
        <f t="shared" si="21"/>
        <v>185.49223879364013</v>
      </c>
      <c r="I57" s="1"/>
    </row>
    <row r="58" spans="1:9">
      <c r="B58" s="1"/>
      <c r="C58" s="1"/>
      <c r="D58" s="1"/>
      <c r="E58" s="1"/>
      <c r="F58" s="1"/>
      <c r="G58" s="1"/>
      <c r="H58" s="1"/>
      <c r="I58" s="1"/>
    </row>
    <row r="59" spans="1:9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>
      <c r="A60" s="2" t="s">
        <v>30</v>
      </c>
      <c r="B60" s="1">
        <f>B16/B10</f>
        <v>832000</v>
      </c>
      <c r="C60" s="1">
        <f t="shared" ref="C60:C61" si="22">C16/C10</f>
        <v>2700000</v>
      </c>
      <c r="D60" s="1">
        <f>D16/D10</f>
        <v>2695417.7897574124</v>
      </c>
      <c r="E60" s="1">
        <f>E16/E10</f>
        <v>2702702.7027027025</v>
      </c>
      <c r="F60" s="1">
        <f t="shared" ref="F60:I60" si="23">F16/F10</f>
        <v>152727.27272727274</v>
      </c>
      <c r="G60" s="1">
        <f t="shared" si="23"/>
        <v>152866.24203821656</v>
      </c>
      <c r="H60" s="1">
        <f t="shared" si="23"/>
        <v>152671.75572519083</v>
      </c>
      <c r="I60" s="1"/>
    </row>
    <row r="61" spans="1:9">
      <c r="A61" s="2" t="s">
        <v>31</v>
      </c>
      <c r="B61" s="1">
        <f>B17/B11</f>
        <v>2104489.6499723755</v>
      </c>
      <c r="C61" s="1">
        <f t="shared" si="22"/>
        <v>2817464.261878558</v>
      </c>
      <c r="D61" s="1">
        <f>D17/D11</f>
        <v>2896275.72030837</v>
      </c>
      <c r="E61" s="1">
        <f>E17/E11</f>
        <v>2757830.2583333333</v>
      </c>
      <c r="F61" s="1">
        <f t="shared" ref="F61:I61" si="24">F17/F11</f>
        <v>197192.08411167513</v>
      </c>
      <c r="G61" s="1" t="e">
        <f t="shared" si="24"/>
        <v>#DIV/0!</v>
      </c>
      <c r="H61" s="1">
        <f t="shared" si="24"/>
        <v>189472.59639593909</v>
      </c>
      <c r="I61" s="1"/>
    </row>
    <row r="62" spans="1:9">
      <c r="A62" s="2" t="s">
        <v>32</v>
      </c>
      <c r="B62" s="1">
        <f t="shared" ref="B62:I62" si="25">(B60/B61)*B45</f>
        <v>26.939465747848903</v>
      </c>
      <c r="C62" s="1">
        <f t="shared" si="25"/>
        <v>103.20285887393207</v>
      </c>
      <c r="D62" s="1">
        <f t="shared" si="25"/>
        <v>118.12869412818081</v>
      </c>
      <c r="E62" s="1">
        <f t="shared" si="25"/>
        <v>94.436114474164569</v>
      </c>
      <c r="F62" s="1">
        <f t="shared" si="25"/>
        <v>12.71194551385809</v>
      </c>
      <c r="G62" s="1" t="e">
        <f t="shared" si="25"/>
        <v>#DIV/0!</v>
      </c>
      <c r="H62" s="1">
        <f t="shared" si="25"/>
        <v>18.103670660646074</v>
      </c>
      <c r="I62" s="1"/>
    </row>
    <row r="63" spans="1:9">
      <c r="B63" s="1"/>
      <c r="C63" s="1"/>
      <c r="D63" s="1"/>
      <c r="E63" s="1"/>
      <c r="F63" s="1"/>
      <c r="G63" s="1"/>
      <c r="H63" s="1"/>
      <c r="I63" s="1"/>
    </row>
    <row r="64" spans="1:9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>
      <c r="A65" s="2" t="s">
        <v>34</v>
      </c>
      <c r="B65" s="1">
        <f>B23/B22*100</f>
        <v>116.72938317243589</v>
      </c>
      <c r="C65" s="1"/>
      <c r="D65" s="1">
        <f>D23/D22*100</f>
        <v>146.60328169285714</v>
      </c>
      <c r="E65" s="1">
        <f>E23/E22*100</f>
        <v>100.00000000099998</v>
      </c>
      <c r="F65" s="1"/>
      <c r="G65" s="1"/>
      <c r="H65" s="1"/>
      <c r="I65" s="1"/>
    </row>
    <row r="66" spans="1:9">
      <c r="A66" s="2" t="s">
        <v>35</v>
      </c>
      <c r="B66" s="1">
        <f>B17/B23*100</f>
        <v>83.6720811962726</v>
      </c>
      <c r="C66" s="1"/>
      <c r="D66" s="1">
        <f>(D17+G17)/D23*100</f>
        <v>80.267074708195153</v>
      </c>
      <c r="E66" s="1">
        <f>(E17+H17)/E23*100</f>
        <v>86.467517898135341</v>
      </c>
      <c r="F66" s="1"/>
      <c r="G66" s="1"/>
      <c r="H66" s="1"/>
      <c r="I66" s="1"/>
    </row>
    <row r="67" spans="1:9">
      <c r="B67" s="1"/>
      <c r="C67" s="1"/>
      <c r="D67" s="1"/>
      <c r="E67" s="1"/>
      <c r="F67" s="1"/>
      <c r="G67" s="1"/>
      <c r="H67" s="1"/>
      <c r="I67" s="1"/>
    </row>
    <row r="68" spans="1:9" ht="15.75" thickBot="1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/>
    <row r="70" spans="1:9">
      <c r="A70" s="2" t="s">
        <v>72</v>
      </c>
    </row>
    <row r="71" spans="1:9">
      <c r="A71" s="2" t="s">
        <v>77</v>
      </c>
    </row>
    <row r="75" spans="1:9">
      <c r="A75" s="2" t="s">
        <v>73</v>
      </c>
    </row>
    <row r="76" spans="1:9">
      <c r="A76" s="2" t="s">
        <v>123</v>
      </c>
    </row>
    <row r="77" spans="1:9">
      <c r="A77" s="2" t="s">
        <v>74</v>
      </c>
    </row>
    <row r="78" spans="1:9">
      <c r="A78" s="2" t="s">
        <v>75</v>
      </c>
    </row>
    <row r="79" spans="1:9">
      <c r="A79" s="2" t="s">
        <v>124</v>
      </c>
    </row>
    <row r="81" spans="1:1">
      <c r="A81" s="48" t="s">
        <v>167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2:N36"/>
  <sheetViews>
    <sheetView workbookViewId="0">
      <selection activeCell="B15" sqref="B15"/>
    </sheetView>
  </sheetViews>
  <sheetFormatPr baseColWidth="10" defaultColWidth="11.42578125" defaultRowHeight="1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>
      <c r="B2" s="58" t="s">
        <v>36</v>
      </c>
      <c r="C2" s="60" t="s">
        <v>2</v>
      </c>
      <c r="D2" s="60"/>
      <c r="E2" s="60"/>
      <c r="F2" s="60"/>
      <c r="G2" s="28"/>
    </row>
    <row r="3" spans="1:13" ht="15.75" thickBot="1">
      <c r="B3" s="59"/>
      <c r="C3" s="4" t="s">
        <v>37</v>
      </c>
      <c r="D3" s="4"/>
      <c r="E3" s="4"/>
      <c r="F3" s="4" t="s">
        <v>38</v>
      </c>
      <c r="G3" s="29"/>
    </row>
    <row r="4" spans="1:13" ht="15.75" thickTop="1">
      <c r="A4" s="7" t="s">
        <v>40</v>
      </c>
      <c r="C4" t="s">
        <v>1</v>
      </c>
      <c r="D4" t="s">
        <v>69</v>
      </c>
      <c r="E4" t="s">
        <v>70</v>
      </c>
    </row>
    <row r="6" spans="1:13">
      <c r="A6" t="s">
        <v>41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>
      <c r="A8" t="s">
        <v>42</v>
      </c>
      <c r="B8" s="6">
        <f>C8+F8</f>
        <v>427500000</v>
      </c>
      <c r="C8" s="9">
        <v>367500000</v>
      </c>
      <c r="D8" s="9">
        <f>D14*C9</f>
        <v>132300000</v>
      </c>
      <c r="E8" s="9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>
      <c r="A10" t="s">
        <v>39</v>
      </c>
      <c r="B10" s="6">
        <f>C10+F10</f>
        <v>492000000</v>
      </c>
      <c r="C10" s="9">
        <v>432000000</v>
      </c>
      <c r="D10" s="9">
        <f>D14*C11</f>
        <v>155520000</v>
      </c>
      <c r="E10" s="9">
        <f>E14*C11</f>
        <v>414720000</v>
      </c>
      <c r="F10" s="6">
        <v>60000000</v>
      </c>
      <c r="G10" s="6"/>
      <c r="H10" s="6"/>
    </row>
    <row r="11" spans="1:13" ht="15" customHeight="1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6"/>
      <c r="I11" s="61" t="s">
        <v>56</v>
      </c>
      <c r="J11" s="61"/>
      <c r="K11" s="61"/>
      <c r="L11" s="61"/>
    </row>
    <row r="12" spans="1:13">
      <c r="A12" t="s">
        <v>43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61"/>
      <c r="J12" s="61"/>
      <c r="K12" s="61"/>
      <c r="L12" s="61"/>
    </row>
    <row r="13" spans="1:13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6"/>
      <c r="I13" s="13"/>
      <c r="K13" s="6"/>
    </row>
    <row r="14" spans="1:13">
      <c r="A14" t="s">
        <v>44</v>
      </c>
      <c r="B14" s="6">
        <f>C14+F14</f>
        <v>1450000000</v>
      </c>
      <c r="C14" s="9">
        <v>1250000000</v>
      </c>
      <c r="D14" s="9">
        <v>450000000</v>
      </c>
      <c r="E14" s="9">
        <v>1200000000</v>
      </c>
      <c r="F14" s="6">
        <v>200000000</v>
      </c>
      <c r="G14" s="6"/>
      <c r="I14" s="13"/>
      <c r="K14" s="6"/>
    </row>
    <row r="15" spans="1:13">
      <c r="I15" s="13"/>
      <c r="K15" s="6"/>
    </row>
    <row r="16" spans="1:13">
      <c r="I16" s="13"/>
      <c r="K16" s="6"/>
    </row>
    <row r="17" spans="1:14">
      <c r="A17" s="8" t="s">
        <v>45</v>
      </c>
      <c r="B17" s="6">
        <f>SUM(C17:F17)</f>
        <v>1450000000</v>
      </c>
      <c r="C17" s="9">
        <v>1250000000</v>
      </c>
      <c r="D17" s="9"/>
      <c r="E17" s="9"/>
      <c r="F17" s="6">
        <v>200000000</v>
      </c>
      <c r="G17" s="6"/>
      <c r="I17" s="14" t="s">
        <v>57</v>
      </c>
      <c r="K17" s="6"/>
    </row>
    <row r="18" spans="1:14">
      <c r="A18" s="10" t="s">
        <v>46</v>
      </c>
      <c r="B18" s="6">
        <f>SUM(C18:F18)</f>
        <v>0</v>
      </c>
      <c r="C18" s="11">
        <f>C17-C14</f>
        <v>0</v>
      </c>
      <c r="D18" s="11"/>
      <c r="E18" s="11"/>
      <c r="F18" s="11">
        <f>F17-F14</f>
        <v>0</v>
      </c>
      <c r="G18" s="11"/>
      <c r="I18" s="21" t="s">
        <v>58</v>
      </c>
      <c r="J18" s="19"/>
      <c r="K18" s="20" t="s">
        <v>59</v>
      </c>
      <c r="L18" s="19"/>
      <c r="M18" s="20" t="s">
        <v>4</v>
      </c>
      <c r="N18" s="19"/>
    </row>
    <row r="19" spans="1:14">
      <c r="A19" s="10" t="s">
        <v>47</v>
      </c>
      <c r="B19" s="6">
        <f>SUM(C19:F19)</f>
        <v>0</v>
      </c>
      <c r="C19" s="11">
        <f>C18*L19/100</f>
        <v>0</v>
      </c>
      <c r="D19" s="11"/>
      <c r="E19" s="11"/>
      <c r="F19" s="11">
        <f>F18*N19/100</f>
        <v>0</v>
      </c>
      <c r="G19" s="11"/>
      <c r="I19" s="22">
        <v>29</v>
      </c>
      <c r="J19" s="17">
        <f>I19*J20/I20</f>
        <v>33.720930232558139</v>
      </c>
      <c r="K19" s="18">
        <v>29</v>
      </c>
      <c r="L19" s="17">
        <f>K19*L20/K20</f>
        <v>33.333333333333336</v>
      </c>
      <c r="M19" s="18">
        <v>30</v>
      </c>
      <c r="N19" s="17">
        <f>M19*N20/M20</f>
        <v>37.5</v>
      </c>
    </row>
    <row r="20" spans="1:14">
      <c r="A20" t="s">
        <v>48</v>
      </c>
      <c r="B20" s="6">
        <f>SUM(C20:F20)</f>
        <v>427500000</v>
      </c>
      <c r="C20" s="11">
        <f>C8+C19</f>
        <v>367500000</v>
      </c>
      <c r="D20" s="11"/>
      <c r="E20" s="11"/>
      <c r="F20" s="11">
        <f>F8+F19</f>
        <v>60000000</v>
      </c>
      <c r="G20" s="11"/>
      <c r="I20" s="23">
        <f>100-I6</f>
        <v>86</v>
      </c>
      <c r="J20" s="24">
        <v>100</v>
      </c>
      <c r="K20" s="25">
        <f>100-K6</f>
        <v>87</v>
      </c>
      <c r="L20" s="24">
        <v>100</v>
      </c>
      <c r="M20" s="25">
        <f>100-M6</f>
        <v>80</v>
      </c>
      <c r="N20" s="26">
        <v>100</v>
      </c>
    </row>
    <row r="21" spans="1:14">
      <c r="A21" t="s">
        <v>49</v>
      </c>
      <c r="B21" s="11">
        <f>B20+B6</f>
        <v>631000000</v>
      </c>
      <c r="C21" s="11">
        <f>C20+C6</f>
        <v>531000000</v>
      </c>
      <c r="D21" s="11"/>
      <c r="E21" s="11"/>
      <c r="F21" s="11">
        <f>F20+F6</f>
        <v>100000000</v>
      </c>
      <c r="G21" s="11"/>
      <c r="I21" s="15"/>
      <c r="J21" s="16"/>
      <c r="K21" s="16"/>
      <c r="L21" s="16"/>
      <c r="M21" s="16"/>
      <c r="N21" s="16"/>
    </row>
    <row r="22" spans="1:14">
      <c r="B22" s="11"/>
      <c r="C22" s="11"/>
      <c r="D22" s="11"/>
      <c r="E22" s="11"/>
      <c r="F22" s="11"/>
      <c r="G22" s="11"/>
    </row>
    <row r="23" spans="1:14">
      <c r="A23" s="8" t="s">
        <v>50</v>
      </c>
      <c r="B23" s="6">
        <f>SUM(C23:F23)</f>
        <v>2600000000</v>
      </c>
      <c r="C23" s="6">
        <v>2300000000</v>
      </c>
      <c r="D23" s="6"/>
      <c r="E23" s="6"/>
      <c r="F23" s="12">
        <v>300000000</v>
      </c>
      <c r="G23" s="12"/>
      <c r="H23" s="6"/>
      <c r="I23" s="14" t="s">
        <v>39</v>
      </c>
      <c r="K23" s="6"/>
    </row>
    <row r="24" spans="1:14">
      <c r="A24" s="10" t="s">
        <v>46</v>
      </c>
      <c r="B24" s="6">
        <f>SUM(C24:F24)</f>
        <v>1150000000</v>
      </c>
      <c r="C24" s="11">
        <f>C23-C17</f>
        <v>1050000000</v>
      </c>
      <c r="D24" s="11"/>
      <c r="E24" s="11"/>
      <c r="F24" s="11">
        <f>F23-F17</f>
        <v>100000000</v>
      </c>
      <c r="G24" s="11"/>
      <c r="H24" s="11"/>
      <c r="I24" s="21" t="s">
        <v>58</v>
      </c>
      <c r="J24" s="19"/>
      <c r="K24" s="20" t="s">
        <v>59</v>
      </c>
      <c r="L24" s="19"/>
      <c r="M24" s="20" t="s">
        <v>4</v>
      </c>
      <c r="N24" s="19"/>
    </row>
    <row r="25" spans="1:14">
      <c r="A25" s="10" t="s">
        <v>60</v>
      </c>
      <c r="B25" s="6">
        <f>SUM(C25:F25)</f>
        <v>693620689.65517247</v>
      </c>
      <c r="C25" s="11">
        <f>C24*L25/100</f>
        <v>633620689.65517247</v>
      </c>
      <c r="D25" s="11"/>
      <c r="E25" s="11"/>
      <c r="F25" s="11">
        <f>F24*N25/100</f>
        <v>60000000</v>
      </c>
      <c r="G25" s="11"/>
      <c r="H25" s="30" t="s">
        <v>61</v>
      </c>
      <c r="I25" s="27">
        <v>34</v>
      </c>
      <c r="J25" s="17">
        <f>I25*J26/I26</f>
        <v>59.649122807017541</v>
      </c>
      <c r="K25" s="18">
        <v>35</v>
      </c>
      <c r="L25" s="17">
        <f>K25*L26/K26</f>
        <v>60.344827586206897</v>
      </c>
      <c r="M25" s="18">
        <v>30</v>
      </c>
      <c r="N25" s="17">
        <f>M25*N26/M26</f>
        <v>60</v>
      </c>
    </row>
    <row r="26" spans="1:14">
      <c r="A26" s="7" t="s">
        <v>51</v>
      </c>
      <c r="B26" s="33">
        <f>SUM(C26:F26)</f>
        <v>1185620689.6551723</v>
      </c>
      <c r="C26" s="32">
        <f>C10+C25</f>
        <v>1065620689.6551725</v>
      </c>
      <c r="D26" s="32"/>
      <c r="E26" s="32"/>
      <c r="F26" s="31">
        <f>F10+F25</f>
        <v>120000000</v>
      </c>
      <c r="G26" s="11"/>
      <c r="H26" s="11"/>
      <c r="I26" s="23">
        <f>100-I6-I7</f>
        <v>57</v>
      </c>
      <c r="J26" s="26">
        <v>100</v>
      </c>
      <c r="K26" s="25">
        <f>100-K6-K7</f>
        <v>58</v>
      </c>
      <c r="L26" s="26">
        <v>100</v>
      </c>
      <c r="M26" s="25">
        <f>100-M6-M7</f>
        <v>50</v>
      </c>
      <c r="N26" s="26">
        <v>100</v>
      </c>
    </row>
    <row r="27" spans="1:14">
      <c r="A27" t="s">
        <v>52</v>
      </c>
      <c r="B27" s="11">
        <f>B26+B21</f>
        <v>1816620689.6551723</v>
      </c>
      <c r="C27" s="11">
        <f>C26+C21</f>
        <v>1596620689.6551723</v>
      </c>
      <c r="D27" s="11"/>
      <c r="E27" s="11"/>
      <c r="F27" s="11">
        <f>F26+F21</f>
        <v>220000000</v>
      </c>
      <c r="G27" s="11"/>
      <c r="H27" s="30" t="s">
        <v>62</v>
      </c>
      <c r="I27" s="27">
        <v>23</v>
      </c>
      <c r="J27" s="17">
        <f>I27*J28/I28</f>
        <v>40.350877192982459</v>
      </c>
      <c r="K27" s="18">
        <v>23</v>
      </c>
      <c r="L27" s="17">
        <f>K27*L28/K28</f>
        <v>39.655172413793103</v>
      </c>
      <c r="M27" s="18">
        <v>20</v>
      </c>
      <c r="N27" s="17">
        <f>M27*N28/M28</f>
        <v>40</v>
      </c>
    </row>
    <row r="28" spans="1:14">
      <c r="H28" s="11"/>
      <c r="I28" s="23">
        <f>100-I6-I7</f>
        <v>57</v>
      </c>
      <c r="J28" s="26">
        <v>100</v>
      </c>
      <c r="K28" s="25">
        <f>100-K6-K7</f>
        <v>58</v>
      </c>
      <c r="L28" s="26">
        <v>100</v>
      </c>
      <c r="M28" s="25">
        <f>100-M6-M7</f>
        <v>50</v>
      </c>
      <c r="N28" s="26">
        <v>100</v>
      </c>
    </row>
    <row r="29" spans="1:14">
      <c r="A29" s="8" t="s">
        <v>53</v>
      </c>
      <c r="B29" s="6">
        <f>SUM(C29:F29)</f>
        <v>2600000000</v>
      </c>
      <c r="C29" s="6">
        <v>2300000000</v>
      </c>
      <c r="D29" s="6"/>
      <c r="E29" s="6"/>
      <c r="F29" s="9">
        <v>300000000</v>
      </c>
      <c r="G29" s="11"/>
    </row>
    <row r="30" spans="1:14">
      <c r="A30" s="10" t="s">
        <v>46</v>
      </c>
      <c r="B30" s="6">
        <f>SUM(C30:F30)</f>
        <v>1150000000</v>
      </c>
      <c r="C30" s="11">
        <f>C29-C17</f>
        <v>1050000000</v>
      </c>
      <c r="D30" s="11"/>
      <c r="E30" s="11"/>
      <c r="F30" s="11">
        <f>F29-F17</f>
        <v>100000000</v>
      </c>
      <c r="G30" s="11"/>
      <c r="H30" s="62" t="s">
        <v>63</v>
      </c>
      <c r="I30" s="62"/>
      <c r="J30" s="62"/>
      <c r="K30" s="62"/>
      <c r="L30" s="62"/>
      <c r="M30" s="62"/>
      <c r="N30" s="62"/>
    </row>
    <row r="31" spans="1:14">
      <c r="A31" t="s">
        <v>66</v>
      </c>
      <c r="B31" s="6">
        <f>SUM(C31:F31)</f>
        <v>456379310.34482759</v>
      </c>
      <c r="C31" s="11">
        <f>C30*L27/100</f>
        <v>416379310.34482759</v>
      </c>
      <c r="D31" s="11"/>
      <c r="E31" s="11"/>
      <c r="F31" s="11">
        <f>F30*N27/100</f>
        <v>40000000</v>
      </c>
      <c r="G31" s="11"/>
      <c r="H31" s="62"/>
      <c r="I31" s="62"/>
      <c r="J31" s="62"/>
      <c r="K31" s="62"/>
      <c r="L31" s="62"/>
      <c r="M31" s="62"/>
      <c r="N31" s="62"/>
    </row>
    <row r="32" spans="1:14">
      <c r="A32" s="7" t="s">
        <v>54</v>
      </c>
      <c r="B32" s="33">
        <f>SUM(C32:F32)</f>
        <v>782879310.34482765</v>
      </c>
      <c r="C32" s="31">
        <f>C12+C31</f>
        <v>702879310.34482765</v>
      </c>
      <c r="D32" s="31"/>
      <c r="E32" s="31"/>
      <c r="F32" s="31">
        <f>F12+F31</f>
        <v>80000000</v>
      </c>
      <c r="G32" s="11"/>
      <c r="H32" s="62"/>
      <c r="I32" s="62"/>
      <c r="J32" s="62"/>
      <c r="K32" s="62"/>
      <c r="L32" s="62"/>
      <c r="M32" s="62"/>
      <c r="N32" s="62"/>
    </row>
    <row r="33" spans="1:14">
      <c r="A33" t="s">
        <v>55</v>
      </c>
      <c r="B33" s="11">
        <f>B32+B27</f>
        <v>2599500000</v>
      </c>
      <c r="C33" s="11">
        <f>C32+C27</f>
        <v>2299500000</v>
      </c>
      <c r="D33" s="11"/>
      <c r="E33" s="11"/>
      <c r="F33" s="11">
        <f>F32+F27</f>
        <v>300000000</v>
      </c>
      <c r="G33" s="11"/>
      <c r="H33" s="11"/>
    </row>
    <row r="34" spans="1:14">
      <c r="H34" s="63" t="s">
        <v>64</v>
      </c>
      <c r="I34" s="63"/>
      <c r="J34" s="63"/>
      <c r="K34" s="63"/>
      <c r="L34" s="63"/>
      <c r="M34" s="63"/>
      <c r="N34" s="63"/>
    </row>
    <row r="35" spans="1:14">
      <c r="A35" t="s">
        <v>65</v>
      </c>
      <c r="H35" s="63"/>
      <c r="I35" s="63"/>
      <c r="J35" s="63"/>
      <c r="K35" s="63"/>
      <c r="L35" s="63"/>
      <c r="M35" s="63"/>
      <c r="N35" s="63"/>
    </row>
    <row r="36" spans="1:14">
      <c r="H36" s="63"/>
      <c r="I36" s="63"/>
      <c r="J36" s="63"/>
      <c r="K36" s="63"/>
      <c r="L36" s="63"/>
      <c r="M36" s="63"/>
      <c r="N36" s="63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/>
  <dimension ref="A2:L36"/>
  <sheetViews>
    <sheetView workbookViewId="0">
      <selection activeCell="B17" sqref="B17"/>
    </sheetView>
  </sheetViews>
  <sheetFormatPr baseColWidth="10" defaultColWidth="11.42578125" defaultRowHeight="1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>
      <c r="B2" s="58" t="s">
        <v>36</v>
      </c>
      <c r="C2" s="60" t="s">
        <v>2</v>
      </c>
      <c r="D2" s="60"/>
      <c r="E2" s="28"/>
    </row>
    <row r="3" spans="1:11" ht="15.75" thickBot="1">
      <c r="B3" s="59"/>
      <c r="C3" s="4" t="s">
        <v>37</v>
      </c>
      <c r="D3" s="4" t="s">
        <v>38</v>
      </c>
      <c r="E3" s="29"/>
    </row>
    <row r="4" spans="1:11" ht="15.75" thickTop="1">
      <c r="A4" s="7" t="s">
        <v>67</v>
      </c>
    </row>
    <row r="6" spans="1:11">
      <c r="A6" t="s">
        <v>41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>
      <c r="B7" s="34">
        <f>B6/B14</f>
        <v>0.17770034843205576</v>
      </c>
      <c r="C7" s="34">
        <f>C6/C14</f>
        <v>0.13085234093637454</v>
      </c>
      <c r="D7" s="34">
        <f>D6/D14</f>
        <v>0.2</v>
      </c>
      <c r="E7" s="1"/>
      <c r="G7">
        <v>30</v>
      </c>
      <c r="I7">
        <v>29</v>
      </c>
      <c r="K7">
        <v>30</v>
      </c>
    </row>
    <row r="8" spans="1:11">
      <c r="A8" t="s">
        <v>42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>
      <c r="B9" s="34">
        <f>B8/B14</f>
        <v>0.29810298102981031</v>
      </c>
      <c r="C9" s="34">
        <f>C8/C14</f>
        <v>0.29411764705882354</v>
      </c>
      <c r="D9" s="34">
        <f>D8/D14</f>
        <v>0.3</v>
      </c>
      <c r="E9" s="1"/>
      <c r="G9">
        <v>21</v>
      </c>
      <c r="I9">
        <v>23</v>
      </c>
      <c r="K9">
        <v>20</v>
      </c>
    </row>
    <row r="10" spans="1:11">
      <c r="A10" t="s">
        <v>39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>
      <c r="B11" s="34">
        <f>B10/B14</f>
        <v>0.31475029036004648</v>
      </c>
      <c r="C11" s="34">
        <f>C10/C14</f>
        <v>0.34573829531812728</v>
      </c>
      <c r="D11" s="34">
        <f>D10/D14</f>
        <v>0.3</v>
      </c>
      <c r="E11" s="1"/>
      <c r="F11" s="6"/>
      <c r="G11" s="61" t="s">
        <v>68</v>
      </c>
      <c r="H11" s="61"/>
      <c r="I11" s="61"/>
      <c r="J11" s="61"/>
    </row>
    <row r="12" spans="1:11">
      <c r="A12" t="s">
        <v>43</v>
      </c>
      <c r="B12" s="6">
        <f>SUM(C12:D12)</f>
        <v>541</v>
      </c>
      <c r="C12" s="6">
        <v>191</v>
      </c>
      <c r="D12" s="6">
        <v>350</v>
      </c>
      <c r="E12" s="6"/>
      <c r="F12" s="6"/>
      <c r="G12" s="61"/>
      <c r="H12" s="61"/>
      <c r="I12" s="61"/>
      <c r="J12" s="61"/>
    </row>
    <row r="13" spans="1:11">
      <c r="B13" s="34">
        <f>B12/B14</f>
        <v>0.2094463801780875</v>
      </c>
      <c r="C13" s="34">
        <f>C12/C14</f>
        <v>0.22929171668667467</v>
      </c>
      <c r="D13" s="34">
        <f>D12/D14</f>
        <v>0.2</v>
      </c>
      <c r="E13" s="1"/>
      <c r="F13" s="6"/>
      <c r="G13" s="13"/>
      <c r="I13" s="6"/>
    </row>
    <row r="14" spans="1:11">
      <c r="A14" t="s">
        <v>44</v>
      </c>
      <c r="B14" s="6">
        <f>SUM(C14:D14)</f>
        <v>2583</v>
      </c>
      <c r="C14" s="9">
        <v>833</v>
      </c>
      <c r="D14" s="6">
        <v>1750</v>
      </c>
      <c r="E14" s="6"/>
      <c r="G14" s="13"/>
      <c r="I14" s="6"/>
    </row>
    <row r="15" spans="1:11">
      <c r="G15" s="13"/>
      <c r="I15" s="6"/>
    </row>
    <row r="16" spans="1:11">
      <c r="G16" s="13"/>
      <c r="I16" s="6"/>
    </row>
    <row r="17" spans="1:12">
      <c r="A17" s="8" t="s">
        <v>45</v>
      </c>
      <c r="B17" s="6">
        <f>SUM(C17:D17)</f>
        <v>2583</v>
      </c>
      <c r="C17" s="9">
        <v>833</v>
      </c>
      <c r="D17" s="6">
        <v>1750</v>
      </c>
      <c r="E17" s="6"/>
      <c r="G17" s="14" t="s">
        <v>57</v>
      </c>
      <c r="I17" s="6"/>
    </row>
    <row r="18" spans="1:12">
      <c r="A18" s="10" t="s">
        <v>46</v>
      </c>
      <c r="B18" s="6">
        <f>SUM(C18:D18)</f>
        <v>0</v>
      </c>
      <c r="C18" s="11">
        <f>C17-C14</f>
        <v>0</v>
      </c>
      <c r="D18" s="11">
        <f>D17-D14</f>
        <v>0</v>
      </c>
      <c r="E18" s="11"/>
      <c r="G18" s="21" t="s">
        <v>58</v>
      </c>
      <c r="H18" s="19"/>
      <c r="I18" s="20" t="s">
        <v>59</v>
      </c>
      <c r="J18" s="19"/>
      <c r="K18" s="20" t="s">
        <v>4</v>
      </c>
      <c r="L18" s="19"/>
    </row>
    <row r="19" spans="1:12">
      <c r="A19" s="10" t="s">
        <v>47</v>
      </c>
      <c r="B19" s="6">
        <f>SUM(C19:D19)</f>
        <v>0</v>
      </c>
      <c r="C19" s="11">
        <f>C18*J19/100</f>
        <v>0</v>
      </c>
      <c r="D19" s="11">
        <f>D18*L19/100</f>
        <v>0</v>
      </c>
      <c r="E19" s="11"/>
      <c r="G19" s="22">
        <v>29</v>
      </c>
      <c r="H19" s="17">
        <f>G19*H20/G20</f>
        <v>35.365853658536587</v>
      </c>
      <c r="I19" s="18">
        <v>29</v>
      </c>
      <c r="J19" s="17">
        <f>I19*J20/I20</f>
        <v>33.333333333333336</v>
      </c>
      <c r="K19" s="18">
        <v>30</v>
      </c>
      <c r="L19" s="17">
        <f>K19*L20/K20</f>
        <v>37.5</v>
      </c>
    </row>
    <row r="20" spans="1:12">
      <c r="A20" t="s">
        <v>48</v>
      </c>
      <c r="B20" s="33">
        <f>SUM(C20:D20)</f>
        <v>770</v>
      </c>
      <c r="C20" s="31">
        <f>C8+C19</f>
        <v>245</v>
      </c>
      <c r="D20" s="31">
        <f>D8+D19</f>
        <v>525</v>
      </c>
      <c r="E20" s="11"/>
      <c r="G20" s="23">
        <f>100-G6</f>
        <v>82</v>
      </c>
      <c r="H20" s="24">
        <v>100</v>
      </c>
      <c r="I20" s="25">
        <f>100-I6</f>
        <v>87</v>
      </c>
      <c r="J20" s="24">
        <v>100</v>
      </c>
      <c r="K20" s="25">
        <f>100-K6</f>
        <v>80</v>
      </c>
      <c r="L20" s="26">
        <v>100</v>
      </c>
    </row>
    <row r="21" spans="1:12">
      <c r="A21" t="s">
        <v>49</v>
      </c>
      <c r="B21" s="11">
        <f>B20+B6</f>
        <v>1229</v>
      </c>
      <c r="C21" s="11">
        <f>C20+C6</f>
        <v>354</v>
      </c>
      <c r="D21" s="11">
        <f>D20+D6</f>
        <v>875</v>
      </c>
      <c r="E21" s="11"/>
      <c r="G21" s="15"/>
      <c r="H21" s="16"/>
      <c r="I21" s="16"/>
      <c r="J21" s="16"/>
      <c r="K21" s="16"/>
      <c r="L21" s="16"/>
    </row>
    <row r="22" spans="1:12">
      <c r="B22" s="11"/>
      <c r="C22" s="11"/>
      <c r="D22" s="11"/>
      <c r="E22" s="11"/>
    </row>
    <row r="23" spans="1:12">
      <c r="A23" s="8" t="s">
        <v>50</v>
      </c>
      <c r="B23" s="6">
        <f>SUM(C23:D23)</f>
        <v>4033</v>
      </c>
      <c r="C23" s="6">
        <v>1533</v>
      </c>
      <c r="D23" s="6">
        <v>2500</v>
      </c>
      <c r="E23" s="12"/>
      <c r="F23" s="6"/>
      <c r="G23" s="14" t="s">
        <v>39</v>
      </c>
      <c r="I23" s="6"/>
    </row>
    <row r="24" spans="1:12">
      <c r="A24" s="10" t="s">
        <v>46</v>
      </c>
      <c r="B24" s="6">
        <f>SUM(C24:D24)</f>
        <v>1450</v>
      </c>
      <c r="C24" s="11">
        <f>C23-C17</f>
        <v>700</v>
      </c>
      <c r="D24" s="11">
        <f>D23-D17</f>
        <v>750</v>
      </c>
      <c r="E24" s="11"/>
      <c r="F24" s="11"/>
      <c r="G24" s="21" t="s">
        <v>58</v>
      </c>
      <c r="H24" s="19"/>
      <c r="I24" s="20" t="s">
        <v>59</v>
      </c>
      <c r="J24" s="19"/>
      <c r="K24" s="20" t="s">
        <v>4</v>
      </c>
      <c r="L24" s="19"/>
    </row>
    <row r="25" spans="1:12">
      <c r="A25" s="10" t="s">
        <v>60</v>
      </c>
      <c r="B25" s="6">
        <f>SUM(C25:D25)</f>
        <v>872.41379310344826</v>
      </c>
      <c r="C25" s="11">
        <f>C24*J25/100</f>
        <v>422.41379310344826</v>
      </c>
      <c r="D25" s="11">
        <f>D24*L25/100</f>
        <v>450</v>
      </c>
      <c r="E25" s="11"/>
      <c r="F25" s="30" t="s">
        <v>61</v>
      </c>
      <c r="G25" s="27">
        <v>34</v>
      </c>
      <c r="H25" s="17">
        <f>G25*H26/G26</f>
        <v>65.384615384615387</v>
      </c>
      <c r="I25" s="18">
        <v>35</v>
      </c>
      <c r="J25" s="17">
        <f>I25*J26/I26</f>
        <v>60.344827586206897</v>
      </c>
      <c r="K25" s="18">
        <v>30</v>
      </c>
      <c r="L25" s="17">
        <f>K25*L26/K26</f>
        <v>60</v>
      </c>
    </row>
    <row r="26" spans="1:12">
      <c r="A26" s="7" t="s">
        <v>51</v>
      </c>
      <c r="B26" s="33">
        <f>SUM(C26:D26)</f>
        <v>1685.4137931034484</v>
      </c>
      <c r="C26" s="31">
        <f>C10+C25</f>
        <v>710.41379310344826</v>
      </c>
      <c r="D26" s="31">
        <f>D10+D25</f>
        <v>975</v>
      </c>
      <c r="E26" s="11"/>
      <c r="F26" s="11"/>
      <c r="G26" s="23">
        <f>100-G6-G7</f>
        <v>52</v>
      </c>
      <c r="H26" s="26">
        <v>100</v>
      </c>
      <c r="I26" s="25">
        <f>100-I6-I7</f>
        <v>58</v>
      </c>
      <c r="J26" s="26">
        <v>100</v>
      </c>
      <c r="K26" s="25">
        <f>100-K6-K7</f>
        <v>50</v>
      </c>
      <c r="L26" s="26">
        <v>100</v>
      </c>
    </row>
    <row r="27" spans="1:12">
      <c r="A27" t="s">
        <v>52</v>
      </c>
      <c r="B27" s="11">
        <f>B26+B21</f>
        <v>2914.4137931034484</v>
      </c>
      <c r="C27" s="11">
        <f>C26+C21</f>
        <v>1064.4137931034484</v>
      </c>
      <c r="D27" s="11">
        <f>D26+D21</f>
        <v>1850</v>
      </c>
      <c r="E27" s="11"/>
      <c r="F27" s="30" t="s">
        <v>62</v>
      </c>
      <c r="G27" s="27">
        <v>23</v>
      </c>
      <c r="H27" s="17">
        <f>G27*H28/G28</f>
        <v>44.230769230769234</v>
      </c>
      <c r="I27" s="18">
        <v>23</v>
      </c>
      <c r="J27" s="17">
        <f>I27*J28/I28</f>
        <v>39.655172413793103</v>
      </c>
      <c r="K27" s="18">
        <v>20</v>
      </c>
      <c r="L27" s="17">
        <f>K27*L28/K28</f>
        <v>40</v>
      </c>
    </row>
    <row r="28" spans="1:12">
      <c r="F28" s="11"/>
      <c r="G28" s="23">
        <f>100-G6-G7</f>
        <v>52</v>
      </c>
      <c r="H28" s="26">
        <v>100</v>
      </c>
      <c r="I28" s="25">
        <f>100-I6-I7</f>
        <v>58</v>
      </c>
      <c r="J28" s="26">
        <v>100</v>
      </c>
      <c r="K28" s="25">
        <f>100-K6-K7</f>
        <v>50</v>
      </c>
      <c r="L28" s="26">
        <v>100</v>
      </c>
    </row>
    <row r="29" spans="1:12">
      <c r="A29" s="8" t="s">
        <v>53</v>
      </c>
      <c r="B29" s="6">
        <f>SUM(C29:D29)</f>
        <v>4033</v>
      </c>
      <c r="C29" s="6">
        <v>1533</v>
      </c>
      <c r="D29" s="6">
        <v>2500</v>
      </c>
      <c r="E29" s="11"/>
    </row>
    <row r="30" spans="1:12">
      <c r="A30" s="10" t="s">
        <v>46</v>
      </c>
      <c r="B30" s="6">
        <f>SUM(C30:D30)</f>
        <v>1450</v>
      </c>
      <c r="C30" s="11">
        <f>C29-C17</f>
        <v>700</v>
      </c>
      <c r="D30" s="11">
        <f>D29-D17</f>
        <v>750</v>
      </c>
      <c r="E30" s="11"/>
      <c r="F30" s="62" t="s">
        <v>63</v>
      </c>
      <c r="G30" s="62"/>
      <c r="H30" s="62"/>
      <c r="I30" s="62"/>
      <c r="J30" s="62"/>
      <c r="K30" s="62"/>
      <c r="L30" s="62"/>
    </row>
    <row r="31" spans="1:12">
      <c r="A31" t="s">
        <v>66</v>
      </c>
      <c r="B31" s="6">
        <f>SUM(C31:D31)</f>
        <v>577.58620689655174</v>
      </c>
      <c r="C31" s="11">
        <f>C30*J27/100</f>
        <v>277.58620689655174</v>
      </c>
      <c r="D31" s="11">
        <f>D30*L27/100</f>
        <v>300</v>
      </c>
      <c r="E31" s="11"/>
      <c r="F31" s="62"/>
      <c r="G31" s="62"/>
      <c r="H31" s="62"/>
      <c r="I31" s="62"/>
      <c r="J31" s="62"/>
      <c r="K31" s="62"/>
      <c r="L31" s="62"/>
    </row>
    <row r="32" spans="1:12">
      <c r="A32" s="7" t="s">
        <v>54</v>
      </c>
      <c r="B32" s="33">
        <f>SUM(C32:D32)</f>
        <v>1118.5862068965516</v>
      </c>
      <c r="C32" s="31">
        <f>C12+C31</f>
        <v>468.58620689655174</v>
      </c>
      <c r="D32" s="31">
        <f>D12+D31</f>
        <v>650</v>
      </c>
      <c r="E32" s="11"/>
      <c r="F32" s="62"/>
      <c r="G32" s="62"/>
      <c r="H32" s="62"/>
      <c r="I32" s="62"/>
      <c r="J32" s="62"/>
      <c r="K32" s="62"/>
      <c r="L32" s="62"/>
    </row>
    <row r="33" spans="1:12">
      <c r="A33" t="s">
        <v>55</v>
      </c>
      <c r="B33" s="11">
        <f>B32+B27</f>
        <v>4033</v>
      </c>
      <c r="C33" s="11">
        <f>C32+C27</f>
        <v>1533</v>
      </c>
      <c r="D33" s="11">
        <f>D32+D27</f>
        <v>2500</v>
      </c>
      <c r="E33" s="11"/>
      <c r="F33" s="11"/>
    </row>
    <row r="34" spans="1:12">
      <c r="F34" s="63" t="s">
        <v>64</v>
      </c>
      <c r="G34" s="63"/>
      <c r="H34" s="63"/>
      <c r="I34" s="63"/>
      <c r="J34" s="63"/>
      <c r="K34" s="63"/>
      <c r="L34" s="63"/>
    </row>
    <row r="35" spans="1:12">
      <c r="A35" t="s">
        <v>65</v>
      </c>
      <c r="F35" s="63"/>
      <c r="G35" s="63"/>
      <c r="H35" s="63"/>
      <c r="I35" s="63"/>
      <c r="J35" s="63"/>
      <c r="K35" s="63"/>
      <c r="L35" s="63"/>
    </row>
    <row r="36" spans="1:12">
      <c r="F36" s="63"/>
      <c r="G36" s="63"/>
      <c r="H36" s="63"/>
      <c r="I36" s="63"/>
      <c r="J36" s="63"/>
      <c r="K36" s="63"/>
      <c r="L36" s="63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</cp:lastModifiedBy>
  <dcterms:created xsi:type="dcterms:W3CDTF">2012-02-07T15:57:09Z</dcterms:created>
  <dcterms:modified xsi:type="dcterms:W3CDTF">2017-05-03T21:56:05Z</dcterms:modified>
</cp:coreProperties>
</file>