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odo\2016\Indicadores 2016\PANEA\Indicadores\"/>
    </mc:Choice>
  </mc:AlternateContent>
  <bookViews>
    <workbookView xWindow="0" yWindow="0" windowWidth="21600" windowHeight="9735" tabRatio="738" activeTab="6"/>
  </bookViews>
  <sheets>
    <sheet name="I Trimestre" sheetId="1" r:id="rId1"/>
    <sheet name="II trimestre" sheetId="2" r:id="rId2"/>
    <sheet name="III Trimestre" sheetId="3" r:id="rId3"/>
    <sheet name="IV Trimestre" sheetId="4" r:id="rId4"/>
    <sheet name="I Semestre" sheetId="6" r:id="rId5"/>
    <sheet name="III Trimestre Acumulado" sheetId="7" r:id="rId6"/>
    <sheet name="Anual" sheetId="5" r:id="rId7"/>
    <sheet name="Observaciones" sheetId="9" r:id="rId8"/>
    <sheet name="Hoja1" sheetId="10" r:id="rId9"/>
  </sheets>
  <calcPr calcId="152511" concurrentCalc="0"/>
</workbook>
</file>

<file path=xl/calcChain.xml><?xml version="1.0" encoding="utf-8"?>
<calcChain xmlns="http://schemas.openxmlformats.org/spreadsheetml/2006/main">
  <c r="D17" i="4" l="1"/>
  <c r="D19" i="4"/>
  <c r="D18" i="4"/>
  <c r="D12" i="4"/>
  <c r="D10" i="4"/>
  <c r="D18" i="3"/>
  <c r="D12" i="3"/>
  <c r="D19" i="3"/>
  <c r="D17" i="3"/>
  <c r="D18" i="2"/>
  <c r="D12" i="2"/>
  <c r="D19" i="2"/>
  <c r="D17" i="2"/>
  <c r="D18" i="1"/>
  <c r="D16" i="1"/>
  <c r="D10" i="1"/>
  <c r="D12" i="1"/>
  <c r="D19" i="1"/>
  <c r="D17" i="1"/>
  <c r="D11" i="4"/>
  <c r="D11" i="2"/>
  <c r="D11" i="1"/>
  <c r="E13" i="3"/>
  <c r="E13" i="4"/>
  <c r="D29" i="5"/>
  <c r="C66" i="4"/>
  <c r="E66" i="4"/>
  <c r="F66" i="4"/>
  <c r="G66" i="4"/>
  <c r="H66" i="4"/>
  <c r="C65" i="4"/>
  <c r="E65" i="4"/>
  <c r="F65" i="4"/>
  <c r="G65" i="4"/>
  <c r="H65" i="4"/>
  <c r="C63" i="4"/>
  <c r="E63" i="4"/>
  <c r="F63" i="4"/>
  <c r="G63" i="4"/>
  <c r="H63" i="4"/>
  <c r="C62" i="4"/>
  <c r="E62" i="4"/>
  <c r="F62" i="4"/>
  <c r="G62" i="4"/>
  <c r="H62" i="4"/>
  <c r="C57" i="4"/>
  <c r="E57" i="4"/>
  <c r="F57" i="4"/>
  <c r="G57" i="4"/>
  <c r="H57" i="4"/>
  <c r="C50" i="4"/>
  <c r="E50" i="4"/>
  <c r="F50" i="4"/>
  <c r="G50" i="4"/>
  <c r="H50" i="4"/>
  <c r="E49" i="4"/>
  <c r="E51" i="4"/>
  <c r="C45" i="4"/>
  <c r="E45" i="4"/>
  <c r="F45" i="4"/>
  <c r="G45" i="4"/>
  <c r="H45" i="4"/>
  <c r="C44" i="4"/>
  <c r="E44" i="4"/>
  <c r="E46" i="4"/>
  <c r="F44" i="4"/>
  <c r="G44" i="4"/>
  <c r="H44" i="4"/>
  <c r="C41" i="4"/>
  <c r="E41" i="4"/>
  <c r="F41" i="4"/>
  <c r="G41" i="4"/>
  <c r="H41" i="4"/>
  <c r="C40" i="4"/>
  <c r="E40" i="4"/>
  <c r="F40" i="4"/>
  <c r="G40" i="4"/>
  <c r="H40" i="4"/>
  <c r="C33" i="4"/>
  <c r="E33" i="4"/>
  <c r="F33" i="4"/>
  <c r="F35" i="4"/>
  <c r="G33" i="4"/>
  <c r="G35" i="4"/>
  <c r="H33" i="4"/>
  <c r="C32" i="4"/>
  <c r="C34" i="4"/>
  <c r="E32" i="4"/>
  <c r="E34" i="4"/>
  <c r="F32" i="4"/>
  <c r="F34" i="4"/>
  <c r="G32" i="4"/>
  <c r="G34" i="4"/>
  <c r="H32" i="4"/>
  <c r="H34" i="4"/>
  <c r="D29" i="4"/>
  <c r="H58" i="4"/>
  <c r="H35" i="4"/>
  <c r="F46" i="4"/>
  <c r="F64" i="4"/>
  <c r="E64" i="4"/>
  <c r="F58" i="4"/>
  <c r="E58" i="4"/>
  <c r="H46" i="4"/>
  <c r="H64" i="4"/>
  <c r="C46" i="4"/>
  <c r="C64" i="4"/>
  <c r="C58" i="4"/>
  <c r="G46" i="4"/>
  <c r="G64" i="4"/>
  <c r="G58" i="4"/>
  <c r="E35" i="4"/>
  <c r="C35" i="4"/>
  <c r="F13" i="4"/>
  <c r="F49" i="4"/>
  <c r="F51" i="4"/>
  <c r="G13" i="4"/>
  <c r="G49" i="4"/>
  <c r="G51" i="4"/>
  <c r="H13" i="4"/>
  <c r="H49" i="4"/>
  <c r="H51" i="4"/>
  <c r="C13" i="4"/>
  <c r="C49" i="4"/>
  <c r="C51" i="4"/>
  <c r="H13" i="3"/>
  <c r="G13" i="3"/>
  <c r="F13" i="3"/>
  <c r="C13" i="3"/>
  <c r="H13" i="2"/>
  <c r="G13" i="2"/>
  <c r="F13" i="2"/>
  <c r="E13" i="2"/>
  <c r="C13" i="2"/>
  <c r="E13" i="1"/>
  <c r="F13" i="1"/>
  <c r="G13" i="1"/>
  <c r="H13" i="1"/>
  <c r="C13" i="1"/>
  <c r="D29" i="7"/>
  <c r="B29" i="7"/>
  <c r="D29" i="6"/>
  <c r="B29" i="6"/>
  <c r="D29" i="1"/>
  <c r="B29" i="1"/>
  <c r="B29" i="4"/>
  <c r="B29" i="5"/>
  <c r="D29" i="3"/>
  <c r="B29" i="3"/>
  <c r="D29" i="2"/>
  <c r="B29" i="2"/>
  <c r="C49" i="2"/>
  <c r="E49" i="2"/>
  <c r="F49" i="2"/>
  <c r="G49" i="2"/>
  <c r="H49" i="2"/>
  <c r="C49" i="3"/>
  <c r="E49" i="3"/>
  <c r="F49" i="3"/>
  <c r="G49" i="3"/>
  <c r="H49" i="3"/>
  <c r="C49" i="1"/>
  <c r="E49" i="1"/>
  <c r="F49" i="1"/>
  <c r="G49" i="1"/>
  <c r="H49" i="1"/>
  <c r="C20" i="2"/>
  <c r="E20" i="2"/>
  <c r="F20" i="2"/>
  <c r="G20" i="2"/>
  <c r="H20" i="2"/>
  <c r="C20" i="1"/>
  <c r="E20" i="1"/>
  <c r="F20" i="1"/>
  <c r="G20" i="1"/>
  <c r="H20" i="1"/>
  <c r="E10" i="5"/>
  <c r="F10" i="5"/>
  <c r="G10" i="5"/>
  <c r="H10" i="5"/>
  <c r="E11" i="5"/>
  <c r="E40" i="5"/>
  <c r="F11" i="5"/>
  <c r="F40" i="5"/>
  <c r="G11" i="5"/>
  <c r="G40" i="5"/>
  <c r="H11" i="5"/>
  <c r="H40" i="5"/>
  <c r="E12" i="5"/>
  <c r="F12" i="5"/>
  <c r="G12" i="5"/>
  <c r="H12" i="5"/>
  <c r="E13" i="5"/>
  <c r="F13" i="5"/>
  <c r="G13" i="5"/>
  <c r="H13" i="5"/>
  <c r="C13" i="5"/>
  <c r="C12" i="5"/>
  <c r="C11" i="5"/>
  <c r="C40" i="5"/>
  <c r="C10" i="5"/>
  <c r="E10" i="7"/>
  <c r="F10" i="7"/>
  <c r="G10" i="7"/>
  <c r="H10" i="7"/>
  <c r="E11" i="7"/>
  <c r="F11" i="7"/>
  <c r="G11" i="7"/>
  <c r="H11" i="7"/>
  <c r="E12" i="7"/>
  <c r="F12" i="7"/>
  <c r="G12" i="7"/>
  <c r="H12" i="7"/>
  <c r="E13" i="7"/>
  <c r="F13" i="7"/>
  <c r="G13" i="7"/>
  <c r="H13" i="7"/>
  <c r="C13" i="7"/>
  <c r="C12" i="7"/>
  <c r="C11" i="7"/>
  <c r="C10" i="7"/>
  <c r="E10" i="6"/>
  <c r="F10" i="6"/>
  <c r="G10" i="6"/>
  <c r="H10" i="6"/>
  <c r="E11" i="6"/>
  <c r="F11" i="6"/>
  <c r="G11" i="6"/>
  <c r="H11" i="6"/>
  <c r="E12" i="6"/>
  <c r="F12" i="6"/>
  <c r="G12" i="6"/>
  <c r="H12" i="6"/>
  <c r="E13" i="6"/>
  <c r="F13" i="6"/>
  <c r="G13" i="6"/>
  <c r="H13" i="6"/>
  <c r="C13" i="6"/>
  <c r="C12" i="6"/>
  <c r="C11" i="6"/>
  <c r="C10" i="6"/>
  <c r="E41" i="5"/>
  <c r="E57" i="5"/>
  <c r="H57" i="5"/>
  <c r="H41" i="5"/>
  <c r="C57" i="5"/>
  <c r="C41" i="5"/>
  <c r="F41" i="5"/>
  <c r="F57" i="5"/>
  <c r="G41" i="5"/>
  <c r="G57" i="5"/>
  <c r="C49" i="7"/>
  <c r="C49" i="6"/>
  <c r="C49" i="5"/>
  <c r="G49" i="5"/>
  <c r="F49" i="5"/>
  <c r="G49" i="7"/>
  <c r="F49" i="7"/>
  <c r="H49" i="7"/>
  <c r="G49" i="6"/>
  <c r="F49" i="6"/>
  <c r="E49" i="6"/>
  <c r="E49" i="7"/>
  <c r="E49" i="5"/>
  <c r="H49" i="6"/>
  <c r="H49" i="5"/>
  <c r="D13" i="4"/>
  <c r="D13" i="5"/>
  <c r="D40" i="4"/>
  <c r="D41" i="4"/>
  <c r="D49" i="4"/>
  <c r="D44" i="4"/>
  <c r="D66" i="4"/>
  <c r="D63" i="4"/>
  <c r="D50" i="4"/>
  <c r="D51" i="4"/>
  <c r="D33" i="4"/>
  <c r="D35" i="4"/>
  <c r="H66" i="3"/>
  <c r="G66" i="3"/>
  <c r="F66" i="3"/>
  <c r="E66" i="3"/>
  <c r="D66" i="3"/>
  <c r="C66" i="3"/>
  <c r="H65" i="3"/>
  <c r="G65" i="3"/>
  <c r="F65" i="3"/>
  <c r="E65" i="3"/>
  <c r="C65" i="3"/>
  <c r="H63" i="3"/>
  <c r="G63" i="3"/>
  <c r="F63" i="3"/>
  <c r="E63" i="3"/>
  <c r="D63" i="3"/>
  <c r="C63" i="3"/>
  <c r="H62" i="3"/>
  <c r="G62" i="3"/>
  <c r="F62" i="3"/>
  <c r="E62" i="3"/>
  <c r="C62" i="3"/>
  <c r="C65" i="2"/>
  <c r="E65" i="2"/>
  <c r="F65" i="2"/>
  <c r="G65" i="2"/>
  <c r="H65" i="2"/>
  <c r="C66" i="2"/>
  <c r="E66" i="2"/>
  <c r="F66" i="2"/>
  <c r="G66" i="2"/>
  <c r="H66" i="2"/>
  <c r="C62" i="2"/>
  <c r="E62" i="2"/>
  <c r="F62" i="2"/>
  <c r="G62" i="2"/>
  <c r="H62" i="2"/>
  <c r="C63" i="2"/>
  <c r="E63" i="2"/>
  <c r="F63" i="2"/>
  <c r="G63" i="2"/>
  <c r="H63" i="2"/>
  <c r="B19" i="2"/>
  <c r="D20" i="2"/>
  <c r="D13" i="2"/>
  <c r="D13" i="6"/>
  <c r="D49" i="2"/>
  <c r="D66" i="2"/>
  <c r="D44" i="2"/>
  <c r="D63" i="2"/>
  <c r="C62" i="1"/>
  <c r="E62" i="1"/>
  <c r="F62" i="1"/>
  <c r="G62" i="1"/>
  <c r="H62" i="1"/>
  <c r="C63" i="1"/>
  <c r="E63" i="1"/>
  <c r="F63" i="1"/>
  <c r="G63" i="1"/>
  <c r="H63" i="1"/>
  <c r="C65" i="1"/>
  <c r="E65" i="1"/>
  <c r="F65" i="1"/>
  <c r="G65" i="1"/>
  <c r="H65" i="1"/>
  <c r="C66" i="1"/>
  <c r="E66" i="1"/>
  <c r="F66" i="1"/>
  <c r="G66" i="1"/>
  <c r="H66" i="1"/>
  <c r="D13" i="1"/>
  <c r="D49" i="1"/>
  <c r="D11" i="6"/>
  <c r="D12" i="6"/>
  <c r="D49" i="6"/>
  <c r="D12" i="7"/>
  <c r="D12" i="5"/>
  <c r="D49" i="5"/>
  <c r="D41" i="5"/>
  <c r="D66" i="1"/>
  <c r="D20" i="1"/>
  <c r="D62" i="1"/>
  <c r="D65" i="1"/>
  <c r="D63" i="1"/>
  <c r="D32" i="4"/>
  <c r="B10" i="3"/>
  <c r="B10" i="2"/>
  <c r="B16" i="1"/>
  <c r="B10" i="4"/>
  <c r="D57" i="4"/>
  <c r="D34" i="4"/>
  <c r="D58" i="4"/>
  <c r="D10" i="5"/>
  <c r="D57" i="5"/>
  <c r="D10" i="7"/>
  <c r="D10" i="6"/>
  <c r="C17" i="5"/>
  <c r="C62" i="5"/>
  <c r="E17" i="5"/>
  <c r="E62" i="5"/>
  <c r="F17" i="5"/>
  <c r="F62" i="5"/>
  <c r="G17" i="5"/>
  <c r="G62" i="5"/>
  <c r="H17" i="5"/>
  <c r="H62" i="5"/>
  <c r="C18" i="5"/>
  <c r="D18" i="5"/>
  <c r="E18" i="5"/>
  <c r="F18" i="5"/>
  <c r="G18" i="5"/>
  <c r="H18" i="5"/>
  <c r="C16" i="5"/>
  <c r="C32" i="5"/>
  <c r="C34" i="5"/>
  <c r="D16" i="5"/>
  <c r="D32" i="5"/>
  <c r="E16" i="5"/>
  <c r="E32" i="5"/>
  <c r="E34" i="5"/>
  <c r="F16" i="5"/>
  <c r="F32" i="5"/>
  <c r="F34" i="5"/>
  <c r="G16" i="5"/>
  <c r="G32" i="5"/>
  <c r="G34" i="5"/>
  <c r="H16" i="5"/>
  <c r="H32" i="5"/>
  <c r="H34" i="5"/>
  <c r="E19" i="5"/>
  <c r="F19" i="5"/>
  <c r="G19" i="5"/>
  <c r="H19" i="5"/>
  <c r="C19" i="5"/>
  <c r="C19" i="7"/>
  <c r="E19" i="7"/>
  <c r="F19" i="7"/>
  <c r="G19" i="7"/>
  <c r="H19" i="7"/>
  <c r="C19" i="6"/>
  <c r="D19" i="6"/>
  <c r="E19" i="6"/>
  <c r="F19" i="6"/>
  <c r="G19" i="6"/>
  <c r="H19" i="6"/>
  <c r="D34" i="5"/>
  <c r="G63" i="5"/>
  <c r="G33" i="5"/>
  <c r="C63" i="5"/>
  <c r="C33" i="5"/>
  <c r="H63" i="5"/>
  <c r="H33" i="5"/>
  <c r="D63" i="5"/>
  <c r="D33" i="5"/>
  <c r="E63" i="5"/>
  <c r="E33" i="5"/>
  <c r="F63" i="5"/>
  <c r="F33" i="5"/>
  <c r="G20" i="5"/>
  <c r="G66" i="5"/>
  <c r="E20" i="5"/>
  <c r="E66" i="5"/>
  <c r="C20" i="5"/>
  <c r="C66" i="5"/>
  <c r="G65" i="5"/>
  <c r="E65" i="5"/>
  <c r="H20" i="5"/>
  <c r="H66" i="5"/>
  <c r="F20" i="5"/>
  <c r="F66" i="5"/>
  <c r="D20" i="5"/>
  <c r="D66" i="5"/>
  <c r="H65" i="5"/>
  <c r="F65" i="5"/>
  <c r="C65" i="5"/>
  <c r="C17" i="7"/>
  <c r="C62" i="7"/>
  <c r="E17" i="7"/>
  <c r="E62" i="7"/>
  <c r="F17" i="7"/>
  <c r="F62" i="7"/>
  <c r="G17" i="7"/>
  <c r="G62" i="7"/>
  <c r="H17" i="7"/>
  <c r="H62" i="7"/>
  <c r="C18" i="7"/>
  <c r="C63" i="7"/>
  <c r="D18" i="7"/>
  <c r="D63" i="7"/>
  <c r="E18" i="7"/>
  <c r="E63" i="7"/>
  <c r="F18" i="7"/>
  <c r="F63" i="7"/>
  <c r="G18" i="7"/>
  <c r="G63" i="7"/>
  <c r="H18" i="7"/>
  <c r="H63" i="7"/>
  <c r="C16" i="7"/>
  <c r="D16" i="7"/>
  <c r="E16" i="7"/>
  <c r="F16" i="7"/>
  <c r="G16" i="7"/>
  <c r="H16" i="7"/>
  <c r="C17" i="6"/>
  <c r="C62" i="6"/>
  <c r="E17" i="6"/>
  <c r="E62" i="6"/>
  <c r="F17" i="6"/>
  <c r="F62" i="6"/>
  <c r="G17" i="6"/>
  <c r="G62" i="6"/>
  <c r="H17" i="6"/>
  <c r="H62" i="6"/>
  <c r="C18" i="6"/>
  <c r="C63" i="6"/>
  <c r="D18" i="6"/>
  <c r="D63" i="6"/>
  <c r="E18" i="6"/>
  <c r="E63" i="6"/>
  <c r="F18" i="6"/>
  <c r="F63" i="6"/>
  <c r="G18" i="6"/>
  <c r="G63" i="6"/>
  <c r="H18" i="6"/>
  <c r="H63" i="6"/>
  <c r="C16" i="6"/>
  <c r="D16" i="6"/>
  <c r="E16" i="6"/>
  <c r="F16" i="6"/>
  <c r="G16" i="6"/>
  <c r="H16" i="6"/>
  <c r="H20" i="4"/>
  <c r="G20" i="4"/>
  <c r="F20" i="4"/>
  <c r="E20" i="4"/>
  <c r="D20" i="4"/>
  <c r="C20" i="4"/>
  <c r="D19" i="5"/>
  <c r="B19" i="5"/>
  <c r="B19" i="4"/>
  <c r="B18" i="4"/>
  <c r="B16" i="4"/>
  <c r="B13" i="4"/>
  <c r="B13" i="5"/>
  <c r="B12" i="4"/>
  <c r="B11" i="4"/>
  <c r="H20" i="3"/>
  <c r="G20" i="3"/>
  <c r="F20" i="3"/>
  <c r="E20" i="3"/>
  <c r="D20" i="3"/>
  <c r="C20" i="3"/>
  <c r="D19" i="7"/>
  <c r="B18" i="3"/>
  <c r="B16" i="3"/>
  <c r="D13" i="3"/>
  <c r="B12" i="3"/>
  <c r="B19" i="6"/>
  <c r="B18" i="2"/>
  <c r="B20" i="2"/>
  <c r="B16" i="2"/>
  <c r="B13" i="2"/>
  <c r="B13" i="6"/>
  <c r="B12" i="2"/>
  <c r="B11" i="2"/>
  <c r="B19" i="1"/>
  <c r="B18" i="1"/>
  <c r="B17" i="1"/>
  <c r="B32" i="1"/>
  <c r="B13" i="1"/>
  <c r="B12" i="1"/>
  <c r="B11" i="1"/>
  <c r="B40" i="1"/>
  <c r="D45" i="4"/>
  <c r="D46" i="4"/>
  <c r="D62" i="4"/>
  <c r="D65" i="4"/>
  <c r="E58" i="5"/>
  <c r="E35" i="5"/>
  <c r="E59" i="5"/>
  <c r="H58" i="5"/>
  <c r="H35" i="5"/>
  <c r="H59" i="5"/>
  <c r="G58" i="5"/>
  <c r="G35" i="5"/>
  <c r="G59" i="5"/>
  <c r="F58" i="5"/>
  <c r="F35" i="5"/>
  <c r="F59" i="5"/>
  <c r="D58" i="5"/>
  <c r="D35" i="5"/>
  <c r="D59" i="5"/>
  <c r="C58" i="5"/>
  <c r="C35" i="5"/>
  <c r="C59" i="5"/>
  <c r="B20" i="1"/>
  <c r="B45" i="1"/>
  <c r="B63" i="1"/>
  <c r="B49" i="2"/>
  <c r="B49" i="4"/>
  <c r="D13" i="7"/>
  <c r="D49" i="7"/>
  <c r="D49" i="3"/>
  <c r="B12" i="6"/>
  <c r="B49" i="6"/>
  <c r="B49" i="1"/>
  <c r="B11" i="6"/>
  <c r="B13" i="3"/>
  <c r="B13" i="7"/>
  <c r="D44" i="3"/>
  <c r="D11" i="5"/>
  <c r="D40" i="5"/>
  <c r="D11" i="7"/>
  <c r="B17" i="3"/>
  <c r="B23" i="3"/>
  <c r="D45" i="3"/>
  <c r="B17" i="2"/>
  <c r="B17" i="6"/>
  <c r="D45" i="2"/>
  <c r="D46" i="2"/>
  <c r="B17" i="4"/>
  <c r="B23" i="4"/>
  <c r="B19" i="3"/>
  <c r="B19" i="7"/>
  <c r="B12" i="7"/>
  <c r="B12" i="5"/>
  <c r="B49" i="5"/>
  <c r="B11" i="3"/>
  <c r="B11" i="7"/>
  <c r="B62" i="1"/>
  <c r="B65" i="1"/>
  <c r="B20" i="3"/>
  <c r="B66" i="3"/>
  <c r="B63" i="3"/>
  <c r="D65" i="3"/>
  <c r="D62" i="3"/>
  <c r="B20" i="4"/>
  <c r="B63" i="4"/>
  <c r="B66" i="4"/>
  <c r="G20" i="6"/>
  <c r="G66" i="6"/>
  <c r="E20" i="6"/>
  <c r="E66" i="6"/>
  <c r="C20" i="6"/>
  <c r="C66" i="6"/>
  <c r="G65" i="6"/>
  <c r="E65" i="6"/>
  <c r="H20" i="7"/>
  <c r="H66" i="7"/>
  <c r="F20" i="7"/>
  <c r="F66" i="7"/>
  <c r="D20" i="7"/>
  <c r="D66" i="7"/>
  <c r="H65" i="7"/>
  <c r="F65" i="7"/>
  <c r="C65" i="7"/>
  <c r="B66" i="2"/>
  <c r="B63" i="2"/>
  <c r="D17" i="5"/>
  <c r="D62" i="5"/>
  <c r="D65" i="2"/>
  <c r="D62" i="2"/>
  <c r="H20" i="6"/>
  <c r="H66" i="6"/>
  <c r="F20" i="6"/>
  <c r="F66" i="6"/>
  <c r="D20" i="6"/>
  <c r="D66" i="6"/>
  <c r="H65" i="6"/>
  <c r="F65" i="6"/>
  <c r="C65" i="6"/>
  <c r="G20" i="7"/>
  <c r="G66" i="7"/>
  <c r="E20" i="7"/>
  <c r="E66" i="7"/>
  <c r="C20" i="7"/>
  <c r="C66" i="7"/>
  <c r="G65" i="7"/>
  <c r="E65" i="7"/>
  <c r="B66" i="1"/>
  <c r="D17" i="7"/>
  <c r="D17" i="6"/>
  <c r="D62" i="6"/>
  <c r="B18" i="7"/>
  <c r="B23" i="1"/>
  <c r="B69" i="1"/>
  <c r="B16" i="5"/>
  <c r="B18" i="6"/>
  <c r="B18" i="5"/>
  <c r="B16" i="7"/>
  <c r="B16" i="6"/>
  <c r="B10" i="1"/>
  <c r="D64" i="4"/>
  <c r="B65" i="3"/>
  <c r="B62" i="6"/>
  <c r="D62" i="7"/>
  <c r="B63" i="7"/>
  <c r="B62" i="4"/>
  <c r="B49" i="7"/>
  <c r="B49" i="3"/>
  <c r="B65" i="4"/>
  <c r="B17" i="5"/>
  <c r="B11" i="5"/>
  <c r="B63" i="6"/>
  <c r="B62" i="3"/>
  <c r="B63" i="5"/>
  <c r="B10" i="5"/>
  <c r="B10" i="6"/>
  <c r="B10" i="7"/>
  <c r="B65" i="2"/>
  <c r="B17" i="7"/>
  <c r="B62" i="7"/>
  <c r="B62" i="2"/>
  <c r="D46" i="3"/>
  <c r="D64" i="3"/>
  <c r="B23" i="2"/>
  <c r="B20" i="6"/>
  <c r="B66" i="6"/>
  <c r="B20" i="5"/>
  <c r="B66" i="5"/>
  <c r="B65" i="6"/>
  <c r="B20" i="7"/>
  <c r="B66" i="7"/>
  <c r="D65" i="7"/>
  <c r="D65" i="6"/>
  <c r="D65" i="5"/>
  <c r="B62" i="5"/>
  <c r="B65" i="7"/>
  <c r="B65" i="5"/>
  <c r="B32" i="4"/>
  <c r="B24" i="5"/>
  <c r="B23" i="5"/>
  <c r="C41" i="7"/>
  <c r="E41" i="7"/>
  <c r="G41" i="7"/>
  <c r="B24" i="7"/>
  <c r="B23" i="7"/>
  <c r="F41" i="7"/>
  <c r="H41" i="7"/>
  <c r="F41" i="6"/>
  <c r="B24" i="6"/>
  <c r="B23" i="6"/>
  <c r="C41" i="2"/>
  <c r="E41" i="2"/>
  <c r="F41" i="2"/>
  <c r="G41" i="2"/>
  <c r="H41" i="2"/>
  <c r="C41" i="3"/>
  <c r="D41" i="3"/>
  <c r="E41" i="3"/>
  <c r="F41" i="3"/>
  <c r="G41" i="3"/>
  <c r="H41" i="3"/>
  <c r="D40" i="1"/>
  <c r="F40" i="1"/>
  <c r="H40" i="1"/>
  <c r="C41" i="1"/>
  <c r="E41" i="1"/>
  <c r="F41" i="1"/>
  <c r="G41" i="1"/>
  <c r="H41" i="1"/>
  <c r="D33" i="2"/>
  <c r="D33" i="3"/>
  <c r="D33" i="1"/>
  <c r="H40" i="3"/>
  <c r="G40" i="3"/>
  <c r="F40" i="3"/>
  <c r="E40" i="3"/>
  <c r="D40" i="3"/>
  <c r="C40" i="3"/>
  <c r="B40" i="3"/>
  <c r="H40" i="2"/>
  <c r="G40" i="2"/>
  <c r="F40" i="2"/>
  <c r="D40" i="2"/>
  <c r="C40" i="2"/>
  <c r="D35" i="3"/>
  <c r="D44" i="1"/>
  <c r="D41" i="2"/>
  <c r="G40" i="7"/>
  <c r="G40" i="6"/>
  <c r="C40" i="7"/>
  <c r="C40" i="6"/>
  <c r="D35" i="1"/>
  <c r="D35" i="2"/>
  <c r="D41" i="1"/>
  <c r="E40" i="2"/>
  <c r="D45" i="1"/>
  <c r="D40" i="7"/>
  <c r="D40" i="6"/>
  <c r="D50" i="1"/>
  <c r="D50" i="3"/>
  <c r="D50" i="2"/>
  <c r="F40" i="6"/>
  <c r="F40" i="7"/>
  <c r="H40" i="7"/>
  <c r="H40" i="6"/>
  <c r="E40" i="7"/>
  <c r="E40" i="6"/>
  <c r="D54" i="1"/>
  <c r="D54" i="4"/>
  <c r="D54" i="3"/>
  <c r="D54" i="2"/>
  <c r="B40" i="2"/>
  <c r="G40" i="1"/>
  <c r="E40" i="1"/>
  <c r="C40" i="1"/>
  <c r="G41" i="6"/>
  <c r="E41" i="6"/>
  <c r="C41" i="6"/>
  <c r="H41" i="6"/>
  <c r="E33" i="1"/>
  <c r="E44" i="1"/>
  <c r="E45" i="1"/>
  <c r="E50" i="1"/>
  <c r="E54" i="1"/>
  <c r="E45" i="5"/>
  <c r="E50" i="5"/>
  <c r="E54" i="5"/>
  <c r="E45" i="7"/>
  <c r="E33" i="7"/>
  <c r="E50" i="6"/>
  <c r="E54" i="4"/>
  <c r="E33" i="3"/>
  <c r="E44" i="3"/>
  <c r="E45" i="3"/>
  <c r="E50" i="3"/>
  <c r="E51" i="3"/>
  <c r="E54" i="3"/>
  <c r="E32" i="2"/>
  <c r="E33" i="2"/>
  <c r="E44" i="2"/>
  <c r="E45" i="2"/>
  <c r="E50" i="2"/>
  <c r="E51" i="2"/>
  <c r="E54" i="2"/>
  <c r="E35" i="2"/>
  <c r="E58" i="2"/>
  <c r="E35" i="3"/>
  <c r="E35" i="1"/>
  <c r="E46" i="1"/>
  <c r="E64" i="1"/>
  <c r="D51" i="2"/>
  <c r="E46" i="3"/>
  <c r="E64" i="3"/>
  <c r="D51" i="1"/>
  <c r="D64" i="2"/>
  <c r="E46" i="2"/>
  <c r="E64" i="2"/>
  <c r="E32" i="3"/>
  <c r="E58" i="3"/>
  <c r="E32" i="1"/>
  <c r="E58" i="1"/>
  <c r="D51" i="3"/>
  <c r="D50" i="6"/>
  <c r="D33" i="6"/>
  <c r="D54" i="6"/>
  <c r="D45" i="6"/>
  <c r="D54" i="5"/>
  <c r="D45" i="5"/>
  <c r="D50" i="5"/>
  <c r="B41" i="4"/>
  <c r="D44" i="6"/>
  <c r="D41" i="6"/>
  <c r="D44" i="5"/>
  <c r="E33" i="6"/>
  <c r="E50" i="7"/>
  <c r="E51" i="7"/>
  <c r="E54" i="7"/>
  <c r="B40" i="7"/>
  <c r="B40" i="6"/>
  <c r="B40" i="4"/>
  <c r="D33" i="7"/>
  <c r="D54" i="7"/>
  <c r="D45" i="7"/>
  <c r="D50" i="7"/>
  <c r="B41" i="3"/>
  <c r="B41" i="2"/>
  <c r="D46" i="1"/>
  <c r="D64" i="1"/>
  <c r="D44" i="7"/>
  <c r="D41" i="7"/>
  <c r="B41" i="5"/>
  <c r="B41" i="1"/>
  <c r="E54" i="6"/>
  <c r="E45" i="6"/>
  <c r="E51" i="1"/>
  <c r="E51" i="5"/>
  <c r="E44" i="5"/>
  <c r="E46" i="5"/>
  <c r="E64" i="5"/>
  <c r="E32" i="6"/>
  <c r="E32" i="7"/>
  <c r="E58" i="7"/>
  <c r="E58" i="6"/>
  <c r="D46" i="6"/>
  <c r="D64" i="6"/>
  <c r="D51" i="6"/>
  <c r="D51" i="7"/>
  <c r="D46" i="7"/>
  <c r="D64" i="7"/>
  <c r="B41" i="7"/>
  <c r="D35" i="7"/>
  <c r="B41" i="6"/>
  <c r="B40" i="5"/>
  <c r="D46" i="5"/>
  <c r="D64" i="5"/>
  <c r="D51" i="5"/>
  <c r="D35" i="6"/>
  <c r="E35" i="7"/>
  <c r="E44" i="7"/>
  <c r="E46" i="7"/>
  <c r="E64" i="7"/>
  <c r="E35" i="6"/>
  <c r="E51" i="6"/>
  <c r="E44" i="6"/>
  <c r="E46" i="6"/>
  <c r="E64" i="6"/>
  <c r="D32" i="6"/>
  <c r="D58" i="6"/>
  <c r="D32" i="7"/>
  <c r="D58" i="7"/>
  <c r="D32" i="1"/>
  <c r="D58" i="1"/>
  <c r="D32" i="2"/>
  <c r="D58" i="2"/>
  <c r="D32" i="3"/>
  <c r="D58" i="3"/>
  <c r="H32" i="1"/>
  <c r="H54" i="4"/>
  <c r="G54" i="4"/>
  <c r="F54" i="4"/>
  <c r="C54" i="4"/>
  <c r="H54" i="3"/>
  <c r="G54" i="3"/>
  <c r="F54" i="3"/>
  <c r="C54" i="3"/>
  <c r="H50" i="3"/>
  <c r="G50" i="3"/>
  <c r="F50" i="3"/>
  <c r="C50" i="3"/>
  <c r="H45" i="3"/>
  <c r="G45" i="3"/>
  <c r="F45" i="3"/>
  <c r="C45" i="3"/>
  <c r="C54" i="2"/>
  <c r="F54" i="2"/>
  <c r="G54" i="2"/>
  <c r="H54" i="2"/>
  <c r="C50" i="2"/>
  <c r="F50" i="2"/>
  <c r="G50" i="2"/>
  <c r="H50" i="2"/>
  <c r="C45" i="2"/>
  <c r="F45" i="2"/>
  <c r="G45" i="2"/>
  <c r="H45" i="2"/>
  <c r="C54" i="1"/>
  <c r="F54" i="1"/>
  <c r="G54" i="1"/>
  <c r="H54" i="1"/>
  <c r="C50" i="1"/>
  <c r="F50" i="1"/>
  <c r="G50" i="1"/>
  <c r="H50" i="1"/>
  <c r="C45" i="1"/>
  <c r="F45" i="1"/>
  <c r="G45" i="1"/>
  <c r="H45" i="1"/>
  <c r="F32" i="6"/>
  <c r="H32" i="6"/>
  <c r="G32" i="6"/>
  <c r="C32" i="6"/>
  <c r="B32" i="6"/>
  <c r="B69" i="6"/>
  <c r="C33" i="6"/>
  <c r="C58" i="6"/>
  <c r="C45" i="6"/>
  <c r="C54" i="6"/>
  <c r="C50" i="6"/>
  <c r="F33" i="6"/>
  <c r="F58" i="6"/>
  <c r="F45" i="6"/>
  <c r="F54" i="6"/>
  <c r="F50" i="6"/>
  <c r="H33" i="6"/>
  <c r="H58" i="6"/>
  <c r="H45" i="6"/>
  <c r="H54" i="6"/>
  <c r="H50" i="6"/>
  <c r="G54" i="6"/>
  <c r="G50" i="6"/>
  <c r="G45" i="6"/>
  <c r="G33" i="6"/>
  <c r="G58" i="6"/>
  <c r="H32" i="7"/>
  <c r="G32" i="7"/>
  <c r="F32" i="7"/>
  <c r="C32" i="7"/>
  <c r="B32" i="7"/>
  <c r="B69" i="7"/>
  <c r="H33" i="7"/>
  <c r="F33" i="7"/>
  <c r="C33" i="7"/>
  <c r="H58" i="7"/>
  <c r="F58" i="7"/>
  <c r="C58" i="7"/>
  <c r="G50" i="7"/>
  <c r="G51" i="7"/>
  <c r="C50" i="7"/>
  <c r="C51" i="7"/>
  <c r="H50" i="7"/>
  <c r="H51" i="7"/>
  <c r="F50" i="7"/>
  <c r="F51" i="7"/>
  <c r="H50" i="5"/>
  <c r="H54" i="5"/>
  <c r="H45" i="5"/>
  <c r="F50" i="5"/>
  <c r="F54" i="5"/>
  <c r="F45" i="5"/>
  <c r="C50" i="5"/>
  <c r="C54" i="5"/>
  <c r="C45" i="5"/>
  <c r="G54" i="7"/>
  <c r="G45" i="7"/>
  <c r="G50" i="5"/>
  <c r="G54" i="5"/>
  <c r="G45" i="5"/>
  <c r="B70" i="5"/>
  <c r="H54" i="7"/>
  <c r="H45" i="7"/>
  <c r="F54" i="7"/>
  <c r="F45" i="7"/>
  <c r="C54" i="7"/>
  <c r="C45" i="7"/>
  <c r="G33" i="7"/>
  <c r="G58" i="7"/>
  <c r="B32" i="5"/>
  <c r="B69" i="5"/>
  <c r="B69" i="4"/>
  <c r="H33" i="3"/>
  <c r="G33" i="3"/>
  <c r="F33" i="3"/>
  <c r="C33" i="3"/>
  <c r="H32" i="3"/>
  <c r="G32" i="3"/>
  <c r="F32" i="3"/>
  <c r="C32" i="3"/>
  <c r="B32" i="3"/>
  <c r="B69" i="3"/>
  <c r="H33" i="2"/>
  <c r="G33" i="2"/>
  <c r="F33" i="2"/>
  <c r="C33" i="2"/>
  <c r="H32" i="2"/>
  <c r="G32" i="2"/>
  <c r="F32" i="2"/>
  <c r="C32" i="2"/>
  <c r="B32" i="2"/>
  <c r="B69" i="2"/>
  <c r="H33" i="1"/>
  <c r="H58" i="1"/>
  <c r="G33" i="1"/>
  <c r="F33" i="1"/>
  <c r="C33" i="1"/>
  <c r="G32" i="1"/>
  <c r="F32" i="1"/>
  <c r="C32" i="1"/>
  <c r="G58" i="1"/>
  <c r="C58" i="1"/>
  <c r="C58" i="2"/>
  <c r="G58" i="3"/>
  <c r="F58" i="2"/>
  <c r="H58" i="3"/>
  <c r="G58" i="2"/>
  <c r="C58" i="3"/>
  <c r="F58" i="1"/>
  <c r="H58" i="2"/>
  <c r="F58" i="3"/>
  <c r="E57" i="2"/>
  <c r="E34" i="2"/>
  <c r="E59" i="2"/>
  <c r="E57" i="3"/>
  <c r="E34" i="3"/>
  <c r="E59" i="3"/>
  <c r="E59" i="4"/>
  <c r="E57" i="1"/>
  <c r="E34" i="1"/>
  <c r="E59" i="1"/>
  <c r="B57" i="3"/>
  <c r="B44" i="3"/>
  <c r="F51" i="1"/>
  <c r="F44" i="1"/>
  <c r="F46" i="1"/>
  <c r="H51" i="1"/>
  <c r="H44" i="1"/>
  <c r="H46" i="1"/>
  <c r="B34" i="6"/>
  <c r="B34" i="7"/>
  <c r="B34" i="5"/>
  <c r="C57" i="1"/>
  <c r="C51" i="1"/>
  <c r="C44" i="1"/>
  <c r="C46" i="1"/>
  <c r="G57" i="1"/>
  <c r="G51" i="1"/>
  <c r="G44" i="1"/>
  <c r="G46" i="1"/>
  <c r="B34" i="1"/>
  <c r="F34" i="1"/>
  <c r="C34" i="2"/>
  <c r="G57" i="2"/>
  <c r="H34" i="2"/>
  <c r="C57" i="2"/>
  <c r="C51" i="2"/>
  <c r="C44" i="2"/>
  <c r="C46" i="2"/>
  <c r="G51" i="2"/>
  <c r="G44" i="2"/>
  <c r="G46" i="2"/>
  <c r="B45" i="2"/>
  <c r="B70" i="2"/>
  <c r="B50" i="2"/>
  <c r="B54" i="2"/>
  <c r="F34" i="2"/>
  <c r="F35" i="2"/>
  <c r="H35" i="2"/>
  <c r="F51" i="3"/>
  <c r="F44" i="3"/>
  <c r="F46" i="3"/>
  <c r="F64" i="3"/>
  <c r="H51" i="3"/>
  <c r="H44" i="3"/>
  <c r="H46" i="3"/>
  <c r="H64" i="3"/>
  <c r="B50" i="4"/>
  <c r="B51" i="4"/>
  <c r="B45" i="4"/>
  <c r="B70" i="4"/>
  <c r="G34" i="1"/>
  <c r="B44" i="2"/>
  <c r="B57" i="2"/>
  <c r="F57" i="2"/>
  <c r="F51" i="2"/>
  <c r="F44" i="2"/>
  <c r="F46" i="2"/>
  <c r="H57" i="2"/>
  <c r="H51" i="2"/>
  <c r="H44" i="2"/>
  <c r="H46" i="2"/>
  <c r="C35" i="2"/>
  <c r="G35" i="2"/>
  <c r="G34" i="3"/>
  <c r="C34" i="3"/>
  <c r="H57" i="3"/>
  <c r="F57" i="3"/>
  <c r="C51" i="3"/>
  <c r="C44" i="3"/>
  <c r="C46" i="3"/>
  <c r="C64" i="3"/>
  <c r="G51" i="3"/>
  <c r="G44" i="3"/>
  <c r="G46" i="3"/>
  <c r="G64" i="3"/>
  <c r="G57" i="3"/>
  <c r="B50" i="3"/>
  <c r="B45" i="3"/>
  <c r="B70" i="3"/>
  <c r="B57" i="4"/>
  <c r="B44" i="4"/>
  <c r="B70" i="1"/>
  <c r="B34" i="4"/>
  <c r="B34" i="3"/>
  <c r="B34" i="2"/>
  <c r="B54" i="5"/>
  <c r="B33" i="5"/>
  <c r="B58" i="5"/>
  <c r="B45" i="5"/>
  <c r="B50" i="5"/>
  <c r="B54" i="4"/>
  <c r="B33" i="4"/>
  <c r="B58" i="4"/>
  <c r="B54" i="3"/>
  <c r="B33" i="3"/>
  <c r="B58" i="3"/>
  <c r="C35" i="3"/>
  <c r="F35" i="3"/>
  <c r="H35" i="3"/>
  <c r="G35" i="3"/>
  <c r="B33" i="2"/>
  <c r="B58" i="2"/>
  <c r="B33" i="1"/>
  <c r="B58" i="1"/>
  <c r="C35" i="1"/>
  <c r="F35" i="1"/>
  <c r="H35" i="1"/>
  <c r="G35" i="1"/>
  <c r="B50" i="1"/>
  <c r="B54" i="1"/>
  <c r="B46" i="4"/>
  <c r="B64" i="4"/>
  <c r="B46" i="2"/>
  <c r="B64" i="2"/>
  <c r="C64" i="2"/>
  <c r="D59" i="4"/>
  <c r="D57" i="2"/>
  <c r="D34" i="2"/>
  <c r="D59" i="2"/>
  <c r="G59" i="1"/>
  <c r="F59" i="1"/>
  <c r="H34" i="3"/>
  <c r="H59" i="3"/>
  <c r="G34" i="2"/>
  <c r="G59" i="2"/>
  <c r="F34" i="6"/>
  <c r="C34" i="7"/>
  <c r="C64" i="1"/>
  <c r="F34" i="3"/>
  <c r="F59" i="3"/>
  <c r="E34" i="6"/>
  <c r="E59" i="6"/>
  <c r="E57" i="6"/>
  <c r="C57" i="3"/>
  <c r="E34" i="7"/>
  <c r="E59" i="7"/>
  <c r="E57" i="7"/>
  <c r="C59" i="3"/>
  <c r="C59" i="4"/>
  <c r="F59" i="4"/>
  <c r="H59" i="2"/>
  <c r="G44" i="5"/>
  <c r="G46" i="5"/>
  <c r="G64" i="5"/>
  <c r="G51" i="5"/>
  <c r="G44" i="6"/>
  <c r="G46" i="6"/>
  <c r="G64" i="6"/>
  <c r="G51" i="6"/>
  <c r="G35" i="6"/>
  <c r="G64" i="1"/>
  <c r="C35" i="7"/>
  <c r="C44" i="7"/>
  <c r="C46" i="7"/>
  <c r="C64" i="7"/>
  <c r="F34" i="7"/>
  <c r="C34" i="6"/>
  <c r="H51" i="5"/>
  <c r="H44" i="5"/>
  <c r="H46" i="5"/>
  <c r="H64" i="5"/>
  <c r="H51" i="6"/>
  <c r="H44" i="6"/>
  <c r="H46" i="6"/>
  <c r="H64" i="6"/>
  <c r="H35" i="6"/>
  <c r="H64" i="1"/>
  <c r="F44" i="7"/>
  <c r="F46" i="7"/>
  <c r="F64" i="7"/>
  <c r="F35" i="7"/>
  <c r="F57" i="1"/>
  <c r="B51" i="3"/>
  <c r="G59" i="3"/>
  <c r="G59" i="4"/>
  <c r="C59" i="2"/>
  <c r="H64" i="2"/>
  <c r="F64" i="2"/>
  <c r="H59" i="4"/>
  <c r="F59" i="2"/>
  <c r="B51" i="2"/>
  <c r="G64" i="2"/>
  <c r="G44" i="7"/>
  <c r="G46" i="7"/>
  <c r="G64" i="7"/>
  <c r="G35" i="7"/>
  <c r="C51" i="5"/>
  <c r="C44" i="5"/>
  <c r="C46" i="5"/>
  <c r="C64" i="5"/>
  <c r="C57" i="6"/>
  <c r="C44" i="6"/>
  <c r="C46" i="6"/>
  <c r="C64" i="6"/>
  <c r="C51" i="6"/>
  <c r="C35" i="6"/>
  <c r="G34" i="7"/>
  <c r="G34" i="6"/>
  <c r="H34" i="7"/>
  <c r="H34" i="6"/>
  <c r="H34" i="1"/>
  <c r="H59" i="1"/>
  <c r="C34" i="1"/>
  <c r="C59" i="1"/>
  <c r="H44" i="7"/>
  <c r="H46" i="7"/>
  <c r="H64" i="7"/>
  <c r="H35" i="7"/>
  <c r="H57" i="1"/>
  <c r="F44" i="5"/>
  <c r="F46" i="5"/>
  <c r="F64" i="5"/>
  <c r="F51" i="5"/>
  <c r="F57" i="6"/>
  <c r="F44" i="6"/>
  <c r="F46" i="6"/>
  <c r="F64" i="6"/>
  <c r="F51" i="6"/>
  <c r="F35" i="6"/>
  <c r="F64" i="1"/>
  <c r="B46" i="3"/>
  <c r="B64" i="3"/>
  <c r="B70" i="6"/>
  <c r="B54" i="6"/>
  <c r="B45" i="6"/>
  <c r="B50" i="6"/>
  <c r="B33" i="6"/>
  <c r="B58" i="6"/>
  <c r="B70" i="7"/>
  <c r="B50" i="7"/>
  <c r="B33" i="7"/>
  <c r="B58" i="7"/>
  <c r="B45" i="7"/>
  <c r="B54" i="7"/>
  <c r="B35" i="5"/>
  <c r="B59" i="5"/>
  <c r="B35" i="4"/>
  <c r="B59" i="4"/>
  <c r="B35" i="3"/>
  <c r="B59" i="3"/>
  <c r="B35" i="2"/>
  <c r="B59" i="2"/>
  <c r="B35" i="1"/>
  <c r="B59" i="1"/>
  <c r="B44" i="1"/>
  <c r="B46" i="1"/>
  <c r="B57" i="1"/>
  <c r="B51" i="1"/>
  <c r="C59" i="6"/>
  <c r="F59" i="6"/>
  <c r="D57" i="1"/>
  <c r="D34" i="1"/>
  <c r="D59" i="1"/>
  <c r="D57" i="3"/>
  <c r="D34" i="3"/>
  <c r="D59" i="3"/>
  <c r="F59" i="7"/>
  <c r="F57" i="7"/>
  <c r="B57" i="5"/>
  <c r="H57" i="7"/>
  <c r="H59" i="7"/>
  <c r="H59" i="6"/>
  <c r="H57" i="6"/>
  <c r="C59" i="7"/>
  <c r="C57" i="7"/>
  <c r="G59" i="6"/>
  <c r="G57" i="6"/>
  <c r="G59" i="7"/>
  <c r="G57" i="7"/>
  <c r="B51" i="5"/>
  <c r="B44" i="5"/>
  <c r="B46" i="5"/>
  <c r="B64" i="5"/>
  <c r="B35" i="7"/>
  <c r="B59" i="7"/>
  <c r="B44" i="6"/>
  <c r="B46" i="6"/>
  <c r="B64" i="6"/>
  <c r="B57" i="6"/>
  <c r="B51" i="6"/>
  <c r="B35" i="6"/>
  <c r="B59" i="6"/>
  <c r="B44" i="7"/>
  <c r="B46" i="7"/>
  <c r="B64" i="7"/>
  <c r="B51" i="7"/>
  <c r="B57" i="7"/>
  <c r="B64" i="1"/>
  <c r="D57" i="7"/>
  <c r="D34" i="7"/>
  <c r="D59" i="7"/>
  <c r="D57" i="6"/>
  <c r="D34" i="6"/>
  <c r="D59" i="6"/>
</calcChain>
</file>

<file path=xl/sharedStrings.xml><?xml version="1.0" encoding="utf-8"?>
<sst xmlns="http://schemas.openxmlformats.org/spreadsheetml/2006/main" count="504" uniqueCount="137">
  <si>
    <t>Indicador</t>
  </si>
  <si>
    <t>Total programa</t>
  </si>
  <si>
    <t>Productos</t>
  </si>
  <si>
    <t>Edu. Especial</t>
  </si>
  <si>
    <t>Edu. Nocturna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</si>
  <si>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</si>
  <si>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</si>
  <si>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</si>
  <si>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</si>
  <si>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</si>
  <si>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</si>
  <si>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</si>
  <si>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</si>
  <si>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</si>
  <si>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</si>
  <si>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</si>
  <si>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</si>
  <si>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</si>
  <si>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</si>
  <si>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</si>
  <si>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</si>
  <si>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</si>
  <si>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</si>
  <si>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</si>
  <si>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</si>
  <si>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</si>
  <si>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</si>
  <si>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</si>
  <si>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</si>
  <si>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</si>
  <si>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</si>
  <si>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</si>
  <si>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</si>
  <si>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</si>
  <si>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</si>
  <si>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>De Composición</t>
  </si>
  <si>
    <t>Secundaria total</t>
  </si>
  <si>
    <t>Sec Académica</t>
  </si>
  <si>
    <t>Sec. Técnica</t>
  </si>
  <si>
    <t>Nota:</t>
  </si>
  <si>
    <t>Los beneficiarios se establecen a través de las listas de matrícula de las instituciones, no en todos los casos se financia el 100% de la matrícula.</t>
  </si>
  <si>
    <t>Los beneficiarios son los mismos de un mes a otro en la mayoría de los casos, excepto cuando se reportan aumentos/disminuciones de matrícula.</t>
  </si>
  <si>
    <t>PANEA recibe recursos de Desaf y del MEP; sin embargo, el programa no puede diferenciar los recursos de acuerdo a la fuente de financiamiento. Esto puede provocar que en estos indicadores se de el caso de gastos mayores a los ingresos.</t>
  </si>
  <si>
    <t xml:space="preserve">Gasto programado mensual por beneficiario (GPB) </t>
  </si>
  <si>
    <t xml:space="preserve">Gasto efectivo mensual por beneficiario (GEB) </t>
  </si>
  <si>
    <t xml:space="preserve">Gasto programado acumulado por beneficiario (GPB) </t>
  </si>
  <si>
    <t xml:space="preserve">Gasto efectivo acumulado por beneficiario (GEB) </t>
  </si>
  <si>
    <t>Preesc. y Primaria</t>
  </si>
  <si>
    <t>Nota: Los gastos programados del IV trimestre  provienen de fuentes diferentes a FODESAF (MEP). Sin embargo, dichos datos son utilizados para la elabopración de los indicadores.</t>
  </si>
  <si>
    <t>Efectivos 1T 2015</t>
  </si>
  <si>
    <t>IPC (1T 2015)</t>
  </si>
  <si>
    <t>Gasto efectivo real 1T 2015</t>
  </si>
  <si>
    <t>Gasto efectivo real por beneficiario 1T 2015</t>
  </si>
  <si>
    <t>Efectivos 2T 2015</t>
  </si>
  <si>
    <t>IPC (2T 2015)</t>
  </si>
  <si>
    <t>Gasto efectivo real 2T 2015</t>
  </si>
  <si>
    <t>Gasto efectivo real por beneficiario 2T 2015</t>
  </si>
  <si>
    <t>Efectivos 3T 2015</t>
  </si>
  <si>
    <t>IPC (3T 2015)</t>
  </si>
  <si>
    <t>Gasto efectivo real 3T 2015</t>
  </si>
  <si>
    <t>Gasto efectivo real por beneficiario 3T 2015</t>
  </si>
  <si>
    <t>Efectivos 4T 2015</t>
  </si>
  <si>
    <t>IPC (4T 2015)</t>
  </si>
  <si>
    <t>Gasto efectivo real 4T 2015</t>
  </si>
  <si>
    <t>Gasto efectivo real por beneficiario 4T 2015</t>
  </si>
  <si>
    <t>Efectivos 1S 2015</t>
  </si>
  <si>
    <t>IPC (1S 2015)</t>
  </si>
  <si>
    <t>Gasto efectivo real 1S 2015</t>
  </si>
  <si>
    <t>Gasto efectivo real por beneficiario 1S 2015</t>
  </si>
  <si>
    <t>Efectivos 3TA 2015</t>
  </si>
  <si>
    <t>IPC (3TA 2015)</t>
  </si>
  <si>
    <t>Gasto efectivo real 3TA 2015</t>
  </si>
  <si>
    <t>Gasto efectivo real por beneficiario 3TA 2015</t>
  </si>
  <si>
    <t>Efectivos  2015</t>
  </si>
  <si>
    <t>IPC ( 2015)</t>
  </si>
  <si>
    <t>Gasto efectivo real  2015</t>
  </si>
  <si>
    <t>Gasto efectivo real por beneficiario  2015</t>
  </si>
  <si>
    <t>Indicadores aplicados a PANEA. Primer trimestre 2016</t>
  </si>
  <si>
    <t>Programados 1T 2016</t>
  </si>
  <si>
    <t>Efectivos 1T 2016</t>
  </si>
  <si>
    <t>Programados año 2016</t>
  </si>
  <si>
    <t>En transferencias 1T 2016</t>
  </si>
  <si>
    <t>IPC (1T 2016)</t>
  </si>
  <si>
    <t>Gasto efectivo real 1T 2016</t>
  </si>
  <si>
    <t>Gasto efectivo real por beneficiario 1T 2016</t>
  </si>
  <si>
    <t>Informes Trimestrales PANEA 2015 y 2016</t>
  </si>
  <si>
    <t>Informes de Giros de Recursos, Presupuesto Desaf, 2016</t>
  </si>
  <si>
    <t>PAO PANEA 2016</t>
  </si>
  <si>
    <t>Fecha de actualización: 28/06/2016</t>
  </si>
  <si>
    <t>Indicadores aplicados a PANEA. Segundo trimestre 2016</t>
  </si>
  <si>
    <t>Programados 2T 2016</t>
  </si>
  <si>
    <t>Efectivos 2T 2016</t>
  </si>
  <si>
    <t>En transferencias 2T 2016</t>
  </si>
  <si>
    <t>IPC (2T 2016)</t>
  </si>
  <si>
    <t>Gasto efectivo real 2T 2016</t>
  </si>
  <si>
    <t>Gasto efectivo real por beneficiario 2T 2016</t>
  </si>
  <si>
    <t>Informes Trimestrales PANEA 2016</t>
  </si>
  <si>
    <t>Informe Girado PANEA 2016 en Alimentos y Servidoras</t>
  </si>
  <si>
    <t>Indicadores aplicados a PANEA. Tercer trimestre 2016</t>
  </si>
  <si>
    <t>Programados 3T 2016</t>
  </si>
  <si>
    <t>Efectivos 3T 2016</t>
  </si>
  <si>
    <t>En transferencias 3T 2016</t>
  </si>
  <si>
    <t>Efectivos 3T 20156</t>
  </si>
  <si>
    <t>IPC (3T 2016)</t>
  </si>
  <si>
    <t>Gasto efectivo real 3T 2016</t>
  </si>
  <si>
    <t>Gasto efectivo real por beneficiario 3T 2016</t>
  </si>
  <si>
    <t>Indicadores aplicados a PANEA. Cuarto trimestre 2016</t>
  </si>
  <si>
    <t>Programados 4T 2016</t>
  </si>
  <si>
    <t>Efectivos 4T 2016</t>
  </si>
  <si>
    <t>En transferencias 4T 2016</t>
  </si>
  <si>
    <t>IPC (4T 2016)</t>
  </si>
  <si>
    <t>Gasto efectivo real 4T 2016</t>
  </si>
  <si>
    <t>Gasto efectivo real por beneficiario 4T 2016</t>
  </si>
  <si>
    <t>Indicadores aplicados a PANEA.  2016</t>
  </si>
  <si>
    <t>Programados 1S 2016</t>
  </si>
  <si>
    <t>Efectivos 1S 2016</t>
  </si>
  <si>
    <t>En transferencias 1S 2016</t>
  </si>
  <si>
    <t>IPC (1S 2016)</t>
  </si>
  <si>
    <t>Gasto efectivo real 1S 2016</t>
  </si>
  <si>
    <t>Gasto efectivo real por beneficiario 1S 2016</t>
  </si>
  <si>
    <t>Efectivos 3TA 2016</t>
  </si>
  <si>
    <t>Programados 3TA 2016</t>
  </si>
  <si>
    <t>En transferencias 3TA 2016</t>
  </si>
  <si>
    <t>IPC (3TA 2016)</t>
  </si>
  <si>
    <t>Gasto efectivo real 3TA 2016</t>
  </si>
  <si>
    <t>Gasto efectivo real por beneficiario 3TA 2016</t>
  </si>
  <si>
    <t>Programados  2016</t>
  </si>
  <si>
    <t>Efectivos  2016</t>
  </si>
  <si>
    <t>Efectivos 2015</t>
  </si>
  <si>
    <t>En transferencias  2016</t>
  </si>
  <si>
    <t>IPC ( 2016)</t>
  </si>
  <si>
    <t>Gasto efectivo real  2016</t>
  </si>
  <si>
    <t>Gasto efectivo real por beneficiario  2016</t>
  </si>
  <si>
    <t>PANEA programó un producto llamado "Nuevas oportunidades", sin embargo, el programa informó a la DESAF la ejecución de recursos de nuevas oportunidades en el producto preescolar y primaria. Por lo que se incluye la programación de recursos y de beneficiarios en el producto de preescolar y primaria.</t>
  </si>
  <si>
    <t>Fecha de actualización: 04/08/2016</t>
  </si>
  <si>
    <t>Fecha de actualización: 28/11/2016</t>
  </si>
  <si>
    <t>Fecha de actualización: 16/01/2017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</si>
</sst>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____"/>
    <numFmt numFmtId="165" formatCode="#,##0.0"/>
    <numFmt numFmtId="166" formatCode="#,##0.0000"/>
    <numFmt numFmtId="167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3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/>
    </xf>
    <xf numFmtId="4" fontId="0" fillId="0" borderId="0" xfId="0" applyNumberFormat="1"/>
    <xf numFmtId="164" fontId="0" fillId="0" borderId="0" xfId="0" applyNumberFormat="1"/>
    <xf numFmtId="164" fontId="0" fillId="0" borderId="0" xfId="0" applyNumberFormat="1" applyFill="1"/>
    <xf numFmtId="0" fontId="0" fillId="0" borderId="3" xfId="0" applyBorder="1"/>
    <xf numFmtId="165" fontId="0" fillId="0" borderId="0" xfId="0" applyNumberFormat="1"/>
    <xf numFmtId="43" fontId="0" fillId="0" borderId="0" xfId="1" applyFont="1"/>
    <xf numFmtId="0" fontId="0" fillId="0" borderId="0" xfId="0" applyFont="1" applyAlignment="1">
      <alignment wrapText="1"/>
    </xf>
    <xf numFmtId="3" fontId="0" fillId="0" borderId="0" xfId="0" applyNumberFormat="1" applyFill="1"/>
    <xf numFmtId="4" fontId="0" fillId="0" borderId="0" xfId="0" applyNumberFormat="1" applyFill="1"/>
    <xf numFmtId="2" fontId="0" fillId="0" borderId="0" xfId="0" applyNumberFormat="1" applyFill="1"/>
    <xf numFmtId="43" fontId="0" fillId="0" borderId="0" xfId="1" applyNumberFormat="1" applyFont="1"/>
    <xf numFmtId="2" fontId="0" fillId="0" borderId="0" xfId="0" applyNumberFormat="1"/>
    <xf numFmtId="166" fontId="0" fillId="0" borderId="0" xfId="0" applyNumberFormat="1"/>
    <xf numFmtId="3" fontId="0" fillId="0" borderId="0" xfId="0" applyNumberFormat="1" applyAlignment="1">
      <alignment horizontal="right"/>
    </xf>
    <xf numFmtId="0" fontId="4" fillId="0" borderId="0" xfId="0" applyFont="1"/>
    <xf numFmtId="0" fontId="0" fillId="0" borderId="1" xfId="0" applyBorder="1" applyAlignment="1"/>
    <xf numFmtId="167" fontId="0" fillId="0" borderId="0" xfId="1" applyNumberFormat="1" applyFont="1"/>
    <xf numFmtId="3" fontId="0" fillId="0" borderId="0" xfId="0" applyNumberFormat="1" applyFill="1" applyAlignment="1">
      <alignment horizontal="right"/>
    </xf>
    <xf numFmtId="3" fontId="6" fillId="0" borderId="0" xfId="0" applyNumberFormat="1" applyFont="1"/>
    <xf numFmtId="0" fontId="0" fillId="0" borderId="0" xfId="0" applyFill="1" applyAlignment="1">
      <alignment horizontal="left" indent="1"/>
    </xf>
    <xf numFmtId="0" fontId="0" fillId="0" borderId="0" xfId="0" applyFill="1"/>
    <xf numFmtId="167" fontId="0" fillId="0" borderId="0" xfId="1" applyNumberFormat="1" applyFont="1" applyFill="1"/>
    <xf numFmtId="43" fontId="0" fillId="0" borderId="0" xfId="1" applyNumberFormat="1" applyFont="1" applyFill="1"/>
    <xf numFmtId="43" fontId="0" fillId="0" borderId="0" xfId="1" applyFont="1" applyFill="1"/>
    <xf numFmtId="0" fontId="7" fillId="0" borderId="0" xfId="0" applyFont="1"/>
    <xf numFmtId="3" fontId="6" fillId="0" borderId="0" xfId="0" applyNumberFormat="1" applyFont="1" applyFill="1"/>
    <xf numFmtId="0" fontId="6" fillId="0" borderId="0" xfId="0" applyFont="1"/>
    <xf numFmtId="0" fontId="6" fillId="0" borderId="0" xfId="0" applyFont="1" applyAlignment="1">
      <alignment horizontal="left" indent="1"/>
    </xf>
    <xf numFmtId="167" fontId="0" fillId="0" borderId="0" xfId="3" applyNumberFormat="1" applyFont="1" applyFill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PANEA: Indicadores de cobertura potencial 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Anual!$A$40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(Anual!$B$5,Anual!$C$5:$H$5)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Anual!$B$40:$H$40</c:f>
              <c:numCache>
                <c:formatCode>#,##0.0____</c:formatCode>
                <c:ptCount val="7"/>
                <c:pt idx="0">
                  <c:v>194.87997970594765</c:v>
                </c:pt>
                <c:pt idx="1">
                  <c:v>227.1379734228212</c:v>
                </c:pt>
                <c:pt idx="2">
                  <c:v>133.58732454097347</c:v>
                </c:pt>
                <c:pt idx="3">
                  <c:v>105.78023895274318</c:v>
                </c:pt>
                <c:pt idx="4">
                  <c:v>294.78431152577076</c:v>
                </c:pt>
                <c:pt idx="5">
                  <c:v>192.37875288683603</c:v>
                </c:pt>
                <c:pt idx="6">
                  <c:v>365.95008389261744</c:v>
                </c:pt>
              </c:numCache>
            </c:numRef>
          </c:val>
        </c:ser>
        <c:ser>
          <c:idx val="1"/>
          <c:order val="1"/>
          <c:tx>
            <c:strRef>
              <c:f>Anual!$A$41</c:f>
              <c:strCache>
                <c:ptCount val="1"/>
                <c:pt idx="0">
                  <c:v>Cobertura Efectiva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(Anual!$B$5,Anual!$C$5:$H$5)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Anual!$B$41:$H$41</c:f>
              <c:numCache>
                <c:formatCode>#,##0.0____</c:formatCode>
                <c:ptCount val="7"/>
                <c:pt idx="0">
                  <c:v>192.98685907260409</c:v>
                </c:pt>
                <c:pt idx="1">
                  <c:v>223.70792918734131</c:v>
                </c:pt>
                <c:pt idx="2">
                  <c:v>135.52615112940342</c:v>
                </c:pt>
                <c:pt idx="3">
                  <c:v>103.19638098979095</c:v>
                </c:pt>
                <c:pt idx="4">
                  <c:v>322.94102853109769</c:v>
                </c:pt>
                <c:pt idx="5">
                  <c:v>201.68591224018476</c:v>
                </c:pt>
                <c:pt idx="6">
                  <c:v>339.63926174496646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274408664"/>
        <c:axId val="274409448"/>
      </c:barChart>
      <c:catAx>
        <c:axId val="274408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74409448"/>
        <c:crosses val="autoZero"/>
        <c:auto val="1"/>
        <c:lblAlgn val="ctr"/>
        <c:lblOffset val="100"/>
        <c:noMultiLvlLbl val="0"/>
      </c:catAx>
      <c:valAx>
        <c:axId val="274409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74408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PANEA: Indicadores de resultado 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Anual!$B$44:$H$44</c:f>
              <c:numCache>
                <c:formatCode>#,##0.0____</c:formatCode>
                <c:ptCount val="7"/>
                <c:pt idx="0">
                  <c:v>99.028571002419</c:v>
                </c:pt>
                <c:pt idx="1">
                  <c:v>98.489885163721695</c:v>
                </c:pt>
                <c:pt idx="2">
                  <c:v>101.45135520536253</c:v>
                </c:pt>
                <c:pt idx="3">
                  <c:v>97.557333970377442</c:v>
                </c:pt>
                <c:pt idx="4">
                  <c:v>109.55163348401781</c:v>
                </c:pt>
                <c:pt idx="5">
                  <c:v>104.83793517406963</c:v>
                </c:pt>
                <c:pt idx="6">
                  <c:v>92.810270223801467</c:v>
                </c:pt>
              </c:numCache>
            </c:numRef>
          </c:val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Anual!$B$45:$H$45</c:f>
              <c:numCache>
                <c:formatCode>#,##0.0____</c:formatCode>
                <c:ptCount val="7"/>
                <c:pt idx="0">
                  <c:v>100.3580000964558</c:v>
                </c:pt>
                <c:pt idx="1">
                  <c:v>100.12203143020855</c:v>
                </c:pt>
                <c:pt idx="2">
                  <c:v>101.67184855376502</c:v>
                </c:pt>
                <c:pt idx="3">
                  <c:v>98.95290051283061</c:v>
                </c:pt>
                <c:pt idx="4">
                  <c:v>107.34418221373956</c:v>
                </c:pt>
                <c:pt idx="5">
                  <c:v>104.9277049733675</c:v>
                </c:pt>
                <c:pt idx="6">
                  <c:v>95.781600703061144</c:v>
                </c:pt>
              </c:numCache>
            </c:numRef>
          </c:val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Anual!$B$46:$H$46</c:f>
              <c:numCache>
                <c:formatCode>#,##0.0____</c:formatCode>
                <c:ptCount val="7"/>
                <c:pt idx="0">
                  <c:v>99.693285549437405</c:v>
                </c:pt>
                <c:pt idx="1">
                  <c:v>99.305958296965116</c:v>
                </c:pt>
                <c:pt idx="2">
                  <c:v>101.56160187956377</c:v>
                </c:pt>
                <c:pt idx="3">
                  <c:v>98.255117241604026</c:v>
                </c:pt>
                <c:pt idx="4">
                  <c:v>108.44790784887869</c:v>
                </c:pt>
                <c:pt idx="5">
                  <c:v>104.88282007371856</c:v>
                </c:pt>
                <c:pt idx="6">
                  <c:v>94.295935463431306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274409840"/>
        <c:axId val="274410232"/>
      </c:barChart>
      <c:catAx>
        <c:axId val="27440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74410232"/>
        <c:crosses val="autoZero"/>
        <c:auto val="1"/>
        <c:lblAlgn val="ctr"/>
        <c:lblOffset val="100"/>
        <c:noMultiLvlLbl val="0"/>
      </c:catAx>
      <c:valAx>
        <c:axId val="274410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74409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PANEA: Indicadores de avance 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Anual!$B$49:$H$49</c:f>
              <c:numCache>
                <c:formatCode>#,##0.0____</c:formatCode>
                <c:ptCount val="7"/>
                <c:pt idx="0">
                  <c:v>99.028571002419</c:v>
                </c:pt>
                <c:pt idx="1">
                  <c:v>98.489885163721695</c:v>
                </c:pt>
                <c:pt idx="2">
                  <c:v>101.45135520536253</c:v>
                </c:pt>
                <c:pt idx="3">
                  <c:v>97.557333970377442</c:v>
                </c:pt>
                <c:pt idx="4">
                  <c:v>109.55163348401781</c:v>
                </c:pt>
                <c:pt idx="5">
                  <c:v>104.83793517406963</c:v>
                </c:pt>
                <c:pt idx="6">
                  <c:v>92.810270223801467</c:v>
                </c:pt>
              </c:numCache>
            </c:numRef>
          </c:val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Anual!$B$50:$H$50</c:f>
              <c:numCache>
                <c:formatCode>#,##0.0____</c:formatCode>
                <c:ptCount val="7"/>
                <c:pt idx="0">
                  <c:v>100.3580000964558</c:v>
                </c:pt>
                <c:pt idx="1">
                  <c:v>100.12203143020857</c:v>
                </c:pt>
                <c:pt idx="2">
                  <c:v>101.67184855376502</c:v>
                </c:pt>
                <c:pt idx="3">
                  <c:v>98.95290051283061</c:v>
                </c:pt>
                <c:pt idx="4">
                  <c:v>107.34418221373956</c:v>
                </c:pt>
                <c:pt idx="5">
                  <c:v>104.92770497336753</c:v>
                </c:pt>
                <c:pt idx="6">
                  <c:v>95.78160070306113</c:v>
                </c:pt>
              </c:numCache>
            </c:numRef>
          </c:val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Anual!$B$51:$H$51</c:f>
              <c:numCache>
                <c:formatCode>#,##0.0____</c:formatCode>
                <c:ptCount val="7"/>
                <c:pt idx="0">
                  <c:v>99.693285549437405</c:v>
                </c:pt>
                <c:pt idx="1">
                  <c:v>99.30595829696513</c:v>
                </c:pt>
                <c:pt idx="2">
                  <c:v>101.56160187956377</c:v>
                </c:pt>
                <c:pt idx="3">
                  <c:v>98.255117241604026</c:v>
                </c:pt>
                <c:pt idx="4">
                  <c:v>108.44790784887869</c:v>
                </c:pt>
                <c:pt idx="5">
                  <c:v>104.88282007371858</c:v>
                </c:pt>
                <c:pt idx="6">
                  <c:v>94.295935463431306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276299072"/>
        <c:axId val="276299464"/>
      </c:barChart>
      <c:catAx>
        <c:axId val="27629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76299464"/>
        <c:crosses val="autoZero"/>
        <c:auto val="1"/>
        <c:lblAlgn val="ctr"/>
        <c:lblOffset val="100"/>
        <c:noMultiLvlLbl val="0"/>
      </c:catAx>
      <c:valAx>
        <c:axId val="276299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76299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PANEA: Índice transferencia efectiva del gasto (ITG) 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Anual!$A$54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Anual!$B$54:$H$54</c:f>
              <c:numCache>
                <c:formatCode>#,##0.0____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76300248"/>
        <c:axId val="276300640"/>
      </c:barChart>
      <c:catAx>
        <c:axId val="276300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76300640"/>
        <c:crosses val="autoZero"/>
        <c:auto val="1"/>
        <c:lblAlgn val="ctr"/>
        <c:lblOffset val="100"/>
        <c:noMultiLvlLbl val="0"/>
      </c:catAx>
      <c:valAx>
        <c:axId val="27630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76300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PANEA: Indicadores de expansión 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Anual!$B$57:$H$57</c:f>
              <c:numCache>
                <c:formatCode>#,##0.0____</c:formatCode>
                <c:ptCount val="7"/>
                <c:pt idx="0">
                  <c:v>4.5880779357104107</c:v>
                </c:pt>
                <c:pt idx="1">
                  <c:v>-0.66200032472480963</c:v>
                </c:pt>
                <c:pt idx="2">
                  <c:v>16.331185978438924</c:v>
                </c:pt>
                <c:pt idx="3">
                  <c:v>12.318093197500723</c:v>
                </c:pt>
                <c:pt idx="4">
                  <c:v>24.576522218627094</c:v>
                </c:pt>
                <c:pt idx="5">
                  <c:v>4.1564792176039145</c:v>
                </c:pt>
                <c:pt idx="6">
                  <c:v>31.834047359798113</c:v>
                </c:pt>
              </c:numCache>
            </c:numRef>
          </c:val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Anual!$B$58:$H$58</c:f>
              <c:numCache>
                <c:formatCode>#,##0.0____</c:formatCode>
                <c:ptCount val="7"/>
                <c:pt idx="0">
                  <c:v>11.58719645508819</c:v>
                </c:pt>
                <c:pt idx="1">
                  <c:v>7.0885159710978751</c:v>
                </c:pt>
                <c:pt idx="2">
                  <c:v>21.012743219561237</c:v>
                </c:pt>
                <c:pt idx="3">
                  <c:v>17.976423974213994</c:v>
                </c:pt>
                <c:pt idx="4">
                  <c:v>27.314184211771163</c:v>
                </c:pt>
                <c:pt idx="5">
                  <c:v>11.753391539353398</c:v>
                </c:pt>
                <c:pt idx="6">
                  <c:v>41.528680414604871</c:v>
                </c:pt>
              </c:numCache>
            </c:numRef>
          </c:val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Anual!$B$59:$H$59</c:f>
              <c:numCache>
                <c:formatCode>#,##0.0____</c:formatCode>
                <c:ptCount val="7"/>
                <c:pt idx="0">
                  <c:v>6.6920806439143776</c:v>
                </c:pt>
                <c:pt idx="1">
                  <c:v>7.8021666644770837</c:v>
                </c:pt>
                <c:pt idx="2">
                  <c:v>4.0243355225399347</c:v>
                </c:pt>
                <c:pt idx="3">
                  <c:v>5.0377731811771742</c:v>
                </c:pt>
                <c:pt idx="4">
                  <c:v>2.1975745865979279</c:v>
                </c:pt>
                <c:pt idx="5">
                  <c:v>7.2937491539801336</c:v>
                </c:pt>
                <c:pt idx="6">
                  <c:v>7.3536641322620167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276301424"/>
        <c:axId val="276301816"/>
      </c:barChart>
      <c:catAx>
        <c:axId val="27630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76301816"/>
        <c:crosses val="autoZero"/>
        <c:auto val="1"/>
        <c:lblAlgn val="ctr"/>
        <c:lblOffset val="100"/>
        <c:noMultiLvlLbl val="0"/>
      </c:catAx>
      <c:valAx>
        <c:axId val="276301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76301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PANEA: Indicadores de gasto medio 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Gasto programado acumulado por beneficiario (GPB)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Anual!$B$65:$H$65</c:f>
              <c:numCache>
                <c:formatCode>#,##0.0</c:formatCode>
                <c:ptCount val="7"/>
                <c:pt idx="0">
                  <c:v>93076.983183584642</c:v>
                </c:pt>
                <c:pt idx="1">
                  <c:v>94079.891479498125</c:v>
                </c:pt>
                <c:pt idx="2">
                  <c:v>91761.252751931999</c:v>
                </c:pt>
                <c:pt idx="3">
                  <c:v>91847.587375864896</c:v>
                </c:pt>
                <c:pt idx="4">
                  <c:v>91581.660901570038</c:v>
                </c:pt>
                <c:pt idx="5">
                  <c:v>93089.121235415209</c:v>
                </c:pt>
                <c:pt idx="6">
                  <c:v>85769.936345474722</c:v>
                </c:pt>
              </c:numCache>
            </c:numRef>
          </c:val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Gasto efectivo acumulado por beneficiario (GEB)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Anual!$B$66:$H$66</c:f>
              <c:numCache>
                <c:formatCode>#,##0.0</c:formatCode>
                <c:ptCount val="7"/>
                <c:pt idx="0">
                  <c:v>94326.51398239228</c:v>
                </c:pt>
                <c:pt idx="1">
                  <c:v>95638.956589326393</c:v>
                </c:pt>
                <c:pt idx="2">
                  <c:v>91960.685729755933</c:v>
                </c:pt>
                <c:pt idx="3">
                  <c:v>93161.475473562619</c:v>
                </c:pt>
                <c:pt idx="4">
                  <c:v>89736.302258689946</c:v>
                </c:pt>
                <c:pt idx="5">
                  <c:v>93168.830853085979</c:v>
                </c:pt>
                <c:pt idx="6">
                  <c:v>88515.8698014697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276829296"/>
        <c:axId val="276829688"/>
      </c:barChart>
      <c:catAx>
        <c:axId val="27682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76829688"/>
        <c:crosses val="autoZero"/>
        <c:auto val="1"/>
        <c:lblAlgn val="ctr"/>
        <c:lblOffset val="100"/>
        <c:noMultiLvlLbl val="0"/>
      </c:catAx>
      <c:valAx>
        <c:axId val="276829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7682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PANEA: Índice de eficiencia (IE) 2016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Anual!$B$64:$H$64</c:f>
              <c:numCache>
                <c:formatCode>#,##0.0</c:formatCode>
                <c:ptCount val="7"/>
                <c:pt idx="0">
                  <c:v>98.372661840693127</c:v>
                </c:pt>
                <c:pt idx="1">
                  <c:v>97.687115303479985</c:v>
                </c:pt>
                <c:pt idx="2">
                  <c:v>101.34134762053255</c:v>
                </c:pt>
                <c:pt idx="3">
                  <c:v>96.869391774876405</c:v>
                </c:pt>
                <c:pt idx="4">
                  <c:v>110.67805639538638</c:v>
                </c:pt>
                <c:pt idx="5">
                  <c:v>104.7930886752266</c:v>
                </c:pt>
                <c:pt idx="6">
                  <c:v>91.370693192930773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76830472"/>
        <c:axId val="276830864"/>
      </c:barChart>
      <c:catAx>
        <c:axId val="276830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76830864"/>
        <c:crosses val="autoZero"/>
        <c:auto val="1"/>
        <c:lblAlgn val="ctr"/>
        <c:lblOffset val="100"/>
        <c:noMultiLvlLbl val="0"/>
      </c:catAx>
      <c:valAx>
        <c:axId val="27683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76830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PANEA: Indicadores de giro de recursos 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cat>
            <c:strRef>
              <c:f>Anual!$A$69:$A$70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Anual!$B$69:$B$70</c:f>
              <c:numCache>
                <c:formatCode>#,##0.0____</c:formatCode>
                <c:ptCount val="2"/>
                <c:pt idx="0">
                  <c:v>70.100614390849344</c:v>
                </c:pt>
                <c:pt idx="1">
                  <c:v>143.16279674369889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76831648"/>
        <c:axId val="276832040"/>
      </c:barChart>
      <c:catAx>
        <c:axId val="27683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76832040"/>
        <c:crosses val="autoZero"/>
        <c:auto val="1"/>
        <c:lblAlgn val="ctr"/>
        <c:lblOffset val="100"/>
        <c:noMultiLvlLbl val="0"/>
      </c:catAx>
      <c:valAx>
        <c:axId val="276832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76831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1174750</xdr:colOff>
      <xdr:row>45</xdr:row>
      <xdr:rowOff>30691</xdr:rowOff>
    </xdr:from>
    <xdr:to>
      <xdr:col>14</xdr:col>
      <xdr:colOff>740833</xdr:colOff>
      <xdr:row>59</xdr:row>
      <xdr:rowOff>106891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1185333</xdr:colOff>
      <xdr:row>61</xdr:row>
      <xdr:rowOff>20107</xdr:rowOff>
    </xdr:from>
    <xdr:to>
      <xdr:col>14</xdr:col>
      <xdr:colOff>751416</xdr:colOff>
      <xdr:row>75</xdr:row>
      <xdr:rowOff>75140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1195916</xdr:colOff>
      <xdr:row>77</xdr:row>
      <xdr:rowOff>9523</xdr:rowOff>
    </xdr:from>
    <xdr:to>
      <xdr:col>14</xdr:col>
      <xdr:colOff>761999</xdr:colOff>
      <xdr:row>91</xdr:row>
      <xdr:rowOff>85723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3661833</xdr:colOff>
      <xdr:row>86</xdr:row>
      <xdr:rowOff>20107</xdr:rowOff>
    </xdr:from>
    <xdr:to>
      <xdr:col>4</xdr:col>
      <xdr:colOff>285750</xdr:colOff>
      <xdr:row>100</xdr:row>
      <xdr:rowOff>96307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793750</xdr:colOff>
      <xdr:row>86</xdr:row>
      <xdr:rowOff>9524</xdr:rowOff>
    </xdr:from>
    <xdr:to>
      <xdr:col>8</xdr:col>
      <xdr:colOff>1047750</xdr:colOff>
      <xdr:row>100</xdr:row>
      <xdr:rowOff>85724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31750</xdr:colOff>
      <xdr:row>93</xdr:row>
      <xdr:rowOff>30691</xdr:rowOff>
    </xdr:from>
    <xdr:to>
      <xdr:col>15</xdr:col>
      <xdr:colOff>31750</xdr:colOff>
      <xdr:row>107</xdr:row>
      <xdr:rowOff>106891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3672416</xdr:colOff>
      <xdr:row>101</xdr:row>
      <xdr:rowOff>178857</xdr:rowOff>
    </xdr:from>
    <xdr:to>
      <xdr:col>4</xdr:col>
      <xdr:colOff>296333</xdr:colOff>
      <xdr:row>116</xdr:row>
      <xdr:rowOff>64557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825500</xdr:colOff>
      <xdr:row>102</xdr:row>
      <xdr:rowOff>20108</xdr:rowOff>
    </xdr:from>
    <xdr:to>
      <xdr:col>8</xdr:col>
      <xdr:colOff>1079500</xdr:colOff>
      <xdr:row>116</xdr:row>
      <xdr:rowOff>96308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304800</xdr:colOff>
      <xdr:row>42</xdr:row>
      <xdr:rowOff>180975</xdr:rowOff>
    </xdr:to>
    <xdr:sp macro="" textlink="">
      <xdr:nvSpPr>
        <xdr:cNvPr id="3" name="2 CuadroTexto"/>
        <xdr:cNvSpPr txBox="1"/>
      </xdr:nvSpPr>
      <xdr:spPr>
        <a:xfrm>
          <a:off x="0" y="0"/>
          <a:ext cx="7924800" cy="8181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R" sz="1100" u="sng">
              <a:solidFill>
                <a:sysClr val="windowText" lastClr="000000"/>
              </a:solidFill>
            </a:rPr>
            <a:t>Observaciones</a:t>
          </a:r>
        </a:p>
        <a:p>
          <a:endParaRPr lang="es-CR" sz="110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200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La información es proporcionada por las unidades ejecutoras de cada programa. </a:t>
          </a:r>
        </a:p>
        <a:p>
          <a:pPr marL="0" marR="0" indent="0" defTabSz="914400" eaLnBrk="1" fontAlgn="auto" latinLnBrk="0" hangingPunct="1">
            <a:lnSpc>
              <a:spcPct val="200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Se deben tomar en cuenta las particularidades de cada programa 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En el caso particular de</a:t>
          </a: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 PANEA (Comedores Escolares):</a:t>
          </a:r>
          <a:endParaRPr lang="es-CR" sz="1100">
            <a:solidFill>
              <a:sysClr val="windowText" lastClr="000000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beneficiarios se establecen a través de las listas de matrícula de las instituciones, no en todos los casos se financia el 100% de la matrícula.</a:t>
          </a:r>
          <a:r>
            <a:rPr lang="es-CR"/>
            <a:t> 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beneficiarios son los mismos de un mes a otro en la mayoría de los casos, excepto cuando se reportan aumentos/disminuciones de matrícula.</a:t>
          </a:r>
          <a:r>
            <a:rPr lang="es-CR"/>
            <a:t> 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PANEA recibe recursos de Desaf y del MEP; sin embargo, el programa no puede diferenciar los recursos de acuerdo a la fuente de financiamiento. Esto puede provocar que en estos indicadores se de el caso de gastos mayores a los ingresos.</a:t>
          </a:r>
          <a:r>
            <a:rPr lang="es-CR"/>
            <a:t> </a:t>
          </a: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 baseline="0">
            <a:solidFill>
              <a:sysClr val="windowText" lastClr="000000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Se recomienda observar la fórmula utilizada en Excel cuando existan dudas sobre algún resultado obtenido.</a:t>
          </a: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rgbClr val="1F497D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rgbClr val="1F497D"/>
            </a:solidFill>
            <a:effectLst/>
            <a:latin typeface="+mn-lt"/>
            <a:ea typeface="Calibri"/>
            <a:cs typeface="Times New Roman"/>
          </a:endParaRPr>
        </a:p>
        <a:p>
          <a:endParaRPr lang="es-CR" sz="1100"/>
        </a:p>
        <a:p>
          <a:endParaRPr lang="es-CR" sz="1100"/>
        </a:p>
        <a:p>
          <a:endParaRPr lang="es-CR" sz="1100"/>
        </a:p>
        <a:p>
          <a:endParaRPr lang="es-C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46"/>
  <sheetViews>
    <sheetView zoomScale="80" zoomScaleNormal="80" workbookViewId="0">
      <pane ySplit="5" topLeftCell="A9" activePane="bottomLeft" state="frozen"/>
      <selection activeCell="E29" sqref="E29"/>
      <selection pane="bottomLeft" activeCell="A83" sqref="A83"/>
    </sheetView>
  </sheetViews>
  <sheetFormatPr baseColWidth="10" defaultColWidth="11.42578125" defaultRowHeight="15" x14ac:dyDescent="0.25"/>
  <cols>
    <col min="1" max="1" width="55.140625" customWidth="1"/>
    <col min="2" max="2" width="19.85546875" customWidth="1"/>
    <col min="3" max="3" width="16.85546875" bestFit="1" customWidth="1"/>
    <col min="4" max="4" width="16.42578125" customWidth="1"/>
    <col min="5" max="5" width="17.5703125" bestFit="1" customWidth="1"/>
    <col min="6" max="8" width="15.42578125" bestFit="1" customWidth="1"/>
    <col min="10" max="10" width="15.28515625" bestFit="1" customWidth="1"/>
  </cols>
  <sheetData>
    <row r="2" spans="1:10" ht="15.75" x14ac:dyDescent="0.25">
      <c r="A2" s="40" t="s">
        <v>77</v>
      </c>
      <c r="B2" s="40"/>
      <c r="C2" s="40"/>
      <c r="D2" s="40"/>
      <c r="E2" s="40"/>
      <c r="F2" s="40"/>
      <c r="G2" s="40"/>
      <c r="H2" s="40"/>
      <c r="I2" s="40"/>
    </row>
    <row r="4" spans="1:10" x14ac:dyDescent="0.25">
      <c r="A4" s="35" t="s">
        <v>0</v>
      </c>
      <c r="B4" s="37" t="s">
        <v>1</v>
      </c>
      <c r="C4" s="39" t="s">
        <v>2</v>
      </c>
      <c r="D4" s="39"/>
      <c r="E4" s="39"/>
      <c r="F4" s="39"/>
      <c r="G4" s="39"/>
      <c r="H4" s="39"/>
    </row>
    <row r="5" spans="1:10" ht="15.75" thickBot="1" x14ac:dyDescent="0.3">
      <c r="A5" s="36"/>
      <c r="B5" s="38"/>
      <c r="C5" s="1" t="s">
        <v>47</v>
      </c>
      <c r="D5" s="1" t="s">
        <v>36</v>
      </c>
      <c r="E5" s="1" t="s">
        <v>37</v>
      </c>
      <c r="F5" s="1" t="s">
        <v>38</v>
      </c>
      <c r="G5" s="1" t="s">
        <v>3</v>
      </c>
      <c r="H5" s="1" t="s">
        <v>4</v>
      </c>
    </row>
    <row r="6" spans="1:10" ht="15.75" thickTop="1" x14ac:dyDescent="0.25"/>
    <row r="7" spans="1:10" x14ac:dyDescent="0.25">
      <c r="A7" s="2" t="s">
        <v>5</v>
      </c>
    </row>
    <row r="9" spans="1:10" x14ac:dyDescent="0.25">
      <c r="A9" t="s">
        <v>6</v>
      </c>
    </row>
    <row r="10" spans="1:10" x14ac:dyDescent="0.25">
      <c r="A10" s="3" t="s">
        <v>49</v>
      </c>
      <c r="B10" s="4">
        <f>+C10+D10+G10+H10</f>
        <v>696243</v>
      </c>
      <c r="C10" s="4">
        <v>502776</v>
      </c>
      <c r="D10" s="13">
        <f>E10+F10</f>
        <v>166775</v>
      </c>
      <c r="E10" s="4">
        <v>112483</v>
      </c>
      <c r="F10" s="4">
        <v>54292</v>
      </c>
      <c r="G10" s="4">
        <v>4165</v>
      </c>
      <c r="H10" s="4">
        <v>22527</v>
      </c>
    </row>
    <row r="11" spans="1:10" x14ac:dyDescent="0.25">
      <c r="A11" s="3" t="s">
        <v>78</v>
      </c>
      <c r="B11" s="13">
        <f>C11+D11+G11+H11</f>
        <v>737496</v>
      </c>
      <c r="C11" s="13">
        <v>506286</v>
      </c>
      <c r="D11" s="13">
        <f>E11+F11</f>
        <v>192148</v>
      </c>
      <c r="E11" s="13">
        <v>129766</v>
      </c>
      <c r="F11" s="13">
        <v>62382</v>
      </c>
      <c r="G11" s="13">
        <v>4165</v>
      </c>
      <c r="H11" s="13">
        <v>34897</v>
      </c>
    </row>
    <row r="12" spans="1:10" x14ac:dyDescent="0.25">
      <c r="A12" s="3" t="s">
        <v>79</v>
      </c>
      <c r="B12" s="13">
        <f t="shared" ref="B12:B13" si="0">C12+D12+G12+H12</f>
        <v>723913</v>
      </c>
      <c r="C12" s="13">
        <v>498829</v>
      </c>
      <c r="D12" s="13">
        <f>E12+F12</f>
        <v>193227</v>
      </c>
      <c r="E12" s="13">
        <v>125423</v>
      </c>
      <c r="F12" s="13">
        <v>67804</v>
      </c>
      <c r="G12" s="13">
        <v>4274</v>
      </c>
      <c r="H12" s="13">
        <v>27583</v>
      </c>
    </row>
    <row r="13" spans="1:10" x14ac:dyDescent="0.25">
      <c r="A13" s="3" t="s">
        <v>80</v>
      </c>
      <c r="B13" s="13">
        <f t="shared" si="0"/>
        <v>737496</v>
      </c>
      <c r="C13" s="13">
        <f>C11</f>
        <v>506286</v>
      </c>
      <c r="D13" s="13">
        <f t="shared" ref="D13:H13" si="1">D11</f>
        <v>192148</v>
      </c>
      <c r="E13" s="13">
        <f t="shared" si="1"/>
        <v>129766</v>
      </c>
      <c r="F13" s="13">
        <f t="shared" si="1"/>
        <v>62382</v>
      </c>
      <c r="G13" s="13">
        <f t="shared" si="1"/>
        <v>4165</v>
      </c>
      <c r="H13" s="13">
        <f t="shared" si="1"/>
        <v>34897</v>
      </c>
    </row>
    <row r="15" spans="1:10" x14ac:dyDescent="0.25">
      <c r="A15" s="5" t="s">
        <v>7</v>
      </c>
    </row>
    <row r="16" spans="1:10" x14ac:dyDescent="0.25">
      <c r="A16" s="3" t="s">
        <v>49</v>
      </c>
      <c r="B16" s="24">
        <f>C16+D16+G16+H16</f>
        <v>10325184423.499996</v>
      </c>
      <c r="C16" s="4">
        <v>7487262122.2999954</v>
      </c>
      <c r="D16" s="13">
        <f>E16+F16</f>
        <v>2467264063.5999999</v>
      </c>
      <c r="E16" s="4">
        <v>1670456078</v>
      </c>
      <c r="F16" s="4">
        <v>796807985.5999999</v>
      </c>
      <c r="G16" s="4">
        <v>60155133.200000003</v>
      </c>
      <c r="H16" s="4">
        <v>310503104.39999998</v>
      </c>
      <c r="J16" s="6"/>
    </row>
    <row r="17" spans="1:8" x14ac:dyDescent="0.25">
      <c r="A17" s="3" t="s">
        <v>78</v>
      </c>
      <c r="B17" s="13">
        <f>C17+D17+G17+H17</f>
        <v>11590000794.019999</v>
      </c>
      <c r="C17" s="13">
        <v>8045736973.1199999</v>
      </c>
      <c r="D17" s="13">
        <f>E17+F17</f>
        <v>2972317737.8399992</v>
      </c>
      <c r="E17" s="13">
        <v>2009454049.5799992</v>
      </c>
      <c r="F17" s="13">
        <v>962863688.26000023</v>
      </c>
      <c r="G17" s="13">
        <v>65087010.32</v>
      </c>
      <c r="H17" s="13">
        <v>506859072.74000013</v>
      </c>
    </row>
    <row r="18" spans="1:8" x14ac:dyDescent="0.25">
      <c r="A18" s="3" t="s">
        <v>79</v>
      </c>
      <c r="B18" s="13">
        <f>C18+D18+G18+H18</f>
        <v>11050837052.759998</v>
      </c>
      <c r="C18" s="13">
        <v>7737956608.5399971</v>
      </c>
      <c r="D18" s="13">
        <f>E18+F18</f>
        <v>2863117070.440001</v>
      </c>
      <c r="E18" s="13">
        <v>1875034964.730001</v>
      </c>
      <c r="F18" s="13">
        <v>988082105.71000004</v>
      </c>
      <c r="G18" s="13">
        <v>64483094.280000001</v>
      </c>
      <c r="H18" s="13">
        <v>385280279.49999994</v>
      </c>
    </row>
    <row r="19" spans="1:8" x14ac:dyDescent="0.25">
      <c r="A19" s="3" t="s">
        <v>80</v>
      </c>
      <c r="B19" s="13">
        <f>C19+D19+G19+H19</f>
        <v>68643902789.960945</v>
      </c>
      <c r="C19" s="13">
        <v>47631331937.58918</v>
      </c>
      <c r="D19" s="13">
        <f>E19+F19</f>
        <v>17631741193.778229</v>
      </c>
      <c r="E19" s="13">
        <v>11918694023.416485</v>
      </c>
      <c r="F19" s="13">
        <v>5713047170.361742</v>
      </c>
      <c r="G19" s="13">
        <v>387716189.94550431</v>
      </c>
      <c r="H19" s="13">
        <v>2993113468.6480317</v>
      </c>
    </row>
    <row r="20" spans="1:8" x14ac:dyDescent="0.25">
      <c r="A20" s="3" t="s">
        <v>81</v>
      </c>
      <c r="B20" s="27">
        <f>B18</f>
        <v>11050837052.759998</v>
      </c>
      <c r="C20" s="27">
        <f t="shared" ref="C20:H20" si="2">C18</f>
        <v>7737956608.5399971</v>
      </c>
      <c r="D20" s="27">
        <f t="shared" si="2"/>
        <v>2863117070.440001</v>
      </c>
      <c r="E20" s="27">
        <f t="shared" si="2"/>
        <v>1875034964.730001</v>
      </c>
      <c r="F20" s="27">
        <f t="shared" si="2"/>
        <v>988082105.71000004</v>
      </c>
      <c r="G20" s="27">
        <f t="shared" si="2"/>
        <v>64483094.280000001</v>
      </c>
      <c r="H20" s="27">
        <f t="shared" si="2"/>
        <v>385280279.49999994</v>
      </c>
    </row>
    <row r="21" spans="1:8" x14ac:dyDescent="0.25">
      <c r="B21" s="4"/>
      <c r="C21" s="4"/>
      <c r="D21" s="4"/>
      <c r="E21" s="18"/>
      <c r="F21" s="4"/>
    </row>
    <row r="22" spans="1:8" x14ac:dyDescent="0.25">
      <c r="A22" s="5" t="s">
        <v>8</v>
      </c>
      <c r="B22" s="4"/>
      <c r="C22" s="4"/>
      <c r="D22" s="4"/>
      <c r="E22" s="18"/>
      <c r="F22" s="4"/>
    </row>
    <row r="23" spans="1:8" x14ac:dyDescent="0.25">
      <c r="A23" s="3" t="s">
        <v>78</v>
      </c>
      <c r="B23" s="4">
        <f>B17</f>
        <v>11590000794.019999</v>
      </c>
      <c r="E23" s="18"/>
    </row>
    <row r="24" spans="1:8" x14ac:dyDescent="0.25">
      <c r="A24" s="3" t="s">
        <v>79</v>
      </c>
      <c r="B24" s="4">
        <v>4852605656.0799999</v>
      </c>
      <c r="E24" s="18"/>
    </row>
    <row r="25" spans="1:8" x14ac:dyDescent="0.25">
      <c r="E25" s="18"/>
    </row>
    <row r="26" spans="1:8" x14ac:dyDescent="0.25">
      <c r="A26" t="s">
        <v>9</v>
      </c>
    </row>
    <row r="27" spans="1:8" x14ac:dyDescent="0.25">
      <c r="A27" s="3" t="s">
        <v>50</v>
      </c>
      <c r="B27" s="17">
        <v>1</v>
      </c>
      <c r="C27" s="17">
        <v>1</v>
      </c>
      <c r="D27" s="17">
        <v>1</v>
      </c>
      <c r="E27" s="17">
        <v>1</v>
      </c>
      <c r="F27" s="17">
        <v>1</v>
      </c>
      <c r="G27" s="17">
        <v>1</v>
      </c>
      <c r="H27" s="17">
        <v>1</v>
      </c>
    </row>
    <row r="28" spans="1:8" x14ac:dyDescent="0.25">
      <c r="A28" s="3" t="s">
        <v>82</v>
      </c>
      <c r="B28" s="17">
        <v>0.99</v>
      </c>
      <c r="C28" s="17">
        <v>0.99</v>
      </c>
      <c r="D28" s="17">
        <v>0.99</v>
      </c>
      <c r="E28" s="17">
        <v>0.99</v>
      </c>
      <c r="F28" s="17">
        <v>0.99</v>
      </c>
      <c r="G28" s="17">
        <v>0.99</v>
      </c>
      <c r="H28" s="17">
        <v>0.99</v>
      </c>
    </row>
    <row r="29" spans="1:8" x14ac:dyDescent="0.25">
      <c r="A29" s="25" t="s">
        <v>10</v>
      </c>
      <c r="B29" s="4">
        <f>C29+D29+G29+H29</f>
        <v>378436</v>
      </c>
      <c r="C29" s="4">
        <v>222898</v>
      </c>
      <c r="D29" s="13">
        <f>E29+F29</f>
        <v>143837</v>
      </c>
      <c r="E29" s="23">
        <v>122675.08684488069</v>
      </c>
      <c r="F29" s="19">
        <v>21161.91315511932</v>
      </c>
      <c r="G29" s="4">
        <v>2165</v>
      </c>
      <c r="H29" s="4">
        <v>9536</v>
      </c>
    </row>
    <row r="31" spans="1:8" x14ac:dyDescent="0.25">
      <c r="A31" s="3" t="s">
        <v>11</v>
      </c>
    </row>
    <row r="32" spans="1:8" x14ac:dyDescent="0.25">
      <c r="A32" s="3" t="s">
        <v>51</v>
      </c>
      <c r="B32" s="6">
        <f>B16/B27</f>
        <v>10325184423.499996</v>
      </c>
      <c r="C32" s="6">
        <f t="shared" ref="C32:G32" si="3">C16/C27</f>
        <v>7487262122.2999954</v>
      </c>
      <c r="D32" s="6">
        <f t="shared" ref="D32" si="4">D16/D27</f>
        <v>2467264063.5999999</v>
      </c>
      <c r="E32" s="6">
        <f t="shared" si="3"/>
        <v>1670456078</v>
      </c>
      <c r="F32" s="6">
        <f t="shared" si="3"/>
        <v>796807985.5999999</v>
      </c>
      <c r="G32" s="6">
        <f t="shared" si="3"/>
        <v>60155133.200000003</v>
      </c>
      <c r="H32" s="6">
        <f>H16/H27</f>
        <v>310503104.39999998</v>
      </c>
    </row>
    <row r="33" spans="1:8" x14ac:dyDescent="0.25">
      <c r="A33" s="3" t="s">
        <v>83</v>
      </c>
      <c r="B33" s="6">
        <f>B18/B28</f>
        <v>11162461669.454544</v>
      </c>
      <c r="C33" s="6">
        <f t="shared" ref="C33:H33" si="5">C18/C28</f>
        <v>7816117786.4040375</v>
      </c>
      <c r="D33" s="6">
        <f t="shared" ref="D33" si="6">D18/D28</f>
        <v>2892037444.8888898</v>
      </c>
      <c r="E33" s="6">
        <f t="shared" si="5"/>
        <v>1893974711.8484859</v>
      </c>
      <c r="F33" s="6">
        <f t="shared" si="5"/>
        <v>998062733.04040408</v>
      </c>
      <c r="G33" s="6">
        <f t="shared" si="5"/>
        <v>65134438.666666672</v>
      </c>
      <c r="H33" s="6">
        <f t="shared" si="5"/>
        <v>389171999.49494946</v>
      </c>
    </row>
    <row r="34" spans="1:8" x14ac:dyDescent="0.25">
      <c r="A34" s="3" t="s">
        <v>52</v>
      </c>
      <c r="B34" s="14">
        <f>B32/B10</f>
        <v>14829.857425496553</v>
      </c>
      <c r="C34" s="14">
        <f t="shared" ref="C34:H34" si="7">C32/C10</f>
        <v>14891.844722699563</v>
      </c>
      <c r="D34" s="14">
        <f t="shared" ref="D34" si="8">D32/D10</f>
        <v>14793.968302203568</v>
      </c>
      <c r="E34" s="14">
        <f t="shared" si="7"/>
        <v>14850.742583323703</v>
      </c>
      <c r="F34" s="14">
        <f t="shared" si="7"/>
        <v>14676.342474029321</v>
      </c>
      <c r="G34" s="14">
        <f t="shared" si="7"/>
        <v>14443.009171668667</v>
      </c>
      <c r="H34" s="14">
        <f t="shared" si="7"/>
        <v>13783.597656145957</v>
      </c>
    </row>
    <row r="35" spans="1:8" x14ac:dyDescent="0.25">
      <c r="A35" s="3" t="s">
        <v>84</v>
      </c>
      <c r="B35" s="6">
        <f>B33/B12</f>
        <v>15419.617646671</v>
      </c>
      <c r="C35" s="6">
        <f t="shared" ref="C35:H35" si="9">C33/C12</f>
        <v>15668.932212048692</v>
      </c>
      <c r="D35" s="6">
        <f t="shared" ref="D35" si="10">D33/D12</f>
        <v>14967.04624555</v>
      </c>
      <c r="E35" s="6">
        <f t="shared" si="9"/>
        <v>15100.696936355262</v>
      </c>
      <c r="F35" s="6">
        <f t="shared" si="9"/>
        <v>14719.820851873106</v>
      </c>
      <c r="G35" s="6">
        <f t="shared" si="9"/>
        <v>15239.690843862114</v>
      </c>
      <c r="H35" s="6">
        <f t="shared" si="9"/>
        <v>14109.125167492639</v>
      </c>
    </row>
    <row r="37" spans="1:8" x14ac:dyDescent="0.25">
      <c r="A37" s="2" t="s">
        <v>12</v>
      </c>
    </row>
    <row r="39" spans="1:8" x14ac:dyDescent="0.25">
      <c r="A39" t="s">
        <v>13</v>
      </c>
    </row>
    <row r="40" spans="1:8" x14ac:dyDescent="0.25">
      <c r="A40" t="s">
        <v>14</v>
      </c>
      <c r="B40" s="7">
        <f>(B11)/B29*100</f>
        <v>194.87997970594765</v>
      </c>
      <c r="C40" s="7">
        <f t="shared" ref="C40:H40" si="11">(C11)/C29*100</f>
        <v>227.1379734228212</v>
      </c>
      <c r="D40" s="7">
        <f t="shared" si="11"/>
        <v>133.58732454097347</v>
      </c>
      <c r="E40" s="7">
        <f t="shared" si="11"/>
        <v>105.78023895274318</v>
      </c>
      <c r="F40" s="7">
        <f t="shared" si="11"/>
        <v>294.78431152577076</v>
      </c>
      <c r="G40" s="7">
        <f t="shared" si="11"/>
        <v>192.37875288683603</v>
      </c>
      <c r="H40" s="7">
        <f t="shared" si="11"/>
        <v>365.95008389261744</v>
      </c>
    </row>
    <row r="41" spans="1:8" x14ac:dyDescent="0.25">
      <c r="A41" t="s">
        <v>15</v>
      </c>
      <c r="B41" s="7">
        <f>(B12)/B29*100</f>
        <v>191.29073343973616</v>
      </c>
      <c r="C41" s="7">
        <f t="shared" ref="C41:H41" si="12">(C12)/C29*100</f>
        <v>223.79249701657261</v>
      </c>
      <c r="D41" s="7">
        <f t="shared" si="12"/>
        <v>134.33747922996167</v>
      </c>
      <c r="E41" s="7">
        <f t="shared" si="12"/>
        <v>102.23999283456304</v>
      </c>
      <c r="F41" s="7">
        <f t="shared" si="12"/>
        <v>320.4058135150101</v>
      </c>
      <c r="G41" s="7">
        <f t="shared" si="12"/>
        <v>197.41339491916858</v>
      </c>
      <c r="H41" s="7">
        <f t="shared" si="12"/>
        <v>289.25125838926175</v>
      </c>
    </row>
    <row r="43" spans="1:8" x14ac:dyDescent="0.25">
      <c r="A43" t="s">
        <v>16</v>
      </c>
    </row>
    <row r="44" spans="1:8" x14ac:dyDescent="0.25">
      <c r="A44" t="s">
        <v>17</v>
      </c>
      <c r="B44" s="7">
        <f>B12/B11*100</f>
        <v>98.158227298859927</v>
      </c>
      <c r="C44" s="7">
        <f t="shared" ref="C44:H44" si="13">C12/C11*100</f>
        <v>98.527117084019693</v>
      </c>
      <c r="D44" s="7">
        <f t="shared" ref="D44" si="14">D12/D11*100</f>
        <v>100.5615463080542</v>
      </c>
      <c r="E44" s="7">
        <f t="shared" si="13"/>
        <v>96.653206541004579</v>
      </c>
      <c r="F44" s="7">
        <f t="shared" si="13"/>
        <v>108.69160975922543</v>
      </c>
      <c r="G44" s="7">
        <f t="shared" si="13"/>
        <v>102.6170468187275</v>
      </c>
      <c r="H44" s="7">
        <f t="shared" si="13"/>
        <v>79.041178324784369</v>
      </c>
    </row>
    <row r="45" spans="1:8" x14ac:dyDescent="0.25">
      <c r="A45" t="s">
        <v>18</v>
      </c>
      <c r="B45" s="7">
        <f>B18/B17*100</f>
        <v>95.348026709901617</v>
      </c>
      <c r="C45" s="7">
        <f t="shared" ref="C45:H45" si="15">C18/C17*100</f>
        <v>96.17461563051009</v>
      </c>
      <c r="D45" s="7">
        <f t="shared" ref="D45" si="16">D18/D17*100</f>
        <v>96.326076919375552</v>
      </c>
      <c r="E45" s="7">
        <f t="shared" si="15"/>
        <v>93.310666403240546</v>
      </c>
      <c r="F45" s="7">
        <f t="shared" si="15"/>
        <v>102.61910566962726</v>
      </c>
      <c r="G45" s="7">
        <f t="shared" si="15"/>
        <v>99.072140451634127</v>
      </c>
      <c r="H45" s="7">
        <f t="shared" si="15"/>
        <v>76.013294468072871</v>
      </c>
    </row>
    <row r="46" spans="1:8" x14ac:dyDescent="0.25">
      <c r="A46" t="s">
        <v>19</v>
      </c>
      <c r="B46" s="7">
        <f>AVERAGE(B44:B45)</f>
        <v>96.753127004380772</v>
      </c>
      <c r="C46" s="7">
        <f t="shared" ref="C46:H46" si="17">AVERAGE(C44:C45)</f>
        <v>97.350866357264891</v>
      </c>
      <c r="D46" s="7">
        <f t="shared" ref="D46" si="18">AVERAGE(D44:D45)</f>
        <v>98.443811613714871</v>
      </c>
      <c r="E46" s="7">
        <f t="shared" si="17"/>
        <v>94.981936472122555</v>
      </c>
      <c r="F46" s="7">
        <f t="shared" si="17"/>
        <v>105.65535771442634</v>
      </c>
      <c r="G46" s="7">
        <f t="shared" si="17"/>
        <v>100.84459363518081</v>
      </c>
      <c r="H46" s="7">
        <f t="shared" si="17"/>
        <v>77.52723639642862</v>
      </c>
    </row>
    <row r="47" spans="1:8" x14ac:dyDescent="0.25">
      <c r="B47" s="7"/>
      <c r="C47" s="7"/>
      <c r="D47" s="7"/>
      <c r="E47" s="7"/>
      <c r="F47" s="7"/>
    </row>
    <row r="48" spans="1:8" x14ac:dyDescent="0.25">
      <c r="A48" t="s">
        <v>20</v>
      </c>
    </row>
    <row r="49" spans="1:18" x14ac:dyDescent="0.25">
      <c r="A49" t="s">
        <v>21</v>
      </c>
      <c r="B49" s="7">
        <f>B12/B13*100</f>
        <v>98.158227298859927</v>
      </c>
      <c r="C49" s="7">
        <f t="shared" ref="C49:H49" si="19">C12/C13*100</f>
        <v>98.527117084019693</v>
      </c>
      <c r="D49" s="7">
        <f t="shared" si="19"/>
        <v>100.5615463080542</v>
      </c>
      <c r="E49" s="7">
        <f t="shared" si="19"/>
        <v>96.653206541004579</v>
      </c>
      <c r="F49" s="7">
        <f t="shared" si="19"/>
        <v>108.69160975922543</v>
      </c>
      <c r="G49" s="7">
        <f t="shared" si="19"/>
        <v>102.6170468187275</v>
      </c>
      <c r="H49" s="7">
        <f t="shared" si="19"/>
        <v>79.041178324784369</v>
      </c>
    </row>
    <row r="50" spans="1:18" x14ac:dyDescent="0.25">
      <c r="A50" t="s">
        <v>22</v>
      </c>
      <c r="B50" s="7">
        <f>B18/B19*100</f>
        <v>16.098788972669201</v>
      </c>
      <c r="C50" s="7">
        <f t="shared" ref="C50:H50" si="20">C18/C19*100</f>
        <v>16.245518010453619</v>
      </c>
      <c r="D50" s="7">
        <f t="shared" ref="D50" si="21">D18/D19*100</f>
        <v>16.238425002803005</v>
      </c>
      <c r="E50" s="7">
        <f t="shared" si="20"/>
        <v>15.731882713375702</v>
      </c>
      <c r="F50" s="7">
        <f t="shared" si="20"/>
        <v>17.295185498134721</v>
      </c>
      <c r="G50" s="7">
        <f t="shared" si="20"/>
        <v>16.631519640452328</v>
      </c>
      <c r="H50" s="7">
        <f t="shared" si="20"/>
        <v>12.872224308757275</v>
      </c>
    </row>
    <row r="51" spans="1:18" x14ac:dyDescent="0.25">
      <c r="A51" t="s">
        <v>23</v>
      </c>
      <c r="B51" s="7">
        <f>(B49+B50)/2</f>
        <v>57.128508135764562</v>
      </c>
      <c r="C51" s="7">
        <f t="shared" ref="C51:H51" si="22">(C49+C50)/2</f>
        <v>57.386317547236658</v>
      </c>
      <c r="D51" s="7">
        <f t="shared" ref="D51" si="23">(D49+D50)/2</f>
        <v>58.399985655428608</v>
      </c>
      <c r="E51" s="7">
        <f t="shared" si="22"/>
        <v>56.192544627190138</v>
      </c>
      <c r="F51" s="7">
        <f t="shared" si="22"/>
        <v>62.993397628680071</v>
      </c>
      <c r="G51" s="7">
        <f t="shared" si="22"/>
        <v>59.624283229589913</v>
      </c>
      <c r="H51" s="7">
        <f t="shared" si="22"/>
        <v>45.956701316770818</v>
      </c>
    </row>
    <row r="53" spans="1:18" x14ac:dyDescent="0.25">
      <c r="A53" t="s">
        <v>35</v>
      </c>
    </row>
    <row r="54" spans="1:18" x14ac:dyDescent="0.25">
      <c r="A54" t="s">
        <v>24</v>
      </c>
      <c r="B54" s="7">
        <f>B20/B18*100</f>
        <v>100</v>
      </c>
      <c r="C54" s="7">
        <f t="shared" ref="C54:H54" si="24">C20/C18*100</f>
        <v>100</v>
      </c>
      <c r="D54" s="7">
        <f t="shared" si="24"/>
        <v>100</v>
      </c>
      <c r="E54" s="7">
        <f t="shared" si="24"/>
        <v>100</v>
      </c>
      <c r="F54" s="7">
        <f t="shared" si="24"/>
        <v>100</v>
      </c>
      <c r="G54" s="7">
        <f t="shared" si="24"/>
        <v>100</v>
      </c>
      <c r="H54" s="7">
        <f t="shared" si="24"/>
        <v>100</v>
      </c>
    </row>
    <row r="56" spans="1:18" x14ac:dyDescent="0.25">
      <c r="A56" t="s">
        <v>25</v>
      </c>
    </row>
    <row r="57" spans="1:18" x14ac:dyDescent="0.25">
      <c r="A57" t="s">
        <v>26</v>
      </c>
      <c r="B57" s="7">
        <f>((B12/B10)-1)*100</f>
        <v>3.9741871731564959</v>
      </c>
      <c r="C57" s="7">
        <f t="shared" ref="C57:H57" si="25">((C12/C10)-1)*100</f>
        <v>-0.78504144987031621</v>
      </c>
      <c r="D57" s="7">
        <f t="shared" ref="D57" si="26">((D12/D10)-1)*100</f>
        <v>15.860890421226204</v>
      </c>
      <c r="E57" s="7">
        <f t="shared" si="25"/>
        <v>11.503960598490437</v>
      </c>
      <c r="F57" s="7">
        <f t="shared" si="25"/>
        <v>24.887644588521329</v>
      </c>
      <c r="G57" s="7">
        <f t="shared" si="25"/>
        <v>2.6170468187274976</v>
      </c>
      <c r="H57" s="7">
        <f t="shared" si="25"/>
        <v>22.444178097394229</v>
      </c>
    </row>
    <row r="58" spans="1:18" x14ac:dyDescent="0.25">
      <c r="A58" t="s">
        <v>27</v>
      </c>
      <c r="B58" s="7">
        <f>((B33/B32)-1)*100</f>
        <v>8.109077878056258</v>
      </c>
      <c r="C58" s="7">
        <f t="shared" ref="C58:H58" si="27">((C33/C32)-1)*100</f>
        <v>4.3922018320232237</v>
      </c>
      <c r="D58" s="7">
        <f t="shared" si="27"/>
        <v>17.216372886698661</v>
      </c>
      <c r="E58" s="7">
        <f t="shared" si="27"/>
        <v>13.380695056412373</v>
      </c>
      <c r="F58" s="7">
        <f t="shared" si="27"/>
        <v>25.257621795652362</v>
      </c>
      <c r="G58" s="7">
        <f t="shared" si="27"/>
        <v>8.2774406801025435</v>
      </c>
      <c r="H58" s="7">
        <f t="shared" si="27"/>
        <v>25.335944787722873</v>
      </c>
      <c r="J58" s="7"/>
      <c r="K58" s="7"/>
      <c r="L58" s="7"/>
      <c r="M58" s="7"/>
      <c r="N58" s="7"/>
      <c r="O58" s="7"/>
      <c r="P58" s="7"/>
      <c r="Q58" s="7"/>
      <c r="R58" s="7"/>
    </row>
    <row r="59" spans="1:18" x14ac:dyDescent="0.25">
      <c r="A59" t="s">
        <v>28</v>
      </c>
      <c r="B59" s="7">
        <f>((B35/B34)-1)*100</f>
        <v>3.9768435006023006</v>
      </c>
      <c r="C59" s="7">
        <f t="shared" ref="C59:H59" si="28">((C35/C34)-1)*100</f>
        <v>5.2182083806220358</v>
      </c>
      <c r="D59" s="7">
        <f t="shared" ref="D59" si="29">((D35/D34)-1)*100</f>
        <v>1.1699223616739252</v>
      </c>
      <c r="E59" s="7">
        <f t="shared" si="28"/>
        <v>1.6831101315582631</v>
      </c>
      <c r="F59" s="7">
        <f t="shared" si="28"/>
        <v>0.29624804627395029</v>
      </c>
      <c r="G59" s="7">
        <f t="shared" si="28"/>
        <v>5.5160366009890271</v>
      </c>
      <c r="H59" s="7">
        <f t="shared" si="28"/>
        <v>2.361702071313232</v>
      </c>
    </row>
    <row r="60" spans="1:18" x14ac:dyDescent="0.25">
      <c r="B60" s="8"/>
      <c r="C60" s="8"/>
      <c r="D60" s="8"/>
      <c r="E60" s="8"/>
      <c r="F60" s="8"/>
    </row>
    <row r="61" spans="1:18" x14ac:dyDescent="0.25">
      <c r="A61" t="s">
        <v>29</v>
      </c>
    </row>
    <row r="62" spans="1:18" x14ac:dyDescent="0.25">
      <c r="A62" t="s">
        <v>43</v>
      </c>
      <c r="B62" s="4">
        <f>B17/(B11*3)</f>
        <v>5238.4468498902588</v>
      </c>
      <c r="C62" s="4">
        <f t="shared" ref="C62:H62" si="30">C17/(C11*3)</f>
        <v>5297.2278995929837</v>
      </c>
      <c r="D62" s="4">
        <f t="shared" si="30"/>
        <v>5156.2992031142649</v>
      </c>
      <c r="E62" s="4">
        <f t="shared" si="30"/>
        <v>5161.7374083093137</v>
      </c>
      <c r="F62" s="4">
        <f t="shared" si="30"/>
        <v>5144.9867390165982</v>
      </c>
      <c r="G62" s="4">
        <f t="shared" si="30"/>
        <v>5209.0444433773509</v>
      </c>
      <c r="H62" s="4">
        <f t="shared" si="30"/>
        <v>4841.4770394780844</v>
      </c>
    </row>
    <row r="63" spans="1:18" x14ac:dyDescent="0.25">
      <c r="A63" t="s">
        <v>44</v>
      </c>
      <c r="B63" s="4">
        <f>B18/(B12*3)</f>
        <v>5088.4738234014303</v>
      </c>
      <c r="C63" s="4">
        <f t="shared" ref="C63:H63" si="31">C18/(C12*3)</f>
        <v>5170.7476299760683</v>
      </c>
      <c r="D63" s="4">
        <f t="shared" si="31"/>
        <v>4939.1252610315005</v>
      </c>
      <c r="E63" s="4">
        <f t="shared" si="31"/>
        <v>4983.2299889972355</v>
      </c>
      <c r="F63" s="4">
        <f t="shared" si="31"/>
        <v>4857.5408811181251</v>
      </c>
      <c r="G63" s="4">
        <f t="shared" si="31"/>
        <v>5029.0979784744968</v>
      </c>
      <c r="H63" s="4">
        <f t="shared" si="31"/>
        <v>4656.0113052725701</v>
      </c>
    </row>
    <row r="64" spans="1:18" x14ac:dyDescent="0.25">
      <c r="A64" t="s">
        <v>30</v>
      </c>
      <c r="B64" s="4">
        <f>(B62/B63)*B46</f>
        <v>99.604740235124581</v>
      </c>
      <c r="C64" s="4">
        <f t="shared" ref="C64:H64" si="32">(C62/C63)*C46</f>
        <v>99.732139764020602</v>
      </c>
      <c r="D64" s="4">
        <f t="shared" ref="D64" si="33">(D62/D63)*D46</f>
        <v>102.77239805603129</v>
      </c>
      <c r="E64" s="4">
        <f t="shared" si="32"/>
        <v>98.384344227401414</v>
      </c>
      <c r="F64" s="4">
        <f t="shared" si="32"/>
        <v>111.90753256648907</v>
      </c>
      <c r="G64" s="4">
        <f t="shared" si="32"/>
        <v>104.45292025893853</v>
      </c>
      <c r="H64" s="4">
        <f t="shared" si="32"/>
        <v>80.615426024083831</v>
      </c>
    </row>
    <row r="65" spans="1:8" x14ac:dyDescent="0.25">
      <c r="A65" t="s">
        <v>45</v>
      </c>
      <c r="B65" s="4">
        <f>B17/B11</f>
        <v>15715.340549670776</v>
      </c>
      <c r="C65" s="4">
        <f t="shared" ref="C65:H65" si="34">C17/C11</f>
        <v>15891.68369877895</v>
      </c>
      <c r="D65" s="4">
        <f t="shared" si="34"/>
        <v>15468.897609342794</v>
      </c>
      <c r="E65" s="4">
        <f t="shared" si="34"/>
        <v>15485.212224927942</v>
      </c>
      <c r="F65" s="4">
        <f t="shared" si="34"/>
        <v>15434.960217049793</v>
      </c>
      <c r="G65" s="4">
        <f t="shared" si="34"/>
        <v>15627.133330132054</v>
      </c>
      <c r="H65" s="4">
        <f t="shared" si="34"/>
        <v>14524.431118434253</v>
      </c>
    </row>
    <row r="66" spans="1:8" x14ac:dyDescent="0.25">
      <c r="A66" t="s">
        <v>46</v>
      </c>
      <c r="B66" s="4">
        <f>B18/B12</f>
        <v>15265.42147020429</v>
      </c>
      <c r="C66" s="4">
        <f t="shared" ref="C66:H66" si="35">C18/C12</f>
        <v>15512.242889928206</v>
      </c>
      <c r="D66" s="4">
        <f t="shared" si="35"/>
        <v>14817.3757830945</v>
      </c>
      <c r="E66" s="4">
        <f t="shared" si="35"/>
        <v>14949.689966991707</v>
      </c>
      <c r="F66" s="4">
        <f t="shared" si="35"/>
        <v>14572.622643354374</v>
      </c>
      <c r="G66" s="4">
        <f t="shared" si="35"/>
        <v>15087.293935423491</v>
      </c>
      <c r="H66" s="4">
        <f t="shared" si="35"/>
        <v>13968.033915817712</v>
      </c>
    </row>
    <row r="67" spans="1:8" x14ac:dyDescent="0.25">
      <c r="B67" s="7"/>
      <c r="C67" s="7"/>
      <c r="D67" s="7"/>
      <c r="E67" s="7"/>
      <c r="F67" s="7"/>
    </row>
    <row r="68" spans="1:8" x14ac:dyDescent="0.25">
      <c r="A68" t="s">
        <v>31</v>
      </c>
      <c r="B68" s="7"/>
      <c r="C68" s="7"/>
      <c r="D68" s="7"/>
      <c r="E68" s="7"/>
      <c r="F68" s="7"/>
    </row>
    <row r="69" spans="1:8" x14ac:dyDescent="0.25">
      <c r="A69" t="s">
        <v>32</v>
      </c>
      <c r="B69" s="8">
        <f>(B24/B23)*100</f>
        <v>41.868898391998044</v>
      </c>
      <c r="C69" s="7"/>
      <c r="D69" s="7"/>
      <c r="E69" s="7"/>
      <c r="F69" s="7"/>
      <c r="G69" s="7"/>
      <c r="H69" s="7"/>
    </row>
    <row r="70" spans="1:8" x14ac:dyDescent="0.25">
      <c r="A70" t="s">
        <v>33</v>
      </c>
      <c r="B70" s="8">
        <f>(B18/B24)*100</f>
        <v>227.72996274514946</v>
      </c>
      <c r="C70" s="7"/>
      <c r="D70" s="7"/>
      <c r="E70" s="7"/>
      <c r="F70" s="7"/>
      <c r="G70" s="7"/>
      <c r="H70" s="7"/>
    </row>
    <row r="71" spans="1:8" ht="15.75" thickBot="1" x14ac:dyDescent="0.3">
      <c r="A71" s="9"/>
      <c r="B71" s="9"/>
      <c r="C71" s="9"/>
      <c r="D71" s="9"/>
      <c r="E71" s="9"/>
      <c r="F71" s="9"/>
      <c r="G71" s="9"/>
      <c r="H71" s="9"/>
    </row>
    <row r="72" spans="1:8" ht="15.75" thickTop="1" x14ac:dyDescent="0.25"/>
    <row r="73" spans="1:8" x14ac:dyDescent="0.25">
      <c r="A73" s="12" t="s">
        <v>34</v>
      </c>
    </row>
    <row r="74" spans="1:8" x14ac:dyDescent="0.25">
      <c r="A74" t="s">
        <v>85</v>
      </c>
    </row>
    <row r="75" spans="1:8" x14ac:dyDescent="0.25">
      <c r="A75" t="s">
        <v>86</v>
      </c>
      <c r="B75" s="10"/>
      <c r="C75" s="10"/>
      <c r="D75" s="10"/>
      <c r="E75" s="10"/>
    </row>
    <row r="76" spans="1:8" x14ac:dyDescent="0.25">
      <c r="A76" t="s">
        <v>87</v>
      </c>
    </row>
    <row r="79" spans="1:8" x14ac:dyDescent="0.25">
      <c r="A79" t="s">
        <v>39</v>
      </c>
    </row>
    <row r="80" spans="1:8" x14ac:dyDescent="0.25">
      <c r="A80" s="20" t="s">
        <v>40</v>
      </c>
    </row>
    <row r="81" spans="1:1" x14ac:dyDescent="0.25">
      <c r="A81" s="20" t="s">
        <v>41</v>
      </c>
    </row>
    <row r="82" spans="1:1" x14ac:dyDescent="0.25">
      <c r="A82" s="20" t="s">
        <v>42</v>
      </c>
    </row>
    <row r="83" spans="1:1" x14ac:dyDescent="0.25">
      <c r="A83" s="20" t="s">
        <v>133</v>
      </c>
    </row>
    <row r="84" spans="1:1" x14ac:dyDescent="0.25">
      <c r="A84" s="20" t="s">
        <v>88</v>
      </c>
    </row>
    <row r="144" spans="8:13" x14ac:dyDescent="0.25">
      <c r="H144" s="22"/>
      <c r="I144" s="22"/>
      <c r="J144" s="22"/>
      <c r="K144" s="22"/>
      <c r="L144" s="22"/>
      <c r="M144" s="22"/>
    </row>
    <row r="145" spans="8:13" x14ac:dyDescent="0.25">
      <c r="H145" s="22"/>
      <c r="I145" s="22"/>
      <c r="J145" s="22"/>
      <c r="K145" s="22"/>
      <c r="L145" s="22"/>
      <c r="M145" s="22"/>
    </row>
    <row r="146" spans="8:13" x14ac:dyDescent="0.25">
      <c r="H146" s="22"/>
      <c r="I146" s="22"/>
      <c r="J146" s="22"/>
      <c r="K146" s="22"/>
      <c r="L146" s="22"/>
      <c r="M146" s="22"/>
    </row>
  </sheetData>
  <mergeCells count="4">
    <mergeCell ref="A4:A5"/>
    <mergeCell ref="B4:B5"/>
    <mergeCell ref="C4:H4"/>
    <mergeCell ref="A2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4"/>
  <sheetViews>
    <sheetView zoomScale="90" zoomScaleNormal="90" workbookViewId="0">
      <pane ySplit="5" topLeftCell="A81" activePane="bottomLeft" state="frozen"/>
      <selection activeCell="E29" sqref="E29"/>
      <selection pane="bottomLeft" activeCell="A83" sqref="A83"/>
    </sheetView>
  </sheetViews>
  <sheetFormatPr baseColWidth="10" defaultColWidth="11.42578125" defaultRowHeight="15" x14ac:dyDescent="0.25"/>
  <cols>
    <col min="1" max="1" width="55.140625" customWidth="1"/>
    <col min="2" max="2" width="20.28515625" customWidth="1"/>
    <col min="3" max="3" width="19.85546875" customWidth="1"/>
    <col min="4" max="4" width="19.42578125" customWidth="1"/>
    <col min="5" max="5" width="20.42578125" customWidth="1"/>
    <col min="6" max="6" width="19.7109375" customWidth="1"/>
    <col min="7" max="7" width="16" customWidth="1"/>
    <col min="8" max="8" width="16.7109375" bestFit="1" customWidth="1"/>
    <col min="9" max="9" width="17.85546875" bestFit="1" customWidth="1"/>
  </cols>
  <sheetData>
    <row r="2" spans="1:8" ht="15.75" x14ac:dyDescent="0.25">
      <c r="A2" s="40" t="s">
        <v>89</v>
      </c>
      <c r="B2" s="40"/>
      <c r="C2" s="40"/>
      <c r="D2" s="40"/>
      <c r="E2" s="40"/>
      <c r="F2" s="40"/>
      <c r="G2" s="40"/>
      <c r="H2" s="40"/>
    </row>
    <row r="4" spans="1:8" x14ac:dyDescent="0.25">
      <c r="A4" s="35" t="s">
        <v>0</v>
      </c>
      <c r="B4" s="37" t="s">
        <v>1</v>
      </c>
      <c r="C4" s="39" t="s">
        <v>2</v>
      </c>
      <c r="D4" s="39"/>
      <c r="E4" s="39"/>
      <c r="F4" s="39"/>
      <c r="G4" s="39"/>
      <c r="H4" s="39"/>
    </row>
    <row r="5" spans="1:8" ht="15.75" thickBot="1" x14ac:dyDescent="0.3">
      <c r="A5" s="36"/>
      <c r="B5" s="38"/>
      <c r="C5" s="1" t="s">
        <v>47</v>
      </c>
      <c r="D5" s="1" t="s">
        <v>36</v>
      </c>
      <c r="E5" s="1" t="s">
        <v>37</v>
      </c>
      <c r="F5" s="1" t="s">
        <v>38</v>
      </c>
      <c r="G5" s="1" t="s">
        <v>3</v>
      </c>
      <c r="H5" s="1" t="s">
        <v>4</v>
      </c>
    </row>
    <row r="6" spans="1:8" ht="15.75" thickTop="1" x14ac:dyDescent="0.25"/>
    <row r="7" spans="1:8" x14ac:dyDescent="0.25">
      <c r="A7" s="2" t="s">
        <v>5</v>
      </c>
    </row>
    <row r="9" spans="1:8" x14ac:dyDescent="0.25">
      <c r="A9" t="s">
        <v>6</v>
      </c>
    </row>
    <row r="10" spans="1:8" x14ac:dyDescent="0.25">
      <c r="A10" s="3" t="s">
        <v>53</v>
      </c>
      <c r="B10" s="4">
        <f>C10+D10+G10+H10</f>
        <v>699382</v>
      </c>
      <c r="C10" s="4">
        <v>503047</v>
      </c>
      <c r="D10" s="13">
        <v>167506</v>
      </c>
      <c r="E10" s="4">
        <v>112692</v>
      </c>
      <c r="F10" s="4">
        <v>54814</v>
      </c>
      <c r="G10" s="4">
        <v>4165</v>
      </c>
      <c r="H10" s="4">
        <v>24664</v>
      </c>
    </row>
    <row r="11" spans="1:8" x14ac:dyDescent="0.25">
      <c r="A11" s="3" t="s">
        <v>90</v>
      </c>
      <c r="B11" s="13">
        <f>C11+D11+G11+H11</f>
        <v>737496</v>
      </c>
      <c r="C11" s="13">
        <v>506286</v>
      </c>
      <c r="D11" s="13">
        <f>E11+F11</f>
        <v>192148</v>
      </c>
      <c r="E11" s="13">
        <v>129766</v>
      </c>
      <c r="F11" s="13">
        <v>62382</v>
      </c>
      <c r="G11" s="13">
        <v>4165</v>
      </c>
      <c r="H11" s="13">
        <v>34897</v>
      </c>
    </row>
    <row r="12" spans="1:8" x14ac:dyDescent="0.25">
      <c r="A12" s="3" t="s">
        <v>91</v>
      </c>
      <c r="B12" s="13">
        <f t="shared" ref="B12" si="0">C12+D12+G12+H12</f>
        <v>726937</v>
      </c>
      <c r="C12" s="13">
        <v>499723</v>
      </c>
      <c r="D12" s="13">
        <f>E12+F12</f>
        <v>193935</v>
      </c>
      <c r="E12" s="13">
        <v>126131</v>
      </c>
      <c r="F12" s="13">
        <v>67804</v>
      </c>
      <c r="G12" s="13">
        <v>4274</v>
      </c>
      <c r="H12" s="13">
        <v>29005</v>
      </c>
    </row>
    <row r="13" spans="1:8" x14ac:dyDescent="0.25">
      <c r="A13" s="3" t="s">
        <v>80</v>
      </c>
      <c r="B13" s="13">
        <f>C13+D13+G13+H13</f>
        <v>737496</v>
      </c>
      <c r="C13" s="13">
        <f>C11</f>
        <v>506286</v>
      </c>
      <c r="D13" s="13">
        <f t="shared" ref="D13" si="1">E13+F13</f>
        <v>192148</v>
      </c>
      <c r="E13" s="13">
        <f>E11</f>
        <v>129766</v>
      </c>
      <c r="F13" s="13">
        <f>F11</f>
        <v>62382</v>
      </c>
      <c r="G13" s="13">
        <f>G11</f>
        <v>4165</v>
      </c>
      <c r="H13" s="13">
        <f>H11</f>
        <v>34897</v>
      </c>
    </row>
    <row r="15" spans="1:8" x14ac:dyDescent="0.25">
      <c r="A15" s="5" t="s">
        <v>7</v>
      </c>
    </row>
    <row r="16" spans="1:8" x14ac:dyDescent="0.25">
      <c r="A16" s="3" t="s">
        <v>53</v>
      </c>
      <c r="B16" s="13">
        <f>C16+D16+G16+H16</f>
        <v>18070682803.560001</v>
      </c>
      <c r="C16" s="13">
        <v>13081762512.959999</v>
      </c>
      <c r="D16" s="13">
        <v>4311131349.8400002</v>
      </c>
      <c r="E16" s="13">
        <v>2919228604.6000009</v>
      </c>
      <c r="F16" s="13">
        <v>1391902745.2399995</v>
      </c>
      <c r="G16" s="13">
        <v>105253581.68000001</v>
      </c>
      <c r="H16" s="13">
        <v>572535359.08000004</v>
      </c>
    </row>
    <row r="17" spans="1:9" x14ac:dyDescent="0.25">
      <c r="A17" s="3" t="s">
        <v>90</v>
      </c>
      <c r="B17" s="13">
        <f>C17+D17+G17+H17</f>
        <v>21985986388.220001</v>
      </c>
      <c r="C17" s="13">
        <v>15254978901.820002</v>
      </c>
      <c r="D17" s="13">
        <f>E17+F17</f>
        <v>5648441600.6399994</v>
      </c>
      <c r="E17" s="13">
        <v>3818172975.6799984</v>
      </c>
      <c r="F17" s="13">
        <v>1830268624.9600005</v>
      </c>
      <c r="G17" s="13">
        <v>124275854.72</v>
      </c>
      <c r="H17" s="13">
        <v>958290031.04000044</v>
      </c>
    </row>
    <row r="18" spans="1:9" x14ac:dyDescent="0.25">
      <c r="A18" s="3" t="s">
        <v>91</v>
      </c>
      <c r="B18" s="13">
        <f t="shared" ref="B18" si="2">C18+D18+G18+H18</f>
        <v>21567684196.18</v>
      </c>
      <c r="C18" s="13">
        <v>15001979069.999998</v>
      </c>
      <c r="D18" s="13">
        <f>E18+F18</f>
        <v>5626510602.9400005</v>
      </c>
      <c r="E18" s="13">
        <v>3695255160.7000008</v>
      </c>
      <c r="F18" s="13">
        <v>1931255442.2399995</v>
      </c>
      <c r="G18" s="13">
        <v>127511872.23999998</v>
      </c>
      <c r="H18" s="13">
        <v>811682651.00000036</v>
      </c>
    </row>
    <row r="19" spans="1:9" x14ac:dyDescent="0.25">
      <c r="A19" s="3" t="s">
        <v>80</v>
      </c>
      <c r="B19" s="13">
        <f>C19+D19+G19+H19</f>
        <v>68643902789.960945</v>
      </c>
      <c r="C19" s="13">
        <v>47631331937.58918</v>
      </c>
      <c r="D19" s="13">
        <f>E19+F19</f>
        <v>17631741193.778229</v>
      </c>
      <c r="E19" s="13">
        <v>11918694023.416485</v>
      </c>
      <c r="F19" s="13">
        <v>5713047170.361742</v>
      </c>
      <c r="G19" s="13">
        <v>387716189.94550431</v>
      </c>
      <c r="H19" s="13">
        <v>2993113468.6480317</v>
      </c>
      <c r="I19" s="6"/>
    </row>
    <row r="20" spans="1:9" x14ac:dyDescent="0.25">
      <c r="A20" s="3" t="s">
        <v>92</v>
      </c>
      <c r="B20" s="13">
        <f>B18</f>
        <v>21567684196.18</v>
      </c>
      <c r="C20" s="13">
        <f t="shared" ref="C20:H20" si="3">C18</f>
        <v>15001979069.999998</v>
      </c>
      <c r="D20" s="13">
        <f t="shared" si="3"/>
        <v>5626510602.9400005</v>
      </c>
      <c r="E20" s="13">
        <f t="shared" si="3"/>
        <v>3695255160.7000008</v>
      </c>
      <c r="F20" s="13">
        <f t="shared" si="3"/>
        <v>1931255442.2399995</v>
      </c>
      <c r="G20" s="13">
        <f t="shared" si="3"/>
        <v>127511872.23999998</v>
      </c>
      <c r="H20" s="13">
        <f t="shared" si="3"/>
        <v>811682651.00000036</v>
      </c>
      <c r="I20" s="6"/>
    </row>
    <row r="21" spans="1:9" x14ac:dyDescent="0.25">
      <c r="B21" s="4"/>
      <c r="C21" s="4"/>
      <c r="D21" s="4"/>
      <c r="E21" s="4"/>
      <c r="F21" s="4"/>
    </row>
    <row r="22" spans="1:9" x14ac:dyDescent="0.25">
      <c r="A22" s="3" t="s">
        <v>8</v>
      </c>
      <c r="B22" s="4"/>
      <c r="C22" s="4"/>
      <c r="D22" s="4"/>
      <c r="E22" s="4"/>
      <c r="F22" s="4"/>
    </row>
    <row r="23" spans="1:9" x14ac:dyDescent="0.25">
      <c r="A23" s="3" t="s">
        <v>90</v>
      </c>
      <c r="B23" s="4">
        <f>B17</f>
        <v>21985986388.220001</v>
      </c>
      <c r="I23" s="11"/>
    </row>
    <row r="24" spans="1:9" x14ac:dyDescent="0.25">
      <c r="A24" s="3" t="s">
        <v>91</v>
      </c>
      <c r="B24" s="13">
        <v>12997462440.879999</v>
      </c>
    </row>
    <row r="26" spans="1:9" x14ac:dyDescent="0.25">
      <c r="A26" t="s">
        <v>9</v>
      </c>
    </row>
    <row r="27" spans="1:9" x14ac:dyDescent="0.25">
      <c r="A27" s="3" t="s">
        <v>54</v>
      </c>
      <c r="B27" s="11">
        <v>1</v>
      </c>
      <c r="C27" s="11">
        <v>1</v>
      </c>
      <c r="D27" s="11">
        <v>1</v>
      </c>
      <c r="E27" s="11">
        <v>1</v>
      </c>
      <c r="F27" s="11">
        <v>1</v>
      </c>
      <c r="G27" s="11">
        <v>1</v>
      </c>
      <c r="H27" s="11">
        <v>1</v>
      </c>
    </row>
    <row r="28" spans="1:9" x14ac:dyDescent="0.25">
      <c r="A28" s="3" t="s">
        <v>93</v>
      </c>
      <c r="B28" s="11">
        <v>0.99</v>
      </c>
      <c r="C28" s="11">
        <v>0.99</v>
      </c>
      <c r="D28" s="11">
        <v>0.99</v>
      </c>
      <c r="E28" s="11">
        <v>0.99</v>
      </c>
      <c r="F28" s="11">
        <v>0.99</v>
      </c>
      <c r="G28" s="11">
        <v>0.99</v>
      </c>
      <c r="H28" s="11">
        <v>0.99</v>
      </c>
    </row>
    <row r="29" spans="1:9" x14ac:dyDescent="0.25">
      <c r="A29" s="25" t="s">
        <v>10</v>
      </c>
      <c r="B29" s="4">
        <f>C29+D29+G29+H29</f>
        <v>378436</v>
      </c>
      <c r="C29" s="4">
        <v>222898</v>
      </c>
      <c r="D29" s="4">
        <f>E29+F29</f>
        <v>143837</v>
      </c>
      <c r="E29" s="23">
        <v>122675.08684488069</v>
      </c>
      <c r="F29" s="19">
        <v>21161.91315511932</v>
      </c>
      <c r="G29" s="4">
        <v>2165</v>
      </c>
      <c r="H29" s="4">
        <v>9536</v>
      </c>
    </row>
    <row r="31" spans="1:9" x14ac:dyDescent="0.25">
      <c r="A31" s="3" t="s">
        <v>11</v>
      </c>
    </row>
    <row r="32" spans="1:9" x14ac:dyDescent="0.25">
      <c r="A32" s="3" t="s">
        <v>55</v>
      </c>
      <c r="B32" s="6">
        <f t="shared" ref="B32:H32" si="4">B16/B27</f>
        <v>18070682803.560001</v>
      </c>
      <c r="C32" s="6">
        <f t="shared" si="4"/>
        <v>13081762512.959999</v>
      </c>
      <c r="D32" s="6">
        <f t="shared" ref="D32" si="5">D16/D27</f>
        <v>4311131349.8400002</v>
      </c>
      <c r="E32" s="6">
        <f t="shared" si="4"/>
        <v>2919228604.6000009</v>
      </c>
      <c r="F32" s="6">
        <f t="shared" si="4"/>
        <v>1391902745.2399995</v>
      </c>
      <c r="G32" s="6">
        <f t="shared" si="4"/>
        <v>105253581.68000001</v>
      </c>
      <c r="H32" s="6">
        <f t="shared" si="4"/>
        <v>572535359.08000004</v>
      </c>
    </row>
    <row r="33" spans="1:8" x14ac:dyDescent="0.25">
      <c r="A33" s="3" t="s">
        <v>94</v>
      </c>
      <c r="B33" s="6">
        <f t="shared" ref="B33:H33" si="6">B18/B28</f>
        <v>21785539592.101009</v>
      </c>
      <c r="C33" s="6">
        <f t="shared" si="6"/>
        <v>15153514212.12121</v>
      </c>
      <c r="D33" s="6">
        <f t="shared" ref="D33" si="7">D18/D28</f>
        <v>5683344043.3737383</v>
      </c>
      <c r="E33" s="6">
        <f t="shared" si="6"/>
        <v>3732580970.4040413</v>
      </c>
      <c r="F33" s="6">
        <f t="shared" si="6"/>
        <v>1950763072.9696965</v>
      </c>
      <c r="G33" s="6">
        <f t="shared" si="6"/>
        <v>128799870.94949493</v>
      </c>
      <c r="H33" s="6">
        <f t="shared" si="6"/>
        <v>819881465.65656602</v>
      </c>
    </row>
    <row r="34" spans="1:8" x14ac:dyDescent="0.25">
      <c r="A34" s="3" t="s">
        <v>56</v>
      </c>
      <c r="B34" s="14">
        <f>B32/B10</f>
        <v>25838.072474784884</v>
      </c>
      <c r="C34" s="14">
        <f t="shared" ref="C34:H34" si="8">C32/C10</f>
        <v>26005.050249698335</v>
      </c>
      <c r="D34" s="14">
        <f t="shared" ref="D34" si="9">D32/D10</f>
        <v>25737.175682303918</v>
      </c>
      <c r="E34" s="14">
        <f>E32/E10</f>
        <v>25904.488380719136</v>
      </c>
      <c r="F34" s="14">
        <f t="shared" si="8"/>
        <v>25393.197818805405</v>
      </c>
      <c r="G34" s="14">
        <f t="shared" si="8"/>
        <v>25270.967990396159</v>
      </c>
      <c r="H34" s="14">
        <f t="shared" si="8"/>
        <v>23213.402492701916</v>
      </c>
    </row>
    <row r="35" spans="1:8" x14ac:dyDescent="0.25">
      <c r="A35" s="3" t="s">
        <v>95</v>
      </c>
      <c r="B35" s="6">
        <f t="shared" ref="B35:H35" si="10">B33/B12</f>
        <v>29968.951356308742</v>
      </c>
      <c r="C35" s="6">
        <f t="shared" si="10"/>
        <v>30323.827824857392</v>
      </c>
      <c r="D35" s="6">
        <f t="shared" ref="D35" si="11">D33/D12</f>
        <v>29305.406674265803</v>
      </c>
      <c r="E35" s="6">
        <f t="shared" si="10"/>
        <v>29592.891282904609</v>
      </c>
      <c r="F35" s="6">
        <f t="shared" si="10"/>
        <v>28770.619328796183</v>
      </c>
      <c r="G35" s="6">
        <f t="shared" si="10"/>
        <v>30135.674063990391</v>
      </c>
      <c r="H35" s="6">
        <f t="shared" si="10"/>
        <v>28266.901074179143</v>
      </c>
    </row>
    <row r="37" spans="1:8" x14ac:dyDescent="0.25">
      <c r="A37" s="2" t="s">
        <v>12</v>
      </c>
    </row>
    <row r="39" spans="1:8" x14ac:dyDescent="0.25">
      <c r="A39" t="s">
        <v>13</v>
      </c>
    </row>
    <row r="40" spans="1:8" x14ac:dyDescent="0.25">
      <c r="A40" t="s">
        <v>14</v>
      </c>
      <c r="B40" s="7">
        <f>(B11)/B29*100</f>
        <v>194.87997970594765</v>
      </c>
      <c r="C40" s="7">
        <f t="shared" ref="C40:H40" si="12">(C11)/C29*100</f>
        <v>227.1379734228212</v>
      </c>
      <c r="D40" s="7">
        <f t="shared" si="12"/>
        <v>133.58732454097347</v>
      </c>
      <c r="E40" s="7">
        <f t="shared" si="12"/>
        <v>105.78023895274318</v>
      </c>
      <c r="F40" s="7">
        <f t="shared" si="12"/>
        <v>294.78431152577076</v>
      </c>
      <c r="G40" s="7">
        <f t="shared" si="12"/>
        <v>192.37875288683603</v>
      </c>
      <c r="H40" s="7">
        <f t="shared" si="12"/>
        <v>365.95008389261744</v>
      </c>
    </row>
    <row r="41" spans="1:8" x14ac:dyDescent="0.25">
      <c r="A41" t="s">
        <v>15</v>
      </c>
      <c r="B41" s="7">
        <f>(B12)/B29*100</f>
        <v>192.08981175152468</v>
      </c>
      <c r="C41" s="7">
        <f t="shared" ref="C41:H41" si="13">(C12)/C29*100</f>
        <v>224.1935773313354</v>
      </c>
      <c r="D41" s="7">
        <f t="shared" si="13"/>
        <v>134.82970306666573</v>
      </c>
      <c r="E41" s="7">
        <f t="shared" si="13"/>
        <v>102.81712713151711</v>
      </c>
      <c r="F41" s="7">
        <f t="shared" si="13"/>
        <v>320.4058135150101</v>
      </c>
      <c r="G41" s="7">
        <f t="shared" si="13"/>
        <v>197.41339491916858</v>
      </c>
      <c r="H41" s="7">
        <f t="shared" si="13"/>
        <v>304.1631711409396</v>
      </c>
    </row>
    <row r="43" spans="1:8" x14ac:dyDescent="0.25">
      <c r="A43" t="s">
        <v>16</v>
      </c>
    </row>
    <row r="44" spans="1:8" x14ac:dyDescent="0.25">
      <c r="A44" t="s">
        <v>17</v>
      </c>
      <c r="B44" s="7">
        <f>B12/B11*100</f>
        <v>98.568263421089739</v>
      </c>
      <c r="C44" s="7">
        <f t="shared" ref="C44:H44" si="14">C12/C11*100</f>
        <v>98.703697119809746</v>
      </c>
      <c r="D44" s="7">
        <f t="shared" ref="D44" si="15">D12/D11*100</f>
        <v>100.93001228219913</v>
      </c>
      <c r="E44" s="7">
        <f t="shared" si="14"/>
        <v>97.198804001048046</v>
      </c>
      <c r="F44" s="7">
        <f t="shared" si="14"/>
        <v>108.69160975922543</v>
      </c>
      <c r="G44" s="7">
        <f t="shared" si="14"/>
        <v>102.6170468187275</v>
      </c>
      <c r="H44" s="7">
        <f t="shared" si="14"/>
        <v>83.116027165658934</v>
      </c>
    </row>
    <row r="45" spans="1:8" x14ac:dyDescent="0.25">
      <c r="A45" t="s">
        <v>18</v>
      </c>
      <c r="B45" s="7">
        <f>B18/B17*100</f>
        <v>98.097414486419737</v>
      </c>
      <c r="C45" s="7">
        <f t="shared" ref="C45:H45" si="16">C18/C17*100</f>
        <v>98.341526176808941</v>
      </c>
      <c r="D45" s="7">
        <f t="shared" ref="D45" si="17">D18/D17*100</f>
        <v>99.611733655925306</v>
      </c>
      <c r="E45" s="7">
        <f t="shared" si="16"/>
        <v>96.780716437863674</v>
      </c>
      <c r="F45" s="7">
        <f t="shared" si="16"/>
        <v>105.51759539025076</v>
      </c>
      <c r="G45" s="7">
        <f t="shared" si="16"/>
        <v>102.60389882434598</v>
      </c>
      <c r="H45" s="7">
        <f t="shared" si="16"/>
        <v>84.701147325837042</v>
      </c>
    </row>
    <row r="46" spans="1:8" x14ac:dyDescent="0.25">
      <c r="A46" t="s">
        <v>19</v>
      </c>
      <c r="B46" s="7">
        <f>AVERAGE(B44:B45)</f>
        <v>98.332838953754731</v>
      </c>
      <c r="C46" s="7">
        <f t="shared" ref="C46:H46" si="18">AVERAGE(C44:C45)</f>
        <v>98.522611648309351</v>
      </c>
      <c r="D46" s="7">
        <f t="shared" ref="D46" si="19">AVERAGE(D44:D45)</f>
        <v>100.27087296906222</v>
      </c>
      <c r="E46" s="7">
        <f t="shared" si="18"/>
        <v>96.98976021945586</v>
      </c>
      <c r="F46" s="7">
        <f t="shared" si="18"/>
        <v>107.1046025747381</v>
      </c>
      <c r="G46" s="7">
        <f t="shared" si="18"/>
        <v>102.61047282153675</v>
      </c>
      <c r="H46" s="7">
        <f t="shared" si="18"/>
        <v>83.908587245747981</v>
      </c>
    </row>
    <row r="47" spans="1:8" x14ac:dyDescent="0.25">
      <c r="B47" s="7"/>
      <c r="C47" s="7"/>
      <c r="D47" s="7"/>
      <c r="E47" s="7"/>
      <c r="F47" s="7"/>
    </row>
    <row r="48" spans="1:8" x14ac:dyDescent="0.25">
      <c r="A48" t="s">
        <v>20</v>
      </c>
    </row>
    <row r="49" spans="1:8" x14ac:dyDescent="0.25">
      <c r="A49" t="s">
        <v>21</v>
      </c>
      <c r="B49" s="7">
        <f>B12/B13*100</f>
        <v>98.568263421089739</v>
      </c>
      <c r="C49" s="7">
        <f t="shared" ref="C49:H49" si="20">C12/C13*100</f>
        <v>98.703697119809746</v>
      </c>
      <c r="D49" s="7">
        <f t="shared" si="20"/>
        <v>100.93001228219913</v>
      </c>
      <c r="E49" s="7">
        <f t="shared" si="20"/>
        <v>97.198804001048046</v>
      </c>
      <c r="F49" s="7">
        <f t="shared" si="20"/>
        <v>108.69160975922543</v>
      </c>
      <c r="G49" s="7">
        <f t="shared" si="20"/>
        <v>102.6170468187275</v>
      </c>
      <c r="H49" s="7">
        <f t="shared" si="20"/>
        <v>83.116027165658934</v>
      </c>
    </row>
    <row r="50" spans="1:8" x14ac:dyDescent="0.25">
      <c r="A50" t="s">
        <v>22</v>
      </c>
      <c r="B50" s="7">
        <f>B18/B19*100</f>
        <v>31.419664849438366</v>
      </c>
      <c r="C50" s="7">
        <f t="shared" ref="C50:H50" si="21">C18/C19*100</f>
        <v>31.496030994171925</v>
      </c>
      <c r="D50" s="7">
        <f t="shared" ref="D50" si="22">D18/D19*100</f>
        <v>31.911259024862765</v>
      </c>
      <c r="E50" s="7">
        <f t="shared" si="21"/>
        <v>31.003859596026096</v>
      </c>
      <c r="F50" s="7">
        <f t="shared" si="21"/>
        <v>33.804297157898574</v>
      </c>
      <c r="G50" s="7">
        <f t="shared" si="21"/>
        <v>32.887941114329657</v>
      </c>
      <c r="H50" s="7">
        <f t="shared" si="21"/>
        <v>27.118338796779117</v>
      </c>
    </row>
    <row r="51" spans="1:8" x14ac:dyDescent="0.25">
      <c r="A51" t="s">
        <v>23</v>
      </c>
      <c r="B51" s="7">
        <f>(B49+B50)/2</f>
        <v>64.993964135264051</v>
      </c>
      <c r="C51" s="7">
        <f t="shared" ref="C51:H51" si="23">(C49+C50)/2</f>
        <v>65.099864056990839</v>
      </c>
      <c r="D51" s="7">
        <f t="shared" ref="D51" si="24">(D49+D50)/2</f>
        <v>66.420635653530951</v>
      </c>
      <c r="E51" s="7">
        <f t="shared" si="23"/>
        <v>64.101331798537075</v>
      </c>
      <c r="F51" s="7">
        <f t="shared" si="23"/>
        <v>71.247953458561994</v>
      </c>
      <c r="G51" s="7">
        <f t="shared" si="23"/>
        <v>67.752493966528576</v>
      </c>
      <c r="H51" s="7">
        <f t="shared" si="23"/>
        <v>55.117182981219024</v>
      </c>
    </row>
    <row r="53" spans="1:8" x14ac:dyDescent="0.25">
      <c r="A53" t="s">
        <v>35</v>
      </c>
    </row>
    <row r="54" spans="1:8" x14ac:dyDescent="0.25">
      <c r="A54" t="s">
        <v>24</v>
      </c>
      <c r="B54" s="7">
        <f>B20/B18*100</f>
        <v>100</v>
      </c>
      <c r="C54" s="7">
        <f>C20/C18*100</f>
        <v>100</v>
      </c>
      <c r="D54" s="7">
        <f>D20/D18*100</f>
        <v>100</v>
      </c>
      <c r="E54" s="7">
        <f t="shared" ref="E54:H54" si="25">E20/E18*100</f>
        <v>100</v>
      </c>
      <c r="F54" s="7">
        <f t="shared" si="25"/>
        <v>100</v>
      </c>
      <c r="G54" s="7">
        <f t="shared" si="25"/>
        <v>100</v>
      </c>
      <c r="H54" s="7">
        <f t="shared" si="25"/>
        <v>100</v>
      </c>
    </row>
    <row r="56" spans="1:8" x14ac:dyDescent="0.25">
      <c r="A56" t="s">
        <v>25</v>
      </c>
    </row>
    <row r="57" spans="1:8" x14ac:dyDescent="0.25">
      <c r="A57" t="s">
        <v>26</v>
      </c>
      <c r="B57" s="7">
        <f>((B12/B10)-1)*100</f>
        <v>3.9399069464184144</v>
      </c>
      <c r="C57" s="7">
        <f t="shared" ref="C57:H57" si="26">((C12/C10)-1)*100</f>
        <v>-0.6607732478277395</v>
      </c>
      <c r="D57" s="7">
        <f t="shared" ref="D57" si="27">((D12/D10)-1)*100</f>
        <v>15.777942282664492</v>
      </c>
      <c r="E57" s="7">
        <f t="shared" si="26"/>
        <v>11.925425052355099</v>
      </c>
      <c r="F57" s="7">
        <f t="shared" si="26"/>
        <v>23.698325245375273</v>
      </c>
      <c r="G57" s="7">
        <f t="shared" si="26"/>
        <v>2.6170468187274976</v>
      </c>
      <c r="H57" s="7">
        <f t="shared" si="26"/>
        <v>17.600551410963348</v>
      </c>
    </row>
    <row r="58" spans="1:8" x14ac:dyDescent="0.25">
      <c r="A58" t="s">
        <v>27</v>
      </c>
      <c r="B58" s="7">
        <f>((B33/B32)-1)*100</f>
        <v>20.557368135581267</v>
      </c>
      <c r="C58" s="7">
        <f t="shared" ref="C58:H58" si="28">((C33/C32)-1)*100</f>
        <v>15.836946260939566</v>
      </c>
      <c r="D58" s="7">
        <f t="shared" si="28"/>
        <v>31.829526455617383</v>
      </c>
      <c r="E58" s="7">
        <f t="shared" si="28"/>
        <v>27.861893533188642</v>
      </c>
      <c r="F58" s="7">
        <f t="shared" si="28"/>
        <v>40.150817263697206</v>
      </c>
      <c r="G58" s="7">
        <f t="shared" si="28"/>
        <v>22.37100998717758</v>
      </c>
      <c r="H58" s="7">
        <f t="shared" si="28"/>
        <v>43.201891840186676</v>
      </c>
    </row>
    <row r="59" spans="1:8" x14ac:dyDescent="0.25">
      <c r="A59" t="s">
        <v>28</v>
      </c>
      <c r="B59" s="7">
        <f>((B35/B34)-1)*100</f>
        <v>15.987565967063301</v>
      </c>
      <c r="C59" s="7">
        <f>((C35/C34)-1)*100</f>
        <v>16.607457142710793</v>
      </c>
      <c r="D59" s="7">
        <f>((D35/D34)-1)*100</f>
        <v>13.864112504058834</v>
      </c>
      <c r="E59" s="7">
        <f t="shared" ref="E59:H59" si="29">((E35/E34)-1)*100</f>
        <v>14.238470368443078</v>
      </c>
      <c r="F59" s="7">
        <f t="shared" si="29"/>
        <v>13.300496983840148</v>
      </c>
      <c r="G59" s="7">
        <f t="shared" si="29"/>
        <v>19.250177023068481</v>
      </c>
      <c r="H59" s="7">
        <f t="shared" si="29"/>
        <v>21.769745228283544</v>
      </c>
    </row>
    <row r="60" spans="1:8" x14ac:dyDescent="0.25">
      <c r="B60" s="8"/>
      <c r="C60" s="8"/>
      <c r="D60" s="8"/>
      <c r="E60" s="8"/>
      <c r="F60" s="8"/>
    </row>
    <row r="61" spans="1:8" x14ac:dyDescent="0.25">
      <c r="A61" t="s">
        <v>29</v>
      </c>
    </row>
    <row r="62" spans="1:8" x14ac:dyDescent="0.25">
      <c r="A62" t="s">
        <v>43</v>
      </c>
      <c r="B62" s="4">
        <f>B17/(B11*3)</f>
        <v>9937.2228858280814</v>
      </c>
      <c r="C62" s="4">
        <f t="shared" ref="C62:H62" si="30">C17/(C11*3)</f>
        <v>10043.716332810573</v>
      </c>
      <c r="D62" s="4">
        <f t="shared" si="30"/>
        <v>9798.7690055582152</v>
      </c>
      <c r="E62" s="4">
        <f t="shared" si="30"/>
        <v>9807.8412313446206</v>
      </c>
      <c r="F62" s="4">
        <f t="shared" si="30"/>
        <v>9779.8971122011717</v>
      </c>
      <c r="G62" s="4">
        <f t="shared" si="30"/>
        <v>9946.0467963185274</v>
      </c>
      <c r="H62" s="4">
        <f t="shared" si="30"/>
        <v>9153.5091941045594</v>
      </c>
    </row>
    <row r="63" spans="1:8" x14ac:dyDescent="0.25">
      <c r="A63" t="s">
        <v>44</v>
      </c>
      <c r="B63" s="4">
        <f>B18/(B12*3)</f>
        <v>9889.7539475818867</v>
      </c>
      <c r="C63" s="4">
        <f t="shared" ref="C63:H63" si="31">C18/(C12*3)</f>
        <v>10006.863182202938</v>
      </c>
      <c r="D63" s="4">
        <f t="shared" si="31"/>
        <v>9670.7842025077134</v>
      </c>
      <c r="E63" s="4">
        <f t="shared" si="31"/>
        <v>9765.6541233585212</v>
      </c>
      <c r="F63" s="4">
        <f t="shared" si="31"/>
        <v>9494.3043785027403</v>
      </c>
      <c r="G63" s="4">
        <f t="shared" si="31"/>
        <v>9944.7724411168292</v>
      </c>
      <c r="H63" s="4">
        <f t="shared" si="31"/>
        <v>9328.0773544791173</v>
      </c>
    </row>
    <row r="64" spans="1:8" x14ac:dyDescent="0.25">
      <c r="A64" t="s">
        <v>30</v>
      </c>
      <c r="B64" s="4">
        <f>(B62/B63)*B46</f>
        <v>98.804817881098032</v>
      </c>
      <c r="C64" s="4">
        <f t="shared" ref="C64:H64" si="32">(C62/C63)*C46</f>
        <v>98.885449490620417</v>
      </c>
      <c r="D64" s="4">
        <f t="shared" ref="D64" si="33">(D62/D63)*D46</f>
        <v>101.59787475711987</v>
      </c>
      <c r="E64" s="4">
        <f t="shared" si="32"/>
        <v>97.408750840692079</v>
      </c>
      <c r="F64" s="4">
        <f t="shared" si="32"/>
        <v>110.32635479813031</v>
      </c>
      <c r="G64" s="4">
        <f t="shared" si="32"/>
        <v>102.62362165833146</v>
      </c>
      <c r="H64" s="4">
        <f t="shared" si="32"/>
        <v>82.338299269085269</v>
      </c>
    </row>
    <row r="65" spans="1:8" x14ac:dyDescent="0.25">
      <c r="A65" t="s">
        <v>45</v>
      </c>
      <c r="B65" s="4">
        <f>B17/B11</f>
        <v>29811.668657484246</v>
      </c>
      <c r="C65" s="4">
        <f t="shared" ref="C65:H65" si="34">C17/C11</f>
        <v>30131.14899843172</v>
      </c>
      <c r="D65" s="4">
        <f t="shared" si="34"/>
        <v>29396.307016674644</v>
      </c>
      <c r="E65" s="4">
        <f t="shared" si="34"/>
        <v>29423.523694033865</v>
      </c>
      <c r="F65" s="4">
        <f t="shared" si="34"/>
        <v>29339.691336603515</v>
      </c>
      <c r="G65" s="4">
        <f t="shared" si="34"/>
        <v>29838.14038895558</v>
      </c>
      <c r="H65" s="4">
        <f t="shared" si="34"/>
        <v>27460.52758231368</v>
      </c>
    </row>
    <row r="66" spans="1:8" x14ac:dyDescent="0.25">
      <c r="A66" t="s">
        <v>46</v>
      </c>
      <c r="B66" s="4">
        <f>B18/B12</f>
        <v>29669.261842745658</v>
      </c>
      <c r="C66" s="4">
        <f t="shared" ref="C66:H66" si="35">C18/C12</f>
        <v>30020.589546608819</v>
      </c>
      <c r="D66" s="4">
        <f t="shared" si="35"/>
        <v>29012.352607523142</v>
      </c>
      <c r="E66" s="4">
        <f t="shared" si="35"/>
        <v>29296.962370075562</v>
      </c>
      <c r="F66" s="4">
        <f t="shared" si="35"/>
        <v>28482.913135508225</v>
      </c>
      <c r="G66" s="4">
        <f t="shared" si="35"/>
        <v>29834.317323350486</v>
      </c>
      <c r="H66" s="4">
        <f t="shared" si="35"/>
        <v>27984.23206343735</v>
      </c>
    </row>
    <row r="67" spans="1:8" x14ac:dyDescent="0.25">
      <c r="B67" s="7"/>
      <c r="C67" s="7"/>
      <c r="D67" s="7"/>
      <c r="E67" s="7"/>
      <c r="F67" s="7"/>
    </row>
    <row r="68" spans="1:8" x14ac:dyDescent="0.25">
      <c r="A68" t="s">
        <v>31</v>
      </c>
      <c r="B68" s="7"/>
      <c r="C68" s="7"/>
      <c r="D68" s="7"/>
      <c r="E68" s="7"/>
      <c r="F68" s="7"/>
    </row>
    <row r="69" spans="1:8" x14ac:dyDescent="0.25">
      <c r="A69" t="s">
        <v>32</v>
      </c>
      <c r="B69" s="8">
        <f>(B24/B23)*100</f>
        <v>59.117031236970043</v>
      </c>
      <c r="C69" s="7"/>
      <c r="D69" s="7"/>
      <c r="E69" s="7"/>
      <c r="F69" s="7"/>
      <c r="G69" s="7"/>
      <c r="H69" s="7"/>
    </row>
    <row r="70" spans="1:8" x14ac:dyDescent="0.25">
      <c r="A70" t="s">
        <v>33</v>
      </c>
      <c r="B70" s="8">
        <f>(B18/B24)*100</f>
        <v>165.93765355570244</v>
      </c>
      <c r="C70" s="7"/>
      <c r="D70" s="7"/>
      <c r="E70" s="7"/>
      <c r="F70" s="7"/>
      <c r="G70" s="7"/>
      <c r="H70" s="7"/>
    </row>
    <row r="71" spans="1:8" ht="15.75" thickBot="1" x14ac:dyDescent="0.3">
      <c r="A71" s="9"/>
      <c r="B71" s="9"/>
      <c r="C71" s="9"/>
      <c r="D71" s="9"/>
      <c r="E71" s="9"/>
      <c r="F71" s="9"/>
      <c r="G71" s="9"/>
      <c r="H71" s="9"/>
    </row>
    <row r="72" spans="1:8" ht="15.75" thickTop="1" x14ac:dyDescent="0.25"/>
    <row r="73" spans="1:8" x14ac:dyDescent="0.25">
      <c r="A73" s="12" t="s">
        <v>34</v>
      </c>
    </row>
    <row r="74" spans="1:8" x14ac:dyDescent="0.25">
      <c r="A74" t="s">
        <v>96</v>
      </c>
    </row>
    <row r="75" spans="1:8" x14ac:dyDescent="0.25">
      <c r="A75" t="s">
        <v>86</v>
      </c>
      <c r="B75" s="10"/>
      <c r="C75" s="10"/>
      <c r="D75" s="10"/>
      <c r="E75" s="10"/>
    </row>
    <row r="76" spans="1:8" x14ac:dyDescent="0.25">
      <c r="A76" t="s">
        <v>87</v>
      </c>
    </row>
    <row r="77" spans="1:8" x14ac:dyDescent="0.25">
      <c r="A77" t="s">
        <v>97</v>
      </c>
    </row>
    <row r="79" spans="1:8" x14ac:dyDescent="0.25">
      <c r="A79" t="s">
        <v>39</v>
      </c>
    </row>
    <row r="80" spans="1:8" x14ac:dyDescent="0.25">
      <c r="A80" s="20" t="s">
        <v>40</v>
      </c>
    </row>
    <row r="81" spans="1:1" x14ac:dyDescent="0.25">
      <c r="A81" s="20" t="s">
        <v>41</v>
      </c>
    </row>
    <row r="82" spans="1:1" x14ac:dyDescent="0.25">
      <c r="A82" s="20" t="s">
        <v>42</v>
      </c>
    </row>
    <row r="83" spans="1:1" x14ac:dyDescent="0.25">
      <c r="A83" s="20" t="s">
        <v>133</v>
      </c>
    </row>
    <row r="84" spans="1:1" x14ac:dyDescent="0.25">
      <c r="A84" s="20" t="s">
        <v>134</v>
      </c>
    </row>
  </sheetData>
  <mergeCells count="4">
    <mergeCell ref="A4:A5"/>
    <mergeCell ref="B4:B5"/>
    <mergeCell ref="C4:H4"/>
    <mergeCell ref="A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4"/>
  <sheetViews>
    <sheetView zoomScale="80" zoomScaleNormal="80" workbookViewId="0">
      <pane ySplit="5" topLeftCell="A78" activePane="bottomLeft" state="frozen"/>
      <selection activeCell="E29" sqref="E29"/>
      <selection pane="bottomLeft" activeCell="A84" sqref="A84"/>
    </sheetView>
  </sheetViews>
  <sheetFormatPr baseColWidth="10" defaultColWidth="11.42578125" defaultRowHeight="15" x14ac:dyDescent="0.25"/>
  <cols>
    <col min="1" max="1" width="55.140625" customWidth="1"/>
    <col min="2" max="2" width="18.7109375" customWidth="1"/>
    <col min="3" max="3" width="18.42578125" customWidth="1"/>
    <col min="4" max="4" width="16.42578125" customWidth="1"/>
    <col min="5" max="5" width="16.28515625" bestFit="1" customWidth="1"/>
    <col min="6" max="6" width="19.42578125" customWidth="1"/>
    <col min="7" max="7" width="16" customWidth="1"/>
    <col min="8" max="8" width="14.5703125" customWidth="1"/>
    <col min="9" max="9" width="17.85546875" bestFit="1" customWidth="1"/>
  </cols>
  <sheetData>
    <row r="2" spans="1:8" ht="15.75" x14ac:dyDescent="0.25">
      <c r="A2" s="40" t="s">
        <v>98</v>
      </c>
      <c r="B2" s="40"/>
      <c r="C2" s="40"/>
      <c r="D2" s="40"/>
      <c r="E2" s="40"/>
      <c r="F2" s="40"/>
      <c r="G2" s="40"/>
      <c r="H2" s="40"/>
    </row>
    <row r="4" spans="1:8" x14ac:dyDescent="0.25">
      <c r="A4" s="35" t="s">
        <v>0</v>
      </c>
      <c r="B4" s="37" t="s">
        <v>1</v>
      </c>
      <c r="C4" s="39" t="s">
        <v>2</v>
      </c>
      <c r="D4" s="39"/>
      <c r="E4" s="39"/>
      <c r="F4" s="39"/>
      <c r="G4" s="39"/>
      <c r="H4" s="39"/>
    </row>
    <row r="5" spans="1:8" ht="15.75" thickBot="1" x14ac:dyDescent="0.3">
      <c r="A5" s="36"/>
      <c r="B5" s="38"/>
      <c r="C5" s="1" t="s">
        <v>47</v>
      </c>
      <c r="D5" s="1" t="s">
        <v>36</v>
      </c>
      <c r="E5" s="1" t="s">
        <v>37</v>
      </c>
      <c r="F5" s="1" t="s">
        <v>38</v>
      </c>
      <c r="G5" s="1" t="s">
        <v>3</v>
      </c>
      <c r="H5" s="1" t="s">
        <v>4</v>
      </c>
    </row>
    <row r="6" spans="1:8" ht="15.75" thickTop="1" x14ac:dyDescent="0.25"/>
    <row r="7" spans="1:8" x14ac:dyDescent="0.25">
      <c r="A7" s="2" t="s">
        <v>5</v>
      </c>
    </row>
    <row r="9" spans="1:8" x14ac:dyDescent="0.25">
      <c r="A9" t="s">
        <v>6</v>
      </c>
    </row>
    <row r="10" spans="1:8" x14ac:dyDescent="0.25">
      <c r="A10" s="3" t="s">
        <v>57</v>
      </c>
      <c r="B10" s="4">
        <f>C10+D10+G10+H10</f>
        <v>701261</v>
      </c>
      <c r="C10" s="4">
        <v>503058</v>
      </c>
      <c r="D10" s="13">
        <v>167906</v>
      </c>
      <c r="E10" s="4">
        <v>113011</v>
      </c>
      <c r="F10" s="4">
        <v>54895</v>
      </c>
      <c r="G10" s="4">
        <v>4165</v>
      </c>
      <c r="H10" s="4">
        <v>26132</v>
      </c>
    </row>
    <row r="11" spans="1:8" x14ac:dyDescent="0.25">
      <c r="A11" s="3" t="s">
        <v>99</v>
      </c>
      <c r="B11" s="13">
        <f>C11+D11+G11+H11</f>
        <v>737496</v>
      </c>
      <c r="C11" s="13">
        <v>506286</v>
      </c>
      <c r="D11" s="13">
        <v>192148</v>
      </c>
      <c r="E11" s="13">
        <v>129766</v>
      </c>
      <c r="F11" s="13">
        <v>62382</v>
      </c>
      <c r="G11" s="13">
        <v>4165</v>
      </c>
      <c r="H11" s="13">
        <v>34897</v>
      </c>
    </row>
    <row r="12" spans="1:8" x14ac:dyDescent="0.25">
      <c r="A12" s="3" t="s">
        <v>100</v>
      </c>
      <c r="B12" s="13">
        <f t="shared" ref="B12" si="0">C12+D12+G12+H12</f>
        <v>731863</v>
      </c>
      <c r="C12" s="13">
        <v>497657</v>
      </c>
      <c r="D12" s="13">
        <f>E12+F12</f>
        <v>196114</v>
      </c>
      <c r="E12" s="13">
        <v>127237</v>
      </c>
      <c r="F12" s="13">
        <v>68877</v>
      </c>
      <c r="G12" s="13">
        <v>4459</v>
      </c>
      <c r="H12" s="13">
        <v>33633</v>
      </c>
    </row>
    <row r="13" spans="1:8" x14ac:dyDescent="0.25">
      <c r="A13" s="3" t="s">
        <v>80</v>
      </c>
      <c r="B13" s="13">
        <f>C13+D13+G13+H13</f>
        <v>737496</v>
      </c>
      <c r="C13" s="13">
        <f>C11</f>
        <v>506286</v>
      </c>
      <c r="D13" s="13">
        <f t="shared" ref="D13" si="1">E13+F13</f>
        <v>192148</v>
      </c>
      <c r="E13" s="13">
        <f>E11</f>
        <v>129766</v>
      </c>
      <c r="F13" s="13">
        <f>F11</f>
        <v>62382</v>
      </c>
      <c r="G13" s="13">
        <f>G11</f>
        <v>4165</v>
      </c>
      <c r="H13" s="13">
        <f>H11</f>
        <v>34897</v>
      </c>
    </row>
    <row r="15" spans="1:8" x14ac:dyDescent="0.25">
      <c r="A15" s="5" t="s">
        <v>7</v>
      </c>
    </row>
    <row r="16" spans="1:8" x14ac:dyDescent="0.25">
      <c r="A16" s="3" t="s">
        <v>57</v>
      </c>
      <c r="B16" s="13">
        <f>C16+D16+G16+H16</f>
        <v>17808425715.499985</v>
      </c>
      <c r="C16" s="13">
        <v>12783240284.159988</v>
      </c>
      <c r="D16" s="13">
        <v>4295502626.1199999</v>
      </c>
      <c r="E16" s="13">
        <v>2907867170.8000002</v>
      </c>
      <c r="F16" s="13">
        <v>1387635455.3199995</v>
      </c>
      <c r="G16" s="13">
        <v>105001002.64</v>
      </c>
      <c r="H16" s="13">
        <v>624681802.57999992</v>
      </c>
    </row>
    <row r="17" spans="1:9" x14ac:dyDescent="0.25">
      <c r="A17" s="3" t="s">
        <v>99</v>
      </c>
      <c r="B17" s="13">
        <f>C17+D17+G17+H17</f>
        <v>12807756987.217388</v>
      </c>
      <c r="C17" s="13">
        <v>8824685951.2248955</v>
      </c>
      <c r="D17" s="13">
        <f>E17+F17</f>
        <v>3371865208.1824932</v>
      </c>
      <c r="E17" s="13">
        <v>2275302302.9124928</v>
      </c>
      <c r="F17" s="13">
        <v>1096562905.2700002</v>
      </c>
      <c r="G17" s="13">
        <v>78941948.709999993</v>
      </c>
      <c r="H17" s="13">
        <v>532263879.1000002</v>
      </c>
    </row>
    <row r="18" spans="1:9" x14ac:dyDescent="0.25">
      <c r="A18" s="3" t="s">
        <v>100</v>
      </c>
      <c r="B18" s="13">
        <f t="shared" ref="B18" si="2">C18+D18+G18+H18</f>
        <v>18474962516.340012</v>
      </c>
      <c r="C18" s="13">
        <v>12786979427.02001</v>
      </c>
      <c r="D18" s="13">
        <f>E18+F18</f>
        <v>4821336383.2199993</v>
      </c>
      <c r="E18" s="13">
        <v>3173481101.8499999</v>
      </c>
      <c r="F18" s="13">
        <v>1647855281.3699999</v>
      </c>
      <c r="G18" s="13">
        <v>109760994.13</v>
      </c>
      <c r="H18" s="13">
        <v>756885711.96999991</v>
      </c>
    </row>
    <row r="19" spans="1:9" x14ac:dyDescent="0.25">
      <c r="A19" s="3" t="s">
        <v>80</v>
      </c>
      <c r="B19" s="13">
        <f>C19+D19+G19+H19</f>
        <v>68643902789.960945</v>
      </c>
      <c r="C19" s="13">
        <v>47631331937.58918</v>
      </c>
      <c r="D19" s="13">
        <f>E19+F19</f>
        <v>17631741193.778229</v>
      </c>
      <c r="E19" s="13">
        <v>11918694023.416485</v>
      </c>
      <c r="F19" s="13">
        <v>5713047170.361742</v>
      </c>
      <c r="G19" s="13">
        <v>387716189.94550431</v>
      </c>
      <c r="H19" s="13">
        <v>2993113468.6480317</v>
      </c>
      <c r="I19" s="6"/>
    </row>
    <row r="20" spans="1:9" x14ac:dyDescent="0.25">
      <c r="A20" s="3" t="s">
        <v>101</v>
      </c>
      <c r="B20" s="13">
        <f>B18</f>
        <v>18474962516.340012</v>
      </c>
      <c r="C20" s="13">
        <f t="shared" ref="C20:H20" si="3">C18</f>
        <v>12786979427.02001</v>
      </c>
      <c r="D20" s="13">
        <f t="shared" si="3"/>
        <v>4821336383.2199993</v>
      </c>
      <c r="E20" s="13">
        <f t="shared" si="3"/>
        <v>3173481101.8499999</v>
      </c>
      <c r="F20" s="13">
        <f t="shared" si="3"/>
        <v>1647855281.3699999</v>
      </c>
      <c r="G20" s="13">
        <f t="shared" si="3"/>
        <v>109760994.13</v>
      </c>
      <c r="H20" s="13">
        <f t="shared" si="3"/>
        <v>756885711.96999991</v>
      </c>
      <c r="I20" s="6"/>
    </row>
    <row r="21" spans="1:9" x14ac:dyDescent="0.25">
      <c r="B21" s="4"/>
      <c r="C21" s="4"/>
      <c r="D21" s="4"/>
      <c r="E21" s="4"/>
      <c r="F21" s="4"/>
    </row>
    <row r="22" spans="1:9" x14ac:dyDescent="0.25">
      <c r="A22" s="3" t="s">
        <v>8</v>
      </c>
      <c r="B22" s="4"/>
      <c r="C22" s="4"/>
      <c r="D22" s="4"/>
      <c r="E22" s="4"/>
      <c r="F22" s="4"/>
    </row>
    <row r="23" spans="1:9" x14ac:dyDescent="0.25">
      <c r="A23" s="3" t="s">
        <v>99</v>
      </c>
      <c r="B23" s="4">
        <f>B17</f>
        <v>12807756987.217388</v>
      </c>
      <c r="I23" s="11"/>
    </row>
    <row r="24" spans="1:9" x14ac:dyDescent="0.25">
      <c r="A24" s="3" t="s">
        <v>102</v>
      </c>
      <c r="B24" s="4">
        <v>25788700770.139999</v>
      </c>
    </row>
    <row r="26" spans="1:9" x14ac:dyDescent="0.25">
      <c r="A26" t="s">
        <v>9</v>
      </c>
    </row>
    <row r="27" spans="1:9" x14ac:dyDescent="0.25">
      <c r="A27" s="3" t="s">
        <v>58</v>
      </c>
      <c r="B27" s="15">
        <v>0.99</v>
      </c>
      <c r="C27" s="15">
        <v>0.99</v>
      </c>
      <c r="D27" s="15">
        <v>0.99</v>
      </c>
      <c r="E27" s="15">
        <v>0.99</v>
      </c>
      <c r="F27" s="15">
        <v>0.99</v>
      </c>
      <c r="G27" s="15">
        <v>0.99</v>
      </c>
      <c r="H27" s="15">
        <v>0.99</v>
      </c>
    </row>
    <row r="28" spans="1:9" x14ac:dyDescent="0.25">
      <c r="A28" s="3" t="s">
        <v>103</v>
      </c>
      <c r="B28" s="15">
        <v>0.99</v>
      </c>
      <c r="C28" s="15">
        <v>0.99</v>
      </c>
      <c r="D28" s="15">
        <v>0.99</v>
      </c>
      <c r="E28" s="15">
        <v>0.99</v>
      </c>
      <c r="F28" s="15">
        <v>0.99</v>
      </c>
      <c r="G28" s="15">
        <v>0.99</v>
      </c>
      <c r="H28" s="15">
        <v>0.99</v>
      </c>
    </row>
    <row r="29" spans="1:9" x14ac:dyDescent="0.25">
      <c r="A29" s="25" t="s">
        <v>10</v>
      </c>
      <c r="B29" s="4">
        <f>C29+D29+G29+H29</f>
        <v>378436</v>
      </c>
      <c r="C29" s="4">
        <v>222898</v>
      </c>
      <c r="D29" s="4">
        <f>E29+F29</f>
        <v>143837</v>
      </c>
      <c r="E29" s="23">
        <v>122675.08684488069</v>
      </c>
      <c r="F29" s="19">
        <v>21161.91315511932</v>
      </c>
      <c r="G29" s="4">
        <v>2165</v>
      </c>
      <c r="H29" s="4">
        <v>9536</v>
      </c>
    </row>
    <row r="30" spans="1:9" x14ac:dyDescent="0.25">
      <c r="A30" s="26"/>
    </row>
    <row r="31" spans="1:9" x14ac:dyDescent="0.25">
      <c r="A31" s="3" t="s">
        <v>11</v>
      </c>
    </row>
    <row r="32" spans="1:9" x14ac:dyDescent="0.25">
      <c r="A32" s="3" t="s">
        <v>59</v>
      </c>
      <c r="B32" s="6">
        <f>B16/B27</f>
        <v>17988308803.535339</v>
      </c>
      <c r="C32" s="6">
        <f t="shared" ref="C32:H32" si="4">C16/C27</f>
        <v>12912363923.393929</v>
      </c>
      <c r="D32" s="6">
        <f t="shared" ref="D32" si="5">D16/D27</f>
        <v>4338891541.5353537</v>
      </c>
      <c r="E32" s="6">
        <f t="shared" si="4"/>
        <v>2937239566.4646468</v>
      </c>
      <c r="F32" s="6">
        <f t="shared" si="4"/>
        <v>1401651975.0707066</v>
      </c>
      <c r="G32" s="6">
        <f t="shared" si="4"/>
        <v>106061618.82828283</v>
      </c>
      <c r="H32" s="6">
        <f t="shared" si="4"/>
        <v>630991719.77777767</v>
      </c>
    </row>
    <row r="33" spans="1:8" x14ac:dyDescent="0.25">
      <c r="A33" s="3" t="s">
        <v>104</v>
      </c>
      <c r="B33" s="6">
        <f>B18/B28</f>
        <v>18661578299.333344</v>
      </c>
      <c r="C33" s="6">
        <f t="shared" ref="C33:H33" si="6">C18/C28</f>
        <v>12916140835.373747</v>
      </c>
      <c r="D33" s="6">
        <f t="shared" ref="D33" si="7">D18/D28</f>
        <v>4870036750.727272</v>
      </c>
      <c r="E33" s="6">
        <f t="shared" si="6"/>
        <v>3205536466.5151515</v>
      </c>
      <c r="F33" s="6">
        <f t="shared" si="6"/>
        <v>1664500284.212121</v>
      </c>
      <c r="G33" s="6">
        <f t="shared" si="6"/>
        <v>110869691.04040404</v>
      </c>
      <c r="H33" s="6">
        <f t="shared" si="6"/>
        <v>764531022.19191909</v>
      </c>
    </row>
    <row r="34" spans="1:8" x14ac:dyDescent="0.25">
      <c r="A34" s="3" t="s">
        <v>60</v>
      </c>
      <c r="B34" s="14">
        <f>B32/B10</f>
        <v>25651.374885435434</v>
      </c>
      <c r="C34" s="14">
        <f>C32/C10</f>
        <v>25667.743924942908</v>
      </c>
      <c r="D34" s="14">
        <f>D32/D10</f>
        <v>25841.194129663942</v>
      </c>
      <c r="E34" s="14">
        <f t="shared" ref="E34:H34" si="8">E32/E10</f>
        <v>25990.740427610115</v>
      </c>
      <c r="F34" s="14">
        <f t="shared" si="8"/>
        <v>25533.326807008045</v>
      </c>
      <c r="G34" s="14">
        <f t="shared" si="8"/>
        <v>25464.974508591316</v>
      </c>
      <c r="H34" s="14">
        <f t="shared" si="8"/>
        <v>24146.323273296253</v>
      </c>
    </row>
    <row r="35" spans="1:8" x14ac:dyDescent="0.25">
      <c r="A35" s="3" t="s">
        <v>105</v>
      </c>
      <c r="B35" s="6">
        <f>B33/B12</f>
        <v>25498.731728934708</v>
      </c>
      <c r="C35" s="6">
        <f t="shared" ref="C35:H35" si="9">C33/C12</f>
        <v>25953.901653897658</v>
      </c>
      <c r="D35" s="6">
        <f t="shared" ref="D35" si="10">D33/D12</f>
        <v>24832.682780052786</v>
      </c>
      <c r="E35" s="6">
        <f t="shared" si="9"/>
        <v>25193.430106927633</v>
      </c>
      <c r="F35" s="6">
        <f t="shared" si="9"/>
        <v>24166.271530585262</v>
      </c>
      <c r="G35" s="6">
        <f t="shared" si="9"/>
        <v>24864.250065127617</v>
      </c>
      <c r="H35" s="6">
        <f t="shared" si="9"/>
        <v>22731.57381714147</v>
      </c>
    </row>
    <row r="37" spans="1:8" x14ac:dyDescent="0.25">
      <c r="A37" s="2" t="s">
        <v>12</v>
      </c>
    </row>
    <row r="39" spans="1:8" x14ac:dyDescent="0.25">
      <c r="A39" t="s">
        <v>13</v>
      </c>
    </row>
    <row r="40" spans="1:8" x14ac:dyDescent="0.25">
      <c r="A40" t="s">
        <v>14</v>
      </c>
      <c r="B40" s="7">
        <f>(B11)/B29*100</f>
        <v>194.87997970594765</v>
      </c>
      <c r="C40" s="7">
        <f t="shared" ref="C40:H40" si="11">(C11)/C29*100</f>
        <v>227.1379734228212</v>
      </c>
      <c r="D40" s="7">
        <f t="shared" si="11"/>
        <v>133.58732454097347</v>
      </c>
      <c r="E40" s="7">
        <f t="shared" si="11"/>
        <v>105.78023895274318</v>
      </c>
      <c r="F40" s="7">
        <f t="shared" si="11"/>
        <v>294.78431152577076</v>
      </c>
      <c r="G40" s="7">
        <f t="shared" si="11"/>
        <v>192.37875288683603</v>
      </c>
      <c r="H40" s="7">
        <f t="shared" si="11"/>
        <v>365.95008389261744</v>
      </c>
    </row>
    <row r="41" spans="1:8" x14ac:dyDescent="0.25">
      <c r="A41" t="s">
        <v>15</v>
      </c>
      <c r="B41" s="7">
        <f>(B12)/B29*100</f>
        <v>193.39148495386274</v>
      </c>
      <c r="C41" s="7">
        <f t="shared" ref="C41:H41" si="12">(C12)/C29*100</f>
        <v>223.26669597753232</v>
      </c>
      <c r="D41" s="7">
        <f t="shared" si="12"/>
        <v>136.34461230420544</v>
      </c>
      <c r="E41" s="7">
        <f t="shared" si="12"/>
        <v>103.71869568014876</v>
      </c>
      <c r="F41" s="7">
        <f t="shared" si="12"/>
        <v>325.47624354718528</v>
      </c>
      <c r="G41" s="7">
        <f t="shared" si="12"/>
        <v>205.95842956120092</v>
      </c>
      <c r="H41" s="7">
        <f t="shared" si="12"/>
        <v>352.69505033557044</v>
      </c>
    </row>
    <row r="43" spans="1:8" x14ac:dyDescent="0.25">
      <c r="A43" t="s">
        <v>16</v>
      </c>
    </row>
    <row r="44" spans="1:8" x14ac:dyDescent="0.25">
      <c r="A44" t="s">
        <v>17</v>
      </c>
      <c r="B44" s="7">
        <f>B12/B11*100</f>
        <v>99.236199247182356</v>
      </c>
      <c r="C44" s="7">
        <f t="shared" ref="C44:H44" si="13">C12/C11*100</f>
        <v>98.295627372670779</v>
      </c>
      <c r="D44" s="7">
        <f t="shared" ref="D44" si="14">D12/D11*100</f>
        <v>102.06403397381185</v>
      </c>
      <c r="E44" s="7">
        <f t="shared" si="13"/>
        <v>98.05110737789559</v>
      </c>
      <c r="F44" s="7">
        <f t="shared" si="13"/>
        <v>110.41165720881023</v>
      </c>
      <c r="G44" s="7">
        <f t="shared" si="13"/>
        <v>107.05882352941177</v>
      </c>
      <c r="H44" s="7">
        <f t="shared" si="13"/>
        <v>96.377912141444824</v>
      </c>
    </row>
    <row r="45" spans="1:8" x14ac:dyDescent="0.25">
      <c r="A45" t="s">
        <v>18</v>
      </c>
      <c r="B45" s="7">
        <f>B18/B17*100</f>
        <v>144.24822812283762</v>
      </c>
      <c r="C45" s="7">
        <f t="shared" ref="C45:H45" si="15">C18/C17*100</f>
        <v>144.90010746779194</v>
      </c>
      <c r="D45" s="7">
        <f t="shared" ref="D45" si="16">D18/D17*100</f>
        <v>142.98722177624657</v>
      </c>
      <c r="E45" s="7">
        <f t="shared" si="15"/>
        <v>139.4751412938754</v>
      </c>
      <c r="F45" s="7">
        <f t="shared" si="15"/>
        <v>150.27457827093451</v>
      </c>
      <c r="G45" s="7">
        <f t="shared" si="15"/>
        <v>139.04013762469484</v>
      </c>
      <c r="H45" s="7">
        <f t="shared" si="15"/>
        <v>142.20121666903464</v>
      </c>
    </row>
    <row r="46" spans="1:8" x14ac:dyDescent="0.25">
      <c r="A46" t="s">
        <v>19</v>
      </c>
      <c r="B46" s="7">
        <f>AVERAGE(B44:B45)</f>
        <v>121.74221368500999</v>
      </c>
      <c r="C46" s="7">
        <f t="shared" ref="C46:H46" si="17">AVERAGE(C44:C45)</f>
        <v>121.59786742023135</v>
      </c>
      <c r="D46" s="7">
        <f t="shared" ref="D46" si="18">AVERAGE(D44:D45)</f>
        <v>122.52562787502922</v>
      </c>
      <c r="E46" s="7">
        <f t="shared" si="17"/>
        <v>118.76312433588549</v>
      </c>
      <c r="F46" s="7">
        <f t="shared" si="17"/>
        <v>130.34311773987235</v>
      </c>
      <c r="G46" s="7">
        <f t="shared" si="17"/>
        <v>123.0494805770533</v>
      </c>
      <c r="H46" s="7">
        <f t="shared" si="17"/>
        <v>119.28956440523973</v>
      </c>
    </row>
    <row r="47" spans="1:8" x14ac:dyDescent="0.25">
      <c r="B47" s="7"/>
      <c r="C47" s="7"/>
      <c r="D47" s="7"/>
      <c r="E47" s="7"/>
      <c r="F47" s="7"/>
    </row>
    <row r="48" spans="1:8" x14ac:dyDescent="0.25">
      <c r="A48" t="s">
        <v>20</v>
      </c>
    </row>
    <row r="49" spans="1:8" x14ac:dyDescent="0.25">
      <c r="A49" t="s">
        <v>21</v>
      </c>
      <c r="B49" s="7">
        <f>B12/B13*100</f>
        <v>99.236199247182356</v>
      </c>
      <c r="C49" s="7">
        <f t="shared" ref="C49:H49" si="19">C12/C13*100</f>
        <v>98.295627372670779</v>
      </c>
      <c r="D49" s="7">
        <f t="shared" si="19"/>
        <v>102.06403397381185</v>
      </c>
      <c r="E49" s="7">
        <f t="shared" si="19"/>
        <v>98.05110737789559</v>
      </c>
      <c r="F49" s="7">
        <f t="shared" si="19"/>
        <v>110.41165720881023</v>
      </c>
      <c r="G49" s="7">
        <f t="shared" si="19"/>
        <v>107.05882352941177</v>
      </c>
      <c r="H49" s="7">
        <f t="shared" si="19"/>
        <v>96.377912141444824</v>
      </c>
    </row>
    <row r="50" spans="1:8" x14ac:dyDescent="0.25">
      <c r="A50" t="s">
        <v>22</v>
      </c>
      <c r="B50" s="7">
        <f>B18/B19*100</f>
        <v>26.914207621426129</v>
      </c>
      <c r="C50" s="7">
        <f t="shared" ref="C50:H50" si="20">C18/C19*100</f>
        <v>26.845731384909939</v>
      </c>
      <c r="D50" s="7">
        <f t="shared" ref="D50" si="21">D18/D19*100</f>
        <v>27.344641293403971</v>
      </c>
      <c r="E50" s="7">
        <f t="shared" si="20"/>
        <v>26.626080807302444</v>
      </c>
      <c r="F50" s="7">
        <f t="shared" si="20"/>
        <v>28.843719161269586</v>
      </c>
      <c r="G50" s="7">
        <f t="shared" si="20"/>
        <v>28.309623630993464</v>
      </c>
      <c r="H50" s="7">
        <f t="shared" si="20"/>
        <v>25.287571617252446</v>
      </c>
    </row>
    <row r="51" spans="1:8" x14ac:dyDescent="0.25">
      <c r="A51" t="s">
        <v>23</v>
      </c>
      <c r="B51" s="7">
        <f>(B49+B50)/2</f>
        <v>63.075203434304242</v>
      </c>
      <c r="C51" s="7">
        <f t="shared" ref="C51:H51" si="22">(C49+C50)/2</f>
        <v>62.570679378790359</v>
      </c>
      <c r="D51" s="7">
        <f t="shared" ref="D51" si="23">(D49+D50)/2</f>
        <v>64.704337633607906</v>
      </c>
      <c r="E51" s="7">
        <f t="shared" si="22"/>
        <v>62.338594092599017</v>
      </c>
      <c r="F51" s="7">
        <f t="shared" si="22"/>
        <v>69.627688185039901</v>
      </c>
      <c r="G51" s="7">
        <f t="shared" si="22"/>
        <v>67.684223580202612</v>
      </c>
      <c r="H51" s="7">
        <f t="shared" si="22"/>
        <v>60.832741879348632</v>
      </c>
    </row>
    <row r="53" spans="1:8" x14ac:dyDescent="0.25">
      <c r="A53" t="s">
        <v>35</v>
      </c>
    </row>
    <row r="54" spans="1:8" x14ac:dyDescent="0.25">
      <c r="A54" t="s">
        <v>24</v>
      </c>
      <c r="B54" s="7">
        <f>B20/B18*100</f>
        <v>100</v>
      </c>
      <c r="C54" s="7">
        <f>C20/C18*100</f>
        <v>100</v>
      </c>
      <c r="D54" s="7">
        <f>D20/D18*100</f>
        <v>100</v>
      </c>
      <c r="E54" s="7">
        <f t="shared" ref="E54:H54" si="24">E20/E18*100</f>
        <v>100</v>
      </c>
      <c r="F54" s="7">
        <f t="shared" si="24"/>
        <v>100</v>
      </c>
      <c r="G54" s="7">
        <f t="shared" si="24"/>
        <v>100</v>
      </c>
      <c r="H54" s="7">
        <f t="shared" si="24"/>
        <v>100</v>
      </c>
    </row>
    <row r="56" spans="1:8" x14ac:dyDescent="0.25">
      <c r="A56" t="s">
        <v>25</v>
      </c>
    </row>
    <row r="57" spans="1:8" x14ac:dyDescent="0.25">
      <c r="A57" t="s">
        <v>26</v>
      </c>
      <c r="B57" s="7">
        <f>((B12/B10)-1)*100</f>
        <v>4.3638531160295591</v>
      </c>
      <c r="C57" s="7">
        <f t="shared" ref="C57:H57" si="25">((C12/C10)-1)*100</f>
        <v>-1.0736336565565052</v>
      </c>
      <c r="D57" s="7">
        <f t="shared" ref="D57" si="26">((D12/D10)-1)*100</f>
        <v>16.799876121163027</v>
      </c>
      <c r="E57" s="7">
        <f t="shared" si="25"/>
        <v>12.588155135340816</v>
      </c>
      <c r="F57" s="7">
        <f t="shared" si="25"/>
        <v>25.470443574096002</v>
      </c>
      <c r="G57" s="7">
        <f t="shared" si="25"/>
        <v>7.0588235294117618</v>
      </c>
      <c r="H57" s="7">
        <f t="shared" si="25"/>
        <v>28.704270626052342</v>
      </c>
    </row>
    <row r="58" spans="1:8" x14ac:dyDescent="0.25">
      <c r="A58" t="s">
        <v>27</v>
      </c>
      <c r="B58" s="7">
        <f>((B33/B32)-1)*100</f>
        <v>3.7428170883172962</v>
      </c>
      <c r="C58" s="7">
        <f t="shared" ref="C58:H58" si="27">((C33/C32)-1)*100</f>
        <v>2.9250352625020959E-2</v>
      </c>
      <c r="D58" s="7">
        <f t="shared" si="27"/>
        <v>12.24149541668349</v>
      </c>
      <c r="E58" s="7">
        <f t="shared" si="27"/>
        <v>9.1343213237943477</v>
      </c>
      <c r="F58" s="7">
        <f t="shared" si="27"/>
        <v>18.752751311762328</v>
      </c>
      <c r="G58" s="7">
        <f t="shared" si="27"/>
        <v>4.53328194047804</v>
      </c>
      <c r="H58" s="7">
        <f t="shared" si="27"/>
        <v>21.163400125309284</v>
      </c>
    </row>
    <row r="59" spans="1:8" x14ac:dyDescent="0.25">
      <c r="A59" t="s">
        <v>28</v>
      </c>
      <c r="B59" s="7">
        <f>((B35/B34)-1)*100</f>
        <v>-0.59506812863818759</v>
      </c>
      <c r="C59" s="7">
        <f>((C35/C34)-1)*100</f>
        <v>1.1148534510532881</v>
      </c>
      <c r="D59" s="7">
        <f>((D35/D34)-1)*100</f>
        <v>-3.9027273451479272</v>
      </c>
      <c r="E59" s="7">
        <f t="shared" ref="E59:H59" si="28">((E35/E34)-1)*100</f>
        <v>-3.0676706687259081</v>
      </c>
      <c r="F59" s="7">
        <f t="shared" si="28"/>
        <v>-5.3540037565632526</v>
      </c>
      <c r="G59" s="7">
        <f t="shared" si="28"/>
        <v>-2.3590223632897311</v>
      </c>
      <c r="H59" s="7">
        <f t="shared" si="28"/>
        <v>-5.859067818078012</v>
      </c>
    </row>
    <row r="60" spans="1:8" x14ac:dyDescent="0.25">
      <c r="B60" s="8"/>
      <c r="C60" s="8"/>
      <c r="D60" s="8"/>
      <c r="E60" s="8"/>
      <c r="F60" s="8"/>
    </row>
    <row r="61" spans="1:8" x14ac:dyDescent="0.25">
      <c r="A61" t="s">
        <v>29</v>
      </c>
    </row>
    <row r="62" spans="1:8" x14ac:dyDescent="0.25">
      <c r="A62" t="s">
        <v>43</v>
      </c>
      <c r="B62" s="4">
        <f>B17/(B11*3)</f>
        <v>5788.848114528706</v>
      </c>
      <c r="C62" s="4">
        <f t="shared" ref="C62:H63" si="29">C17/(C11*3)</f>
        <v>5810.0796461715945</v>
      </c>
      <c r="D62" s="4">
        <f t="shared" si="29"/>
        <v>5849.4237223086602</v>
      </c>
      <c r="E62" s="4">
        <f t="shared" si="29"/>
        <v>5844.6288008479178</v>
      </c>
      <c r="F62" s="4">
        <f t="shared" si="29"/>
        <v>5859.3980382695872</v>
      </c>
      <c r="G62" s="4">
        <f t="shared" si="29"/>
        <v>6317.8830500200074</v>
      </c>
      <c r="H62" s="4">
        <f t="shared" si="29"/>
        <v>5084.1417036803568</v>
      </c>
    </row>
    <row r="63" spans="1:8" x14ac:dyDescent="0.25">
      <c r="A63" t="s">
        <v>44</v>
      </c>
      <c r="B63" s="4">
        <f>B18/(B12*3)</f>
        <v>8414.5814705484554</v>
      </c>
      <c r="C63" s="4">
        <f t="shared" si="29"/>
        <v>8564.7875457862283</v>
      </c>
      <c r="D63" s="4">
        <f t="shared" si="29"/>
        <v>8194.7853174174197</v>
      </c>
      <c r="E63" s="4">
        <f t="shared" si="29"/>
        <v>8313.8319352861199</v>
      </c>
      <c r="F63" s="4">
        <f t="shared" si="29"/>
        <v>7974.8696050931367</v>
      </c>
      <c r="G63" s="4">
        <f t="shared" si="29"/>
        <v>8205.2025214921123</v>
      </c>
      <c r="H63" s="4">
        <f t="shared" si="29"/>
        <v>7501.4193596566856</v>
      </c>
    </row>
    <row r="64" spans="1:8" x14ac:dyDescent="0.25">
      <c r="A64" t="s">
        <v>30</v>
      </c>
      <c r="B64" s="4">
        <f>(B62/B63)*B46</f>
        <v>83.75308820951804</v>
      </c>
      <c r="C64" s="4">
        <f t="shared" ref="C64:H64" si="30">(C62/C63)*C46</f>
        <v>82.488128367380739</v>
      </c>
      <c r="D64" s="4">
        <f t="shared" si="30"/>
        <v>87.45858329682612</v>
      </c>
      <c r="E64" s="4">
        <f t="shared" si="30"/>
        <v>83.490547123780686</v>
      </c>
      <c r="F64" s="4">
        <f t="shared" si="30"/>
        <v>95.767359995352606</v>
      </c>
      <c r="G64" s="4">
        <f t="shared" si="30"/>
        <v>94.746257099106813</v>
      </c>
      <c r="H64" s="4">
        <f t="shared" si="30"/>
        <v>80.849372649164877</v>
      </c>
    </row>
    <row r="65" spans="1:8" x14ac:dyDescent="0.25">
      <c r="A65" t="s">
        <v>45</v>
      </c>
      <c r="B65" s="4">
        <f>B17/B11</f>
        <v>17366.54434358612</v>
      </c>
      <c r="C65" s="4">
        <f t="shared" ref="C65:H66" si="31">C17/C11</f>
        <v>17430.238938514784</v>
      </c>
      <c r="D65" s="4">
        <f t="shared" si="31"/>
        <v>17548.271166925981</v>
      </c>
      <c r="E65" s="4">
        <f t="shared" si="31"/>
        <v>17533.886402543754</v>
      </c>
      <c r="F65" s="4">
        <f t="shared" si="31"/>
        <v>17578.194114808761</v>
      </c>
      <c r="G65" s="4">
        <f t="shared" si="31"/>
        <v>18953.649150060024</v>
      </c>
      <c r="H65" s="4">
        <f t="shared" si="31"/>
        <v>15252.42511104107</v>
      </c>
    </row>
    <row r="66" spans="1:8" x14ac:dyDescent="0.25">
      <c r="A66" t="s">
        <v>46</v>
      </c>
      <c r="B66" s="4">
        <f>B18/B12</f>
        <v>25243.744411645366</v>
      </c>
      <c r="C66" s="4">
        <f t="shared" si="31"/>
        <v>25694.362637358681</v>
      </c>
      <c r="D66" s="4">
        <f t="shared" si="31"/>
        <v>24584.355952252259</v>
      </c>
      <c r="E66" s="4">
        <f t="shared" si="31"/>
        <v>24941.495805858358</v>
      </c>
      <c r="F66" s="4">
        <f t="shared" si="31"/>
        <v>23924.608815279411</v>
      </c>
      <c r="G66" s="4">
        <f t="shared" si="31"/>
        <v>24615.60756447634</v>
      </c>
      <c r="H66" s="4">
        <f t="shared" si="31"/>
        <v>22504.258078970055</v>
      </c>
    </row>
    <row r="67" spans="1:8" x14ac:dyDescent="0.25">
      <c r="B67" s="7"/>
      <c r="C67" s="7"/>
      <c r="D67" s="7"/>
      <c r="E67" s="7"/>
      <c r="F67" s="7"/>
    </row>
    <row r="68" spans="1:8" x14ac:dyDescent="0.25">
      <c r="A68" t="s">
        <v>31</v>
      </c>
      <c r="B68" s="7"/>
      <c r="C68" s="7"/>
      <c r="D68" s="7"/>
      <c r="E68" s="7"/>
      <c r="F68" s="7"/>
    </row>
    <row r="69" spans="1:8" x14ac:dyDescent="0.25">
      <c r="A69" t="s">
        <v>32</v>
      </c>
      <c r="B69" s="8">
        <f>(B24/B23)*100</f>
        <v>201.35220238702271</v>
      </c>
      <c r="C69" s="7"/>
      <c r="D69" s="7"/>
      <c r="E69" s="7"/>
      <c r="F69" s="7"/>
      <c r="G69" s="7"/>
      <c r="H69" s="7"/>
    </row>
    <row r="70" spans="1:8" x14ac:dyDescent="0.25">
      <c r="A70" t="s">
        <v>33</v>
      </c>
      <c r="B70" s="8">
        <f>(B18/B24)*100</f>
        <v>71.639756810593752</v>
      </c>
      <c r="C70" s="7"/>
      <c r="D70" s="7"/>
      <c r="E70" s="7"/>
      <c r="F70" s="7"/>
      <c r="G70" s="7"/>
      <c r="H70" s="7"/>
    </row>
    <row r="71" spans="1:8" ht="15.75" thickBot="1" x14ac:dyDescent="0.3">
      <c r="A71" s="9"/>
      <c r="B71" s="9"/>
      <c r="C71" s="9"/>
      <c r="D71" s="9"/>
      <c r="E71" s="9"/>
      <c r="F71" s="9"/>
      <c r="G71" s="9"/>
      <c r="H71" s="9"/>
    </row>
    <row r="72" spans="1:8" ht="15.75" thickTop="1" x14ac:dyDescent="0.25"/>
    <row r="73" spans="1:8" x14ac:dyDescent="0.25">
      <c r="A73" s="12" t="s">
        <v>34</v>
      </c>
    </row>
    <row r="74" spans="1:8" x14ac:dyDescent="0.25">
      <c r="A74" t="s">
        <v>96</v>
      </c>
    </row>
    <row r="75" spans="1:8" x14ac:dyDescent="0.25">
      <c r="A75" t="s">
        <v>86</v>
      </c>
      <c r="B75" s="10"/>
      <c r="C75" s="10"/>
      <c r="D75" s="10"/>
      <c r="E75" s="10"/>
    </row>
    <row r="76" spans="1:8" x14ac:dyDescent="0.25">
      <c r="A76" t="s">
        <v>87</v>
      </c>
    </row>
    <row r="77" spans="1:8" x14ac:dyDescent="0.25">
      <c r="A77" t="s">
        <v>97</v>
      </c>
    </row>
    <row r="79" spans="1:8" x14ac:dyDescent="0.25">
      <c r="A79" t="s">
        <v>39</v>
      </c>
    </row>
    <row r="80" spans="1:8" x14ac:dyDescent="0.25">
      <c r="A80" s="20" t="s">
        <v>40</v>
      </c>
    </row>
    <row r="81" spans="1:1" x14ac:dyDescent="0.25">
      <c r="A81" s="20" t="s">
        <v>41</v>
      </c>
    </row>
    <row r="82" spans="1:1" x14ac:dyDescent="0.25">
      <c r="A82" s="20" t="s">
        <v>42</v>
      </c>
    </row>
    <row r="83" spans="1:1" x14ac:dyDescent="0.25">
      <c r="A83" s="20" t="s">
        <v>133</v>
      </c>
    </row>
    <row r="84" spans="1:1" x14ac:dyDescent="0.25">
      <c r="A84" s="34" t="s">
        <v>135</v>
      </c>
    </row>
  </sheetData>
  <mergeCells count="4">
    <mergeCell ref="A4:A5"/>
    <mergeCell ref="B4:B5"/>
    <mergeCell ref="C4:H4"/>
    <mergeCell ref="A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5"/>
  <sheetViews>
    <sheetView topLeftCell="A64" zoomScale="70" zoomScaleNormal="70" workbookViewId="0">
      <selection activeCell="A85" sqref="A85"/>
    </sheetView>
  </sheetViews>
  <sheetFormatPr baseColWidth="10" defaultColWidth="11.42578125" defaultRowHeight="15" x14ac:dyDescent="0.25"/>
  <cols>
    <col min="1" max="1" width="55.140625" customWidth="1"/>
    <col min="2" max="2" width="22.28515625" customWidth="1"/>
    <col min="3" max="3" width="20.85546875" customWidth="1"/>
    <col min="4" max="4" width="20.7109375" customWidth="1"/>
    <col min="5" max="5" width="18.7109375" customWidth="1"/>
    <col min="6" max="6" width="21.85546875" customWidth="1"/>
    <col min="7" max="7" width="16" customWidth="1"/>
    <col min="8" max="8" width="23.7109375" customWidth="1"/>
    <col min="9" max="9" width="17.85546875" bestFit="1" customWidth="1"/>
  </cols>
  <sheetData>
    <row r="2" spans="1:8" ht="15.75" x14ac:dyDescent="0.25">
      <c r="A2" s="40" t="s">
        <v>106</v>
      </c>
      <c r="B2" s="40"/>
      <c r="C2" s="40"/>
      <c r="D2" s="40"/>
      <c r="E2" s="40"/>
      <c r="F2" s="40"/>
      <c r="G2" s="40"/>
      <c r="H2" s="40"/>
    </row>
    <row r="4" spans="1:8" x14ac:dyDescent="0.25">
      <c r="A4" s="35" t="s">
        <v>0</v>
      </c>
      <c r="B4" s="37" t="s">
        <v>1</v>
      </c>
      <c r="C4" s="39" t="s">
        <v>2</v>
      </c>
      <c r="D4" s="39"/>
      <c r="E4" s="39"/>
      <c r="F4" s="39"/>
      <c r="G4" s="39"/>
      <c r="H4" s="39"/>
    </row>
    <row r="5" spans="1:8" ht="15.75" thickBot="1" x14ac:dyDescent="0.3">
      <c r="A5" s="36"/>
      <c r="B5" s="38"/>
      <c r="C5" s="1" t="s">
        <v>47</v>
      </c>
      <c r="D5" s="1" t="s">
        <v>36</v>
      </c>
      <c r="E5" s="1" t="s">
        <v>37</v>
      </c>
      <c r="F5" s="1" t="s">
        <v>38</v>
      </c>
      <c r="G5" s="1" t="s">
        <v>3</v>
      </c>
      <c r="H5" s="1" t="s">
        <v>4</v>
      </c>
    </row>
    <row r="6" spans="1:8" ht="15.75" thickTop="1" x14ac:dyDescent="0.25"/>
    <row r="7" spans="1:8" x14ac:dyDescent="0.25">
      <c r="A7" s="2" t="s">
        <v>5</v>
      </c>
    </row>
    <row r="9" spans="1:8" x14ac:dyDescent="0.25">
      <c r="A9" t="s">
        <v>6</v>
      </c>
    </row>
    <row r="10" spans="1:8" x14ac:dyDescent="0.25">
      <c r="A10" s="3" t="s">
        <v>61</v>
      </c>
      <c r="B10" s="4">
        <f>C10+D10+G10+H10</f>
        <v>696288</v>
      </c>
      <c r="C10" s="13">
        <v>498973</v>
      </c>
      <c r="D10" s="13">
        <f>E10+F10</f>
        <v>168095</v>
      </c>
      <c r="E10" s="13">
        <v>112663</v>
      </c>
      <c r="F10" s="13">
        <v>55432</v>
      </c>
      <c r="G10" s="13">
        <v>4274</v>
      </c>
      <c r="H10" s="13">
        <v>24946</v>
      </c>
    </row>
    <row r="11" spans="1:8" x14ac:dyDescent="0.25">
      <c r="A11" s="3" t="s">
        <v>107</v>
      </c>
      <c r="B11" s="4">
        <f>C11+D11+G11+H11</f>
        <v>737496</v>
      </c>
      <c r="C11" s="13">
        <v>506286</v>
      </c>
      <c r="D11" s="13">
        <f>E11+F11</f>
        <v>192148</v>
      </c>
      <c r="E11" s="13">
        <v>129766</v>
      </c>
      <c r="F11" s="13">
        <v>62382</v>
      </c>
      <c r="G11" s="13">
        <v>4165</v>
      </c>
      <c r="H11" s="13">
        <v>34897</v>
      </c>
    </row>
    <row r="12" spans="1:8" x14ac:dyDescent="0.25">
      <c r="A12" s="3" t="s">
        <v>108</v>
      </c>
      <c r="B12" s="4">
        <f t="shared" ref="B12" si="0">C12+D12+G12+H12</f>
        <v>738614</v>
      </c>
      <c r="C12" s="13">
        <v>498353</v>
      </c>
      <c r="D12" s="13">
        <f>E12+F12</f>
        <v>196471</v>
      </c>
      <c r="E12" s="13">
        <v>127594</v>
      </c>
      <c r="F12" s="13">
        <v>68877</v>
      </c>
      <c r="G12" s="13">
        <v>4459</v>
      </c>
      <c r="H12" s="13">
        <v>39331</v>
      </c>
    </row>
    <row r="13" spans="1:8" x14ac:dyDescent="0.25">
      <c r="A13" s="3" t="s">
        <v>80</v>
      </c>
      <c r="B13" s="13">
        <f>C13+D13+G13+H13</f>
        <v>737496</v>
      </c>
      <c r="C13" s="13">
        <f>C11</f>
        <v>506286</v>
      </c>
      <c r="D13" s="13">
        <f t="shared" ref="D13" si="1">E13+F13</f>
        <v>192148</v>
      </c>
      <c r="E13" s="13">
        <f>E11</f>
        <v>129766</v>
      </c>
      <c r="F13" s="13">
        <f t="shared" ref="F13:H13" si="2">F11</f>
        <v>62382</v>
      </c>
      <c r="G13" s="13">
        <f t="shared" si="2"/>
        <v>4165</v>
      </c>
      <c r="H13" s="13">
        <f t="shared" si="2"/>
        <v>34897</v>
      </c>
    </row>
    <row r="14" spans="1:8" x14ac:dyDescent="0.25">
      <c r="C14" s="26"/>
      <c r="D14" s="26"/>
      <c r="E14" s="26"/>
      <c r="F14" s="26"/>
      <c r="G14" s="26"/>
      <c r="H14" s="26"/>
    </row>
    <row r="15" spans="1:8" x14ac:dyDescent="0.25">
      <c r="A15" s="5" t="s">
        <v>7</v>
      </c>
      <c r="C15" s="26"/>
      <c r="D15" s="26"/>
      <c r="E15" s="26"/>
      <c r="F15" s="26"/>
      <c r="G15" s="26"/>
      <c r="H15" s="26"/>
    </row>
    <row r="16" spans="1:8" x14ac:dyDescent="0.25">
      <c r="A16" s="3" t="s">
        <v>61</v>
      </c>
      <c r="B16" s="4">
        <f>C16+D16+G16+H16</f>
        <v>15531865162.179981</v>
      </c>
      <c r="C16" s="13">
        <v>11180481379.959984</v>
      </c>
      <c r="D16" s="13">
        <v>3739845312.579999</v>
      </c>
      <c r="E16" s="13">
        <v>2499270428.6499991</v>
      </c>
      <c r="F16" s="13">
        <v>1240574883.9300001</v>
      </c>
      <c r="G16" s="13">
        <v>93625498.159999996</v>
      </c>
      <c r="H16" s="13">
        <v>517912971.47999996</v>
      </c>
    </row>
    <row r="17" spans="1:9" x14ac:dyDescent="0.25">
      <c r="A17" s="3" t="s">
        <v>107</v>
      </c>
      <c r="B17" s="13">
        <f>C17+D17+G17+H17</f>
        <v>22260158620.503559</v>
      </c>
      <c r="C17" s="13">
        <v>15505930111.424288</v>
      </c>
      <c r="D17" s="13">
        <f>E17+F17</f>
        <v>5639116647.1157379</v>
      </c>
      <c r="E17" s="13">
        <v>3815764695.2439957</v>
      </c>
      <c r="F17" s="13">
        <v>1823351951.8717418</v>
      </c>
      <c r="G17" s="13">
        <v>119411376.19550435</v>
      </c>
      <c r="H17" s="13">
        <v>995700485.76803064</v>
      </c>
    </row>
    <row r="18" spans="1:9" x14ac:dyDescent="0.25">
      <c r="A18" s="3" t="s">
        <v>108</v>
      </c>
      <c r="B18" s="4">
        <f t="shared" ref="B18" si="3">C18+D18+G18+H18</f>
        <v>17796164262.880009</v>
      </c>
      <c r="C18" s="13">
        <v>12162542027.620007</v>
      </c>
      <c r="D18" s="13">
        <f>E18+F18</f>
        <v>4615553147.3299999</v>
      </c>
      <c r="E18" s="13">
        <v>3050122212.1400003</v>
      </c>
      <c r="F18" s="13">
        <v>1565430935.1900001</v>
      </c>
      <c r="G18" s="13">
        <v>105065739.27000001</v>
      </c>
      <c r="H18" s="13">
        <v>913003348.66000032</v>
      </c>
    </row>
    <row r="19" spans="1:9" x14ac:dyDescent="0.25">
      <c r="A19" s="3" t="s">
        <v>80</v>
      </c>
      <c r="B19" s="4">
        <f>C19+D19+G19+H19</f>
        <v>68643902789.960945</v>
      </c>
      <c r="C19" s="13">
        <v>47631331937.58918</v>
      </c>
      <c r="D19" s="13">
        <f>E19+F19</f>
        <v>17631741193.778229</v>
      </c>
      <c r="E19" s="13">
        <v>11918694023.416485</v>
      </c>
      <c r="F19" s="13">
        <v>5713047170.361742</v>
      </c>
      <c r="G19" s="13">
        <v>387716189.94550431</v>
      </c>
      <c r="H19" s="13">
        <v>2993113468.6480317</v>
      </c>
      <c r="I19" s="6"/>
    </row>
    <row r="20" spans="1:9" x14ac:dyDescent="0.25">
      <c r="A20" s="3" t="s">
        <v>109</v>
      </c>
      <c r="B20" s="13">
        <f>B18</f>
        <v>17796164262.880009</v>
      </c>
      <c r="C20" s="13">
        <f t="shared" ref="C20:H20" si="4">C18</f>
        <v>12162542027.620007</v>
      </c>
      <c r="D20" s="13">
        <f t="shared" si="4"/>
        <v>4615553147.3299999</v>
      </c>
      <c r="E20" s="13">
        <f t="shared" si="4"/>
        <v>3050122212.1400003</v>
      </c>
      <c r="F20" s="13">
        <f t="shared" si="4"/>
        <v>1565430935.1900001</v>
      </c>
      <c r="G20" s="13">
        <f t="shared" si="4"/>
        <v>105065739.27000001</v>
      </c>
      <c r="H20" s="13">
        <f t="shared" si="4"/>
        <v>913003348.66000032</v>
      </c>
      <c r="I20" s="6"/>
    </row>
    <row r="21" spans="1:9" x14ac:dyDescent="0.25">
      <c r="B21" s="4"/>
      <c r="C21" s="4"/>
      <c r="D21" s="4"/>
      <c r="E21" s="4"/>
      <c r="F21" s="4"/>
    </row>
    <row r="22" spans="1:9" x14ac:dyDescent="0.25">
      <c r="A22" s="3" t="s">
        <v>8</v>
      </c>
      <c r="B22" s="4"/>
      <c r="C22" s="4"/>
      <c r="D22" s="4"/>
      <c r="E22" s="4"/>
      <c r="F22" s="4"/>
    </row>
    <row r="23" spans="1:9" x14ac:dyDescent="0.25">
      <c r="A23" s="3" t="s">
        <v>107</v>
      </c>
      <c r="B23" s="13">
        <f>B17</f>
        <v>22260158620.503559</v>
      </c>
      <c r="I23" s="11"/>
    </row>
    <row r="24" spans="1:9" x14ac:dyDescent="0.25">
      <c r="A24" s="3" t="s">
        <v>108</v>
      </c>
      <c r="B24" s="13">
        <v>4481028730.5200005</v>
      </c>
    </row>
    <row r="26" spans="1:9" x14ac:dyDescent="0.25">
      <c r="A26" t="s">
        <v>9</v>
      </c>
    </row>
    <row r="27" spans="1:9" x14ac:dyDescent="0.25">
      <c r="A27" s="3" t="s">
        <v>62</v>
      </c>
      <c r="B27" s="15">
        <v>0.99</v>
      </c>
      <c r="C27" s="15">
        <v>0.99</v>
      </c>
      <c r="D27" s="15">
        <v>0.99</v>
      </c>
      <c r="E27" s="15">
        <v>0.99</v>
      </c>
      <c r="F27" s="15">
        <v>0.99</v>
      </c>
      <c r="G27" s="15">
        <v>0.99</v>
      </c>
      <c r="H27" s="15">
        <v>0.99</v>
      </c>
    </row>
    <row r="28" spans="1:9" x14ac:dyDescent="0.25">
      <c r="A28" s="3" t="s">
        <v>110</v>
      </c>
      <c r="B28" s="15">
        <v>0.99</v>
      </c>
      <c r="C28" s="15">
        <v>0.99</v>
      </c>
      <c r="D28" s="15">
        <v>0.99</v>
      </c>
      <c r="E28" s="15">
        <v>0.99</v>
      </c>
      <c r="F28" s="15">
        <v>0.99</v>
      </c>
      <c r="G28" s="15">
        <v>0.99</v>
      </c>
      <c r="H28" s="15">
        <v>0.99</v>
      </c>
    </row>
    <row r="29" spans="1:9" x14ac:dyDescent="0.25">
      <c r="A29" s="25" t="s">
        <v>10</v>
      </c>
      <c r="B29" s="4">
        <f>C29+D29+G29+H29</f>
        <v>378436</v>
      </c>
      <c r="C29" s="4">
        <v>222898</v>
      </c>
      <c r="D29" s="4">
        <f>E29+F29</f>
        <v>143837</v>
      </c>
      <c r="E29" s="23">
        <v>122675.08684488069</v>
      </c>
      <c r="F29" s="19">
        <v>21161.91315511932</v>
      </c>
      <c r="G29" s="4">
        <v>2165</v>
      </c>
      <c r="H29" s="4">
        <v>9536</v>
      </c>
    </row>
    <row r="31" spans="1:9" x14ac:dyDescent="0.25">
      <c r="A31" s="3" t="s">
        <v>11</v>
      </c>
    </row>
    <row r="32" spans="1:9" x14ac:dyDescent="0.25">
      <c r="A32" s="3" t="s">
        <v>63</v>
      </c>
      <c r="B32" s="6">
        <f>B16/B27</f>
        <v>15688752689.070688</v>
      </c>
      <c r="C32" s="6">
        <f t="shared" ref="C32:H32" si="5">C16/C27</f>
        <v>11293415535.313114</v>
      </c>
      <c r="D32" s="6">
        <f t="shared" si="5"/>
        <v>3777621527.8585849</v>
      </c>
      <c r="E32" s="6">
        <f t="shared" si="5"/>
        <v>2524515584.4949489</v>
      </c>
      <c r="F32" s="6">
        <f t="shared" si="5"/>
        <v>1253105943.3636365</v>
      </c>
      <c r="G32" s="6">
        <f t="shared" si="5"/>
        <v>94571210.262626261</v>
      </c>
      <c r="H32" s="6">
        <f t="shared" si="5"/>
        <v>523144415.63636363</v>
      </c>
    </row>
    <row r="33" spans="1:8" x14ac:dyDescent="0.25">
      <c r="A33" s="3" t="s">
        <v>111</v>
      </c>
      <c r="B33" s="6">
        <f>B18/B28</f>
        <v>17975923497.858593</v>
      </c>
      <c r="C33" s="6">
        <f t="shared" ref="C33:H33" si="6">C18/C28</f>
        <v>12285395987.494957</v>
      </c>
      <c r="D33" s="6">
        <f t="shared" si="6"/>
        <v>4662174896.2929296</v>
      </c>
      <c r="E33" s="6">
        <f t="shared" si="6"/>
        <v>3080931527.4141417</v>
      </c>
      <c r="F33" s="6">
        <f t="shared" si="6"/>
        <v>1581243368.878788</v>
      </c>
      <c r="G33" s="6">
        <f t="shared" si="6"/>
        <v>106127009.36363637</v>
      </c>
      <c r="H33" s="6">
        <f t="shared" si="6"/>
        <v>922225604.70707107</v>
      </c>
    </row>
    <row r="34" spans="1:8" x14ac:dyDescent="0.25">
      <c r="A34" s="3" t="s">
        <v>64</v>
      </c>
      <c r="B34" s="14">
        <f>B32/B10</f>
        <v>22531.987753732203</v>
      </c>
      <c r="C34" s="14">
        <f t="shared" ref="C34:H34" si="7">C32/C10</f>
        <v>22633.319909720794</v>
      </c>
      <c r="D34" s="14">
        <f t="shared" si="7"/>
        <v>22473.134405298104</v>
      </c>
      <c r="E34" s="14">
        <f t="shared" si="7"/>
        <v>22407.6723014206</v>
      </c>
      <c r="F34" s="14">
        <f t="shared" si="7"/>
        <v>22606.183131830647</v>
      </c>
      <c r="G34" s="14">
        <f t="shared" si="7"/>
        <v>22127.096458265387</v>
      </c>
      <c r="H34" s="14">
        <f t="shared" si="7"/>
        <v>20971.074145609062</v>
      </c>
    </row>
    <row r="35" spans="1:8" x14ac:dyDescent="0.25">
      <c r="A35" s="3" t="s">
        <v>112</v>
      </c>
      <c r="B35" s="6">
        <f>B33/B12</f>
        <v>24337.37175014093</v>
      </c>
      <c r="C35" s="6">
        <f t="shared" ref="C35:H35" si="8">C33/C12</f>
        <v>24651.99564865659</v>
      </c>
      <c r="D35" s="6">
        <f t="shared" si="8"/>
        <v>23729.582973023651</v>
      </c>
      <c r="E35" s="6">
        <f t="shared" si="8"/>
        <v>24146.366815164834</v>
      </c>
      <c r="F35" s="6">
        <f t="shared" si="8"/>
        <v>22957.494793309637</v>
      </c>
      <c r="G35" s="6">
        <f t="shared" si="8"/>
        <v>23800.630043425965</v>
      </c>
      <c r="H35" s="6">
        <f t="shared" si="8"/>
        <v>23447.804650455648</v>
      </c>
    </row>
    <row r="37" spans="1:8" x14ac:dyDescent="0.25">
      <c r="A37" s="2" t="s">
        <v>12</v>
      </c>
    </row>
    <row r="39" spans="1:8" x14ac:dyDescent="0.25">
      <c r="A39" t="s">
        <v>13</v>
      </c>
    </row>
    <row r="40" spans="1:8" x14ac:dyDescent="0.25">
      <c r="A40" t="s">
        <v>14</v>
      </c>
      <c r="B40" s="7">
        <f>(B11)/B29*100</f>
        <v>194.87997970594765</v>
      </c>
      <c r="C40" s="7">
        <f t="shared" ref="C40:H40" si="9">(C11)/C29*100</f>
        <v>227.1379734228212</v>
      </c>
      <c r="D40" s="7">
        <f t="shared" si="9"/>
        <v>133.58732454097347</v>
      </c>
      <c r="E40" s="7">
        <f t="shared" si="9"/>
        <v>105.78023895274318</v>
      </c>
      <c r="F40" s="7">
        <f t="shared" si="9"/>
        <v>294.78431152577076</v>
      </c>
      <c r="G40" s="7">
        <f t="shared" si="9"/>
        <v>192.37875288683603</v>
      </c>
      <c r="H40" s="7">
        <f t="shared" si="9"/>
        <v>365.95008389261744</v>
      </c>
    </row>
    <row r="41" spans="1:8" x14ac:dyDescent="0.25">
      <c r="A41" t="s">
        <v>15</v>
      </c>
      <c r="B41" s="7">
        <f>(B12)/B29*100</f>
        <v>195.17540614529275</v>
      </c>
      <c r="C41" s="7">
        <f t="shared" ref="C41:H41" si="10">(C12)/C29*100</f>
        <v>223.57894642392483</v>
      </c>
      <c r="D41" s="7">
        <f t="shared" si="10"/>
        <v>136.59280991678079</v>
      </c>
      <c r="E41" s="7">
        <f t="shared" si="10"/>
        <v>104.00970831293492</v>
      </c>
      <c r="F41" s="7">
        <f t="shared" si="10"/>
        <v>325.47624354718528</v>
      </c>
      <c r="G41" s="7">
        <f t="shared" si="10"/>
        <v>205.95842956120092</v>
      </c>
      <c r="H41" s="7">
        <f t="shared" si="10"/>
        <v>412.44756711409394</v>
      </c>
    </row>
    <row r="43" spans="1:8" x14ac:dyDescent="0.25">
      <c r="A43" t="s">
        <v>16</v>
      </c>
    </row>
    <row r="44" spans="1:8" x14ac:dyDescent="0.25">
      <c r="A44" t="s">
        <v>17</v>
      </c>
      <c r="B44" s="7">
        <f>B12/B11*100</f>
        <v>100.15159404254396</v>
      </c>
      <c r="C44" s="7">
        <f t="shared" ref="C44:H44" si="11">C12/C11*100</f>
        <v>98.433099078386519</v>
      </c>
      <c r="D44" s="7">
        <f t="shared" si="11"/>
        <v>102.24982825738493</v>
      </c>
      <c r="E44" s="7">
        <f t="shared" si="11"/>
        <v>98.326217961561582</v>
      </c>
      <c r="F44" s="7">
        <f t="shared" si="11"/>
        <v>110.41165720881023</v>
      </c>
      <c r="G44" s="7">
        <f t="shared" si="11"/>
        <v>107.05882352941177</v>
      </c>
      <c r="H44" s="7">
        <f t="shared" si="11"/>
        <v>112.70596326331777</v>
      </c>
    </row>
    <row r="45" spans="1:8" x14ac:dyDescent="0.25">
      <c r="A45" t="s">
        <v>18</v>
      </c>
      <c r="B45" s="7">
        <f>B18/B17*100</f>
        <v>79.946259890925404</v>
      </c>
      <c r="C45" s="7">
        <f t="shared" ref="C45:H45" si="12">C18/C17*100</f>
        <v>78.438003655511281</v>
      </c>
      <c r="D45" s="7">
        <f t="shared" si="12"/>
        <v>81.848868114667141</v>
      </c>
      <c r="E45" s="7">
        <f t="shared" si="12"/>
        <v>79.934756352814446</v>
      </c>
      <c r="F45" s="7">
        <f t="shared" si="12"/>
        <v>85.854567659470476</v>
      </c>
      <c r="G45" s="7">
        <f t="shared" si="12"/>
        <v>87.986373340160512</v>
      </c>
      <c r="H45" s="7">
        <f t="shared" si="12"/>
        <v>91.694577004826698</v>
      </c>
    </row>
    <row r="46" spans="1:8" x14ac:dyDescent="0.25">
      <c r="A46" t="s">
        <v>19</v>
      </c>
      <c r="B46" s="7">
        <f>AVERAGE(B44:B45)</f>
        <v>90.048926966734683</v>
      </c>
      <c r="C46" s="7">
        <f t="shared" ref="C46:H46" si="13">AVERAGE(C44:C45)</f>
        <v>88.4355513669489</v>
      </c>
      <c r="D46" s="7">
        <f t="shared" si="13"/>
        <v>92.049348186026037</v>
      </c>
      <c r="E46" s="7">
        <f t="shared" si="13"/>
        <v>89.130487157188014</v>
      </c>
      <c r="F46" s="7">
        <f t="shared" si="13"/>
        <v>98.133112434140344</v>
      </c>
      <c r="G46" s="7">
        <f t="shared" si="13"/>
        <v>97.522598434786147</v>
      </c>
      <c r="H46" s="7">
        <f t="shared" si="13"/>
        <v>102.20027013407224</v>
      </c>
    </row>
    <row r="47" spans="1:8" x14ac:dyDescent="0.25">
      <c r="B47" s="7"/>
      <c r="C47" s="7"/>
      <c r="D47" s="7"/>
      <c r="E47" s="7"/>
      <c r="F47" s="7"/>
    </row>
    <row r="48" spans="1:8" x14ac:dyDescent="0.25">
      <c r="A48" t="s">
        <v>20</v>
      </c>
    </row>
    <row r="49" spans="1:8" x14ac:dyDescent="0.25">
      <c r="A49" t="s">
        <v>21</v>
      </c>
      <c r="B49" s="7">
        <f>B12/B13*100</f>
        <v>100.15159404254396</v>
      </c>
      <c r="C49" s="7">
        <f t="shared" ref="C49:H49" si="14">C12/C13*100</f>
        <v>98.433099078386519</v>
      </c>
      <c r="D49" s="7">
        <f t="shared" si="14"/>
        <v>102.24982825738493</v>
      </c>
      <c r="E49" s="7">
        <f t="shared" si="14"/>
        <v>98.326217961561582</v>
      </c>
      <c r="F49" s="7">
        <f t="shared" si="14"/>
        <v>110.41165720881023</v>
      </c>
      <c r="G49" s="7">
        <f t="shared" si="14"/>
        <v>107.05882352941177</v>
      </c>
      <c r="H49" s="7">
        <f t="shared" si="14"/>
        <v>112.70596326331777</v>
      </c>
    </row>
    <row r="50" spans="1:8" x14ac:dyDescent="0.25">
      <c r="A50" t="s">
        <v>22</v>
      </c>
      <c r="B50" s="7">
        <f>B18/B19*100</f>
        <v>25.925338652922086</v>
      </c>
      <c r="C50" s="7">
        <f t="shared" ref="C50:H50" si="15">C18/C19*100</f>
        <v>25.534751040673086</v>
      </c>
      <c r="D50" s="7">
        <f t="shared" si="15"/>
        <v>26.177523232695282</v>
      </c>
      <c r="E50" s="7">
        <f t="shared" si="15"/>
        <v>25.591077396126366</v>
      </c>
      <c r="F50" s="7">
        <f t="shared" si="15"/>
        <v>27.400980396436658</v>
      </c>
      <c r="G50" s="7">
        <f t="shared" si="15"/>
        <v>27.09862058759207</v>
      </c>
      <c r="H50" s="7">
        <f t="shared" si="15"/>
        <v>30.503465980272292</v>
      </c>
    </row>
    <row r="51" spans="1:8" x14ac:dyDescent="0.25">
      <c r="A51" t="s">
        <v>23</v>
      </c>
      <c r="B51" s="7">
        <f>(B49+B50)/2</f>
        <v>63.038466347733021</v>
      </c>
      <c r="C51" s="7">
        <f t="shared" ref="C51:H51" si="16">(C49+C50)/2</f>
        <v>61.983925059529803</v>
      </c>
      <c r="D51" s="7">
        <f t="shared" si="16"/>
        <v>64.213675745040106</v>
      </c>
      <c r="E51" s="7">
        <f t="shared" si="16"/>
        <v>61.958647678843974</v>
      </c>
      <c r="F51" s="7">
        <f t="shared" si="16"/>
        <v>68.906318802623446</v>
      </c>
      <c r="G51" s="7">
        <f t="shared" si="16"/>
        <v>67.078722058501924</v>
      </c>
      <c r="H51" s="7">
        <f t="shared" si="16"/>
        <v>71.604714621795026</v>
      </c>
    </row>
    <row r="53" spans="1:8" x14ac:dyDescent="0.25">
      <c r="A53" t="s">
        <v>35</v>
      </c>
    </row>
    <row r="54" spans="1:8" x14ac:dyDescent="0.25">
      <c r="A54" t="s">
        <v>24</v>
      </c>
      <c r="B54" s="7">
        <f>B20/B18*100</f>
        <v>100</v>
      </c>
      <c r="C54" s="7">
        <f>C20/C18*100</f>
        <v>100</v>
      </c>
      <c r="D54" s="7">
        <f>D20/D18*100</f>
        <v>100</v>
      </c>
      <c r="E54" s="7">
        <f t="shared" ref="E54:H54" si="17">E20/E18*100</f>
        <v>100</v>
      </c>
      <c r="F54" s="7">
        <f t="shared" si="17"/>
        <v>100</v>
      </c>
      <c r="G54" s="7">
        <f t="shared" si="17"/>
        <v>100</v>
      </c>
      <c r="H54" s="7">
        <f t="shared" si="17"/>
        <v>100</v>
      </c>
    </row>
    <row r="56" spans="1:8" x14ac:dyDescent="0.25">
      <c r="A56" t="s">
        <v>25</v>
      </c>
    </row>
    <row r="57" spans="1:8" x14ac:dyDescent="0.25">
      <c r="A57" t="s">
        <v>26</v>
      </c>
      <c r="B57" s="7">
        <f>((B12/B10)-1)*100</f>
        <v>6.0788064708856115</v>
      </c>
      <c r="C57" s="7">
        <f t="shared" ref="C57:H57" si="18">((C12/C10)-1)*100</f>
        <v>-0.1242552202223357</v>
      </c>
      <c r="D57" s="7">
        <f t="shared" si="18"/>
        <v>16.880930426247055</v>
      </c>
      <c r="E57" s="7">
        <f t="shared" si="18"/>
        <v>13.252798167987724</v>
      </c>
      <c r="F57" s="7">
        <f t="shared" si="18"/>
        <v>24.254942993216911</v>
      </c>
      <c r="G57" s="7">
        <f t="shared" si="18"/>
        <v>4.3284978942442764</v>
      </c>
      <c r="H57" s="7">
        <f t="shared" si="18"/>
        <v>57.664555439749861</v>
      </c>
    </row>
    <row r="58" spans="1:8" x14ac:dyDescent="0.25">
      <c r="A58" t="s">
        <v>27</v>
      </c>
      <c r="B58" s="7">
        <f>((B33/B32)-1)*100</f>
        <v>14.578410751424652</v>
      </c>
      <c r="C58" s="7">
        <f t="shared" ref="C58:H58" si="19">((C33/C32)-1)*100</f>
        <v>8.7837063028455944</v>
      </c>
      <c r="D58" s="7">
        <f t="shared" si="19"/>
        <v>23.415616464250988</v>
      </c>
      <c r="E58" s="7">
        <f t="shared" si="19"/>
        <v>22.040503387524481</v>
      </c>
      <c r="F58" s="7">
        <f t="shared" si="19"/>
        <v>26.185928432703154</v>
      </c>
      <c r="G58" s="7">
        <f t="shared" si="19"/>
        <v>12.219151123179461</v>
      </c>
      <c r="H58" s="7">
        <f t="shared" si="19"/>
        <v>76.285090147671156</v>
      </c>
    </row>
    <row r="59" spans="1:8" x14ac:dyDescent="0.25">
      <c r="A59" t="s">
        <v>28</v>
      </c>
      <c r="B59" s="7">
        <f>((B35/B34)-1)*100</f>
        <v>8.0125376249136515</v>
      </c>
      <c r="C59" s="7">
        <f>((C35/C34)-1)*100</f>
        <v>8.9190439007085018</v>
      </c>
      <c r="D59" s="7">
        <f>((D35/D34)-1)*100</f>
        <v>5.5908915288173322</v>
      </c>
      <c r="E59" s="7">
        <f t="shared" ref="E59:H59" si="20">((E35/E34)-1)*100</f>
        <v>7.7593713901019656</v>
      </c>
      <c r="F59" s="7">
        <f t="shared" si="20"/>
        <v>1.5540512055054689</v>
      </c>
      <c r="G59" s="7">
        <f t="shared" si="20"/>
        <v>7.5632769456086768</v>
      </c>
      <c r="H59" s="7">
        <f t="shared" si="20"/>
        <v>11.810222440919492</v>
      </c>
    </row>
    <row r="60" spans="1:8" x14ac:dyDescent="0.25">
      <c r="B60" s="8"/>
      <c r="C60" s="8"/>
      <c r="D60" s="8"/>
      <c r="E60" s="8"/>
      <c r="F60" s="8"/>
    </row>
    <row r="61" spans="1:8" x14ac:dyDescent="0.25">
      <c r="A61" t="s">
        <v>29</v>
      </c>
    </row>
    <row r="62" spans="1:8" x14ac:dyDescent="0.25">
      <c r="A62" t="s">
        <v>43</v>
      </c>
      <c r="B62" s="4">
        <f>B17/(B11*3)</f>
        <v>10061.143210947837</v>
      </c>
      <c r="C62" s="4">
        <f t="shared" ref="C62:H62" si="21">C17/(C11*3)</f>
        <v>10208.939947924222</v>
      </c>
      <c r="D62" s="4">
        <f t="shared" si="21"/>
        <v>9782.592319662861</v>
      </c>
      <c r="E62" s="4">
        <f t="shared" si="21"/>
        <v>9801.6550181197836</v>
      </c>
      <c r="F62" s="4">
        <f t="shared" si="21"/>
        <v>9742.9384110359915</v>
      </c>
      <c r="G62" s="4">
        <f t="shared" si="21"/>
        <v>9556.7327887558513</v>
      </c>
      <c r="H62" s="4">
        <f t="shared" si="21"/>
        <v>9510.8508445619082</v>
      </c>
    </row>
    <row r="63" spans="1:8" x14ac:dyDescent="0.25">
      <c r="A63" t="s">
        <v>44</v>
      </c>
      <c r="B63" s="4">
        <f>B18/(B12*3)</f>
        <v>8031.3326775465075</v>
      </c>
      <c r="C63" s="4">
        <f t="shared" ref="C63:H63" si="22">C18/(C12*3)</f>
        <v>8135.1585640566736</v>
      </c>
      <c r="D63" s="4">
        <f t="shared" si="22"/>
        <v>7830.7623810978039</v>
      </c>
      <c r="E63" s="4">
        <f t="shared" si="22"/>
        <v>7968.3010490043953</v>
      </c>
      <c r="F63" s="4">
        <f t="shared" si="22"/>
        <v>7575.9732817921804</v>
      </c>
      <c r="G63" s="4">
        <f t="shared" si="22"/>
        <v>7854.2079143305682</v>
      </c>
      <c r="H63" s="4">
        <f t="shared" si="22"/>
        <v>7737.7755346503636</v>
      </c>
    </row>
    <row r="64" spans="1:8" x14ac:dyDescent="0.25">
      <c r="A64" t="s">
        <v>30</v>
      </c>
      <c r="B64" s="4">
        <f>(B62/B63)*B46</f>
        <v>112.80757336044917</v>
      </c>
      <c r="C64" s="4">
        <f t="shared" ref="C64:H64" si="23">(C62/C63)*C46</f>
        <v>110.97918080610131</v>
      </c>
      <c r="D64" s="4">
        <f t="shared" si="23"/>
        <v>114.99279415861312</v>
      </c>
      <c r="E64" s="4">
        <f t="shared" si="23"/>
        <v>109.63771089206885</v>
      </c>
      <c r="F64" s="4">
        <f t="shared" si="23"/>
        <v>126.20224952838302</v>
      </c>
      <c r="G64" s="4">
        <f t="shared" si="23"/>
        <v>118.66217755782787</v>
      </c>
      <c r="H64" s="4">
        <f t="shared" si="23"/>
        <v>125.61898715804723</v>
      </c>
    </row>
    <row r="65" spans="1:8" x14ac:dyDescent="0.25">
      <c r="A65" t="s">
        <v>45</v>
      </c>
      <c r="B65" s="4">
        <f>B17/B11</f>
        <v>30183.429632843512</v>
      </c>
      <c r="C65" s="4">
        <f t="shared" ref="C65:H65" si="24">C17/C11</f>
        <v>30626.819843772664</v>
      </c>
      <c r="D65" s="4">
        <f t="shared" si="24"/>
        <v>29347.776958988583</v>
      </c>
      <c r="E65" s="4">
        <f t="shared" si="24"/>
        <v>29404.965054359353</v>
      </c>
      <c r="F65" s="4">
        <f t="shared" si="24"/>
        <v>29228.815233107976</v>
      </c>
      <c r="G65" s="4">
        <f t="shared" si="24"/>
        <v>28670.198366267552</v>
      </c>
      <c r="H65" s="4">
        <f t="shared" si="24"/>
        <v>28532.552533685721</v>
      </c>
    </row>
    <row r="66" spans="1:8" x14ac:dyDescent="0.25">
      <c r="A66" t="s">
        <v>46</v>
      </c>
      <c r="B66" s="4">
        <f>B18/B12</f>
        <v>24093.998032639523</v>
      </c>
      <c r="C66" s="4">
        <f t="shared" ref="C66:H66" si="25">C18/C12</f>
        <v>24405.475692170021</v>
      </c>
      <c r="D66" s="4">
        <f t="shared" si="25"/>
        <v>23492.287143293412</v>
      </c>
      <c r="E66" s="4">
        <f t="shared" si="25"/>
        <v>23904.903147013185</v>
      </c>
      <c r="F66" s="4">
        <f t="shared" si="25"/>
        <v>22727.919845376542</v>
      </c>
      <c r="G66" s="4">
        <f t="shared" si="25"/>
        <v>23562.623742991706</v>
      </c>
      <c r="H66" s="4">
        <f t="shared" si="25"/>
        <v>23213.326603951089</v>
      </c>
    </row>
    <row r="67" spans="1:8" x14ac:dyDescent="0.25">
      <c r="B67" s="7"/>
      <c r="C67" s="7"/>
      <c r="D67" s="7"/>
      <c r="E67" s="7"/>
      <c r="F67" s="7"/>
    </row>
    <row r="68" spans="1:8" x14ac:dyDescent="0.25">
      <c r="A68" t="s">
        <v>31</v>
      </c>
      <c r="B68" s="7"/>
      <c r="C68" s="7"/>
      <c r="D68" s="7"/>
      <c r="E68" s="7"/>
      <c r="F68" s="7"/>
    </row>
    <row r="69" spans="1:8" x14ac:dyDescent="0.25">
      <c r="A69" t="s">
        <v>32</v>
      </c>
      <c r="B69" s="8">
        <f>(B24/B23)*100</f>
        <v>20.130264150016341</v>
      </c>
      <c r="C69" s="7"/>
      <c r="D69" s="7"/>
      <c r="E69" s="7"/>
      <c r="F69" s="7"/>
      <c r="G69" s="7"/>
      <c r="H69" s="7"/>
    </row>
    <row r="70" spans="1:8" x14ac:dyDescent="0.25">
      <c r="A70" t="s">
        <v>33</v>
      </c>
      <c r="B70" s="8">
        <f>(B18/B24)*100</f>
        <v>397.14461417467538</v>
      </c>
      <c r="C70" s="7"/>
      <c r="D70" s="7"/>
      <c r="E70" s="7"/>
      <c r="F70" s="7"/>
      <c r="G70" s="7"/>
      <c r="H70" s="7"/>
    </row>
    <row r="71" spans="1:8" ht="15.75" thickBot="1" x14ac:dyDescent="0.3">
      <c r="A71" s="9"/>
      <c r="B71" s="9"/>
      <c r="C71" s="9"/>
      <c r="D71" s="9"/>
      <c r="E71" s="9"/>
      <c r="F71" s="9"/>
      <c r="G71" s="9"/>
      <c r="H71" s="9"/>
    </row>
    <row r="72" spans="1:8" ht="15.75" thickTop="1" x14ac:dyDescent="0.25"/>
    <row r="73" spans="1:8" x14ac:dyDescent="0.25">
      <c r="A73" s="12" t="s">
        <v>34</v>
      </c>
    </row>
    <row r="74" spans="1:8" x14ac:dyDescent="0.25">
      <c r="A74" t="s">
        <v>96</v>
      </c>
    </row>
    <row r="75" spans="1:8" x14ac:dyDescent="0.25">
      <c r="A75" t="s">
        <v>86</v>
      </c>
      <c r="B75" s="10"/>
      <c r="C75" s="10"/>
      <c r="D75" s="10"/>
      <c r="E75" s="10"/>
    </row>
    <row r="76" spans="1:8" x14ac:dyDescent="0.25">
      <c r="A76" t="s">
        <v>87</v>
      </c>
    </row>
    <row r="77" spans="1:8" x14ac:dyDescent="0.25">
      <c r="A77" t="s">
        <v>97</v>
      </c>
    </row>
    <row r="79" spans="1:8" x14ac:dyDescent="0.25">
      <c r="A79" t="s">
        <v>39</v>
      </c>
    </row>
    <row r="80" spans="1:8" x14ac:dyDescent="0.25">
      <c r="A80" s="20" t="s">
        <v>40</v>
      </c>
    </row>
    <row r="81" spans="1:1" x14ac:dyDescent="0.25">
      <c r="A81" s="20" t="s">
        <v>41</v>
      </c>
    </row>
    <row r="82" spans="1:1" x14ac:dyDescent="0.25">
      <c r="A82" s="20" t="s">
        <v>42</v>
      </c>
    </row>
    <row r="83" spans="1:1" x14ac:dyDescent="0.25">
      <c r="A83" s="20" t="s">
        <v>48</v>
      </c>
    </row>
    <row r="84" spans="1:1" x14ac:dyDescent="0.25">
      <c r="A84" s="20" t="s">
        <v>133</v>
      </c>
    </row>
    <row r="85" spans="1:1" x14ac:dyDescent="0.25">
      <c r="A85" s="34" t="s">
        <v>136</v>
      </c>
    </row>
  </sheetData>
  <mergeCells count="4">
    <mergeCell ref="A4:A5"/>
    <mergeCell ref="B4:B5"/>
    <mergeCell ref="C4:H4"/>
    <mergeCell ref="A2:H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4"/>
  <sheetViews>
    <sheetView topLeftCell="A70" workbookViewId="0">
      <selection activeCell="A83" sqref="A83"/>
    </sheetView>
  </sheetViews>
  <sheetFormatPr baseColWidth="10" defaultColWidth="11.42578125" defaultRowHeight="15" x14ac:dyDescent="0.25"/>
  <cols>
    <col min="1" max="1" width="55.140625" customWidth="1"/>
    <col min="2" max="3" width="16.42578125" bestFit="1" customWidth="1"/>
    <col min="4" max="4" width="16.42578125" customWidth="1"/>
    <col min="5" max="5" width="15.28515625" bestFit="1" customWidth="1"/>
    <col min="6" max="6" width="15.28515625" customWidth="1"/>
    <col min="7" max="7" width="16" customWidth="1"/>
    <col min="8" max="8" width="18.140625" customWidth="1"/>
    <col min="9" max="9" width="17.85546875" bestFit="1" customWidth="1"/>
  </cols>
  <sheetData>
    <row r="2" spans="1:8" ht="15.75" x14ac:dyDescent="0.25">
      <c r="A2" s="40" t="s">
        <v>113</v>
      </c>
      <c r="B2" s="40"/>
      <c r="C2" s="40"/>
      <c r="D2" s="40"/>
      <c r="E2" s="40"/>
      <c r="F2" s="40"/>
      <c r="G2" s="40"/>
      <c r="H2" s="40"/>
    </row>
    <row r="4" spans="1:8" x14ac:dyDescent="0.25">
      <c r="A4" s="35" t="s">
        <v>0</v>
      </c>
      <c r="B4" s="41" t="s">
        <v>1</v>
      </c>
      <c r="C4" s="39" t="s">
        <v>2</v>
      </c>
      <c r="D4" s="39"/>
      <c r="E4" s="39"/>
      <c r="F4" s="39"/>
      <c r="G4" s="39"/>
      <c r="H4" s="39"/>
    </row>
    <row r="5" spans="1:8" ht="15.75" thickBot="1" x14ac:dyDescent="0.3">
      <c r="A5" s="36"/>
      <c r="B5" s="42"/>
      <c r="C5" s="1" t="s">
        <v>47</v>
      </c>
      <c r="D5" s="1" t="s">
        <v>36</v>
      </c>
      <c r="E5" s="1" t="s">
        <v>37</v>
      </c>
      <c r="F5" s="1" t="s">
        <v>38</v>
      </c>
      <c r="G5" s="1" t="s">
        <v>3</v>
      </c>
      <c r="H5" s="1" t="s">
        <v>4</v>
      </c>
    </row>
    <row r="6" spans="1:8" ht="15.75" thickTop="1" x14ac:dyDescent="0.25"/>
    <row r="7" spans="1:8" x14ac:dyDescent="0.25">
      <c r="A7" s="2" t="s">
        <v>5</v>
      </c>
    </row>
    <row r="9" spans="1:8" x14ac:dyDescent="0.25">
      <c r="A9" t="s">
        <v>6</v>
      </c>
    </row>
    <row r="10" spans="1:8" x14ac:dyDescent="0.25">
      <c r="A10" s="3" t="s">
        <v>65</v>
      </c>
      <c r="B10" s="13">
        <f>(+'I Trimestre'!B10+'II trimestre'!B10)/2</f>
        <v>697812.5</v>
      </c>
      <c r="C10" s="13">
        <f>(+'I Trimestre'!C10+'II trimestre'!C10)/2</f>
        <v>502911.5</v>
      </c>
      <c r="D10" s="13">
        <f>(+'I Trimestre'!D10+'II trimestre'!D10)/2</f>
        <v>167140.5</v>
      </c>
      <c r="E10" s="13">
        <f>(+'I Trimestre'!E10+'II trimestre'!E10)/2</f>
        <v>112587.5</v>
      </c>
      <c r="F10" s="13">
        <f>(+'I Trimestre'!F10+'II trimestre'!F10)/2</f>
        <v>54553</v>
      </c>
      <c r="G10" s="13">
        <f>(+'I Trimestre'!G10+'II trimestre'!G10)/2</f>
        <v>4165</v>
      </c>
      <c r="H10" s="13">
        <f>(+'I Trimestre'!H10+'II trimestre'!H10)/2</f>
        <v>23595.5</v>
      </c>
    </row>
    <row r="11" spans="1:8" x14ac:dyDescent="0.25">
      <c r="A11" s="3" t="s">
        <v>114</v>
      </c>
      <c r="B11" s="13">
        <f>(+'I Trimestre'!B11+'II trimestre'!B11)/2</f>
        <v>737496</v>
      </c>
      <c r="C11" s="13">
        <f>(+'I Trimestre'!C11+'II trimestre'!C11)/2</f>
        <v>506286</v>
      </c>
      <c r="D11" s="13">
        <f>(+'I Trimestre'!D11+'II trimestre'!D11)/2</f>
        <v>192148</v>
      </c>
      <c r="E11" s="13">
        <f>(+'I Trimestre'!E11+'II trimestre'!E11)/2</f>
        <v>129766</v>
      </c>
      <c r="F11" s="13">
        <f>(+'I Trimestre'!F11+'II trimestre'!F11)/2</f>
        <v>62382</v>
      </c>
      <c r="G11" s="13">
        <f>(+'I Trimestre'!G11+'II trimestre'!G11)/2</f>
        <v>4165</v>
      </c>
      <c r="H11" s="13">
        <f>(+'I Trimestre'!H11+'II trimestre'!H11)/2</f>
        <v>34897</v>
      </c>
    </row>
    <row r="12" spans="1:8" x14ac:dyDescent="0.25">
      <c r="A12" s="3" t="s">
        <v>115</v>
      </c>
      <c r="B12" s="13">
        <f>(+'I Trimestre'!B12+'II trimestre'!B12)/2</f>
        <v>725425</v>
      </c>
      <c r="C12" s="13">
        <f>(+'I Trimestre'!C12+'II trimestre'!C12)/2</f>
        <v>499276</v>
      </c>
      <c r="D12" s="13">
        <f>(+'I Trimestre'!D12+'II trimestre'!D12)/2</f>
        <v>193581</v>
      </c>
      <c r="E12" s="13">
        <f>(+'I Trimestre'!E12+'II trimestre'!E12)/2</f>
        <v>125777</v>
      </c>
      <c r="F12" s="13">
        <f>(+'I Trimestre'!F12+'II trimestre'!F12)/2</f>
        <v>67804</v>
      </c>
      <c r="G12" s="13">
        <f>(+'I Trimestre'!G12+'II trimestre'!G12)/2</f>
        <v>4274</v>
      </c>
      <c r="H12" s="13">
        <f>(+'I Trimestre'!H12+'II trimestre'!H12)/2</f>
        <v>28294</v>
      </c>
    </row>
    <row r="13" spans="1:8" x14ac:dyDescent="0.25">
      <c r="A13" s="3" t="s">
        <v>80</v>
      </c>
      <c r="B13" s="13">
        <f>+'II trimestre'!B13</f>
        <v>737496</v>
      </c>
      <c r="C13" s="13">
        <f>+'II trimestre'!C13</f>
        <v>506286</v>
      </c>
      <c r="D13" s="13">
        <f>+'II trimestre'!D13</f>
        <v>192148</v>
      </c>
      <c r="E13" s="13">
        <f>+'II trimestre'!E13</f>
        <v>129766</v>
      </c>
      <c r="F13" s="13">
        <f>+'II trimestre'!F13</f>
        <v>62382</v>
      </c>
      <c r="G13" s="13">
        <f>+'II trimestre'!G13</f>
        <v>4165</v>
      </c>
      <c r="H13" s="13">
        <f>+'II trimestre'!H13</f>
        <v>34897</v>
      </c>
    </row>
    <row r="15" spans="1:8" x14ac:dyDescent="0.25">
      <c r="A15" s="5" t="s">
        <v>7</v>
      </c>
    </row>
    <row r="16" spans="1:8" x14ac:dyDescent="0.25">
      <c r="A16" s="3" t="s">
        <v>65</v>
      </c>
      <c r="B16" s="13">
        <f>+'I Trimestre'!B16+'II trimestre'!B16</f>
        <v>28395867227.059998</v>
      </c>
      <c r="C16" s="13">
        <f>+'I Trimestre'!C16+'II trimestre'!C16</f>
        <v>20569024635.259995</v>
      </c>
      <c r="D16" s="13">
        <f>+'I Trimestre'!D16+'II trimestre'!D16</f>
        <v>6778395413.4400005</v>
      </c>
      <c r="E16" s="13">
        <f>+'I Trimestre'!E16+'II trimestre'!E16</f>
        <v>4589684682.6000004</v>
      </c>
      <c r="F16" s="13">
        <f>+'I Trimestre'!F16+'II trimestre'!F16</f>
        <v>2188710730.8399992</v>
      </c>
      <c r="G16" s="13">
        <f>+'I Trimestre'!G16+'II trimestre'!G16</f>
        <v>165408714.88</v>
      </c>
      <c r="H16" s="13">
        <f>+'I Trimestre'!H16+'II trimestre'!H16</f>
        <v>883038463.48000002</v>
      </c>
    </row>
    <row r="17" spans="1:9" x14ac:dyDescent="0.25">
      <c r="A17" s="3" t="s">
        <v>114</v>
      </c>
      <c r="B17" s="13">
        <f>+'I Trimestre'!B17+'II trimestre'!B17</f>
        <v>33575987182.239998</v>
      </c>
      <c r="C17" s="13">
        <f>+'I Trimestre'!C17+'II trimestre'!C17</f>
        <v>23300715874.940002</v>
      </c>
      <c r="D17" s="13">
        <f>+'I Trimestre'!D17+'II trimestre'!D17</f>
        <v>8620759338.4799995</v>
      </c>
      <c r="E17" s="13">
        <f>+'I Trimestre'!E17+'II trimestre'!E17</f>
        <v>5827627025.2599974</v>
      </c>
      <c r="F17" s="13">
        <f>+'I Trimestre'!F17+'II trimestre'!F17</f>
        <v>2793132313.2200007</v>
      </c>
      <c r="G17" s="13">
        <f>+'I Trimestre'!G17+'II trimestre'!G17</f>
        <v>189362865.03999999</v>
      </c>
      <c r="H17" s="13">
        <f>+'I Trimestre'!H17+'II trimestre'!H17</f>
        <v>1465149103.7800007</v>
      </c>
    </row>
    <row r="18" spans="1:9" x14ac:dyDescent="0.25">
      <c r="A18" s="3" t="s">
        <v>115</v>
      </c>
      <c r="B18" s="13">
        <f>+'I Trimestre'!B18+'II trimestre'!B18</f>
        <v>32618521248.939999</v>
      </c>
      <c r="C18" s="13">
        <f>+'I Trimestre'!C18+'II trimestre'!C18</f>
        <v>22739935678.539993</v>
      </c>
      <c r="D18" s="13">
        <f>+'I Trimestre'!D18+'II trimestre'!D18</f>
        <v>8489627673.3800011</v>
      </c>
      <c r="E18" s="13">
        <f>+'I Trimestre'!E18+'II trimestre'!E18</f>
        <v>5570290125.4300022</v>
      </c>
      <c r="F18" s="13">
        <f>+'I Trimestre'!F18+'II trimestre'!F18</f>
        <v>2919337547.9499998</v>
      </c>
      <c r="G18" s="13">
        <f>+'I Trimestre'!G18+'II trimestre'!G18</f>
        <v>191994966.51999998</v>
      </c>
      <c r="H18" s="13">
        <f>+'I Trimestre'!H18+'II trimestre'!H18</f>
        <v>1196962930.5000002</v>
      </c>
    </row>
    <row r="19" spans="1:9" x14ac:dyDescent="0.25">
      <c r="A19" s="3" t="s">
        <v>80</v>
      </c>
      <c r="B19" s="13">
        <f>+'II trimestre'!B19</f>
        <v>68643902789.960945</v>
      </c>
      <c r="C19" s="13">
        <f>+'II trimestre'!C19</f>
        <v>47631331937.58918</v>
      </c>
      <c r="D19" s="13">
        <f>+'II trimestre'!D19</f>
        <v>17631741193.778229</v>
      </c>
      <c r="E19" s="13">
        <f>+'II trimestre'!E19</f>
        <v>11918694023.416485</v>
      </c>
      <c r="F19" s="13">
        <f>+'II trimestre'!F19</f>
        <v>5713047170.361742</v>
      </c>
      <c r="G19" s="13">
        <f>+'II trimestre'!G19</f>
        <v>387716189.94550431</v>
      </c>
      <c r="H19" s="13">
        <f>+'II trimestre'!H19</f>
        <v>2993113468.6480317</v>
      </c>
      <c r="I19" s="6"/>
    </row>
    <row r="20" spans="1:9" x14ac:dyDescent="0.25">
      <c r="A20" s="3" t="s">
        <v>116</v>
      </c>
      <c r="B20" s="13">
        <f>B18</f>
        <v>32618521248.939999</v>
      </c>
      <c r="C20" s="13">
        <f t="shared" ref="C20:H20" si="0">C18</f>
        <v>22739935678.539993</v>
      </c>
      <c r="D20" s="13">
        <f t="shared" si="0"/>
        <v>8489627673.3800011</v>
      </c>
      <c r="E20" s="13">
        <f t="shared" si="0"/>
        <v>5570290125.4300022</v>
      </c>
      <c r="F20" s="13">
        <f t="shared" si="0"/>
        <v>2919337547.9499998</v>
      </c>
      <c r="G20" s="13">
        <f t="shared" si="0"/>
        <v>191994966.51999998</v>
      </c>
      <c r="H20" s="13">
        <f t="shared" si="0"/>
        <v>1196962930.5000002</v>
      </c>
      <c r="I20" s="6"/>
    </row>
    <row r="21" spans="1:9" x14ac:dyDescent="0.25">
      <c r="B21" s="4"/>
      <c r="C21" s="4"/>
      <c r="D21" s="4"/>
      <c r="E21" s="4"/>
      <c r="F21" s="4"/>
    </row>
    <row r="22" spans="1:9" x14ac:dyDescent="0.25">
      <c r="A22" s="3" t="s">
        <v>8</v>
      </c>
      <c r="B22" s="4"/>
      <c r="C22" s="4"/>
      <c r="D22" s="4"/>
      <c r="E22" s="4"/>
      <c r="F22" s="4"/>
    </row>
    <row r="23" spans="1:9" x14ac:dyDescent="0.25">
      <c r="A23" s="3" t="s">
        <v>114</v>
      </c>
      <c r="B23" s="13">
        <f>'I Trimestre'!B23+'II trimestre'!B23</f>
        <v>33575987182.239998</v>
      </c>
      <c r="I23" s="11"/>
    </row>
    <row r="24" spans="1:9" x14ac:dyDescent="0.25">
      <c r="A24" s="3" t="s">
        <v>115</v>
      </c>
      <c r="B24" s="13">
        <f>'I Trimestre'!B24+'II trimestre'!B24</f>
        <v>17850068096.959999</v>
      </c>
    </row>
    <row r="26" spans="1:9" x14ac:dyDescent="0.25">
      <c r="A26" t="s">
        <v>9</v>
      </c>
    </row>
    <row r="27" spans="1:9" x14ac:dyDescent="0.25">
      <c r="A27" s="25" t="s">
        <v>66</v>
      </c>
      <c r="B27" s="28">
        <v>1</v>
      </c>
      <c r="C27" s="28">
        <v>1</v>
      </c>
      <c r="D27" s="28">
        <v>1</v>
      </c>
      <c r="E27" s="28">
        <v>1</v>
      </c>
      <c r="F27" s="28">
        <v>1</v>
      </c>
      <c r="G27" s="28">
        <v>1</v>
      </c>
      <c r="H27" s="28">
        <v>1</v>
      </c>
    </row>
    <row r="28" spans="1:9" x14ac:dyDescent="0.25">
      <c r="A28" s="25" t="s">
        <v>117</v>
      </c>
      <c r="B28" s="29">
        <v>0.99</v>
      </c>
      <c r="C28" s="29">
        <v>0.99</v>
      </c>
      <c r="D28" s="29">
        <v>0.99</v>
      </c>
      <c r="E28" s="29">
        <v>0.99</v>
      </c>
      <c r="F28" s="29">
        <v>0.99</v>
      </c>
      <c r="G28" s="29">
        <v>0.99</v>
      </c>
      <c r="H28" s="29">
        <v>0.99</v>
      </c>
    </row>
    <row r="29" spans="1:9" x14ac:dyDescent="0.25">
      <c r="A29" s="25" t="s">
        <v>10</v>
      </c>
      <c r="B29" s="13">
        <f>C29+D29+G29+H29</f>
        <v>378436</v>
      </c>
      <c r="C29" s="13">
        <v>222898</v>
      </c>
      <c r="D29" s="13">
        <f>E29+F29</f>
        <v>143837</v>
      </c>
      <c r="E29" s="23">
        <v>122675.08684488069</v>
      </c>
      <c r="F29" s="23">
        <v>21161.91315511932</v>
      </c>
      <c r="G29" s="13">
        <v>2165</v>
      </c>
      <c r="H29" s="13">
        <v>9536</v>
      </c>
    </row>
    <row r="31" spans="1:9" x14ac:dyDescent="0.25">
      <c r="A31" s="3" t="s">
        <v>11</v>
      </c>
    </row>
    <row r="32" spans="1:9" x14ac:dyDescent="0.25">
      <c r="A32" s="3" t="s">
        <v>67</v>
      </c>
      <c r="B32" s="6">
        <f>B16/B27</f>
        <v>28395867227.059998</v>
      </c>
      <c r="C32" s="6">
        <f t="shared" ref="C32:H32" si="1">C16/C27</f>
        <v>20569024635.259995</v>
      </c>
      <c r="D32" s="6">
        <f t="shared" ref="D32" si="2">D16/D27</f>
        <v>6778395413.4400005</v>
      </c>
      <c r="E32" s="6">
        <f t="shared" si="1"/>
        <v>4589684682.6000004</v>
      </c>
      <c r="F32" s="6">
        <f>F16/F27</f>
        <v>2188710730.8399992</v>
      </c>
      <c r="G32" s="6">
        <f t="shared" si="1"/>
        <v>165408714.88</v>
      </c>
      <c r="H32" s="6">
        <f t="shared" si="1"/>
        <v>883038463.48000002</v>
      </c>
    </row>
    <row r="33" spans="1:8" x14ac:dyDescent="0.25">
      <c r="A33" s="3" t="s">
        <v>118</v>
      </c>
      <c r="B33" s="6">
        <f>B18/B28</f>
        <v>32948001261.555553</v>
      </c>
      <c r="C33" s="6">
        <f t="shared" ref="C33:H33" si="3">C18/C28</f>
        <v>22969631998.525246</v>
      </c>
      <c r="D33" s="6">
        <f t="shared" ref="D33" si="4">D18/D28</f>
        <v>8575381488.2626276</v>
      </c>
      <c r="E33" s="6">
        <f t="shared" si="3"/>
        <v>5626555682.2525272</v>
      </c>
      <c r="F33" s="6">
        <f t="shared" si="3"/>
        <v>2948825806.0101008</v>
      </c>
      <c r="G33" s="6">
        <f t="shared" si="3"/>
        <v>193934309.61616158</v>
      </c>
      <c r="H33" s="6">
        <f t="shared" si="3"/>
        <v>1209053465.1515155</v>
      </c>
    </row>
    <row r="34" spans="1:8" x14ac:dyDescent="0.25">
      <c r="A34" s="3" t="s">
        <v>68</v>
      </c>
      <c r="B34" s="6">
        <f>B32/B10</f>
        <v>40692.68926403582</v>
      </c>
      <c r="C34" s="6">
        <f t="shared" ref="C34:H34" si="5">C32/C10</f>
        <v>40899.889215617448</v>
      </c>
      <c r="D34" s="6">
        <f t="shared" ref="D34" si="6">D32/D10</f>
        <v>40555.074404109124</v>
      </c>
      <c r="E34" s="6">
        <f t="shared" si="5"/>
        <v>40765.490685910961</v>
      </c>
      <c r="F34" s="6">
        <f t="shared" si="5"/>
        <v>40120.813352886173</v>
      </c>
      <c r="G34" s="6">
        <f t="shared" si="5"/>
        <v>39713.977162064824</v>
      </c>
      <c r="H34" s="6">
        <f t="shared" si="5"/>
        <v>37424.01998177619</v>
      </c>
    </row>
    <row r="35" spans="1:8" x14ac:dyDescent="0.25">
      <c r="A35" s="3" t="s">
        <v>119</v>
      </c>
      <c r="B35" s="6">
        <f>B33/B12</f>
        <v>45418.894112493443</v>
      </c>
      <c r="C35" s="6">
        <f t="shared" ref="C35:H35" si="7">C33/C12</f>
        <v>46005.880512031916</v>
      </c>
      <c r="D35" s="6">
        <f t="shared" ref="D35" si="8">D33/D12</f>
        <v>44298.673362895264</v>
      </c>
      <c r="E35" s="6">
        <f t="shared" si="7"/>
        <v>44734.376573240952</v>
      </c>
      <c r="F35" s="6">
        <f t="shared" si="7"/>
        <v>43490.440180669291</v>
      </c>
      <c r="G35" s="6">
        <f t="shared" si="7"/>
        <v>45375.364907852498</v>
      </c>
      <c r="H35" s="6">
        <f t="shared" si="7"/>
        <v>42731.797029459092</v>
      </c>
    </row>
    <row r="37" spans="1:8" x14ac:dyDescent="0.25">
      <c r="A37" s="2" t="s">
        <v>12</v>
      </c>
    </row>
    <row r="39" spans="1:8" x14ac:dyDescent="0.25">
      <c r="A39" t="s">
        <v>13</v>
      </c>
    </row>
    <row r="40" spans="1:8" x14ac:dyDescent="0.25">
      <c r="A40" t="s">
        <v>14</v>
      </c>
      <c r="B40" s="7">
        <f>((B11)/B29)*100</f>
        <v>194.87997970594765</v>
      </c>
      <c r="C40" s="7">
        <f t="shared" ref="C40:H40" si="9">((C11)/C29)*100</f>
        <v>227.1379734228212</v>
      </c>
      <c r="D40" s="7">
        <f t="shared" si="9"/>
        <v>133.58732454097347</v>
      </c>
      <c r="E40" s="7">
        <f t="shared" si="9"/>
        <v>105.78023895274318</v>
      </c>
      <c r="F40" s="7">
        <f t="shared" si="9"/>
        <v>294.78431152577076</v>
      </c>
      <c r="G40" s="7">
        <f t="shared" si="9"/>
        <v>192.37875288683603</v>
      </c>
      <c r="H40" s="7">
        <f t="shared" si="9"/>
        <v>365.95008389261744</v>
      </c>
    </row>
    <row r="41" spans="1:8" x14ac:dyDescent="0.25">
      <c r="A41" t="s">
        <v>15</v>
      </c>
      <c r="B41" s="7">
        <f>((B12)/B29)*100</f>
        <v>191.69027259563043</v>
      </c>
      <c r="C41" s="7">
        <f t="shared" ref="C41:H41" si="10">((C12)/C29)*100</f>
        <v>223.99303717395404</v>
      </c>
      <c r="D41" s="7">
        <f t="shared" si="10"/>
        <v>134.5835911483137</v>
      </c>
      <c r="E41" s="7">
        <f t="shared" si="10"/>
        <v>102.52855998304007</v>
      </c>
      <c r="F41" s="7">
        <f t="shared" si="10"/>
        <v>320.4058135150101</v>
      </c>
      <c r="G41" s="7">
        <f t="shared" si="10"/>
        <v>197.41339491916858</v>
      </c>
      <c r="H41" s="7">
        <f t="shared" si="10"/>
        <v>296.70721476510067</v>
      </c>
    </row>
    <row r="43" spans="1:8" x14ac:dyDescent="0.25">
      <c r="A43" t="s">
        <v>16</v>
      </c>
    </row>
    <row r="44" spans="1:8" x14ac:dyDescent="0.25">
      <c r="A44" t="s">
        <v>17</v>
      </c>
      <c r="B44" s="7">
        <f>B12/B11*100</f>
        <v>98.36324535997484</v>
      </c>
      <c r="C44" s="7">
        <f t="shared" ref="C44:H44" si="11">C12/C11*100</f>
        <v>98.615407101914727</v>
      </c>
      <c r="D44" s="7">
        <f t="shared" ref="D44" si="12">D12/D11*100</f>
        <v>100.74577929512667</v>
      </c>
      <c r="E44" s="7">
        <f t="shared" si="11"/>
        <v>96.926005271026298</v>
      </c>
      <c r="F44" s="7">
        <f t="shared" si="11"/>
        <v>108.69160975922543</v>
      </c>
      <c r="G44" s="7">
        <f t="shared" si="11"/>
        <v>102.6170468187275</v>
      </c>
      <c r="H44" s="7">
        <f t="shared" si="11"/>
        <v>81.078602745221644</v>
      </c>
    </row>
    <row r="45" spans="1:8" x14ac:dyDescent="0.25">
      <c r="A45" t="s">
        <v>18</v>
      </c>
      <c r="B45" s="7">
        <f>B18/B17*100</f>
        <v>97.148361035214919</v>
      </c>
      <c r="C45" s="7">
        <f t="shared" ref="C45:H45" si="13">C18/C17*100</f>
        <v>97.593291985491618</v>
      </c>
      <c r="D45" s="7">
        <f t="shared" ref="D45" si="14">D18/D17*100</f>
        <v>98.47888498041381</v>
      </c>
      <c r="E45" s="7">
        <f t="shared" si="13"/>
        <v>95.584190636865372</v>
      </c>
      <c r="F45" s="7">
        <f t="shared" si="13"/>
        <v>104.51841232628563</v>
      </c>
      <c r="G45" s="7">
        <f t="shared" si="13"/>
        <v>101.38997763866955</v>
      </c>
      <c r="H45" s="7">
        <f t="shared" si="13"/>
        <v>81.695639536747805</v>
      </c>
    </row>
    <row r="46" spans="1:8" x14ac:dyDescent="0.25">
      <c r="A46" t="s">
        <v>19</v>
      </c>
      <c r="B46" s="7">
        <f>AVERAGE(B44:B45)</f>
        <v>97.755803197594872</v>
      </c>
      <c r="C46" s="7">
        <f t="shared" ref="C46:H46" si="15">AVERAGE(C44:C45)</f>
        <v>98.104349543703165</v>
      </c>
      <c r="D46" s="7">
        <f t="shared" ref="D46" si="16">AVERAGE(D44:D45)</f>
        <v>99.612332137770238</v>
      </c>
      <c r="E46" s="7">
        <f t="shared" si="15"/>
        <v>96.255097953945835</v>
      </c>
      <c r="F46" s="7">
        <f t="shared" si="15"/>
        <v>106.60501104275554</v>
      </c>
      <c r="G46" s="7">
        <f t="shared" si="15"/>
        <v>102.00351222869853</v>
      </c>
      <c r="H46" s="7">
        <f t="shared" si="15"/>
        <v>81.387121140984732</v>
      </c>
    </row>
    <row r="47" spans="1:8" x14ac:dyDescent="0.25">
      <c r="B47" s="7"/>
      <c r="C47" s="7"/>
      <c r="D47" s="7"/>
      <c r="E47" s="7"/>
      <c r="F47" s="7"/>
    </row>
    <row r="48" spans="1:8" x14ac:dyDescent="0.25">
      <c r="A48" t="s">
        <v>20</v>
      </c>
    </row>
    <row r="49" spans="1:8" x14ac:dyDescent="0.25">
      <c r="A49" t="s">
        <v>21</v>
      </c>
      <c r="B49" s="7">
        <f>B12/B13*100</f>
        <v>98.36324535997484</v>
      </c>
      <c r="C49" s="7">
        <f t="shared" ref="C49:H49" si="17">C12/C13*100</f>
        <v>98.615407101914727</v>
      </c>
      <c r="D49" s="7">
        <f t="shared" si="17"/>
        <v>100.74577929512667</v>
      </c>
      <c r="E49" s="7">
        <f t="shared" si="17"/>
        <v>96.926005271026298</v>
      </c>
      <c r="F49" s="7">
        <f t="shared" si="17"/>
        <v>108.69160975922543</v>
      </c>
      <c r="G49" s="7">
        <f t="shared" si="17"/>
        <v>102.6170468187275</v>
      </c>
      <c r="H49" s="7">
        <f t="shared" si="17"/>
        <v>81.078602745221644</v>
      </c>
    </row>
    <row r="50" spans="1:8" x14ac:dyDescent="0.25">
      <c r="A50" t="s">
        <v>22</v>
      </c>
      <c r="B50" s="7">
        <f>B18/B19*100</f>
        <v>47.518453822107567</v>
      </c>
      <c r="C50" s="7">
        <f t="shared" ref="C50:H50" si="18">C18/C19*100</f>
        <v>47.74154900462554</v>
      </c>
      <c r="D50" s="7">
        <f t="shared" ref="D50" si="19">D18/D19*100</f>
        <v>48.149684027665771</v>
      </c>
      <c r="E50" s="7">
        <f t="shared" si="18"/>
        <v>46.7357423094018</v>
      </c>
      <c r="F50" s="7">
        <f t="shared" si="18"/>
        <v>51.099482656033302</v>
      </c>
      <c r="G50" s="7">
        <f t="shared" si="18"/>
        <v>49.519460754781988</v>
      </c>
      <c r="H50" s="7">
        <f t="shared" si="18"/>
        <v>39.990563105536388</v>
      </c>
    </row>
    <row r="51" spans="1:8" x14ac:dyDescent="0.25">
      <c r="A51" t="s">
        <v>23</v>
      </c>
      <c r="B51" s="7">
        <f>(B49+B50)/2</f>
        <v>72.9408495910412</v>
      </c>
      <c r="C51" s="7">
        <f t="shared" ref="C51:H51" si="20">(C49+C50)/2</f>
        <v>73.17847805327014</v>
      </c>
      <c r="D51" s="7">
        <f t="shared" ref="D51" si="21">(D49+D50)/2</f>
        <v>74.447731661396219</v>
      </c>
      <c r="E51" s="7">
        <f t="shared" si="20"/>
        <v>71.830873790214042</v>
      </c>
      <c r="F51" s="7">
        <f t="shared" si="20"/>
        <v>79.895546207629366</v>
      </c>
      <c r="G51" s="7">
        <f t="shared" si="20"/>
        <v>76.068253786754752</v>
      </c>
      <c r="H51" s="7">
        <f t="shared" si="20"/>
        <v>60.534582925379013</v>
      </c>
    </row>
    <row r="53" spans="1:8" x14ac:dyDescent="0.25">
      <c r="A53" t="s">
        <v>35</v>
      </c>
    </row>
    <row r="54" spans="1:8" x14ac:dyDescent="0.25">
      <c r="A54" t="s">
        <v>24</v>
      </c>
      <c r="B54" s="7">
        <f>B20/B18*100</f>
        <v>100</v>
      </c>
      <c r="C54" s="7">
        <f>C20/C18*100</f>
        <v>100</v>
      </c>
      <c r="D54" s="7">
        <f>D20/D18*100</f>
        <v>100</v>
      </c>
      <c r="E54" s="7">
        <f t="shared" ref="E54:H54" si="22">E20/E18*100</f>
        <v>100</v>
      </c>
      <c r="F54" s="7">
        <f t="shared" si="22"/>
        <v>100</v>
      </c>
      <c r="G54" s="7">
        <f t="shared" si="22"/>
        <v>100</v>
      </c>
      <c r="H54" s="7">
        <f t="shared" si="22"/>
        <v>100</v>
      </c>
    </row>
    <row r="56" spans="1:8" x14ac:dyDescent="0.25">
      <c r="A56" t="s">
        <v>25</v>
      </c>
    </row>
    <row r="57" spans="1:8" x14ac:dyDescent="0.25">
      <c r="A57" t="s">
        <v>26</v>
      </c>
      <c r="B57" s="7">
        <f>((B12/B10)-1)*100</f>
        <v>3.9570085087326401</v>
      </c>
      <c r="C57" s="7">
        <f t="shared" ref="C57:H57" si="23">((C12/C10)-1)*100</f>
        <v>-0.72289060798967908</v>
      </c>
      <c r="D57" s="7">
        <f t="shared" ref="D57" si="24">((D12/D10)-1)*100</f>
        <v>15.819325657156714</v>
      </c>
      <c r="E57" s="7">
        <f t="shared" si="23"/>
        <v>11.714888420117697</v>
      </c>
      <c r="F57" s="7">
        <f t="shared" si="23"/>
        <v>24.290139863985473</v>
      </c>
      <c r="G57" s="7">
        <f t="shared" si="23"/>
        <v>2.6170468187274976</v>
      </c>
      <c r="H57" s="7">
        <f t="shared" si="23"/>
        <v>19.912695217308386</v>
      </c>
    </row>
    <row r="58" spans="1:8" x14ac:dyDescent="0.25">
      <c r="A58" t="s">
        <v>27</v>
      </c>
      <c r="B58" s="7">
        <f>((B33/B32)-1)*100</f>
        <v>16.030973796629013</v>
      </c>
      <c r="C58" s="7">
        <f t="shared" ref="C58:H58" si="25">((C33/C32)-1)*100</f>
        <v>11.670982974807975</v>
      </c>
      <c r="D58" s="7">
        <f t="shared" si="25"/>
        <v>26.510493490238353</v>
      </c>
      <c r="E58" s="7">
        <f t="shared" si="25"/>
        <v>22.591334075376011</v>
      </c>
      <c r="F58" s="7">
        <f t="shared" si="25"/>
        <v>34.728896078394932</v>
      </c>
      <c r="G58" s="7">
        <f t="shared" si="25"/>
        <v>17.245521045766065</v>
      </c>
      <c r="H58" s="7">
        <f t="shared" si="25"/>
        <v>36.919683021134844</v>
      </c>
    </row>
    <row r="59" spans="1:8" x14ac:dyDescent="0.25">
      <c r="A59" t="s">
        <v>28</v>
      </c>
      <c r="B59" s="7">
        <f>((B35/B34)-1)*100</f>
        <v>11.6143831580938</v>
      </c>
      <c r="C59" s="7">
        <f t="shared" ref="C59:H59" si="26">((C35/C34)-1)*100</f>
        <v>12.484120114596209</v>
      </c>
      <c r="D59" s="7">
        <f t="shared" ref="D59" si="27">((D35/D34)-1)*100</f>
        <v>9.2309014686626547</v>
      </c>
      <c r="E59" s="7">
        <f t="shared" si="26"/>
        <v>9.7358962704739085</v>
      </c>
      <c r="F59" s="7">
        <f t="shared" si="26"/>
        <v>8.3987001912081638</v>
      </c>
      <c r="G59" s="7">
        <f t="shared" si="26"/>
        <v>14.255403639591879</v>
      </c>
      <c r="H59" s="7">
        <f t="shared" si="26"/>
        <v>14.182808394895986</v>
      </c>
    </row>
    <row r="60" spans="1:8" x14ac:dyDescent="0.25">
      <c r="B60" s="8"/>
      <c r="C60" s="8"/>
      <c r="D60" s="8"/>
      <c r="E60" s="8"/>
      <c r="F60" s="8"/>
    </row>
    <row r="61" spans="1:8" x14ac:dyDescent="0.25">
      <c r="A61" t="s">
        <v>29</v>
      </c>
    </row>
    <row r="62" spans="1:8" x14ac:dyDescent="0.25">
      <c r="A62" t="s">
        <v>43</v>
      </c>
      <c r="B62" s="4">
        <f>B17/(B11*6)</f>
        <v>7587.8348678591701</v>
      </c>
      <c r="C62" s="4">
        <f t="shared" ref="C62:H62" si="28">C17/(C11*6)</f>
        <v>7670.4721162017786</v>
      </c>
      <c r="D62" s="4">
        <f t="shared" si="28"/>
        <v>7477.5341043362405</v>
      </c>
      <c r="E62" s="4">
        <f t="shared" si="28"/>
        <v>7484.7893198269676</v>
      </c>
      <c r="F62" s="4">
        <f t="shared" si="28"/>
        <v>7462.441925608885</v>
      </c>
      <c r="G62" s="4">
        <f t="shared" si="28"/>
        <v>7577.5456198479387</v>
      </c>
      <c r="H62" s="4">
        <f t="shared" si="28"/>
        <v>6997.4931167913228</v>
      </c>
    </row>
    <row r="63" spans="1:8" x14ac:dyDescent="0.25">
      <c r="A63" t="s">
        <v>44</v>
      </c>
      <c r="B63" s="4">
        <f>B18/(B12*6)</f>
        <v>7494.1175285614181</v>
      </c>
      <c r="C63" s="4">
        <f t="shared" ref="C63:H63" si="29">C18/(C12*6)</f>
        <v>7590.9702844852654</v>
      </c>
      <c r="D63" s="4">
        <f t="shared" si="29"/>
        <v>7309.2811048777176</v>
      </c>
      <c r="E63" s="4">
        <f t="shared" si="29"/>
        <v>7381.1721345847573</v>
      </c>
      <c r="F63" s="4">
        <f t="shared" si="29"/>
        <v>7175.9226298104331</v>
      </c>
      <c r="G63" s="4">
        <f t="shared" si="29"/>
        <v>7486.9352097956626</v>
      </c>
      <c r="H63" s="4">
        <f t="shared" si="29"/>
        <v>7050.746509860749</v>
      </c>
    </row>
    <row r="64" spans="1:8" x14ac:dyDescent="0.25">
      <c r="A64" t="s">
        <v>30</v>
      </c>
      <c r="B64" s="10">
        <f>(B62/B63)*B46</f>
        <v>98.97828386215312</v>
      </c>
      <c r="C64" s="10">
        <f t="shared" ref="C64:H64" si="30">(C62/C63)*C46</f>
        <v>99.131817073647582</v>
      </c>
      <c r="D64" s="10">
        <f t="shared" si="30"/>
        <v>101.90531737458838</v>
      </c>
      <c r="E64" s="10">
        <f t="shared" si="30"/>
        <v>97.606330811457596</v>
      </c>
      <c r="F64" s="10">
        <f t="shared" si="30"/>
        <v>110.8615219150534</v>
      </c>
      <c r="G64" s="10">
        <f t="shared" si="30"/>
        <v>103.23800669283146</v>
      </c>
      <c r="H64" s="10">
        <f t="shared" si="30"/>
        <v>80.77241454972544</v>
      </c>
    </row>
    <row r="65" spans="1:8" x14ac:dyDescent="0.25">
      <c r="A65" t="s">
        <v>45</v>
      </c>
      <c r="B65" s="10">
        <f>B17/B11</f>
        <v>45527.009207155017</v>
      </c>
      <c r="C65" s="10">
        <f t="shared" ref="C65:H66" si="31">C17/C11</f>
        <v>46022.832697210673</v>
      </c>
      <c r="D65" s="10">
        <f t="shared" si="31"/>
        <v>44865.204626017439</v>
      </c>
      <c r="E65" s="10">
        <f t="shared" si="31"/>
        <v>44908.7359189618</v>
      </c>
      <c r="F65" s="10">
        <f t="shared" si="31"/>
        <v>44774.651553653312</v>
      </c>
      <c r="G65" s="10">
        <f t="shared" si="31"/>
        <v>45465.273719087636</v>
      </c>
      <c r="H65" s="10">
        <f t="shared" si="31"/>
        <v>41984.958700747935</v>
      </c>
    </row>
    <row r="66" spans="1:8" x14ac:dyDescent="0.25">
      <c r="A66" t="s">
        <v>46</v>
      </c>
      <c r="B66" s="10">
        <f>B18/B12</f>
        <v>44964.705171368507</v>
      </c>
      <c r="C66" s="10">
        <f t="shared" si="31"/>
        <v>45545.821706911593</v>
      </c>
      <c r="D66" s="10">
        <f t="shared" si="31"/>
        <v>43855.686629266311</v>
      </c>
      <c r="E66" s="10">
        <f t="shared" si="31"/>
        <v>44287.032807508542</v>
      </c>
      <c r="F66" s="10">
        <f t="shared" si="31"/>
        <v>43055.535778862599</v>
      </c>
      <c r="G66" s="10">
        <f t="shared" si="31"/>
        <v>44921.611258773977</v>
      </c>
      <c r="H66" s="10">
        <f t="shared" si="31"/>
        <v>42304.479059164492</v>
      </c>
    </row>
    <row r="67" spans="1:8" x14ac:dyDescent="0.25">
      <c r="B67" s="7"/>
      <c r="C67" s="7"/>
      <c r="D67" s="7"/>
      <c r="E67" s="7"/>
      <c r="F67" s="7"/>
    </row>
    <row r="68" spans="1:8" x14ac:dyDescent="0.25">
      <c r="A68" t="s">
        <v>31</v>
      </c>
      <c r="B68" s="7"/>
      <c r="C68" s="7"/>
      <c r="D68" s="7"/>
      <c r="E68" s="7"/>
      <c r="F68" s="7"/>
    </row>
    <row r="69" spans="1:8" x14ac:dyDescent="0.25">
      <c r="A69" t="s">
        <v>32</v>
      </c>
      <c r="B69" s="8">
        <f>(B24/B23)*100</f>
        <v>53.163196662172254</v>
      </c>
      <c r="C69" s="7"/>
      <c r="D69" s="7"/>
      <c r="E69" s="7"/>
      <c r="F69" s="7"/>
      <c r="G69" s="7"/>
      <c r="H69" s="7"/>
    </row>
    <row r="70" spans="1:8" x14ac:dyDescent="0.25">
      <c r="A70" t="s">
        <v>33</v>
      </c>
      <c r="B70" s="8">
        <f>(B18/B24)*100</f>
        <v>182.73611658935451</v>
      </c>
      <c r="C70" s="7"/>
      <c r="D70" s="7"/>
      <c r="E70" s="7"/>
      <c r="F70" s="7"/>
      <c r="G70" s="7"/>
      <c r="H70" s="7"/>
    </row>
    <row r="71" spans="1:8" ht="15.75" thickBot="1" x14ac:dyDescent="0.3">
      <c r="A71" s="9"/>
      <c r="B71" s="9"/>
      <c r="C71" s="9"/>
      <c r="D71" s="9"/>
      <c r="E71" s="9"/>
      <c r="F71" s="9"/>
      <c r="G71" s="9"/>
      <c r="H71" s="9"/>
    </row>
    <row r="72" spans="1:8" ht="15.75" thickTop="1" x14ac:dyDescent="0.25"/>
    <row r="73" spans="1:8" x14ac:dyDescent="0.25">
      <c r="A73" s="12" t="s">
        <v>34</v>
      </c>
    </row>
    <row r="74" spans="1:8" x14ac:dyDescent="0.25">
      <c r="A74" t="s">
        <v>96</v>
      </c>
    </row>
    <row r="75" spans="1:8" x14ac:dyDescent="0.25">
      <c r="A75" t="s">
        <v>86</v>
      </c>
      <c r="B75" s="10"/>
      <c r="C75" s="10"/>
      <c r="D75" s="10"/>
      <c r="E75" s="10"/>
    </row>
    <row r="76" spans="1:8" x14ac:dyDescent="0.25">
      <c r="A76" t="s">
        <v>87</v>
      </c>
    </row>
    <row r="77" spans="1:8" x14ac:dyDescent="0.25">
      <c r="A77" t="s">
        <v>97</v>
      </c>
    </row>
    <row r="79" spans="1:8" x14ac:dyDescent="0.25">
      <c r="A79" t="s">
        <v>39</v>
      </c>
    </row>
    <row r="80" spans="1:8" x14ac:dyDescent="0.25">
      <c r="A80" s="20" t="s">
        <v>40</v>
      </c>
    </row>
    <row r="81" spans="1:1" x14ac:dyDescent="0.25">
      <c r="A81" s="20" t="s">
        <v>41</v>
      </c>
    </row>
    <row r="82" spans="1:1" x14ac:dyDescent="0.25">
      <c r="A82" s="20" t="s">
        <v>42</v>
      </c>
    </row>
    <row r="83" spans="1:1" x14ac:dyDescent="0.25">
      <c r="A83" s="20" t="s">
        <v>133</v>
      </c>
    </row>
    <row r="84" spans="1:1" x14ac:dyDescent="0.25">
      <c r="A84" s="20" t="s">
        <v>134</v>
      </c>
    </row>
  </sheetData>
  <mergeCells count="4">
    <mergeCell ref="A2:H2"/>
    <mergeCell ref="A4:A5"/>
    <mergeCell ref="B4:B5"/>
    <mergeCell ref="C4:H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4"/>
  <sheetViews>
    <sheetView topLeftCell="A61" zoomScale="80" zoomScaleNormal="80" workbookViewId="0">
      <selection activeCell="A83" sqref="A83"/>
    </sheetView>
  </sheetViews>
  <sheetFormatPr baseColWidth="10" defaultColWidth="11.42578125" defaultRowHeight="15" x14ac:dyDescent="0.25"/>
  <cols>
    <col min="1" max="1" width="55.140625" customWidth="1"/>
    <col min="2" max="2" width="17.42578125" bestFit="1" customWidth="1"/>
    <col min="3" max="3" width="18.42578125" bestFit="1" customWidth="1"/>
    <col min="4" max="4" width="18" customWidth="1"/>
    <col min="5" max="6" width="16.28515625" bestFit="1" customWidth="1"/>
    <col min="7" max="7" width="16" customWidth="1"/>
    <col min="8" max="8" width="18.140625" customWidth="1"/>
    <col min="9" max="9" width="17.85546875" bestFit="1" customWidth="1"/>
  </cols>
  <sheetData>
    <row r="2" spans="1:8" ht="15.75" x14ac:dyDescent="0.25">
      <c r="A2" s="40" t="s">
        <v>113</v>
      </c>
      <c r="B2" s="40"/>
      <c r="C2" s="40"/>
      <c r="D2" s="40"/>
      <c r="E2" s="40"/>
      <c r="F2" s="40"/>
      <c r="G2" s="40"/>
      <c r="H2" s="40"/>
    </row>
    <row r="4" spans="1:8" x14ac:dyDescent="0.25">
      <c r="A4" s="35" t="s">
        <v>0</v>
      </c>
      <c r="B4" s="37" t="s">
        <v>1</v>
      </c>
      <c r="C4" s="39" t="s">
        <v>2</v>
      </c>
      <c r="D4" s="39"/>
      <c r="E4" s="39"/>
      <c r="F4" s="39"/>
      <c r="G4" s="39"/>
      <c r="H4" s="39"/>
    </row>
    <row r="5" spans="1:8" ht="15.75" thickBot="1" x14ac:dyDescent="0.3">
      <c r="A5" s="36"/>
      <c r="B5" s="38"/>
      <c r="C5" s="1" t="s">
        <v>47</v>
      </c>
      <c r="D5" s="1" t="s">
        <v>36</v>
      </c>
      <c r="E5" s="1" t="s">
        <v>37</v>
      </c>
      <c r="F5" s="1" t="s">
        <v>38</v>
      </c>
      <c r="G5" s="1" t="s">
        <v>3</v>
      </c>
      <c r="H5" s="1" t="s">
        <v>4</v>
      </c>
    </row>
    <row r="6" spans="1:8" ht="15.75" thickTop="1" x14ac:dyDescent="0.25"/>
    <row r="7" spans="1:8" x14ac:dyDescent="0.25">
      <c r="A7" s="2" t="s">
        <v>5</v>
      </c>
    </row>
    <row r="9" spans="1:8" x14ac:dyDescent="0.25">
      <c r="A9" t="s">
        <v>6</v>
      </c>
    </row>
    <row r="10" spans="1:8" x14ac:dyDescent="0.25">
      <c r="A10" s="3" t="s">
        <v>120</v>
      </c>
      <c r="B10" s="13">
        <f>(+'I Trimestre'!B10+'II trimestre'!B10+'III Trimestre'!B10)/3</f>
        <v>698962</v>
      </c>
      <c r="C10" s="13">
        <f>(+'I Trimestre'!C10+'II trimestre'!C10+'III Trimestre'!C10)/3</f>
        <v>502960.33333333331</v>
      </c>
      <c r="D10" s="13">
        <f>(+'I Trimestre'!D10+'II trimestre'!D10+'III Trimestre'!D10)/3</f>
        <v>167395.66666666666</v>
      </c>
      <c r="E10" s="13">
        <f>(+'I Trimestre'!E10+'II trimestre'!E10+'III Trimestre'!E10)/3</f>
        <v>112728.66666666667</v>
      </c>
      <c r="F10" s="13">
        <f>(+'I Trimestre'!F10+'II trimestre'!F10+'III Trimestre'!F10)/3</f>
        <v>54667</v>
      </c>
      <c r="G10" s="13">
        <f>(+'I Trimestre'!G10+'II trimestre'!G10+'III Trimestre'!G10)/3</f>
        <v>4165</v>
      </c>
      <c r="H10" s="13">
        <f>(+'I Trimestre'!H10+'II trimestre'!H10+'III Trimestre'!H10)/3</f>
        <v>24441</v>
      </c>
    </row>
    <row r="11" spans="1:8" x14ac:dyDescent="0.25">
      <c r="A11" s="3" t="s">
        <v>121</v>
      </c>
      <c r="B11" s="13">
        <f>(+'I Trimestre'!B11+'II trimestre'!B11+'III Trimestre'!B11)/3</f>
        <v>737496</v>
      </c>
      <c r="C11" s="13">
        <f>(+'I Trimestre'!C11+'II trimestre'!C11+'III Trimestre'!C11)/3</f>
        <v>506286</v>
      </c>
      <c r="D11" s="13">
        <f>(+'I Trimestre'!D11+'II trimestre'!D11+'III Trimestre'!D11)/3</f>
        <v>192148</v>
      </c>
      <c r="E11" s="13">
        <f>(+'I Trimestre'!E11+'II trimestre'!E11+'III Trimestre'!E11)/3</f>
        <v>129766</v>
      </c>
      <c r="F11" s="13">
        <f>(+'I Trimestre'!F11+'II trimestre'!F11+'III Trimestre'!F11)/3</f>
        <v>62382</v>
      </c>
      <c r="G11" s="13">
        <f>(+'I Trimestre'!G11+'II trimestre'!G11+'III Trimestre'!G11)/3</f>
        <v>4165</v>
      </c>
      <c r="H11" s="13">
        <f>(+'I Trimestre'!H11+'II trimestre'!H11+'III Trimestre'!H11)/3</f>
        <v>34897</v>
      </c>
    </row>
    <row r="12" spans="1:8" x14ac:dyDescent="0.25">
      <c r="A12" s="3" t="s">
        <v>120</v>
      </c>
      <c r="B12" s="13">
        <f>(+'I Trimestre'!B12+'II trimestre'!B12+'III Trimestre'!B12)/3</f>
        <v>727571</v>
      </c>
      <c r="C12" s="13">
        <f>(+'I Trimestre'!C12+'II trimestre'!C12+'III Trimestre'!C12)/3</f>
        <v>498736.33333333331</v>
      </c>
      <c r="D12" s="13">
        <f>(+'I Trimestre'!D12+'II trimestre'!D12+'III Trimestre'!D12)/3</f>
        <v>194425.33333333334</v>
      </c>
      <c r="E12" s="13">
        <f>(+'I Trimestre'!E12+'II trimestre'!E12+'III Trimestre'!E12)/3</f>
        <v>126263.66666666667</v>
      </c>
      <c r="F12" s="13">
        <f>(+'I Trimestre'!F12+'II trimestre'!F12+'III Trimestre'!F12)/3</f>
        <v>68161.666666666672</v>
      </c>
      <c r="G12" s="13">
        <f>(+'I Trimestre'!G12+'II trimestre'!G12+'III Trimestre'!G12)/3</f>
        <v>4335.666666666667</v>
      </c>
      <c r="H12" s="13">
        <f>(+'I Trimestre'!H12+'II trimestre'!H12+'III Trimestre'!H12)/3</f>
        <v>30073.666666666668</v>
      </c>
    </row>
    <row r="13" spans="1:8" x14ac:dyDescent="0.25">
      <c r="A13" s="3" t="s">
        <v>80</v>
      </c>
      <c r="B13" s="13">
        <f>+'III Trimestre'!B13</f>
        <v>737496</v>
      </c>
      <c r="C13" s="13">
        <f>+'III Trimestre'!C13</f>
        <v>506286</v>
      </c>
      <c r="D13" s="13">
        <f>+'III Trimestre'!D13</f>
        <v>192148</v>
      </c>
      <c r="E13" s="13">
        <f>+'III Trimestre'!E13</f>
        <v>129766</v>
      </c>
      <c r="F13" s="13">
        <f>+'III Trimestre'!F13</f>
        <v>62382</v>
      </c>
      <c r="G13" s="13">
        <f>+'III Trimestre'!G13</f>
        <v>4165</v>
      </c>
      <c r="H13" s="13">
        <f>+'III Trimestre'!H13</f>
        <v>34897</v>
      </c>
    </row>
    <row r="15" spans="1:8" x14ac:dyDescent="0.25">
      <c r="A15" s="5" t="s">
        <v>7</v>
      </c>
    </row>
    <row r="16" spans="1:8" x14ac:dyDescent="0.25">
      <c r="A16" s="3" t="s">
        <v>69</v>
      </c>
      <c r="B16" s="13">
        <f>+'I Trimestre'!B16+'II trimestre'!B16+'III Trimestre'!B16</f>
        <v>46204292942.559982</v>
      </c>
      <c r="C16" s="13">
        <f>+'I Trimestre'!C16+'II trimestre'!C16+'III Trimestre'!C16</f>
        <v>33352264919.419983</v>
      </c>
      <c r="D16" s="13">
        <f>+'I Trimestre'!D16+'II trimestre'!D16+'III Trimestre'!D16</f>
        <v>11073898039.560001</v>
      </c>
      <c r="E16" s="13">
        <f>+'I Trimestre'!E16+'II trimestre'!E16+'III Trimestre'!E16</f>
        <v>7497551853.4000006</v>
      </c>
      <c r="F16" s="13">
        <f>+'I Trimestre'!F16+'II trimestre'!F16+'III Trimestre'!F16</f>
        <v>3576346186.1599989</v>
      </c>
      <c r="G16" s="13">
        <f>+'I Trimestre'!G16+'II trimestre'!G16+'III Trimestre'!G16</f>
        <v>270409717.51999998</v>
      </c>
      <c r="H16" s="13">
        <f>+'I Trimestre'!H16+'II trimestre'!H16+'III Trimestre'!H16</f>
        <v>1507720266.0599999</v>
      </c>
    </row>
    <row r="17" spans="1:9" x14ac:dyDescent="0.25">
      <c r="A17" s="3" t="s">
        <v>121</v>
      </c>
      <c r="B17" s="13">
        <f>+'I Trimestre'!B17+'II trimestre'!B17+'III Trimestre'!B17</f>
        <v>46383744169.457382</v>
      </c>
      <c r="C17" s="13">
        <f>+'I Trimestre'!C17+'II trimestre'!C17+'III Trimestre'!C17</f>
        <v>32125401826.164898</v>
      </c>
      <c r="D17" s="13">
        <f>+'I Trimestre'!D17+'II trimestre'!D17+'III Trimestre'!D17</f>
        <v>11992624546.662493</v>
      </c>
      <c r="E17" s="13">
        <f>+'I Trimestre'!E17+'II trimestre'!E17+'III Trimestre'!E17</f>
        <v>8102929328.1724901</v>
      </c>
      <c r="F17" s="13">
        <f>+'I Trimestre'!F17+'II trimestre'!F17+'III Trimestre'!F17</f>
        <v>3889695218.4900007</v>
      </c>
      <c r="G17" s="13">
        <f>+'I Trimestre'!G17+'II trimestre'!G17+'III Trimestre'!G17</f>
        <v>268304813.75</v>
      </c>
      <c r="H17" s="13">
        <f>+'I Trimestre'!H17+'II trimestre'!H17+'III Trimestre'!H17</f>
        <v>1997412982.8800008</v>
      </c>
    </row>
    <row r="18" spans="1:9" x14ac:dyDescent="0.25">
      <c r="A18" s="3" t="s">
        <v>120</v>
      </c>
      <c r="B18" s="13">
        <f>+'I Trimestre'!B18+'II trimestre'!B18+'III Trimestre'!B18</f>
        <v>51093483765.280014</v>
      </c>
      <c r="C18" s="13">
        <f>+'I Trimestre'!C18+'II trimestre'!C18+'III Trimestre'!C18</f>
        <v>35526915105.560005</v>
      </c>
      <c r="D18" s="13">
        <f>+'I Trimestre'!D18+'II trimestre'!D18+'III Trimestre'!D18</f>
        <v>13310964056.6</v>
      </c>
      <c r="E18" s="13">
        <f>+'I Trimestre'!E18+'II trimestre'!E18+'III Trimestre'!E18</f>
        <v>8743771227.2800026</v>
      </c>
      <c r="F18" s="13">
        <f>+'I Trimestre'!F18+'II trimestre'!F18+'III Trimestre'!F18</f>
        <v>4567192829.3199997</v>
      </c>
      <c r="G18" s="13">
        <f>+'I Trimestre'!G18+'II trimestre'!G18+'III Trimestre'!G18</f>
        <v>301755960.64999998</v>
      </c>
      <c r="H18" s="13">
        <f>+'I Trimestre'!H18+'II trimestre'!H18+'III Trimestre'!H18</f>
        <v>1953848642.4700003</v>
      </c>
    </row>
    <row r="19" spans="1:9" x14ac:dyDescent="0.25">
      <c r="A19" s="3" t="s">
        <v>80</v>
      </c>
      <c r="B19" s="13">
        <f>+'III Trimestre'!B19</f>
        <v>68643902789.960945</v>
      </c>
      <c r="C19" s="13">
        <f>+'III Trimestre'!C19</f>
        <v>47631331937.58918</v>
      </c>
      <c r="D19" s="13">
        <f>+'III Trimestre'!D19</f>
        <v>17631741193.778229</v>
      </c>
      <c r="E19" s="13">
        <f>+'III Trimestre'!E19</f>
        <v>11918694023.416485</v>
      </c>
      <c r="F19" s="13">
        <f>+'III Trimestre'!F19</f>
        <v>5713047170.361742</v>
      </c>
      <c r="G19" s="13">
        <f>+'III Trimestre'!G19</f>
        <v>387716189.94550431</v>
      </c>
      <c r="H19" s="13">
        <f>+'III Trimestre'!H19</f>
        <v>2993113468.6480317</v>
      </c>
      <c r="I19" s="6"/>
    </row>
    <row r="20" spans="1:9" x14ac:dyDescent="0.25">
      <c r="A20" s="3" t="s">
        <v>122</v>
      </c>
      <c r="B20" s="13">
        <f>B18</f>
        <v>51093483765.280014</v>
      </c>
      <c r="C20" s="13">
        <f t="shared" ref="C20:H20" si="0">C18</f>
        <v>35526915105.560005</v>
      </c>
      <c r="D20" s="13">
        <f t="shared" si="0"/>
        <v>13310964056.6</v>
      </c>
      <c r="E20" s="13">
        <f t="shared" si="0"/>
        <v>8743771227.2800026</v>
      </c>
      <c r="F20" s="13">
        <f t="shared" si="0"/>
        <v>4567192829.3199997</v>
      </c>
      <c r="G20" s="13">
        <f t="shared" si="0"/>
        <v>301755960.64999998</v>
      </c>
      <c r="H20" s="13">
        <f t="shared" si="0"/>
        <v>1953848642.4700003</v>
      </c>
      <c r="I20" s="6"/>
    </row>
    <row r="21" spans="1:9" x14ac:dyDescent="0.25">
      <c r="B21" s="4"/>
      <c r="C21" s="4"/>
      <c r="D21" s="4"/>
      <c r="E21" s="4"/>
      <c r="F21" s="4"/>
    </row>
    <row r="22" spans="1:9" x14ac:dyDescent="0.25">
      <c r="A22" s="3" t="s">
        <v>8</v>
      </c>
      <c r="B22" s="4"/>
      <c r="C22" s="4"/>
      <c r="D22" s="4"/>
      <c r="E22" s="4"/>
      <c r="F22" s="4"/>
    </row>
    <row r="23" spans="1:9" x14ac:dyDescent="0.25">
      <c r="A23" s="3" t="s">
        <v>121</v>
      </c>
      <c r="B23" s="13">
        <f>'I Trimestre'!B23+'II trimestre'!B23+'III Trimestre'!B23</f>
        <v>46383744169.457382</v>
      </c>
      <c r="I23" s="11"/>
    </row>
    <row r="24" spans="1:9" x14ac:dyDescent="0.25">
      <c r="A24" s="3" t="s">
        <v>120</v>
      </c>
      <c r="B24" s="13">
        <f>'I Trimestre'!B24+'II trimestre'!B24+'III Trimestre'!B24</f>
        <v>43638768867.099998</v>
      </c>
    </row>
    <row r="26" spans="1:9" x14ac:dyDescent="0.25">
      <c r="A26" t="s">
        <v>9</v>
      </c>
    </row>
    <row r="27" spans="1:9" x14ac:dyDescent="0.25">
      <c r="A27" s="25" t="s">
        <v>70</v>
      </c>
      <c r="B27" s="28">
        <v>0.99</v>
      </c>
      <c r="C27" s="28">
        <v>0.99</v>
      </c>
      <c r="D27" s="28">
        <v>0.99</v>
      </c>
      <c r="E27" s="28">
        <v>0.99</v>
      </c>
      <c r="F27" s="28">
        <v>0.99</v>
      </c>
      <c r="G27" s="28">
        <v>0.99</v>
      </c>
      <c r="H27" s="28">
        <v>0.99</v>
      </c>
    </row>
    <row r="28" spans="1:9" x14ac:dyDescent="0.25">
      <c r="A28" s="25" t="s">
        <v>123</v>
      </c>
      <c r="B28" s="29">
        <v>0.99</v>
      </c>
      <c r="C28" s="29">
        <v>0.99</v>
      </c>
      <c r="D28" s="29">
        <v>0.99</v>
      </c>
      <c r="E28" s="29">
        <v>0.99</v>
      </c>
      <c r="F28" s="29">
        <v>0.99</v>
      </c>
      <c r="G28" s="29">
        <v>0.99</v>
      </c>
      <c r="H28" s="29">
        <v>0.99</v>
      </c>
    </row>
    <row r="29" spans="1:9" x14ac:dyDescent="0.25">
      <c r="A29" s="25" t="s">
        <v>10</v>
      </c>
      <c r="B29" s="13">
        <f>C29+D29+G29+H29</f>
        <v>378436</v>
      </c>
      <c r="C29" s="13">
        <v>222898</v>
      </c>
      <c r="D29" s="13">
        <f>E29+F29</f>
        <v>143837</v>
      </c>
      <c r="E29" s="23">
        <v>122675.08684488069</v>
      </c>
      <c r="F29" s="23">
        <v>21161.91315511932</v>
      </c>
      <c r="G29" s="13">
        <v>2165</v>
      </c>
      <c r="H29" s="13">
        <v>9536</v>
      </c>
    </row>
    <row r="31" spans="1:9" x14ac:dyDescent="0.25">
      <c r="A31" s="3" t="s">
        <v>11</v>
      </c>
    </row>
    <row r="32" spans="1:9" x14ac:dyDescent="0.25">
      <c r="A32" s="3" t="s">
        <v>71</v>
      </c>
      <c r="B32" s="6">
        <f>B16/B27</f>
        <v>46671002972.282814</v>
      </c>
      <c r="C32" s="6">
        <f t="shared" ref="C32:H32" si="1">C16/C27</f>
        <v>33689156484.262608</v>
      </c>
      <c r="D32" s="6">
        <f t="shared" ref="D32" si="2">D16/D27</f>
        <v>11185755595.515154</v>
      </c>
      <c r="E32" s="6">
        <f t="shared" si="1"/>
        <v>7573284700.4040413</v>
      </c>
      <c r="F32" s="6">
        <f t="shared" si="1"/>
        <v>3612470895.1111102</v>
      </c>
      <c r="G32" s="6">
        <f t="shared" si="1"/>
        <v>273141128.80808079</v>
      </c>
      <c r="H32" s="6">
        <f t="shared" si="1"/>
        <v>1522949763.6969697</v>
      </c>
    </row>
    <row r="33" spans="1:8" x14ac:dyDescent="0.25">
      <c r="A33" s="3" t="s">
        <v>124</v>
      </c>
      <c r="B33" s="6">
        <f>B18/B28</f>
        <v>51609579560.888901</v>
      </c>
      <c r="C33" s="6">
        <f t="shared" ref="C33:H33" si="3">C18/C28</f>
        <v>35885772833.898994</v>
      </c>
      <c r="D33" s="6">
        <f t="shared" ref="D33" si="4">D18/D28</f>
        <v>13445418238.989899</v>
      </c>
      <c r="E33" s="6">
        <f t="shared" si="3"/>
        <v>8832092148.7676792</v>
      </c>
      <c r="F33" s="6">
        <f t="shared" si="3"/>
        <v>4613326090.2222223</v>
      </c>
      <c r="G33" s="6">
        <f t="shared" si="3"/>
        <v>304804000.65656561</v>
      </c>
      <c r="H33" s="6">
        <f t="shared" si="3"/>
        <v>1973584487.3434346</v>
      </c>
    </row>
    <row r="34" spans="1:8" x14ac:dyDescent="0.25">
      <c r="A34" s="3" t="s">
        <v>72</v>
      </c>
      <c r="B34" s="6">
        <f>B32/B10</f>
        <v>66771.874540079167</v>
      </c>
      <c r="C34" s="6">
        <f t="shared" ref="C34:H34" si="5">C32/C10</f>
        <v>66981.736434342951</v>
      </c>
      <c r="D34" s="6">
        <f t="shared" ref="D34" si="6">D32/D10</f>
        <v>66822.253038301395</v>
      </c>
      <c r="E34" s="6">
        <f t="shared" si="5"/>
        <v>67181.533538384567</v>
      </c>
      <c r="F34" s="6">
        <f t="shared" si="5"/>
        <v>66081.381731412184</v>
      </c>
      <c r="G34" s="6">
        <f t="shared" si="5"/>
        <v>65580.102955121445</v>
      </c>
      <c r="H34" s="6">
        <f t="shared" si="5"/>
        <v>62311.270557545504</v>
      </c>
    </row>
    <row r="35" spans="1:8" x14ac:dyDescent="0.25">
      <c r="A35" s="3" t="s">
        <v>125</v>
      </c>
      <c r="B35" s="6">
        <f>B33/B12</f>
        <v>70934.08005663901</v>
      </c>
      <c r="C35" s="6">
        <f t="shared" ref="C35:H35" si="7">C33/C12</f>
        <v>71953.395883661302</v>
      </c>
      <c r="D35" s="6">
        <f t="shared" ref="D35" si="8">D33/D12</f>
        <v>69154.662144455957</v>
      </c>
      <c r="E35" s="6">
        <f t="shared" si="7"/>
        <v>69949.593433590126</v>
      </c>
      <c r="F35" s="6">
        <f t="shared" si="7"/>
        <v>67682.119816449456</v>
      </c>
      <c r="G35" s="6">
        <f t="shared" si="7"/>
        <v>70301.530096847608</v>
      </c>
      <c r="H35" s="6">
        <f t="shared" si="7"/>
        <v>65625.003735608159</v>
      </c>
    </row>
    <row r="37" spans="1:8" x14ac:dyDescent="0.25">
      <c r="A37" s="2" t="s">
        <v>12</v>
      </c>
    </row>
    <row r="39" spans="1:8" x14ac:dyDescent="0.25">
      <c r="A39" t="s">
        <v>13</v>
      </c>
    </row>
    <row r="40" spans="1:8" x14ac:dyDescent="0.25">
      <c r="A40" t="s">
        <v>14</v>
      </c>
      <c r="B40" s="7">
        <f>((B11)/B29)*100</f>
        <v>194.87997970594765</v>
      </c>
      <c r="C40" s="7">
        <f t="shared" ref="C40:H40" si="9">((C11)/C29)*100</f>
        <v>227.1379734228212</v>
      </c>
      <c r="D40" s="7">
        <f t="shared" si="9"/>
        <v>133.58732454097347</v>
      </c>
      <c r="E40" s="7">
        <f t="shared" si="9"/>
        <v>105.78023895274318</v>
      </c>
      <c r="F40" s="7">
        <f t="shared" si="9"/>
        <v>294.78431152577076</v>
      </c>
      <c r="G40" s="7">
        <f t="shared" si="9"/>
        <v>192.37875288683603</v>
      </c>
      <c r="H40" s="7">
        <f t="shared" si="9"/>
        <v>365.95008389261744</v>
      </c>
    </row>
    <row r="41" spans="1:8" x14ac:dyDescent="0.25">
      <c r="A41" t="s">
        <v>15</v>
      </c>
      <c r="B41" s="7">
        <f>((B12)/B29)*100</f>
        <v>192.25734338170787</v>
      </c>
      <c r="C41" s="7">
        <f t="shared" ref="C41:H41" si="10">((C12)/C29)*100</f>
        <v>223.75092344181346</v>
      </c>
      <c r="D41" s="7">
        <f t="shared" si="10"/>
        <v>135.17059820027762</v>
      </c>
      <c r="E41" s="7">
        <f t="shared" si="10"/>
        <v>102.9252718820763</v>
      </c>
      <c r="F41" s="7">
        <f t="shared" si="10"/>
        <v>322.09595685906851</v>
      </c>
      <c r="G41" s="7">
        <f t="shared" si="10"/>
        <v>200.26173979984603</v>
      </c>
      <c r="H41" s="7">
        <f t="shared" si="10"/>
        <v>315.36982662192395</v>
      </c>
    </row>
    <row r="43" spans="1:8" x14ac:dyDescent="0.25">
      <c r="A43" t="s">
        <v>16</v>
      </c>
    </row>
    <row r="44" spans="1:8" x14ac:dyDescent="0.25">
      <c r="A44" t="s">
        <v>17</v>
      </c>
      <c r="B44" s="7">
        <f>B12/B11*100</f>
        <v>98.654229989044012</v>
      </c>
      <c r="C44" s="7">
        <f t="shared" ref="C44:G44" si="11">C12/C11*100</f>
        <v>98.508813858833406</v>
      </c>
      <c r="D44" s="7">
        <f t="shared" ref="D44" si="12">D12/D11*100</f>
        <v>101.18519752135506</v>
      </c>
      <c r="E44" s="7">
        <f t="shared" si="11"/>
        <v>97.3010393066494</v>
      </c>
      <c r="F44" s="7">
        <f t="shared" si="11"/>
        <v>109.26495890908703</v>
      </c>
      <c r="G44" s="7">
        <f t="shared" si="11"/>
        <v>104.09763905562227</v>
      </c>
      <c r="H44" s="7">
        <f>H12/H11*100</f>
        <v>86.178372543962709</v>
      </c>
    </row>
    <row r="45" spans="1:8" x14ac:dyDescent="0.25">
      <c r="A45" t="s">
        <v>18</v>
      </c>
      <c r="B45" s="7">
        <f>B18/B17*100</f>
        <v>110.1538581676722</v>
      </c>
      <c r="C45" s="7">
        <f t="shared" ref="C45:G45" si="13">C18/C17*100</f>
        <v>110.58823574503809</v>
      </c>
      <c r="D45" s="7">
        <f t="shared" ref="D45" si="14">D18/D17*100</f>
        <v>110.99291906294522</v>
      </c>
      <c r="E45" s="7">
        <f t="shared" si="13"/>
        <v>107.90876821397684</v>
      </c>
      <c r="F45" s="7">
        <f t="shared" si="13"/>
        <v>117.4177557051117</v>
      </c>
      <c r="G45" s="7">
        <f t="shared" si="13"/>
        <v>112.46759103292456</v>
      </c>
      <c r="H45" s="7">
        <f>H18/H17*100</f>
        <v>97.818961787902936</v>
      </c>
    </row>
    <row r="46" spans="1:8" x14ac:dyDescent="0.25">
      <c r="A46" t="s">
        <v>19</v>
      </c>
      <c r="B46" s="7">
        <f>AVERAGE(B44:B45)</f>
        <v>104.40404407835811</v>
      </c>
      <c r="C46" s="7">
        <f t="shared" ref="C46:G46" si="15">AVERAGE(C44:C45)</f>
        <v>104.54852480193574</v>
      </c>
      <c r="D46" s="7">
        <f t="shared" ref="D46" si="16">AVERAGE(D44:D45)</f>
        <v>106.08905829215014</v>
      </c>
      <c r="E46" s="7">
        <f t="shared" si="15"/>
        <v>102.60490376031312</v>
      </c>
      <c r="F46" s="7">
        <f t="shared" si="15"/>
        <v>113.34135730709937</v>
      </c>
      <c r="G46" s="7">
        <f t="shared" si="15"/>
        <v>108.28261504427341</v>
      </c>
      <c r="H46" s="7">
        <f>AVERAGE(H44:H45)</f>
        <v>91.998667165932829</v>
      </c>
    </row>
    <row r="47" spans="1:8" x14ac:dyDescent="0.25">
      <c r="B47" s="7"/>
      <c r="C47" s="7"/>
      <c r="D47" s="7"/>
      <c r="E47" s="7"/>
      <c r="F47" s="7"/>
    </row>
    <row r="48" spans="1:8" x14ac:dyDescent="0.25">
      <c r="A48" t="s">
        <v>20</v>
      </c>
    </row>
    <row r="49" spans="1:8" x14ac:dyDescent="0.25">
      <c r="A49" t="s">
        <v>21</v>
      </c>
      <c r="B49" s="7">
        <f>B12/B13*100</f>
        <v>98.654229989044012</v>
      </c>
      <c r="C49" s="7">
        <f t="shared" ref="C49:H49" si="17">C12/C13*100</f>
        <v>98.508813858833406</v>
      </c>
      <c r="D49" s="7">
        <f t="shared" si="17"/>
        <v>101.18519752135506</v>
      </c>
      <c r="E49" s="7">
        <f t="shared" si="17"/>
        <v>97.3010393066494</v>
      </c>
      <c r="F49" s="7">
        <f t="shared" si="17"/>
        <v>109.26495890908703</v>
      </c>
      <c r="G49" s="7">
        <f t="shared" si="17"/>
        <v>104.09763905562227</v>
      </c>
      <c r="H49" s="7">
        <f t="shared" si="17"/>
        <v>86.178372543962709</v>
      </c>
    </row>
    <row r="50" spans="1:8" x14ac:dyDescent="0.25">
      <c r="A50" t="s">
        <v>22</v>
      </c>
      <c r="B50" s="7">
        <f>B18/B19*100</f>
        <v>74.432661443533704</v>
      </c>
      <c r="C50" s="7">
        <f t="shared" ref="C50:H50" si="18">C18/C19*100</f>
        <v>74.587280389535479</v>
      </c>
      <c r="D50" s="7">
        <f t="shared" si="18"/>
        <v>75.494325321069738</v>
      </c>
      <c r="E50" s="7">
        <f t="shared" si="18"/>
        <v>73.361823116704244</v>
      </c>
      <c r="F50" s="7">
        <f t="shared" si="18"/>
        <v>79.943201817302892</v>
      </c>
      <c r="G50" s="7">
        <f t="shared" si="18"/>
        <v>77.829084385775445</v>
      </c>
      <c r="H50" s="7">
        <f t="shared" si="18"/>
        <v>65.278134722788835</v>
      </c>
    </row>
    <row r="51" spans="1:8" x14ac:dyDescent="0.25">
      <c r="A51" t="s">
        <v>23</v>
      </c>
      <c r="B51" s="7">
        <f>(B49+B50)/2</f>
        <v>86.543445716288858</v>
      </c>
      <c r="C51" s="7">
        <f t="shared" ref="C51:H51" si="19">(C49+C50)/2</f>
        <v>86.54804712418445</v>
      </c>
      <c r="D51" s="7">
        <f t="shared" si="19"/>
        <v>88.339761421212401</v>
      </c>
      <c r="E51" s="7">
        <f t="shared" si="19"/>
        <v>85.331431211676829</v>
      </c>
      <c r="F51" s="7">
        <f t="shared" si="19"/>
        <v>94.604080363194953</v>
      </c>
      <c r="G51" s="7">
        <f t="shared" si="19"/>
        <v>90.963361720698856</v>
      </c>
      <c r="H51" s="7">
        <f t="shared" si="19"/>
        <v>75.728253633375772</v>
      </c>
    </row>
    <row r="53" spans="1:8" x14ac:dyDescent="0.25">
      <c r="A53" t="s">
        <v>35</v>
      </c>
    </row>
    <row r="54" spans="1:8" x14ac:dyDescent="0.25">
      <c r="A54" t="s">
        <v>24</v>
      </c>
      <c r="B54" s="7">
        <f>B20/B18*100</f>
        <v>100</v>
      </c>
      <c r="C54" s="7">
        <f t="shared" ref="C54:H54" si="20">C20/C18*100</f>
        <v>100</v>
      </c>
      <c r="D54" s="7">
        <f t="shared" si="20"/>
        <v>100</v>
      </c>
      <c r="E54" s="7">
        <f t="shared" si="20"/>
        <v>100</v>
      </c>
      <c r="F54" s="7">
        <f t="shared" si="20"/>
        <v>100</v>
      </c>
      <c r="G54" s="7">
        <f t="shared" si="20"/>
        <v>100</v>
      </c>
      <c r="H54" s="7">
        <f t="shared" si="20"/>
        <v>100</v>
      </c>
    </row>
    <row r="56" spans="1:8" x14ac:dyDescent="0.25">
      <c r="A56" t="s">
        <v>25</v>
      </c>
    </row>
    <row r="57" spans="1:8" x14ac:dyDescent="0.25">
      <c r="A57" t="s">
        <v>26</v>
      </c>
      <c r="B57" s="7">
        <f>((B12/B10)-1)*100</f>
        <v>4.0930694372512288</v>
      </c>
      <c r="C57" s="7">
        <f t="shared" ref="C57:H57" si="21">((C12/C10)-1)*100</f>
        <v>-0.83982766036553302</v>
      </c>
      <c r="D57" s="7">
        <f t="shared" ref="D57" si="22">((D12/D10)-1)*100</f>
        <v>16.147172268497599</v>
      </c>
      <c r="E57" s="7">
        <f t="shared" si="21"/>
        <v>12.006706368684682</v>
      </c>
      <c r="F57" s="7">
        <f t="shared" si="21"/>
        <v>24.685215334052856</v>
      </c>
      <c r="G57" s="7">
        <f t="shared" si="21"/>
        <v>4.0976390556222597</v>
      </c>
      <c r="H57" s="7">
        <f t="shared" si="21"/>
        <v>23.045974660065749</v>
      </c>
    </row>
    <row r="58" spans="1:8" x14ac:dyDescent="0.25">
      <c r="A58" t="s">
        <v>27</v>
      </c>
      <c r="B58" s="7">
        <f>((B33/B32)-1)*100</f>
        <v>10.581680859824317</v>
      </c>
      <c r="C58" s="7">
        <f t="shared" ref="C58:H58" si="23">((C33/C32)-1)*100</f>
        <v>6.5202473996714749</v>
      </c>
      <c r="D58" s="7">
        <f t="shared" si="23"/>
        <v>20.201251709636313</v>
      </c>
      <c r="E58" s="7">
        <f t="shared" si="23"/>
        <v>16.62168396094339</v>
      </c>
      <c r="F58" s="7">
        <f t="shared" si="23"/>
        <v>27.705557336547848</v>
      </c>
      <c r="G58" s="7">
        <f t="shared" si="23"/>
        <v>11.592128943251279</v>
      </c>
      <c r="H58" s="7">
        <f t="shared" si="23"/>
        <v>29.589598710895505</v>
      </c>
    </row>
    <row r="59" spans="1:8" x14ac:dyDescent="0.25">
      <c r="A59" t="s">
        <v>28</v>
      </c>
      <c r="B59" s="7">
        <f>((B35/B34)-1)*100</f>
        <v>6.2334711212301164</v>
      </c>
      <c r="C59" s="7">
        <f t="shared" ref="C59:H59" si="24">((C35/C34)-1)*100</f>
        <v>7.4224105166214693</v>
      </c>
      <c r="D59" s="7">
        <f t="shared" ref="D59" si="25">((D35/D34)-1)*100</f>
        <v>3.490467621344151</v>
      </c>
      <c r="E59" s="7">
        <f t="shared" si="24"/>
        <v>4.1202689927046787</v>
      </c>
      <c r="F59" s="7">
        <f t="shared" si="24"/>
        <v>2.422373811043288</v>
      </c>
      <c r="G59" s="7">
        <f t="shared" si="24"/>
        <v>7.1994811367667166</v>
      </c>
      <c r="H59" s="7">
        <f t="shared" si="24"/>
        <v>5.3180317917002951</v>
      </c>
    </row>
    <row r="60" spans="1:8" x14ac:dyDescent="0.25">
      <c r="B60" s="8"/>
      <c r="C60" s="8"/>
      <c r="D60" s="8"/>
      <c r="E60" s="8"/>
      <c r="F60" s="8"/>
    </row>
    <row r="61" spans="1:8" x14ac:dyDescent="0.25">
      <c r="A61" t="s">
        <v>29</v>
      </c>
    </row>
    <row r="62" spans="1:8" x14ac:dyDescent="0.25">
      <c r="A62" t="s">
        <v>43</v>
      </c>
      <c r="B62" s="4">
        <f>B17/(B11*9)</f>
        <v>6988.1726167490151</v>
      </c>
      <c r="C62" s="4">
        <f t="shared" ref="C62:H62" si="26">C17/(C11*9)</f>
        <v>7050.3412928583839</v>
      </c>
      <c r="D62" s="4">
        <f t="shared" si="26"/>
        <v>6934.8306436603807</v>
      </c>
      <c r="E62" s="4">
        <f t="shared" si="26"/>
        <v>6938.069146833951</v>
      </c>
      <c r="F62" s="4">
        <f t="shared" si="26"/>
        <v>6928.0939631624524</v>
      </c>
      <c r="G62" s="4">
        <f t="shared" si="26"/>
        <v>7157.6580965719622</v>
      </c>
      <c r="H62" s="4">
        <f t="shared" si="26"/>
        <v>6359.7093124210005</v>
      </c>
    </row>
    <row r="63" spans="1:8" x14ac:dyDescent="0.25">
      <c r="A63" t="s">
        <v>44</v>
      </c>
      <c r="B63" s="4">
        <f>B18/(B12*9)</f>
        <v>7802.7488062302909</v>
      </c>
      <c r="C63" s="4">
        <f t="shared" ref="C63:H63" si="27">C18/(C12*9)</f>
        <v>7914.8735472027429</v>
      </c>
      <c r="D63" s="4">
        <f t="shared" si="27"/>
        <v>7607.0128358901566</v>
      </c>
      <c r="E63" s="4">
        <f t="shared" si="27"/>
        <v>7694.455277694914</v>
      </c>
      <c r="F63" s="4">
        <f t="shared" si="27"/>
        <v>7445.0331798094394</v>
      </c>
      <c r="G63" s="4">
        <f t="shared" si="27"/>
        <v>7733.1683106532373</v>
      </c>
      <c r="H63" s="4">
        <f t="shared" si="27"/>
        <v>7218.7504109168976</v>
      </c>
    </row>
    <row r="64" spans="1:8" x14ac:dyDescent="0.25">
      <c r="A64" t="s">
        <v>30</v>
      </c>
      <c r="B64" s="10">
        <f>(B62/B63)*B46</f>
        <v>93.504673804656889</v>
      </c>
      <c r="C64" s="10">
        <f t="shared" ref="C64:H64" si="28">(C62/C63)*C46</f>
        <v>93.12881338186655</v>
      </c>
      <c r="D64" s="10">
        <f t="shared" si="28"/>
        <v>96.714658996021541</v>
      </c>
      <c r="E64" s="10">
        <f t="shared" si="28"/>
        <v>92.518559326341105</v>
      </c>
      <c r="F64" s="10">
        <f t="shared" si="28"/>
        <v>105.47160158607277</v>
      </c>
      <c r="G64" s="10">
        <f t="shared" si="28"/>
        <v>100.22411321656058</v>
      </c>
      <c r="H64" s="10">
        <f t="shared" si="28"/>
        <v>81.050700883172368</v>
      </c>
    </row>
    <row r="65" spans="1:8" x14ac:dyDescent="0.25">
      <c r="A65" t="s">
        <v>45</v>
      </c>
      <c r="B65" s="10">
        <f>B17/B11</f>
        <v>62893.553550741133</v>
      </c>
      <c r="C65" s="10">
        <f t="shared" ref="C65:H66" si="29">C17/C11</f>
        <v>63453.071635725457</v>
      </c>
      <c r="D65" s="10">
        <f t="shared" si="29"/>
        <v>62413.47579294342</v>
      </c>
      <c r="E65" s="10">
        <f t="shared" si="29"/>
        <v>62442.622321505558</v>
      </c>
      <c r="F65" s="10">
        <f t="shared" si="29"/>
        <v>62352.845668462069</v>
      </c>
      <c r="G65" s="10">
        <f t="shared" si="29"/>
        <v>64418.92286914766</v>
      </c>
      <c r="H65" s="10">
        <f t="shared" si="29"/>
        <v>57237.383811789005</v>
      </c>
    </row>
    <row r="66" spans="1:8" x14ac:dyDescent="0.25">
      <c r="A66" t="s">
        <v>46</v>
      </c>
      <c r="B66" s="10">
        <f>B18/B12</f>
        <v>70224.739256072629</v>
      </c>
      <c r="C66" s="10">
        <f t="shared" si="29"/>
        <v>71233.861924824683</v>
      </c>
      <c r="D66" s="10">
        <f t="shared" si="29"/>
        <v>68463.115523011409</v>
      </c>
      <c r="E66" s="10">
        <f t="shared" si="29"/>
        <v>69250.097499254218</v>
      </c>
      <c r="F66" s="10">
        <f t="shared" si="29"/>
        <v>67005.298618284956</v>
      </c>
      <c r="G66" s="10">
        <f t="shared" si="29"/>
        <v>69598.514795879135</v>
      </c>
      <c r="H66" s="10">
        <f t="shared" si="29"/>
        <v>64968.753698252076</v>
      </c>
    </row>
    <row r="67" spans="1:8" x14ac:dyDescent="0.25">
      <c r="B67" s="7"/>
      <c r="C67" s="7"/>
      <c r="D67" s="7"/>
      <c r="E67" s="7"/>
      <c r="F67" s="7"/>
    </row>
    <row r="68" spans="1:8" x14ac:dyDescent="0.25">
      <c r="A68" t="s">
        <v>31</v>
      </c>
      <c r="B68" s="7"/>
      <c r="C68" s="7"/>
      <c r="D68" s="7"/>
      <c r="E68" s="7"/>
      <c r="F68" s="7"/>
    </row>
    <row r="69" spans="1:8" x14ac:dyDescent="0.25">
      <c r="A69" t="s">
        <v>32</v>
      </c>
      <c r="B69" s="8">
        <f>(B24/B23)*100</f>
        <v>94.082031643825587</v>
      </c>
      <c r="C69" s="7"/>
      <c r="D69" s="7"/>
      <c r="E69" s="7"/>
      <c r="F69" s="7"/>
      <c r="G69" s="7"/>
      <c r="H69" s="7"/>
    </row>
    <row r="70" spans="1:8" x14ac:dyDescent="0.25">
      <c r="A70" t="s">
        <v>33</v>
      </c>
      <c r="B70" s="8">
        <f>(B18/B24)*100</f>
        <v>117.08278004102964</v>
      </c>
      <c r="C70" s="7"/>
      <c r="D70" s="7"/>
      <c r="E70" s="7"/>
      <c r="F70" s="7"/>
      <c r="G70" s="7"/>
      <c r="H70" s="7"/>
    </row>
    <row r="71" spans="1:8" ht="15.75" thickBot="1" x14ac:dyDescent="0.3">
      <c r="A71" s="9"/>
      <c r="B71" s="9"/>
      <c r="C71" s="9"/>
      <c r="D71" s="9"/>
      <c r="E71" s="9"/>
      <c r="F71" s="9"/>
      <c r="G71" s="9"/>
      <c r="H71" s="9"/>
    </row>
    <row r="72" spans="1:8" ht="15.75" thickTop="1" x14ac:dyDescent="0.25"/>
    <row r="73" spans="1:8" x14ac:dyDescent="0.25">
      <c r="A73" s="12" t="s">
        <v>34</v>
      </c>
    </row>
    <row r="74" spans="1:8" x14ac:dyDescent="0.25">
      <c r="A74" t="s">
        <v>96</v>
      </c>
    </row>
    <row r="75" spans="1:8" x14ac:dyDescent="0.25">
      <c r="A75" t="s">
        <v>86</v>
      </c>
      <c r="B75" s="10"/>
      <c r="C75" s="10"/>
      <c r="D75" s="10"/>
      <c r="E75" s="10"/>
    </row>
    <row r="76" spans="1:8" x14ac:dyDescent="0.25">
      <c r="A76" t="s">
        <v>87</v>
      </c>
    </row>
    <row r="77" spans="1:8" x14ac:dyDescent="0.25">
      <c r="A77" t="s">
        <v>97</v>
      </c>
    </row>
    <row r="79" spans="1:8" x14ac:dyDescent="0.25">
      <c r="A79" t="s">
        <v>39</v>
      </c>
    </row>
    <row r="80" spans="1:8" x14ac:dyDescent="0.25">
      <c r="A80" s="20" t="s">
        <v>40</v>
      </c>
    </row>
    <row r="81" spans="1:1" x14ac:dyDescent="0.25">
      <c r="A81" s="20" t="s">
        <v>41</v>
      </c>
    </row>
    <row r="82" spans="1:1" x14ac:dyDescent="0.25">
      <c r="A82" s="20" t="s">
        <v>42</v>
      </c>
    </row>
    <row r="83" spans="1:1" x14ac:dyDescent="0.25">
      <c r="A83" s="20" t="s">
        <v>133</v>
      </c>
    </row>
    <row r="84" spans="1:1" x14ac:dyDescent="0.25">
      <c r="A84" s="34" t="s">
        <v>135</v>
      </c>
    </row>
  </sheetData>
  <mergeCells count="4">
    <mergeCell ref="A2:H2"/>
    <mergeCell ref="A4:A5"/>
    <mergeCell ref="B4:B5"/>
    <mergeCell ref="C4:H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4"/>
  <sheetViews>
    <sheetView tabSelected="1" zoomScale="90" zoomScaleNormal="90" workbookViewId="0">
      <selection activeCell="B70" sqref="B70"/>
    </sheetView>
  </sheetViews>
  <sheetFormatPr baseColWidth="10" defaultColWidth="11.42578125" defaultRowHeight="15" x14ac:dyDescent="0.25"/>
  <cols>
    <col min="1" max="1" width="55.140625" customWidth="1"/>
    <col min="2" max="2" width="26.42578125" customWidth="1"/>
    <col min="3" max="3" width="21.140625" customWidth="1"/>
    <col min="4" max="4" width="17.7109375" customWidth="1"/>
    <col min="5" max="5" width="18.85546875" customWidth="1"/>
    <col min="6" max="6" width="17.140625" customWidth="1"/>
    <col min="7" max="7" width="16" customWidth="1"/>
    <col min="8" max="8" width="16.85546875" customWidth="1"/>
    <col min="9" max="9" width="17.85546875" bestFit="1" customWidth="1"/>
  </cols>
  <sheetData>
    <row r="2" spans="1:9" ht="15.75" x14ac:dyDescent="0.25">
      <c r="A2" s="40" t="s">
        <v>113</v>
      </c>
      <c r="B2" s="40"/>
      <c r="C2" s="40"/>
      <c r="D2" s="40"/>
      <c r="E2" s="40"/>
      <c r="F2" s="40"/>
      <c r="G2" s="40"/>
      <c r="H2" s="40"/>
    </row>
    <row r="4" spans="1:9" x14ac:dyDescent="0.25">
      <c r="A4" s="35" t="s">
        <v>0</v>
      </c>
      <c r="B4" s="21"/>
      <c r="C4" s="39" t="s">
        <v>2</v>
      </c>
      <c r="D4" s="39"/>
      <c r="E4" s="39"/>
      <c r="F4" s="39"/>
      <c r="G4" s="39"/>
      <c r="H4" s="39"/>
    </row>
    <row r="5" spans="1:9" ht="15.75" thickBot="1" x14ac:dyDescent="0.3">
      <c r="A5" s="36"/>
      <c r="B5" s="1" t="s">
        <v>1</v>
      </c>
      <c r="C5" s="1" t="s">
        <v>47</v>
      </c>
      <c r="D5" s="1" t="s">
        <v>36</v>
      </c>
      <c r="E5" s="1" t="s">
        <v>37</v>
      </c>
      <c r="F5" s="1" t="s">
        <v>38</v>
      </c>
      <c r="G5" s="1" t="s">
        <v>3</v>
      </c>
      <c r="H5" s="1" t="s">
        <v>4</v>
      </c>
    </row>
    <row r="6" spans="1:9" ht="15.75" thickTop="1" x14ac:dyDescent="0.25"/>
    <row r="7" spans="1:9" x14ac:dyDescent="0.25">
      <c r="A7" s="2" t="s">
        <v>5</v>
      </c>
    </row>
    <row r="9" spans="1:9" x14ac:dyDescent="0.25">
      <c r="A9" t="s">
        <v>6</v>
      </c>
    </row>
    <row r="10" spans="1:9" x14ac:dyDescent="0.25">
      <c r="A10" s="3" t="s">
        <v>73</v>
      </c>
      <c r="B10" s="31">
        <f>(+'I Trimestre'!B10+'II trimestre'!B10+'III Trimestre'!B10+'IV Trimestre'!B10)/4</f>
        <v>698293.5</v>
      </c>
      <c r="C10" s="13">
        <f>(+'I Trimestre'!C10+'II trimestre'!C10+'III Trimestre'!C10+'IV Trimestre'!C10)/4</f>
        <v>501963.5</v>
      </c>
      <c r="D10" s="31">
        <f>(+'I Trimestre'!D10+'II trimestre'!D10+'III Trimestre'!D10+'IV Trimestre'!D10)/4</f>
        <v>167570.5</v>
      </c>
      <c r="E10" s="13">
        <f>(+'I Trimestre'!E10+'II trimestre'!E10+'III Trimestre'!E10+'IV Trimestre'!E10)/4</f>
        <v>112712.25</v>
      </c>
      <c r="F10" s="13">
        <f>(+'I Trimestre'!F10+'II trimestre'!F10+'III Trimestre'!F10+'IV Trimestre'!F10)/4</f>
        <v>54858.25</v>
      </c>
      <c r="G10" s="13">
        <f>(+'I Trimestre'!G10+'II trimestre'!G10+'III Trimestre'!G10+'IV Trimestre'!G10)/4</f>
        <v>4192.25</v>
      </c>
      <c r="H10" s="13">
        <f>(+'I Trimestre'!H10+'II trimestre'!H10+'III Trimestre'!H10+'IV Trimestre'!H10)/4</f>
        <v>24567.25</v>
      </c>
      <c r="I10" s="30"/>
    </row>
    <row r="11" spans="1:9" x14ac:dyDescent="0.25">
      <c r="A11" s="3" t="s">
        <v>126</v>
      </c>
      <c r="B11" s="31">
        <f>(+'I Trimestre'!B11+'II trimestre'!B11+'III Trimestre'!B11+'IV Trimestre'!B11)/4</f>
        <v>737496</v>
      </c>
      <c r="C11" s="13">
        <f>(+'I Trimestre'!C11+'II trimestre'!C11+'III Trimestre'!C11+'IV Trimestre'!C11)/4</f>
        <v>506286</v>
      </c>
      <c r="D11" s="31">
        <f>(+'I Trimestre'!D11+'II trimestre'!D11+'III Trimestre'!D11+'IV Trimestre'!D11)/4</f>
        <v>192148</v>
      </c>
      <c r="E11" s="13">
        <f>(+'I Trimestre'!E11+'II trimestre'!E11+'III Trimestre'!E11+'IV Trimestre'!E11)/4</f>
        <v>129766</v>
      </c>
      <c r="F11" s="13">
        <f>(+'I Trimestre'!F11+'II trimestre'!F11+'III Trimestre'!F11+'IV Trimestre'!F11)/4</f>
        <v>62382</v>
      </c>
      <c r="G11" s="13">
        <f>(+'I Trimestre'!G11+'II trimestre'!G11+'III Trimestre'!G11+'IV Trimestre'!G11)/4</f>
        <v>4165</v>
      </c>
      <c r="H11" s="13">
        <f>(+'I Trimestre'!H11+'II trimestre'!H11+'III Trimestre'!H11+'IV Trimestre'!H11)/4</f>
        <v>34897</v>
      </c>
      <c r="I11" s="30"/>
    </row>
    <row r="12" spans="1:9" x14ac:dyDescent="0.25">
      <c r="A12" s="3" t="s">
        <v>127</v>
      </c>
      <c r="B12" s="31">
        <f>(+'I Trimestre'!B12+'II trimestre'!B12+'III Trimestre'!B12+'IV Trimestre'!B12)/4</f>
        <v>730331.75</v>
      </c>
      <c r="C12" s="13">
        <f>(+'I Trimestre'!C12+'II trimestre'!C12+'III Trimestre'!C12+'IV Trimestre'!C12)/4</f>
        <v>498640.5</v>
      </c>
      <c r="D12" s="31">
        <f>(+'I Trimestre'!D12+'II trimestre'!D12+'III Trimestre'!D12+'IV Trimestre'!D12)/4</f>
        <v>194936.75</v>
      </c>
      <c r="E12" s="13">
        <f>(+'I Trimestre'!E12+'II trimestre'!E12+'III Trimestre'!E12+'IV Trimestre'!E12)/4</f>
        <v>126596.25</v>
      </c>
      <c r="F12" s="13">
        <f>(+'I Trimestre'!F12+'II trimestre'!F12+'III Trimestre'!F12+'IV Trimestre'!F12)/4</f>
        <v>68340.5</v>
      </c>
      <c r="G12" s="13">
        <f>(+'I Trimestre'!G12+'II trimestre'!G12+'III Trimestre'!G12+'IV Trimestre'!G12)/4</f>
        <v>4366.5</v>
      </c>
      <c r="H12" s="13">
        <f>(+'I Trimestre'!H12+'II trimestre'!H12+'III Trimestre'!H12+'IV Trimestre'!H12)/4</f>
        <v>32388</v>
      </c>
      <c r="I12" s="30"/>
    </row>
    <row r="13" spans="1:9" x14ac:dyDescent="0.25">
      <c r="A13" s="3" t="s">
        <v>80</v>
      </c>
      <c r="B13" s="31">
        <f>+'IV Trimestre'!B13</f>
        <v>737496</v>
      </c>
      <c r="C13" s="13">
        <f>+'IV Trimestre'!C13</f>
        <v>506286</v>
      </c>
      <c r="D13" s="31">
        <f>+'IV Trimestre'!D13</f>
        <v>192148</v>
      </c>
      <c r="E13" s="13">
        <f>+'IV Trimestre'!E13</f>
        <v>129766</v>
      </c>
      <c r="F13" s="13">
        <f>+'IV Trimestre'!F13</f>
        <v>62382</v>
      </c>
      <c r="G13" s="13">
        <f>+'IV Trimestre'!G13</f>
        <v>4165</v>
      </c>
      <c r="H13" s="13">
        <f>+'IV Trimestre'!H13</f>
        <v>34897</v>
      </c>
      <c r="I13" s="30"/>
    </row>
    <row r="14" spans="1:9" x14ac:dyDescent="0.25">
      <c r="B14" s="32"/>
      <c r="D14" s="32"/>
    </row>
    <row r="15" spans="1:9" x14ac:dyDescent="0.25">
      <c r="A15" s="5" t="s">
        <v>7</v>
      </c>
      <c r="B15" s="32"/>
      <c r="D15" s="32"/>
    </row>
    <row r="16" spans="1:9" x14ac:dyDescent="0.25">
      <c r="A16" s="3" t="s">
        <v>128</v>
      </c>
      <c r="B16" s="31">
        <f>+'I Trimestre'!B16+'II trimestre'!B16+'III Trimestre'!B16+'IV Trimestre'!B16</f>
        <v>61736158104.73996</v>
      </c>
      <c r="C16" s="13">
        <f>+'I Trimestre'!C16+'II trimestre'!C16+'III Trimestre'!C16+'IV Trimestre'!C16</f>
        <v>44532746299.379967</v>
      </c>
      <c r="D16" s="31">
        <f>+'I Trimestre'!D16+'II trimestre'!D16+'III Trimestre'!D16+'IV Trimestre'!D16</f>
        <v>14813743352.139999</v>
      </c>
      <c r="E16" s="13">
        <f>+'I Trimestre'!E16+'II trimestre'!E16+'III Trimestre'!E16+'IV Trimestre'!E16</f>
        <v>9996822282.0499992</v>
      </c>
      <c r="F16" s="13">
        <f>+'I Trimestre'!F16+'II trimestre'!F16+'III Trimestre'!F16+'IV Trimestre'!F16</f>
        <v>4816921070.0899992</v>
      </c>
      <c r="G16" s="13">
        <f>+'I Trimestre'!G16+'II trimestre'!G16+'III Trimestre'!G16+'IV Trimestre'!G16</f>
        <v>364035215.67999995</v>
      </c>
      <c r="H16" s="13">
        <f>+'I Trimestre'!H16+'II trimestre'!H16+'III Trimestre'!H16+'IV Trimestre'!H16</f>
        <v>2025633237.54</v>
      </c>
      <c r="I16" s="30"/>
    </row>
    <row r="17" spans="1:9" x14ac:dyDescent="0.25">
      <c r="A17" s="33" t="s">
        <v>126</v>
      </c>
      <c r="B17" s="31">
        <f>+'I Trimestre'!B17+'II trimestre'!B17+'III Trimestre'!B17+'IV Trimestre'!B17</f>
        <v>68643902789.960937</v>
      </c>
      <c r="C17" s="13">
        <f>+'I Trimestre'!C17+'II trimestre'!C17+'III Trimestre'!C17+'IV Trimestre'!C17</f>
        <v>47631331937.589188</v>
      </c>
      <c r="D17" s="31">
        <f>+'I Trimestre'!D17+'II trimestre'!D17+'III Trimestre'!D17+'IV Trimestre'!D17</f>
        <v>17631741193.778229</v>
      </c>
      <c r="E17" s="13">
        <f>+'I Trimestre'!E17+'II trimestre'!E17+'III Trimestre'!E17+'IV Trimestre'!E17</f>
        <v>11918694023.416485</v>
      </c>
      <c r="F17" s="13">
        <f>+'I Trimestre'!F17+'II trimestre'!F17+'III Trimestre'!F17+'IV Trimestre'!F17</f>
        <v>5713047170.361742</v>
      </c>
      <c r="G17" s="13">
        <f>+'I Trimestre'!G17+'II trimestre'!G17+'III Trimestre'!G17+'IV Trimestre'!G17</f>
        <v>387716189.94550437</v>
      </c>
      <c r="H17" s="13">
        <f>+'I Trimestre'!H17+'II trimestre'!H17+'III Trimestre'!H17+'IV Trimestre'!H17</f>
        <v>2993113468.6480312</v>
      </c>
      <c r="I17" s="30"/>
    </row>
    <row r="18" spans="1:9" x14ac:dyDescent="0.25">
      <c r="A18" s="3" t="s">
        <v>127</v>
      </c>
      <c r="B18" s="31">
        <f>+'I Trimestre'!B18+'II trimestre'!B18+'III Trimestre'!B18+'IV Trimestre'!B18</f>
        <v>68889648028.160019</v>
      </c>
      <c r="C18" s="13">
        <f>+'I Trimestre'!C18+'II trimestre'!C18+'III Trimestre'!C18+'IV Trimestre'!C18</f>
        <v>47689457133.180008</v>
      </c>
      <c r="D18" s="31">
        <f>+'I Trimestre'!D18+'II trimestre'!D18+'III Trimestre'!D18+'IV Trimestre'!D18</f>
        <v>17926517203.93</v>
      </c>
      <c r="E18" s="13">
        <f>+'I Trimestre'!E18+'II trimestre'!E18+'III Trimestre'!E18+'IV Trimestre'!E18</f>
        <v>11793893439.420002</v>
      </c>
      <c r="F18" s="13">
        <f>+'I Trimestre'!F18+'II trimestre'!F18+'III Trimestre'!F18+'IV Trimestre'!F18</f>
        <v>6132623764.5100002</v>
      </c>
      <c r="G18" s="13">
        <f>+'I Trimestre'!G18+'II trimestre'!G18+'III Trimestre'!G18+'IV Trimestre'!G18</f>
        <v>406821699.91999996</v>
      </c>
      <c r="H18" s="13">
        <f>+'I Trimestre'!H18+'II trimestre'!H18+'III Trimestre'!H18+'IV Trimestre'!H18</f>
        <v>2866851991.1300006</v>
      </c>
      <c r="I18" s="30"/>
    </row>
    <row r="19" spans="1:9" x14ac:dyDescent="0.25">
      <c r="A19" s="33" t="s">
        <v>80</v>
      </c>
      <c r="B19" s="31">
        <f>C19+D19+G19+H19</f>
        <v>68643902789.960945</v>
      </c>
      <c r="C19" s="4">
        <f>+'IV Trimestre'!C19</f>
        <v>47631331937.58918</v>
      </c>
      <c r="D19" s="24">
        <f>+'IV Trimestre'!D19</f>
        <v>17631741193.778229</v>
      </c>
      <c r="E19" s="4">
        <f>+'IV Trimestre'!E19</f>
        <v>11918694023.416485</v>
      </c>
      <c r="F19" s="4">
        <f>+'IV Trimestre'!F19</f>
        <v>5713047170.361742</v>
      </c>
      <c r="G19" s="4">
        <f>+'IV Trimestre'!G19</f>
        <v>387716189.94550431</v>
      </c>
      <c r="H19" s="4">
        <f>+'IV Trimestre'!H19</f>
        <v>2993113468.6480317</v>
      </c>
      <c r="I19" s="30"/>
    </row>
    <row r="20" spans="1:9" x14ac:dyDescent="0.25">
      <c r="A20" s="3" t="s">
        <v>129</v>
      </c>
      <c r="B20" s="13">
        <f>B18</f>
        <v>68889648028.160019</v>
      </c>
      <c r="C20" s="13">
        <f t="shared" ref="C20:H20" si="0">C18</f>
        <v>47689457133.180008</v>
      </c>
      <c r="D20" s="13">
        <f t="shared" si="0"/>
        <v>17926517203.93</v>
      </c>
      <c r="E20" s="13">
        <f t="shared" si="0"/>
        <v>11793893439.420002</v>
      </c>
      <c r="F20" s="13">
        <f t="shared" si="0"/>
        <v>6132623764.5100002</v>
      </c>
      <c r="G20" s="13">
        <f t="shared" si="0"/>
        <v>406821699.91999996</v>
      </c>
      <c r="H20" s="13">
        <f t="shared" si="0"/>
        <v>2866851991.1300006</v>
      </c>
      <c r="I20" s="6"/>
    </row>
    <row r="21" spans="1:9" x14ac:dyDescent="0.25">
      <c r="B21" s="4"/>
      <c r="C21" s="4"/>
      <c r="D21" s="4"/>
      <c r="E21" s="4"/>
      <c r="F21" s="4"/>
      <c r="G21" s="4"/>
      <c r="H21" s="4"/>
      <c r="I21" s="30"/>
    </row>
    <row r="22" spans="1:9" x14ac:dyDescent="0.25">
      <c r="A22" s="3" t="s">
        <v>8</v>
      </c>
      <c r="B22" s="4"/>
      <c r="C22" s="4"/>
      <c r="D22" s="4"/>
      <c r="E22" s="4"/>
      <c r="F22" s="4"/>
      <c r="G22" s="4"/>
      <c r="H22" s="4"/>
    </row>
    <row r="23" spans="1:9" x14ac:dyDescent="0.25">
      <c r="A23" s="3" t="s">
        <v>126</v>
      </c>
      <c r="B23" s="13">
        <f>'I Trimestre'!B23+'II trimestre'!B23+'III Trimestre'!B23+'IV Trimestre'!B23</f>
        <v>68643902789.960937</v>
      </c>
      <c r="C23" s="4"/>
      <c r="D23" s="4"/>
      <c r="E23" s="4"/>
      <c r="F23" s="4"/>
      <c r="G23" s="4"/>
      <c r="H23" s="4"/>
      <c r="I23" s="11"/>
    </row>
    <row r="24" spans="1:9" x14ac:dyDescent="0.25">
      <c r="A24" s="3" t="s">
        <v>127</v>
      </c>
      <c r="B24" s="13">
        <f>'I Trimestre'!B24+'II trimestre'!B24+'III Trimestre'!B24+'IV Trimestre'!B24</f>
        <v>48119797597.619995</v>
      </c>
      <c r="C24" s="4"/>
      <c r="D24" s="4"/>
      <c r="E24" s="4"/>
      <c r="F24" s="4"/>
      <c r="G24" s="4"/>
      <c r="H24" s="4"/>
    </row>
    <row r="25" spans="1:9" x14ac:dyDescent="0.25">
      <c r="B25" s="4"/>
      <c r="C25" s="4"/>
      <c r="D25" s="4"/>
      <c r="E25" s="4"/>
      <c r="F25" s="4"/>
      <c r="G25" s="4"/>
      <c r="H25" s="4"/>
    </row>
    <row r="26" spans="1:9" x14ac:dyDescent="0.25">
      <c r="A26" t="s">
        <v>9</v>
      </c>
    </row>
    <row r="27" spans="1:9" x14ac:dyDescent="0.25">
      <c r="A27" s="3" t="s">
        <v>74</v>
      </c>
      <c r="B27" s="16">
        <v>0.99</v>
      </c>
      <c r="C27" s="16">
        <v>0.99</v>
      </c>
      <c r="D27" s="16">
        <v>0.99</v>
      </c>
      <c r="E27" s="16">
        <v>0.99</v>
      </c>
      <c r="F27" s="16">
        <v>0.99</v>
      </c>
      <c r="G27" s="16">
        <v>0.99</v>
      </c>
      <c r="H27" s="16">
        <v>0.99</v>
      </c>
    </row>
    <row r="28" spans="1:9" x14ac:dyDescent="0.25">
      <c r="A28" s="3" t="s">
        <v>130</v>
      </c>
      <c r="B28" s="11">
        <v>0.99</v>
      </c>
      <c r="C28" s="11">
        <v>0.99</v>
      </c>
      <c r="D28" s="11">
        <v>0.99</v>
      </c>
      <c r="E28" s="11">
        <v>0.99</v>
      </c>
      <c r="F28" s="11">
        <v>0.99</v>
      </c>
      <c r="G28" s="11">
        <v>0.99</v>
      </c>
      <c r="H28" s="11">
        <v>0.99</v>
      </c>
    </row>
    <row r="29" spans="1:9" x14ac:dyDescent="0.25">
      <c r="A29" s="25" t="s">
        <v>10</v>
      </c>
      <c r="B29" s="4">
        <f>C29+D29+G29+H29</f>
        <v>378436</v>
      </c>
      <c r="C29" s="4">
        <v>222898</v>
      </c>
      <c r="D29" s="4">
        <f>E29+F29</f>
        <v>143837</v>
      </c>
      <c r="E29" s="23">
        <v>122675.08684488069</v>
      </c>
      <c r="F29" s="19">
        <v>21161.91315511932</v>
      </c>
      <c r="G29" s="4">
        <v>2165</v>
      </c>
      <c r="H29" s="4">
        <v>9536</v>
      </c>
    </row>
    <row r="31" spans="1:9" x14ac:dyDescent="0.25">
      <c r="A31" s="3" t="s">
        <v>11</v>
      </c>
    </row>
    <row r="32" spans="1:9" x14ac:dyDescent="0.25">
      <c r="A32" s="3" t="s">
        <v>75</v>
      </c>
      <c r="B32" s="6">
        <f>B16/B27</f>
        <v>62359755661.353493</v>
      </c>
      <c r="C32" s="6">
        <f t="shared" ref="C32:H32" si="1">C16/C27</f>
        <v>44982572019.575722</v>
      </c>
      <c r="D32" s="6">
        <f t="shared" si="1"/>
        <v>14963377123.373737</v>
      </c>
      <c r="E32" s="6">
        <f t="shared" si="1"/>
        <v>10097800284.898989</v>
      </c>
      <c r="F32" s="6">
        <f t="shared" si="1"/>
        <v>4865576838.4747467</v>
      </c>
      <c r="G32" s="6">
        <f t="shared" si="1"/>
        <v>367712339.07070702</v>
      </c>
      <c r="H32" s="6">
        <f t="shared" si="1"/>
        <v>2046094179.3333333</v>
      </c>
    </row>
    <row r="33" spans="1:8" x14ac:dyDescent="0.25">
      <c r="A33" s="3" t="s">
        <v>131</v>
      </c>
      <c r="B33" s="6">
        <f>B18/B28</f>
        <v>69585503058.747498</v>
      </c>
      <c r="C33" s="6">
        <f t="shared" ref="C33:H33" si="2">C18/C28</f>
        <v>48171168821.393951</v>
      </c>
      <c r="D33" s="6">
        <f t="shared" si="2"/>
        <v>18107593135.282829</v>
      </c>
      <c r="E33" s="6">
        <f t="shared" si="2"/>
        <v>11913023676.18182</v>
      </c>
      <c r="F33" s="6">
        <f t="shared" si="2"/>
        <v>6194569459.1010103</v>
      </c>
      <c r="G33" s="6">
        <f t="shared" si="2"/>
        <v>410931010.02020198</v>
      </c>
      <c r="H33" s="6">
        <f t="shared" si="2"/>
        <v>2895810092.0505056</v>
      </c>
    </row>
    <row r="34" spans="1:8" x14ac:dyDescent="0.25">
      <c r="A34" s="3" t="s">
        <v>76</v>
      </c>
      <c r="B34" s="6">
        <f>B32/B10</f>
        <v>89303.073365788878</v>
      </c>
      <c r="C34" s="6">
        <f t="shared" ref="C34:H34" si="3">C32/C10</f>
        <v>89613.232873656598</v>
      </c>
      <c r="D34" s="6">
        <f t="shared" si="3"/>
        <v>89296.010475434145</v>
      </c>
      <c r="E34" s="6">
        <f t="shared" si="3"/>
        <v>89589.199797706009</v>
      </c>
      <c r="F34" s="6">
        <f t="shared" si="3"/>
        <v>88693.621077499673</v>
      </c>
      <c r="G34" s="6">
        <f t="shared" si="3"/>
        <v>87712.407196781453</v>
      </c>
      <c r="H34" s="6">
        <f t="shared" si="3"/>
        <v>83285.438106964895</v>
      </c>
    </row>
    <row r="35" spans="1:8" x14ac:dyDescent="0.25">
      <c r="A35" s="3" t="s">
        <v>132</v>
      </c>
      <c r="B35" s="6">
        <f>B33/B12</f>
        <v>95279.307052921489</v>
      </c>
      <c r="C35" s="6">
        <f t="shared" ref="C35:H35" si="4">C33/C12</f>
        <v>96605.006655885256</v>
      </c>
      <c r="D35" s="6">
        <f t="shared" si="4"/>
        <v>92889.581545208013</v>
      </c>
      <c r="E35" s="6">
        <f t="shared" si="4"/>
        <v>94102.500478346075</v>
      </c>
      <c r="F35" s="6">
        <f t="shared" si="4"/>
        <v>90642.729554232268</v>
      </c>
      <c r="G35" s="6">
        <f t="shared" si="4"/>
        <v>94109.930154632311</v>
      </c>
      <c r="H35" s="6">
        <f t="shared" si="4"/>
        <v>89409.969496434045</v>
      </c>
    </row>
    <row r="37" spans="1:8" x14ac:dyDescent="0.25">
      <c r="A37" s="2" t="s">
        <v>12</v>
      </c>
    </row>
    <row r="39" spans="1:8" x14ac:dyDescent="0.25">
      <c r="A39" t="s">
        <v>13</v>
      </c>
    </row>
    <row r="40" spans="1:8" x14ac:dyDescent="0.25">
      <c r="A40" t="s">
        <v>14</v>
      </c>
      <c r="B40" s="7">
        <f>((B11)/B29)*100</f>
        <v>194.87997970594765</v>
      </c>
      <c r="C40" s="7">
        <f t="shared" ref="C40:H40" si="5">((C11)/C29)*100</f>
        <v>227.1379734228212</v>
      </c>
      <c r="D40" s="7">
        <f t="shared" si="5"/>
        <v>133.58732454097347</v>
      </c>
      <c r="E40" s="7">
        <f t="shared" si="5"/>
        <v>105.78023895274318</v>
      </c>
      <c r="F40" s="7">
        <f t="shared" si="5"/>
        <v>294.78431152577076</v>
      </c>
      <c r="G40" s="7">
        <f t="shared" si="5"/>
        <v>192.37875288683603</v>
      </c>
      <c r="H40" s="7">
        <f t="shared" si="5"/>
        <v>365.95008389261744</v>
      </c>
    </row>
    <row r="41" spans="1:8" x14ac:dyDescent="0.25">
      <c r="A41" t="s">
        <v>15</v>
      </c>
      <c r="B41" s="7">
        <f>((B12)/B29)*100</f>
        <v>192.98685907260409</v>
      </c>
      <c r="C41" s="7">
        <f t="shared" ref="C41:H41" si="6">((C12)/C29)*100</f>
        <v>223.70792918734131</v>
      </c>
      <c r="D41" s="7">
        <f t="shared" si="6"/>
        <v>135.52615112940342</v>
      </c>
      <c r="E41" s="7">
        <f t="shared" si="6"/>
        <v>103.19638098979095</v>
      </c>
      <c r="F41" s="7">
        <f t="shared" si="6"/>
        <v>322.94102853109769</v>
      </c>
      <c r="G41" s="7">
        <f t="shared" si="6"/>
        <v>201.68591224018476</v>
      </c>
      <c r="H41" s="7">
        <f t="shared" si="6"/>
        <v>339.63926174496646</v>
      </c>
    </row>
    <row r="43" spans="1:8" x14ac:dyDescent="0.25">
      <c r="A43" t="s">
        <v>16</v>
      </c>
    </row>
    <row r="44" spans="1:8" x14ac:dyDescent="0.25">
      <c r="A44" t="s">
        <v>17</v>
      </c>
      <c r="B44" s="7">
        <f>B12/B11*100</f>
        <v>99.028571002419</v>
      </c>
      <c r="C44" s="7">
        <f t="shared" ref="C44:H44" si="7">C12/C11*100</f>
        <v>98.489885163721695</v>
      </c>
      <c r="D44" s="7">
        <f t="shared" ref="D44" si="8">D12/D11*100</f>
        <v>101.45135520536253</v>
      </c>
      <c r="E44" s="7">
        <f t="shared" si="7"/>
        <v>97.557333970377442</v>
      </c>
      <c r="F44" s="7">
        <f t="shared" si="7"/>
        <v>109.55163348401781</v>
      </c>
      <c r="G44" s="7">
        <f t="shared" si="7"/>
        <v>104.83793517406963</v>
      </c>
      <c r="H44" s="7">
        <f t="shared" si="7"/>
        <v>92.810270223801467</v>
      </c>
    </row>
    <row r="45" spans="1:8" x14ac:dyDescent="0.25">
      <c r="A45" t="s">
        <v>18</v>
      </c>
      <c r="B45" s="7">
        <f>B18/B17*100</f>
        <v>100.3580000964558</v>
      </c>
      <c r="C45" s="7">
        <f t="shared" ref="C45:H45" si="9">C18/C17*100</f>
        <v>100.12203143020855</v>
      </c>
      <c r="D45" s="7">
        <f t="shared" ref="D45" si="10">D18/D17*100</f>
        <v>101.67184855376502</v>
      </c>
      <c r="E45" s="7">
        <f t="shared" si="9"/>
        <v>98.95290051283061</v>
      </c>
      <c r="F45" s="7">
        <f t="shared" si="9"/>
        <v>107.34418221373956</v>
      </c>
      <c r="G45" s="7">
        <f t="shared" si="9"/>
        <v>104.9277049733675</v>
      </c>
      <c r="H45" s="7">
        <f t="shared" si="9"/>
        <v>95.781600703061144</v>
      </c>
    </row>
    <row r="46" spans="1:8" x14ac:dyDescent="0.25">
      <c r="A46" t="s">
        <v>19</v>
      </c>
      <c r="B46" s="7">
        <f>AVERAGE(B44:B45)</f>
        <v>99.693285549437405</v>
      </c>
      <c r="C46" s="7">
        <f t="shared" ref="C46:H46" si="11">AVERAGE(C44:C45)</f>
        <v>99.305958296965116</v>
      </c>
      <c r="D46" s="7">
        <f t="shared" ref="D46" si="12">AVERAGE(D44:D45)</f>
        <v>101.56160187956377</v>
      </c>
      <c r="E46" s="7">
        <f t="shared" si="11"/>
        <v>98.255117241604026</v>
      </c>
      <c r="F46" s="7">
        <f t="shared" si="11"/>
        <v>108.44790784887869</v>
      </c>
      <c r="G46" s="7">
        <f t="shared" si="11"/>
        <v>104.88282007371856</v>
      </c>
      <c r="H46" s="7">
        <f t="shared" si="11"/>
        <v>94.295935463431306</v>
      </c>
    </row>
    <row r="47" spans="1:8" x14ac:dyDescent="0.25">
      <c r="B47" s="7"/>
      <c r="C47" s="7"/>
      <c r="D47" s="7"/>
      <c r="E47" s="7"/>
      <c r="F47" s="7"/>
    </row>
    <row r="48" spans="1:8" x14ac:dyDescent="0.25">
      <c r="A48" t="s">
        <v>20</v>
      </c>
    </row>
    <row r="49" spans="1:8" x14ac:dyDescent="0.25">
      <c r="A49" t="s">
        <v>21</v>
      </c>
      <c r="B49" s="7">
        <f>B12/B13*100</f>
        <v>99.028571002419</v>
      </c>
      <c r="C49" s="7">
        <f t="shared" ref="C49:H49" si="13">C12/C13*100</f>
        <v>98.489885163721695</v>
      </c>
      <c r="D49" s="7">
        <f t="shared" si="13"/>
        <v>101.45135520536253</v>
      </c>
      <c r="E49" s="7">
        <f t="shared" si="13"/>
        <v>97.557333970377442</v>
      </c>
      <c r="F49" s="7">
        <f t="shared" si="13"/>
        <v>109.55163348401781</v>
      </c>
      <c r="G49" s="7">
        <f t="shared" si="13"/>
        <v>104.83793517406963</v>
      </c>
      <c r="H49" s="7">
        <f t="shared" si="13"/>
        <v>92.810270223801467</v>
      </c>
    </row>
    <row r="50" spans="1:8" x14ac:dyDescent="0.25">
      <c r="A50" t="s">
        <v>22</v>
      </c>
      <c r="B50" s="7">
        <f>B18/B19*100</f>
        <v>100.3580000964558</v>
      </c>
      <c r="C50" s="7">
        <f t="shared" ref="C50:H50" si="14">C18/C19*100</f>
        <v>100.12203143020857</v>
      </c>
      <c r="D50" s="7">
        <f t="shared" ref="D50" si="15">D18/D19*100</f>
        <v>101.67184855376502</v>
      </c>
      <c r="E50" s="7">
        <f t="shared" si="14"/>
        <v>98.95290051283061</v>
      </c>
      <c r="F50" s="7">
        <f t="shared" si="14"/>
        <v>107.34418221373956</v>
      </c>
      <c r="G50" s="7">
        <f t="shared" si="14"/>
        <v>104.92770497336753</v>
      </c>
      <c r="H50" s="7">
        <f t="shared" si="14"/>
        <v>95.78160070306113</v>
      </c>
    </row>
    <row r="51" spans="1:8" x14ac:dyDescent="0.25">
      <c r="A51" t="s">
        <v>23</v>
      </c>
      <c r="B51" s="7">
        <f>(B49+B50)/2</f>
        <v>99.693285549437405</v>
      </c>
      <c r="C51" s="7">
        <f t="shared" ref="C51:H51" si="16">(C49+C50)/2</f>
        <v>99.30595829696513</v>
      </c>
      <c r="D51" s="7">
        <f t="shared" ref="D51" si="17">(D49+D50)/2</f>
        <v>101.56160187956377</v>
      </c>
      <c r="E51" s="7">
        <f t="shared" si="16"/>
        <v>98.255117241604026</v>
      </c>
      <c r="F51" s="7">
        <f t="shared" si="16"/>
        <v>108.44790784887869</v>
      </c>
      <c r="G51" s="7">
        <f t="shared" si="16"/>
        <v>104.88282007371858</v>
      </c>
      <c r="H51" s="7">
        <f t="shared" si="16"/>
        <v>94.295935463431306</v>
      </c>
    </row>
    <row r="53" spans="1:8" x14ac:dyDescent="0.25">
      <c r="A53" t="s">
        <v>35</v>
      </c>
    </row>
    <row r="54" spans="1:8" x14ac:dyDescent="0.25">
      <c r="A54" t="s">
        <v>24</v>
      </c>
      <c r="B54" s="7">
        <f>B20/B18*100</f>
        <v>100</v>
      </c>
      <c r="C54" s="7">
        <f t="shared" ref="C54:H54" si="18">C20/C18*100</f>
        <v>100</v>
      </c>
      <c r="D54" s="7">
        <f t="shared" si="18"/>
        <v>100</v>
      </c>
      <c r="E54" s="7">
        <f t="shared" si="18"/>
        <v>100</v>
      </c>
      <c r="F54" s="7">
        <f t="shared" si="18"/>
        <v>100</v>
      </c>
      <c r="G54" s="7">
        <f t="shared" si="18"/>
        <v>100</v>
      </c>
      <c r="H54" s="7">
        <f t="shared" si="18"/>
        <v>100</v>
      </c>
    </row>
    <row r="56" spans="1:8" x14ac:dyDescent="0.25">
      <c r="A56" t="s">
        <v>25</v>
      </c>
    </row>
    <row r="57" spans="1:8" x14ac:dyDescent="0.25">
      <c r="A57" t="s">
        <v>26</v>
      </c>
      <c r="B57" s="7">
        <f>((B12/B10)-1)*100</f>
        <v>4.5880779357104107</v>
      </c>
      <c r="C57" s="7">
        <f t="shared" ref="C57:H57" si="19">((C12/C10)-1)*100</f>
        <v>-0.66200032472480963</v>
      </c>
      <c r="D57" s="7">
        <f t="shared" si="19"/>
        <v>16.331185978438924</v>
      </c>
      <c r="E57" s="7">
        <f t="shared" si="19"/>
        <v>12.318093197500723</v>
      </c>
      <c r="F57" s="7">
        <f t="shared" si="19"/>
        <v>24.576522218627094</v>
      </c>
      <c r="G57" s="7">
        <f t="shared" si="19"/>
        <v>4.1564792176039145</v>
      </c>
      <c r="H57" s="7">
        <f t="shared" si="19"/>
        <v>31.834047359798113</v>
      </c>
    </row>
    <row r="58" spans="1:8" x14ac:dyDescent="0.25">
      <c r="A58" t="s">
        <v>27</v>
      </c>
      <c r="B58" s="7">
        <f>((B33/B32)-1)*100</f>
        <v>11.58719645508819</v>
      </c>
      <c r="C58" s="7">
        <f t="shared" ref="C58:H58" si="20">((C33/C32)-1)*100</f>
        <v>7.0885159710978751</v>
      </c>
      <c r="D58" s="7">
        <f t="shared" si="20"/>
        <v>21.012743219561237</v>
      </c>
      <c r="E58" s="7">
        <f t="shared" si="20"/>
        <v>17.976423974213994</v>
      </c>
      <c r="F58" s="7">
        <f t="shared" si="20"/>
        <v>27.314184211771163</v>
      </c>
      <c r="G58" s="7">
        <f t="shared" si="20"/>
        <v>11.753391539353398</v>
      </c>
      <c r="H58" s="7">
        <f t="shared" si="20"/>
        <v>41.528680414604871</v>
      </c>
    </row>
    <row r="59" spans="1:8" x14ac:dyDescent="0.25">
      <c r="A59" t="s">
        <v>28</v>
      </c>
      <c r="B59" s="7">
        <f>((B35/B34)-1)*100</f>
        <v>6.6920806439143776</v>
      </c>
      <c r="C59" s="7">
        <f t="shared" ref="C59:H59" si="21">((C35/C34)-1)*100</f>
        <v>7.8021666644770837</v>
      </c>
      <c r="D59" s="7">
        <f t="shared" si="21"/>
        <v>4.0243355225399347</v>
      </c>
      <c r="E59" s="7">
        <f t="shared" si="21"/>
        <v>5.0377731811771742</v>
      </c>
      <c r="F59" s="7">
        <f t="shared" si="21"/>
        <v>2.1975745865979279</v>
      </c>
      <c r="G59" s="7">
        <f t="shared" si="21"/>
        <v>7.2937491539801336</v>
      </c>
      <c r="H59" s="7">
        <f t="shared" si="21"/>
        <v>7.3536641322620167</v>
      </c>
    </row>
    <row r="60" spans="1:8" x14ac:dyDescent="0.25">
      <c r="B60" s="8"/>
      <c r="C60" s="8"/>
      <c r="D60" s="8"/>
      <c r="E60" s="8"/>
      <c r="F60" s="8"/>
      <c r="G60" s="8"/>
      <c r="H60" s="8"/>
    </row>
    <row r="61" spans="1:8" x14ac:dyDescent="0.25">
      <c r="A61" t="s">
        <v>29</v>
      </c>
    </row>
    <row r="62" spans="1:8" x14ac:dyDescent="0.25">
      <c r="A62" t="s">
        <v>43</v>
      </c>
      <c r="B62" s="4">
        <f>B17/(B11*12)</f>
        <v>7756.4152652987195</v>
      </c>
      <c r="C62" s="4">
        <f t="shared" ref="C62:H62" si="22">C17/(C11*12)</f>
        <v>7839.9909566248434</v>
      </c>
      <c r="D62" s="4">
        <f t="shared" si="22"/>
        <v>7646.7710626609996</v>
      </c>
      <c r="E62" s="4">
        <f t="shared" si="22"/>
        <v>7653.9656146554089</v>
      </c>
      <c r="F62" s="4">
        <f t="shared" si="22"/>
        <v>7631.8050751308365</v>
      </c>
      <c r="G62" s="4">
        <f t="shared" si="22"/>
        <v>7757.426769617935</v>
      </c>
      <c r="H62" s="4">
        <f t="shared" si="22"/>
        <v>7147.4946954562265</v>
      </c>
    </row>
    <row r="63" spans="1:8" x14ac:dyDescent="0.25">
      <c r="A63" t="s">
        <v>44</v>
      </c>
      <c r="B63" s="4">
        <f>B18/(B12*12)</f>
        <v>7860.5428318660224</v>
      </c>
      <c r="C63" s="4">
        <f t="shared" ref="C63:H63" si="23">C18/(C12*12)</f>
        <v>7969.9130491105325</v>
      </c>
      <c r="D63" s="4">
        <f t="shared" si="23"/>
        <v>7663.3904774796611</v>
      </c>
      <c r="E63" s="4">
        <f t="shared" si="23"/>
        <v>7763.4562894635519</v>
      </c>
      <c r="F63" s="4">
        <f t="shared" si="23"/>
        <v>7478.0251882241619</v>
      </c>
      <c r="G63" s="4">
        <f t="shared" si="23"/>
        <v>7764.0692377571659</v>
      </c>
      <c r="H63" s="4">
        <f t="shared" si="23"/>
        <v>7376.3224834558087</v>
      </c>
    </row>
    <row r="64" spans="1:8" x14ac:dyDescent="0.25">
      <c r="A64" t="s">
        <v>30</v>
      </c>
      <c r="B64" s="10">
        <f>(B62/B63)*B46</f>
        <v>98.372661840693127</v>
      </c>
      <c r="C64" s="10">
        <f t="shared" ref="C64:H64" si="24">(C62/C63)*C46</f>
        <v>97.687115303479985</v>
      </c>
      <c r="D64" s="10">
        <f t="shared" si="24"/>
        <v>101.34134762053255</v>
      </c>
      <c r="E64" s="10">
        <f t="shared" si="24"/>
        <v>96.869391774876405</v>
      </c>
      <c r="F64" s="10">
        <f t="shared" si="24"/>
        <v>110.67805639538638</v>
      </c>
      <c r="G64" s="10">
        <f t="shared" si="24"/>
        <v>104.7930886752266</v>
      </c>
      <c r="H64" s="10">
        <f t="shared" si="24"/>
        <v>91.370693192930773</v>
      </c>
    </row>
    <row r="65" spans="1:8" x14ac:dyDescent="0.25">
      <c r="A65" t="s">
        <v>45</v>
      </c>
      <c r="B65" s="10">
        <f>B17/B11</f>
        <v>93076.983183584642</v>
      </c>
      <c r="C65" s="10">
        <f t="shared" ref="C65:H66" si="25">C17/C11</f>
        <v>94079.891479498125</v>
      </c>
      <c r="D65" s="10">
        <f t="shared" si="25"/>
        <v>91761.252751931999</v>
      </c>
      <c r="E65" s="10">
        <f t="shared" si="25"/>
        <v>91847.587375864896</v>
      </c>
      <c r="F65" s="10">
        <f t="shared" si="25"/>
        <v>91581.660901570038</v>
      </c>
      <c r="G65" s="10">
        <f t="shared" si="25"/>
        <v>93089.121235415209</v>
      </c>
      <c r="H65" s="10">
        <f t="shared" si="25"/>
        <v>85769.936345474722</v>
      </c>
    </row>
    <row r="66" spans="1:8" x14ac:dyDescent="0.25">
      <c r="A66" t="s">
        <v>46</v>
      </c>
      <c r="B66" s="10">
        <f>B18/B12</f>
        <v>94326.51398239228</v>
      </c>
      <c r="C66" s="10">
        <f t="shared" si="25"/>
        <v>95638.956589326393</v>
      </c>
      <c r="D66" s="10">
        <f t="shared" si="25"/>
        <v>91960.685729755933</v>
      </c>
      <c r="E66" s="10">
        <f t="shared" si="25"/>
        <v>93161.475473562619</v>
      </c>
      <c r="F66" s="10">
        <f t="shared" si="25"/>
        <v>89736.302258689946</v>
      </c>
      <c r="G66" s="10">
        <f t="shared" si="25"/>
        <v>93168.830853085979</v>
      </c>
      <c r="H66" s="10">
        <f t="shared" si="25"/>
        <v>88515.8698014697</v>
      </c>
    </row>
    <row r="67" spans="1:8" x14ac:dyDescent="0.25">
      <c r="B67" s="7"/>
      <c r="C67" s="7"/>
      <c r="D67" s="7"/>
      <c r="E67" s="7"/>
      <c r="F67" s="7"/>
    </row>
    <row r="68" spans="1:8" x14ac:dyDescent="0.25">
      <c r="A68" t="s">
        <v>31</v>
      </c>
      <c r="B68" s="7"/>
      <c r="C68" s="7"/>
      <c r="D68" s="7"/>
      <c r="E68" s="7"/>
      <c r="F68" s="7"/>
    </row>
    <row r="69" spans="1:8" x14ac:dyDescent="0.25">
      <c r="A69" t="s">
        <v>32</v>
      </c>
      <c r="B69" s="8">
        <f>(B24/B23)*100</f>
        <v>70.100614390849344</v>
      </c>
      <c r="C69" s="7"/>
      <c r="D69" s="7"/>
      <c r="E69" s="7"/>
      <c r="F69" s="7"/>
      <c r="G69" s="7"/>
      <c r="H69" s="7"/>
    </row>
    <row r="70" spans="1:8" x14ac:dyDescent="0.25">
      <c r="A70" t="s">
        <v>33</v>
      </c>
      <c r="B70" s="8">
        <f>(B18/B24)*100</f>
        <v>143.16279674369889</v>
      </c>
      <c r="C70" s="7"/>
      <c r="D70" s="7"/>
      <c r="E70" s="7"/>
      <c r="F70" s="7"/>
      <c r="G70" s="7"/>
      <c r="H70" s="7"/>
    </row>
    <row r="71" spans="1:8" ht="15.75" thickBot="1" x14ac:dyDescent="0.3">
      <c r="A71" s="9"/>
      <c r="B71" s="9"/>
      <c r="C71" s="9"/>
      <c r="D71" s="9"/>
      <c r="E71" s="9"/>
      <c r="F71" s="9"/>
      <c r="G71" s="9"/>
      <c r="H71" s="9"/>
    </row>
    <row r="72" spans="1:8" ht="15.75" thickTop="1" x14ac:dyDescent="0.25"/>
    <row r="73" spans="1:8" x14ac:dyDescent="0.25">
      <c r="A73" s="12" t="s">
        <v>34</v>
      </c>
    </row>
    <row r="74" spans="1:8" x14ac:dyDescent="0.25">
      <c r="A74" t="s">
        <v>96</v>
      </c>
    </row>
    <row r="75" spans="1:8" x14ac:dyDescent="0.25">
      <c r="A75" t="s">
        <v>86</v>
      </c>
      <c r="B75" s="10"/>
      <c r="C75" s="10"/>
      <c r="D75" s="10"/>
      <c r="E75" s="10"/>
    </row>
    <row r="76" spans="1:8" x14ac:dyDescent="0.25">
      <c r="A76" t="s">
        <v>87</v>
      </c>
    </row>
    <row r="77" spans="1:8" x14ac:dyDescent="0.25">
      <c r="A77" t="s">
        <v>97</v>
      </c>
    </row>
    <row r="79" spans="1:8" x14ac:dyDescent="0.25">
      <c r="A79" t="s">
        <v>39</v>
      </c>
    </row>
    <row r="80" spans="1:8" x14ac:dyDescent="0.25">
      <c r="A80" s="20" t="s">
        <v>40</v>
      </c>
    </row>
    <row r="81" spans="1:1" x14ac:dyDescent="0.25">
      <c r="A81" s="20" t="s">
        <v>41</v>
      </c>
    </row>
    <row r="82" spans="1:1" x14ac:dyDescent="0.25">
      <c r="A82" s="20" t="s">
        <v>42</v>
      </c>
    </row>
    <row r="83" spans="1:1" x14ac:dyDescent="0.25">
      <c r="A83" s="20" t="s">
        <v>133</v>
      </c>
    </row>
    <row r="84" spans="1:1" x14ac:dyDescent="0.25">
      <c r="A84" s="34" t="s">
        <v>136</v>
      </c>
    </row>
  </sheetData>
  <mergeCells count="3">
    <mergeCell ref="A4:A5"/>
    <mergeCell ref="C4:H4"/>
    <mergeCell ref="A2:H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9" sqref="B49"/>
    </sheetView>
  </sheetViews>
  <sheetFormatPr baseColWidth="10" defaultColWidth="11.42578125" defaultRowHeight="15" x14ac:dyDescent="0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 Trimestre</vt:lpstr>
      <vt:lpstr>II trimestre</vt:lpstr>
      <vt:lpstr>III Trimestre</vt:lpstr>
      <vt:lpstr>IV Trimestre</vt:lpstr>
      <vt:lpstr>I Semestre</vt:lpstr>
      <vt:lpstr>III Trimestre Acumulado</vt:lpstr>
      <vt:lpstr>Anual</vt:lpstr>
      <vt:lpstr>Observaciones</vt:lpstr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Horacio Rodriguez</cp:lastModifiedBy>
  <dcterms:created xsi:type="dcterms:W3CDTF">2012-04-10T15:25:06Z</dcterms:created>
  <dcterms:modified xsi:type="dcterms:W3CDTF">2017-01-16T20:52:41Z</dcterms:modified>
</cp:coreProperties>
</file>