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9240" tabRatio="729" activeTab="3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  <sheet name="Hoja1" sheetId="10" r:id="rId9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8" i="4"/>
  <c r="G68"/>
  <c r="H68"/>
  <c r="I68"/>
  <c r="J68"/>
  <c r="K68"/>
  <c r="E68"/>
  <c r="C68"/>
  <c r="B68"/>
  <c r="F67"/>
  <c r="G67"/>
  <c r="H67"/>
  <c r="I67"/>
  <c r="J67"/>
  <c r="K67"/>
  <c r="E67"/>
  <c r="C67"/>
  <c r="B67"/>
  <c r="F65"/>
  <c r="G65"/>
  <c r="H65"/>
  <c r="I65"/>
  <c r="J65"/>
  <c r="K65"/>
  <c r="E65"/>
  <c r="C65"/>
  <c r="B65"/>
  <c r="F64"/>
  <c r="G64"/>
  <c r="H64"/>
  <c r="I64"/>
  <c r="J64"/>
  <c r="K64"/>
  <c r="E64"/>
  <c r="C64"/>
  <c r="B64"/>
  <c r="F68" i="7"/>
  <c r="G68"/>
  <c r="H68"/>
  <c r="I68"/>
  <c r="J68"/>
  <c r="K68"/>
  <c r="E68"/>
  <c r="C68"/>
  <c r="B68"/>
  <c r="F67"/>
  <c r="G67"/>
  <c r="H67"/>
  <c r="I67"/>
  <c r="J67"/>
  <c r="K67"/>
  <c r="E67"/>
  <c r="C67"/>
  <c r="B67"/>
  <c r="F65"/>
  <c r="G65"/>
  <c r="H65"/>
  <c r="I65"/>
  <c r="J65"/>
  <c r="K65"/>
  <c r="E65"/>
  <c r="B65"/>
  <c r="F64"/>
  <c r="G64"/>
  <c r="H64"/>
  <c r="I64"/>
  <c r="J64"/>
  <c r="K64"/>
  <c r="E64"/>
  <c r="B64"/>
  <c r="B25"/>
  <c r="C65" l="1"/>
  <c r="C64"/>
  <c r="C46" l="1"/>
  <c r="I66" l="1"/>
  <c r="J66"/>
  <c r="K66"/>
  <c r="I61"/>
  <c r="J61"/>
  <c r="K61"/>
  <c r="I60"/>
  <c r="J60"/>
  <c r="K60"/>
  <c r="I59"/>
  <c r="J59"/>
  <c r="K59"/>
  <c r="I56"/>
  <c r="J56"/>
  <c r="K56"/>
  <c r="I53"/>
  <c r="J53"/>
  <c r="K53"/>
  <c r="I52"/>
  <c r="J52"/>
  <c r="K52"/>
  <c r="I51"/>
  <c r="J51"/>
  <c r="K51"/>
  <c r="I48"/>
  <c r="J48"/>
  <c r="K48"/>
  <c r="I47"/>
  <c r="J47"/>
  <c r="K47"/>
  <c r="I46"/>
  <c r="J46"/>
  <c r="K46"/>
  <c r="I43"/>
  <c r="J43"/>
  <c r="K43"/>
  <c r="I42"/>
  <c r="J42"/>
  <c r="K42"/>
  <c r="J37"/>
  <c r="K37"/>
  <c r="J36"/>
  <c r="K36"/>
  <c r="J35"/>
  <c r="K35"/>
  <c r="J34"/>
  <c r="K34"/>
  <c r="B22"/>
  <c r="J22"/>
  <c r="K22"/>
  <c r="B20"/>
  <c r="K19"/>
  <c r="F19"/>
  <c r="G19"/>
  <c r="H19"/>
  <c r="I19"/>
  <c r="E19"/>
  <c r="J19"/>
  <c r="C19"/>
  <c r="B21"/>
  <c r="B19" l="1"/>
  <c r="B18" l="1"/>
  <c r="I22"/>
  <c r="J21"/>
  <c r="K21"/>
  <c r="J20"/>
  <c r="K20"/>
  <c r="J18"/>
  <c r="K18"/>
  <c r="B12"/>
  <c r="B14" l="1"/>
  <c r="D14"/>
  <c r="E14"/>
  <c r="F14"/>
  <c r="G14"/>
  <c r="H14"/>
  <c r="I14"/>
  <c r="J14"/>
  <c r="K14"/>
  <c r="C14"/>
  <c r="J12"/>
  <c r="C12"/>
  <c r="J15"/>
  <c r="K15"/>
  <c r="J11"/>
  <c r="K11"/>
  <c r="C14" i="5" l="1"/>
  <c r="C12"/>
  <c r="I66" i="4"/>
  <c r="J66"/>
  <c r="K66"/>
  <c r="I61"/>
  <c r="J61"/>
  <c r="K61"/>
  <c r="I60"/>
  <c r="J60"/>
  <c r="K60"/>
  <c r="I59"/>
  <c r="J59"/>
  <c r="K59"/>
  <c r="I56"/>
  <c r="J56"/>
  <c r="K56"/>
  <c r="I53"/>
  <c r="J53"/>
  <c r="K53"/>
  <c r="I52"/>
  <c r="J52"/>
  <c r="K52"/>
  <c r="I51"/>
  <c r="J51"/>
  <c r="K51"/>
  <c r="I48"/>
  <c r="J48"/>
  <c r="K48"/>
  <c r="I47"/>
  <c r="J47"/>
  <c r="K47"/>
  <c r="I46"/>
  <c r="J46"/>
  <c r="K46"/>
  <c r="I43"/>
  <c r="J43"/>
  <c r="K43"/>
  <c r="I42"/>
  <c r="J42"/>
  <c r="K42"/>
  <c r="I22"/>
  <c r="J22"/>
  <c r="K22"/>
  <c r="B14"/>
  <c r="B12" l="1"/>
  <c r="B20"/>
  <c r="B19"/>
  <c r="J36"/>
  <c r="K36"/>
  <c r="J35"/>
  <c r="J37" s="1"/>
  <c r="K35"/>
  <c r="K37" s="1"/>
  <c r="J34"/>
  <c r="K34"/>
  <c r="B21"/>
  <c r="B18" l="1"/>
  <c r="B19" i="1" l="1"/>
  <c r="F68" l="1"/>
  <c r="G68"/>
  <c r="H68"/>
  <c r="I68"/>
  <c r="J68"/>
  <c r="K68"/>
  <c r="E68"/>
  <c r="C68"/>
  <c r="F67"/>
  <c r="G67"/>
  <c r="H67"/>
  <c r="I67"/>
  <c r="J67"/>
  <c r="K67"/>
  <c r="E67"/>
  <c r="C67"/>
  <c r="F65"/>
  <c r="G65"/>
  <c r="H65"/>
  <c r="I65"/>
  <c r="J65"/>
  <c r="K65"/>
  <c r="E65"/>
  <c r="C65"/>
  <c r="G64"/>
  <c r="H64"/>
  <c r="I64"/>
  <c r="J64"/>
  <c r="K64"/>
  <c r="F64"/>
  <c r="E64"/>
  <c r="C64"/>
  <c r="F68" i="3"/>
  <c r="G68"/>
  <c r="H68"/>
  <c r="I68"/>
  <c r="J68"/>
  <c r="E68"/>
  <c r="C68"/>
  <c r="F67"/>
  <c r="G67"/>
  <c r="H67"/>
  <c r="I67"/>
  <c r="J67"/>
  <c r="E67"/>
  <c r="C67"/>
  <c r="F65"/>
  <c r="G65"/>
  <c r="H65"/>
  <c r="I65"/>
  <c r="J65"/>
  <c r="E65"/>
  <c r="C65"/>
  <c r="F64"/>
  <c r="G64"/>
  <c r="H64"/>
  <c r="I64"/>
  <c r="J64"/>
  <c r="E64"/>
  <c r="C64"/>
  <c r="F68" i="2"/>
  <c r="G68"/>
  <c r="H68"/>
  <c r="I68"/>
  <c r="J68"/>
  <c r="E68"/>
  <c r="C68"/>
  <c r="F67"/>
  <c r="G67"/>
  <c r="H67"/>
  <c r="I67"/>
  <c r="J67"/>
  <c r="E67"/>
  <c r="C67"/>
  <c r="F65"/>
  <c r="G65"/>
  <c r="H65"/>
  <c r="I65"/>
  <c r="J65"/>
  <c r="E65"/>
  <c r="C65"/>
  <c r="C64"/>
  <c r="F64"/>
  <c r="G64"/>
  <c r="H64"/>
  <c r="I64"/>
  <c r="J64"/>
  <c r="E64"/>
  <c r="C14" i="6" l="1"/>
  <c r="D14"/>
  <c r="E14"/>
  <c r="F14"/>
  <c r="G14"/>
  <c r="H14"/>
  <c r="I14"/>
  <c r="J14"/>
  <c r="K14"/>
  <c r="C12"/>
  <c r="D12"/>
  <c r="E12"/>
  <c r="F12"/>
  <c r="G12"/>
  <c r="H12"/>
  <c r="I12"/>
  <c r="J12"/>
  <c r="K12"/>
  <c r="D14" i="5"/>
  <c r="E14"/>
  <c r="F14"/>
  <c r="G14"/>
  <c r="H14"/>
  <c r="I14"/>
  <c r="J14"/>
  <c r="D12"/>
  <c r="E12"/>
  <c r="F12"/>
  <c r="G12"/>
  <c r="H12"/>
  <c r="I12"/>
  <c r="J12"/>
  <c r="B14" i="1"/>
  <c r="B12"/>
  <c r="B67" l="1"/>
  <c r="B64"/>
  <c r="B14" i="3"/>
  <c r="B12"/>
  <c r="B14" i="2" l="1"/>
  <c r="B14" i="5" l="1"/>
  <c r="B14" i="6"/>
  <c r="B12" i="2"/>
  <c r="B12" i="6" l="1"/>
  <c r="B12" i="5"/>
  <c r="I59" i="6"/>
  <c r="J59"/>
  <c r="K59"/>
  <c r="I43"/>
  <c r="J43"/>
  <c r="K43"/>
  <c r="J21"/>
  <c r="K21"/>
  <c r="J20"/>
  <c r="K20"/>
  <c r="J19"/>
  <c r="K19"/>
  <c r="J18"/>
  <c r="J34" s="1"/>
  <c r="J36" s="1"/>
  <c r="K18"/>
  <c r="K34" s="1"/>
  <c r="K36" s="1"/>
  <c r="B15"/>
  <c r="B11"/>
  <c r="J15"/>
  <c r="J51" s="1"/>
  <c r="K15"/>
  <c r="K51" s="1"/>
  <c r="J11"/>
  <c r="J46" s="1"/>
  <c r="J48" s="1"/>
  <c r="K11"/>
  <c r="K46" s="1"/>
  <c r="K65" l="1"/>
  <c r="K68"/>
  <c r="J68"/>
  <c r="J65"/>
  <c r="K64"/>
  <c r="K67"/>
  <c r="J67"/>
  <c r="J64"/>
  <c r="K42"/>
  <c r="J42"/>
  <c r="K52"/>
  <c r="K53" s="1"/>
  <c r="K22"/>
  <c r="K56" s="1"/>
  <c r="K35"/>
  <c r="K47"/>
  <c r="K48" s="1"/>
  <c r="K66" s="1"/>
  <c r="J52"/>
  <c r="J53" s="1"/>
  <c r="J22"/>
  <c r="J56" s="1"/>
  <c r="J47"/>
  <c r="J35"/>
  <c r="I22" i="1"/>
  <c r="J22"/>
  <c r="K22"/>
  <c r="B21"/>
  <c r="B20"/>
  <c r="B65" l="1"/>
  <c r="B68"/>
  <c r="J66" i="6"/>
  <c r="K60"/>
  <c r="K37"/>
  <c r="K61" s="1"/>
  <c r="J60"/>
  <c r="J37"/>
  <c r="J61" s="1"/>
  <c r="I59" i="1"/>
  <c r="J59"/>
  <c r="K59"/>
  <c r="I56"/>
  <c r="J56"/>
  <c r="K56"/>
  <c r="I52"/>
  <c r="J52"/>
  <c r="J53" s="1"/>
  <c r="K52"/>
  <c r="I51"/>
  <c r="J51"/>
  <c r="K51"/>
  <c r="K53" s="1"/>
  <c r="J48"/>
  <c r="I47"/>
  <c r="J47"/>
  <c r="K47"/>
  <c r="I46"/>
  <c r="J46"/>
  <c r="K46"/>
  <c r="I43"/>
  <c r="J43"/>
  <c r="K43"/>
  <c r="I42"/>
  <c r="J42"/>
  <c r="K42"/>
  <c r="J35"/>
  <c r="J37" s="1"/>
  <c r="K35"/>
  <c r="K60" s="1"/>
  <c r="J34"/>
  <c r="K34"/>
  <c r="K36" s="1"/>
  <c r="I48" l="1"/>
  <c r="I66" s="1"/>
  <c r="J66"/>
  <c r="J60"/>
  <c r="K48"/>
  <c r="K66" s="1"/>
  <c r="I53"/>
  <c r="K37"/>
  <c r="K61" s="1"/>
  <c r="J36"/>
  <c r="J61" s="1"/>
  <c r="B18"/>
  <c r="I59" i="5" l="1"/>
  <c r="I43"/>
  <c r="J19"/>
  <c r="B18" i="3"/>
  <c r="J21" i="5"/>
  <c r="J20"/>
  <c r="J18"/>
  <c r="J34" s="1"/>
  <c r="J11"/>
  <c r="J42" s="1"/>
  <c r="J13"/>
  <c r="J15"/>
  <c r="J51" s="1"/>
  <c r="J10"/>
  <c r="I59" i="3"/>
  <c r="J59"/>
  <c r="I53"/>
  <c r="I52"/>
  <c r="J52"/>
  <c r="J53" s="1"/>
  <c r="I51"/>
  <c r="J51"/>
  <c r="I47"/>
  <c r="J47"/>
  <c r="I46"/>
  <c r="I48" s="1"/>
  <c r="I66" s="1"/>
  <c r="J46"/>
  <c r="J48" s="1"/>
  <c r="I43"/>
  <c r="J43"/>
  <c r="I42"/>
  <c r="J42"/>
  <c r="J35"/>
  <c r="J37" s="1"/>
  <c r="J34"/>
  <c r="J36" s="1"/>
  <c r="I59" i="2"/>
  <c r="J59"/>
  <c r="I52"/>
  <c r="J52"/>
  <c r="I51"/>
  <c r="I53" s="1"/>
  <c r="J51"/>
  <c r="J53" s="1"/>
  <c r="I47"/>
  <c r="J47"/>
  <c r="I46"/>
  <c r="I48" s="1"/>
  <c r="I66" s="1"/>
  <c r="J46"/>
  <c r="J48" s="1"/>
  <c r="J66" s="1"/>
  <c r="I43"/>
  <c r="J43"/>
  <c r="I42"/>
  <c r="J42"/>
  <c r="J36"/>
  <c r="J35"/>
  <c r="J60" s="1"/>
  <c r="J34"/>
  <c r="B19"/>
  <c r="J22"/>
  <c r="J56" s="1"/>
  <c r="I22"/>
  <c r="I56" s="1"/>
  <c r="J22" i="3"/>
  <c r="I22"/>
  <c r="I56" s="1"/>
  <c r="B20"/>
  <c r="B18" i="2"/>
  <c r="B15" i="5"/>
  <c r="B11"/>
  <c r="B68" i="3" l="1"/>
  <c r="B65"/>
  <c r="J64" i="5"/>
  <c r="J67"/>
  <c r="B67" i="2"/>
  <c r="B64"/>
  <c r="J61" i="3"/>
  <c r="J65" i="5"/>
  <c r="J68"/>
  <c r="J59"/>
  <c r="J43"/>
  <c r="J36"/>
  <c r="J46"/>
  <c r="J48" s="1"/>
  <c r="J47"/>
  <c r="J22"/>
  <c r="J56" s="1"/>
  <c r="J60" i="3"/>
  <c r="J35" i="5"/>
  <c r="J60" s="1"/>
  <c r="J66" i="3"/>
  <c r="J56"/>
  <c r="J37" i="2"/>
  <c r="J61" s="1"/>
  <c r="J37" i="5"/>
  <c r="J52"/>
  <c r="J53" s="1"/>
  <c r="B19" i="3"/>
  <c r="B21" i="2"/>
  <c r="B21" i="3"/>
  <c r="B67" l="1"/>
  <c r="B64"/>
  <c r="J66" i="5"/>
  <c r="J61"/>
  <c r="B20" i="2"/>
  <c r="B68" l="1"/>
  <c r="B65"/>
  <c r="C11" i="5"/>
  <c r="D11"/>
  <c r="E11"/>
  <c r="F11"/>
  <c r="G11"/>
  <c r="H11"/>
  <c r="I11"/>
  <c r="I46" l="1"/>
  <c r="I42"/>
  <c r="D11" i="7"/>
  <c r="E11"/>
  <c r="F11"/>
  <c r="G11"/>
  <c r="H11"/>
  <c r="I11"/>
  <c r="C11"/>
  <c r="D11" i="6"/>
  <c r="E11"/>
  <c r="F11"/>
  <c r="G11"/>
  <c r="H11"/>
  <c r="I11"/>
  <c r="C11"/>
  <c r="I42" l="1"/>
  <c r="I46"/>
  <c r="C43"/>
  <c r="F51" i="4"/>
  <c r="G51"/>
  <c r="H51"/>
  <c r="E51"/>
  <c r="C51"/>
  <c r="H51" i="1"/>
  <c r="G51"/>
  <c r="F51"/>
  <c r="E51"/>
  <c r="C51"/>
  <c r="F51" i="3"/>
  <c r="G51"/>
  <c r="H51"/>
  <c r="E51"/>
  <c r="C51"/>
  <c r="I34"/>
  <c r="F51" i="2"/>
  <c r="G51"/>
  <c r="H51"/>
  <c r="E51"/>
  <c r="C51"/>
  <c r="I34" l="1"/>
  <c r="C21" i="7" l="1"/>
  <c r="C21" i="6"/>
  <c r="B51" i="3"/>
  <c r="C47" l="1"/>
  <c r="C47" i="1"/>
  <c r="C47" i="4"/>
  <c r="C47" i="2"/>
  <c r="C46" i="3"/>
  <c r="C48" s="1"/>
  <c r="C46" i="1"/>
  <c r="C48" s="1"/>
  <c r="C46" i="4"/>
  <c r="C48" s="1"/>
  <c r="C46" i="2"/>
  <c r="C48" s="1"/>
  <c r="D46"/>
  <c r="D46" i="1"/>
  <c r="D48" s="1"/>
  <c r="D46" i="4"/>
  <c r="D48" s="1"/>
  <c r="D46" i="3"/>
  <c r="D48" i="2" l="1"/>
  <c r="D48" i="3"/>
  <c r="C42" i="2"/>
  <c r="H20" i="7"/>
  <c r="H35" s="1"/>
  <c r="H37" s="1"/>
  <c r="I20"/>
  <c r="I35" s="1"/>
  <c r="H46"/>
  <c r="I18"/>
  <c r="I34" s="1"/>
  <c r="I36" s="1"/>
  <c r="H18"/>
  <c r="H34" s="1"/>
  <c r="H36" s="1"/>
  <c r="H59"/>
  <c r="H15"/>
  <c r="H51" s="1"/>
  <c r="H43"/>
  <c r="C20"/>
  <c r="C22" s="1"/>
  <c r="C56" s="1"/>
  <c r="E20"/>
  <c r="E22" s="1"/>
  <c r="F20"/>
  <c r="G20"/>
  <c r="C18"/>
  <c r="C34" s="1"/>
  <c r="C36" s="1"/>
  <c r="G18"/>
  <c r="G34" s="1"/>
  <c r="G36" s="1"/>
  <c r="H59" i="4"/>
  <c r="I35"/>
  <c r="I37" s="1"/>
  <c r="I34"/>
  <c r="I36" s="1"/>
  <c r="B51"/>
  <c r="C20" i="5"/>
  <c r="E20"/>
  <c r="F20"/>
  <c r="G20"/>
  <c r="H20"/>
  <c r="I18" i="6"/>
  <c r="I34" s="1"/>
  <c r="I36" s="1"/>
  <c r="C20"/>
  <c r="C59"/>
  <c r="C15"/>
  <c r="C19"/>
  <c r="H59"/>
  <c r="H18"/>
  <c r="H34" s="1"/>
  <c r="E20"/>
  <c r="F20"/>
  <c r="G20"/>
  <c r="H20"/>
  <c r="C18"/>
  <c r="G18"/>
  <c r="G34" s="1"/>
  <c r="G36" s="1"/>
  <c r="H59" i="5"/>
  <c r="H18"/>
  <c r="H34" s="1"/>
  <c r="H36" s="1"/>
  <c r="C18"/>
  <c r="G18"/>
  <c r="G34" s="1"/>
  <c r="B34" i="3"/>
  <c r="B36" s="1"/>
  <c r="I18" i="5"/>
  <c r="I34" s="1"/>
  <c r="I36" s="1"/>
  <c r="I15"/>
  <c r="I51" s="1"/>
  <c r="I34" i="1"/>
  <c r="H34" i="4"/>
  <c r="H36" s="1"/>
  <c r="H59" i="1"/>
  <c r="B51"/>
  <c r="B46"/>
  <c r="H34"/>
  <c r="H36" s="1"/>
  <c r="H59" i="2"/>
  <c r="H59" i="3"/>
  <c r="H34"/>
  <c r="H36" s="1"/>
  <c r="H34" i="2"/>
  <c r="H36" s="1"/>
  <c r="B51"/>
  <c r="F59" i="7"/>
  <c r="G59"/>
  <c r="G43"/>
  <c r="F21"/>
  <c r="G21"/>
  <c r="H21"/>
  <c r="I21"/>
  <c r="E21"/>
  <c r="F18"/>
  <c r="F34" s="1"/>
  <c r="F36" s="1"/>
  <c r="C15"/>
  <c r="D15"/>
  <c r="C51" s="1"/>
  <c r="E15"/>
  <c r="E51" s="1"/>
  <c r="F15"/>
  <c r="F51" s="1"/>
  <c r="G15"/>
  <c r="G51" s="1"/>
  <c r="I15"/>
  <c r="D46" i="5"/>
  <c r="H46"/>
  <c r="E46" i="6"/>
  <c r="H42"/>
  <c r="E46" i="7"/>
  <c r="G42"/>
  <c r="G46"/>
  <c r="H42"/>
  <c r="F59" i="6"/>
  <c r="G59"/>
  <c r="F46"/>
  <c r="G43"/>
  <c r="H43"/>
  <c r="F21"/>
  <c r="G21"/>
  <c r="H21"/>
  <c r="I21"/>
  <c r="E21"/>
  <c r="I20"/>
  <c r="G19"/>
  <c r="H19"/>
  <c r="I19"/>
  <c r="D15"/>
  <c r="E15"/>
  <c r="E51" s="1"/>
  <c r="F15"/>
  <c r="F51" s="1"/>
  <c r="G15"/>
  <c r="G51" s="1"/>
  <c r="H15"/>
  <c r="H51" s="1"/>
  <c r="I15"/>
  <c r="I51" s="1"/>
  <c r="F59" i="5"/>
  <c r="G59"/>
  <c r="F46"/>
  <c r="H19"/>
  <c r="G43"/>
  <c r="H43"/>
  <c r="F21"/>
  <c r="G21"/>
  <c r="H21"/>
  <c r="I21"/>
  <c r="E21"/>
  <c r="I20"/>
  <c r="F19"/>
  <c r="G19"/>
  <c r="I19"/>
  <c r="E19"/>
  <c r="E18"/>
  <c r="E34" s="1"/>
  <c r="E36" s="1"/>
  <c r="F18"/>
  <c r="F34" s="1"/>
  <c r="F36" s="1"/>
  <c r="C15"/>
  <c r="D15"/>
  <c r="C51" s="1"/>
  <c r="E15"/>
  <c r="E51" s="1"/>
  <c r="F15"/>
  <c r="F51" s="1"/>
  <c r="G15"/>
  <c r="G51" s="1"/>
  <c r="H15"/>
  <c r="H51" s="1"/>
  <c r="I35" i="1"/>
  <c r="I37" s="1"/>
  <c r="I35" i="3"/>
  <c r="I36"/>
  <c r="I35" i="2"/>
  <c r="I36"/>
  <c r="B25" i="4"/>
  <c r="B71" s="1"/>
  <c r="B25" i="3"/>
  <c r="B71" s="1"/>
  <c r="G46" i="4"/>
  <c r="G47"/>
  <c r="H46"/>
  <c r="F59"/>
  <c r="G59"/>
  <c r="F52"/>
  <c r="F53" s="1"/>
  <c r="G52"/>
  <c r="G53" s="1"/>
  <c r="H52"/>
  <c r="F46"/>
  <c r="F47"/>
  <c r="H47"/>
  <c r="G43"/>
  <c r="H43"/>
  <c r="G42"/>
  <c r="H42"/>
  <c r="F35"/>
  <c r="F37" s="1"/>
  <c r="G35"/>
  <c r="G37" s="1"/>
  <c r="H35"/>
  <c r="H37" s="1"/>
  <c r="F34"/>
  <c r="F36" s="1"/>
  <c r="G34"/>
  <c r="F22"/>
  <c r="F56"/>
  <c r="G22"/>
  <c r="H22"/>
  <c r="H56" s="1"/>
  <c r="F59" i="1"/>
  <c r="G59"/>
  <c r="F52"/>
  <c r="F53" s="1"/>
  <c r="G52"/>
  <c r="G53" s="1"/>
  <c r="H52"/>
  <c r="F46"/>
  <c r="F47"/>
  <c r="G47"/>
  <c r="H47"/>
  <c r="G46"/>
  <c r="H46"/>
  <c r="G43"/>
  <c r="H43"/>
  <c r="G42"/>
  <c r="H42"/>
  <c r="F35"/>
  <c r="F37" s="1"/>
  <c r="G35"/>
  <c r="G37" s="1"/>
  <c r="H35"/>
  <c r="F34"/>
  <c r="F36"/>
  <c r="G34"/>
  <c r="G36" s="1"/>
  <c r="F22"/>
  <c r="G22"/>
  <c r="G56" s="1"/>
  <c r="H22"/>
  <c r="H56" s="1"/>
  <c r="F56"/>
  <c r="F46" i="3"/>
  <c r="F47"/>
  <c r="G46"/>
  <c r="G47"/>
  <c r="F59"/>
  <c r="G59"/>
  <c r="F52"/>
  <c r="F53" s="1"/>
  <c r="G52"/>
  <c r="G53" s="1"/>
  <c r="H52"/>
  <c r="H53" s="1"/>
  <c r="H47"/>
  <c r="H46"/>
  <c r="G43"/>
  <c r="H43"/>
  <c r="G42"/>
  <c r="H42"/>
  <c r="F35"/>
  <c r="G35"/>
  <c r="G37" s="1"/>
  <c r="H35"/>
  <c r="F34"/>
  <c r="F36" s="1"/>
  <c r="G34"/>
  <c r="G60" s="1"/>
  <c r="F22"/>
  <c r="F56" s="1"/>
  <c r="G22"/>
  <c r="G56" s="1"/>
  <c r="H22"/>
  <c r="F59" i="2"/>
  <c r="G59"/>
  <c r="H52"/>
  <c r="H53" s="1"/>
  <c r="F52"/>
  <c r="F53" s="1"/>
  <c r="G52"/>
  <c r="F47"/>
  <c r="G47"/>
  <c r="H47"/>
  <c r="F46"/>
  <c r="G46"/>
  <c r="H46"/>
  <c r="G43"/>
  <c r="H43"/>
  <c r="G42"/>
  <c r="H42"/>
  <c r="F35"/>
  <c r="F37" s="1"/>
  <c r="G35"/>
  <c r="H35"/>
  <c r="H60" s="1"/>
  <c r="F34"/>
  <c r="F36" s="1"/>
  <c r="G34"/>
  <c r="G36" s="1"/>
  <c r="F22"/>
  <c r="F56" s="1"/>
  <c r="G22"/>
  <c r="G56" s="1"/>
  <c r="H22"/>
  <c r="B43" i="5"/>
  <c r="B43" i="4"/>
  <c r="B43" i="1"/>
  <c r="B43" i="3"/>
  <c r="B43" i="2"/>
  <c r="B42"/>
  <c r="F19" i="6"/>
  <c r="F18"/>
  <c r="F34" s="1"/>
  <c r="F36" s="1"/>
  <c r="E18"/>
  <c r="E34" s="1"/>
  <c r="E36" s="1"/>
  <c r="C21" i="5"/>
  <c r="E18" i="7"/>
  <c r="E34" s="1"/>
  <c r="E22" i="4"/>
  <c r="E56" s="1"/>
  <c r="C22"/>
  <c r="E22" i="1"/>
  <c r="E56" s="1"/>
  <c r="C22"/>
  <c r="C56" s="1"/>
  <c r="E22" i="3"/>
  <c r="E56" s="1"/>
  <c r="C22"/>
  <c r="C56" s="1"/>
  <c r="E22" i="2"/>
  <c r="E56" s="1"/>
  <c r="C22"/>
  <c r="E19" i="6"/>
  <c r="C34" i="2"/>
  <c r="C36" s="1"/>
  <c r="C35"/>
  <c r="C37" s="1"/>
  <c r="B46"/>
  <c r="E43" i="7"/>
  <c r="E59"/>
  <c r="E43" i="6"/>
  <c r="E59"/>
  <c r="E42" i="5"/>
  <c r="E43"/>
  <c r="E46"/>
  <c r="E59"/>
  <c r="E34" i="4"/>
  <c r="E36" s="1"/>
  <c r="E35"/>
  <c r="E37" s="1"/>
  <c r="E42"/>
  <c r="E43"/>
  <c r="E46"/>
  <c r="E47"/>
  <c r="E52"/>
  <c r="E53" s="1"/>
  <c r="E59"/>
  <c r="E34" i="1"/>
  <c r="E35"/>
  <c r="E37" s="1"/>
  <c r="E42"/>
  <c r="E43"/>
  <c r="E46"/>
  <c r="E47"/>
  <c r="E52"/>
  <c r="E53" s="1"/>
  <c r="E59"/>
  <c r="E34" i="3"/>
  <c r="E36" s="1"/>
  <c r="E35"/>
  <c r="E37" s="1"/>
  <c r="E42"/>
  <c r="E43"/>
  <c r="E46"/>
  <c r="E47"/>
  <c r="E48" s="1"/>
  <c r="E52"/>
  <c r="E53" s="1"/>
  <c r="E59"/>
  <c r="E42" i="2"/>
  <c r="E43"/>
  <c r="E46"/>
  <c r="E47"/>
  <c r="E59"/>
  <c r="E34"/>
  <c r="E36" s="1"/>
  <c r="E35"/>
  <c r="E37" s="1"/>
  <c r="C59" i="7"/>
  <c r="C43"/>
  <c r="B26"/>
  <c r="B26" i="6"/>
  <c r="C59" i="5"/>
  <c r="C43"/>
  <c r="B26"/>
  <c r="C59" i="4"/>
  <c r="C52"/>
  <c r="C53"/>
  <c r="C43"/>
  <c r="C35"/>
  <c r="C34"/>
  <c r="C36" s="1"/>
  <c r="B34"/>
  <c r="B36" s="1"/>
  <c r="B59"/>
  <c r="C59" i="1"/>
  <c r="C52"/>
  <c r="C53" s="1"/>
  <c r="C43"/>
  <c r="C35"/>
  <c r="C37" s="1"/>
  <c r="C34"/>
  <c r="C36" s="1"/>
  <c r="B34"/>
  <c r="B36" s="1"/>
  <c r="B59"/>
  <c r="C59" i="3"/>
  <c r="B59"/>
  <c r="C52"/>
  <c r="C53" s="1"/>
  <c r="C43"/>
  <c r="C35"/>
  <c r="C34"/>
  <c r="C36" s="1"/>
  <c r="C59" i="2"/>
  <c r="C52"/>
  <c r="C53" s="1"/>
  <c r="C43"/>
  <c r="B72"/>
  <c r="B59"/>
  <c r="C37" i="4"/>
  <c r="C66" i="3"/>
  <c r="C42" i="4"/>
  <c r="C42" i="1"/>
  <c r="C42" i="3"/>
  <c r="C19" i="5"/>
  <c r="B72" i="4"/>
  <c r="C42" i="7"/>
  <c r="B59" i="5"/>
  <c r="B34" i="2"/>
  <c r="B36" s="1"/>
  <c r="E52"/>
  <c r="E53" s="1"/>
  <c r="F48" i="4" l="1"/>
  <c r="C56"/>
  <c r="B22"/>
  <c r="B56" s="1"/>
  <c r="C66"/>
  <c r="G48"/>
  <c r="G66" s="1"/>
  <c r="E48"/>
  <c r="E66" s="1"/>
  <c r="C64" i="5"/>
  <c r="C67"/>
  <c r="I37" i="3"/>
  <c r="I61" s="1"/>
  <c r="I60"/>
  <c r="G64" i="5"/>
  <c r="G67"/>
  <c r="H65" i="6"/>
  <c r="H68"/>
  <c r="G65" i="5"/>
  <c r="G68"/>
  <c r="F64"/>
  <c r="F67"/>
  <c r="H67" i="6"/>
  <c r="H64"/>
  <c r="G35"/>
  <c r="G60" s="1"/>
  <c r="G65"/>
  <c r="G68"/>
  <c r="C65"/>
  <c r="C68"/>
  <c r="F65" i="5"/>
  <c r="F68"/>
  <c r="E64" i="6"/>
  <c r="E67"/>
  <c r="G36" i="3"/>
  <c r="G61" s="1"/>
  <c r="H48" i="4"/>
  <c r="H66" s="1"/>
  <c r="I37" i="2"/>
  <c r="I61" s="1"/>
  <c r="I60"/>
  <c r="E64" i="5"/>
  <c r="E67"/>
  <c r="I65"/>
  <c r="I68"/>
  <c r="H64"/>
  <c r="H67"/>
  <c r="G64" i="6"/>
  <c r="G67"/>
  <c r="F68"/>
  <c r="F65"/>
  <c r="C67"/>
  <c r="C64"/>
  <c r="E65" i="5"/>
  <c r="E68"/>
  <c r="F67" i="6"/>
  <c r="F64"/>
  <c r="I67"/>
  <c r="I64"/>
  <c r="H60" i="4"/>
  <c r="I64" i="5"/>
  <c r="I67"/>
  <c r="I65" i="6"/>
  <c r="I68"/>
  <c r="E35"/>
  <c r="E65"/>
  <c r="E68"/>
  <c r="H65" i="5"/>
  <c r="H68"/>
  <c r="C65"/>
  <c r="C68"/>
  <c r="G60" i="4"/>
  <c r="F61"/>
  <c r="B21" i="6"/>
  <c r="B21" i="5"/>
  <c r="I22"/>
  <c r="I56" s="1"/>
  <c r="I52"/>
  <c r="I53" s="1"/>
  <c r="I47"/>
  <c r="I48" s="1"/>
  <c r="B19"/>
  <c r="I35" i="6"/>
  <c r="I60" s="1"/>
  <c r="I47"/>
  <c r="I48" s="1"/>
  <c r="I22"/>
  <c r="I56" s="1"/>
  <c r="I52"/>
  <c r="I53" s="1"/>
  <c r="B18" i="5"/>
  <c r="B34" s="1"/>
  <c r="B36" s="1"/>
  <c r="C34" i="6"/>
  <c r="C36" s="1"/>
  <c r="B18"/>
  <c r="B34" s="1"/>
  <c r="B36" s="1"/>
  <c r="B19"/>
  <c r="H56" i="3"/>
  <c r="B22"/>
  <c r="H48"/>
  <c r="H66" s="1"/>
  <c r="B20" i="5"/>
  <c r="H56" i="2"/>
  <c r="B22"/>
  <c r="B56" s="1"/>
  <c r="H22" i="6"/>
  <c r="B20"/>
  <c r="B72" i="1"/>
  <c r="B22"/>
  <c r="C66"/>
  <c r="F61"/>
  <c r="F60"/>
  <c r="I36"/>
  <c r="I61" s="1"/>
  <c r="I60"/>
  <c r="F48"/>
  <c r="F66" s="1"/>
  <c r="E48"/>
  <c r="E66" s="1"/>
  <c r="H48"/>
  <c r="H66" s="1"/>
  <c r="B42"/>
  <c r="H60" i="3"/>
  <c r="H37" i="2"/>
  <c r="H61" s="1"/>
  <c r="G48"/>
  <c r="G66" s="1"/>
  <c r="F48"/>
  <c r="F66" s="1"/>
  <c r="E48"/>
  <c r="E66" s="1"/>
  <c r="C66"/>
  <c r="E61" i="4"/>
  <c r="B47"/>
  <c r="C60"/>
  <c r="E60"/>
  <c r="B35"/>
  <c r="B37" s="1"/>
  <c r="B61" s="1"/>
  <c r="F60"/>
  <c r="B52"/>
  <c r="B53" s="1"/>
  <c r="C61"/>
  <c r="C60" i="1"/>
  <c r="G61"/>
  <c r="G60"/>
  <c r="B52"/>
  <c r="B53" s="1"/>
  <c r="B56"/>
  <c r="B35"/>
  <c r="F60" i="3"/>
  <c r="E60" i="2"/>
  <c r="B52"/>
  <c r="B53" s="1"/>
  <c r="B35"/>
  <c r="B37" s="1"/>
  <c r="B61" s="1"/>
  <c r="B47"/>
  <c r="B48" s="1"/>
  <c r="B25"/>
  <c r="B71" s="1"/>
  <c r="E61"/>
  <c r="C61"/>
  <c r="B15" i="7"/>
  <c r="B51" s="1"/>
  <c r="B51" i="6"/>
  <c r="C51"/>
  <c r="G22" i="5"/>
  <c r="G56" s="1"/>
  <c r="F35" i="6"/>
  <c r="F37" s="1"/>
  <c r="F61" s="1"/>
  <c r="H37" i="3"/>
  <c r="H61" s="1"/>
  <c r="F37"/>
  <c r="F61" s="1"/>
  <c r="B47"/>
  <c r="G47" i="5"/>
  <c r="C52" i="7"/>
  <c r="C53" s="1"/>
  <c r="F52" i="6"/>
  <c r="F53" s="1"/>
  <c r="G48" i="3"/>
  <c r="G66" s="1"/>
  <c r="E60"/>
  <c r="C35" i="7"/>
  <c r="C60" s="1"/>
  <c r="E61" i="3"/>
  <c r="B34" i="7"/>
  <c r="B36" s="1"/>
  <c r="B51" i="5"/>
  <c r="C47"/>
  <c r="D48" s="1"/>
  <c r="H61" i="7"/>
  <c r="H47" i="5"/>
  <c r="H48" s="1"/>
  <c r="E47" i="7"/>
  <c r="E48" s="1"/>
  <c r="E52"/>
  <c r="E53" s="1"/>
  <c r="B46" i="4"/>
  <c r="B42"/>
  <c r="H42" i="5"/>
  <c r="B11" i="7"/>
  <c r="B46" s="1"/>
  <c r="C46" i="5"/>
  <c r="C46" i="6"/>
  <c r="B42"/>
  <c r="C42" i="5"/>
  <c r="H53" i="1"/>
  <c r="H48" i="2"/>
  <c r="H66" s="1"/>
  <c r="B25" i="1"/>
  <c r="B71" s="1"/>
  <c r="I35" i="5"/>
  <c r="B46" i="3"/>
  <c r="B48" s="1"/>
  <c r="B42"/>
  <c r="B35"/>
  <c r="B52"/>
  <c r="B53" s="1"/>
  <c r="E47" i="5"/>
  <c r="E48" s="1"/>
  <c r="F46" i="7"/>
  <c r="E42" i="6"/>
  <c r="E22" i="5"/>
  <c r="E56" s="1"/>
  <c r="E35"/>
  <c r="G37" i="2"/>
  <c r="G61" s="1"/>
  <c r="G60"/>
  <c r="C47" i="6"/>
  <c r="C22"/>
  <c r="C56" s="1"/>
  <c r="I37" i="7"/>
  <c r="B47" i="1"/>
  <c r="B48" s="1"/>
  <c r="C60" i="3"/>
  <c r="C37"/>
  <c r="C61" s="1"/>
  <c r="E36" i="1"/>
  <c r="E61" s="1"/>
  <c r="E60"/>
  <c r="H37"/>
  <c r="H61" s="1"/>
  <c r="H60"/>
  <c r="G56" i="4"/>
  <c r="C35" i="6"/>
  <c r="C52"/>
  <c r="B72" i="3"/>
  <c r="G42" i="5"/>
  <c r="G46"/>
  <c r="G22" i="7"/>
  <c r="G56" s="1"/>
  <c r="G52"/>
  <c r="G53" s="1"/>
  <c r="G35"/>
  <c r="G47"/>
  <c r="G48" s="1"/>
  <c r="E66" i="3"/>
  <c r="F61" i="2"/>
  <c r="F48" i="3"/>
  <c r="F66" s="1"/>
  <c r="F66" i="4"/>
  <c r="E52" i="5"/>
  <c r="E53" s="1"/>
  <c r="C34"/>
  <c r="C36" s="1"/>
  <c r="H52" i="6"/>
  <c r="H53" s="1"/>
  <c r="H35"/>
  <c r="H37" s="1"/>
  <c r="G35" i="5"/>
  <c r="G37" s="1"/>
  <c r="G52"/>
  <c r="G53" s="1"/>
  <c r="F22" i="7"/>
  <c r="F56" s="1"/>
  <c r="F52"/>
  <c r="F53" s="1"/>
  <c r="F35"/>
  <c r="C56" i="2"/>
  <c r="F60"/>
  <c r="G48" i="1"/>
  <c r="G66" s="1"/>
  <c r="H60" i="7"/>
  <c r="G42" i="6"/>
  <c r="G46"/>
  <c r="F47" i="7"/>
  <c r="G47" i="6"/>
  <c r="C61" i="1"/>
  <c r="E35" i="7"/>
  <c r="E37" s="1"/>
  <c r="B56" i="3"/>
  <c r="G53" i="2"/>
  <c r="G36" i="4"/>
  <c r="G61" s="1"/>
  <c r="H47" i="6"/>
  <c r="H52" i="7"/>
  <c r="H53" s="1"/>
  <c r="F22" i="6"/>
  <c r="F56" s="1"/>
  <c r="H22" i="7"/>
  <c r="H56" s="1"/>
  <c r="C60" i="2"/>
  <c r="H53" i="4"/>
  <c r="C42" i="6"/>
  <c r="D46"/>
  <c r="F52" i="5"/>
  <c r="F53" s="1"/>
  <c r="B35" i="7"/>
  <c r="C47"/>
  <c r="C48" s="1"/>
  <c r="E60" i="6"/>
  <c r="E37"/>
  <c r="E61" s="1"/>
  <c r="G36" i="5"/>
  <c r="E56" i="7"/>
  <c r="H36" i="6"/>
  <c r="E36" i="7"/>
  <c r="C35" i="5"/>
  <c r="E52" i="6"/>
  <c r="E53" s="1"/>
  <c r="E42" i="7"/>
  <c r="F47" i="6"/>
  <c r="F48" s="1"/>
  <c r="H52" i="5"/>
  <c r="H53" s="1"/>
  <c r="H35"/>
  <c r="F35"/>
  <c r="H46" i="6"/>
  <c r="G22"/>
  <c r="G56" s="1"/>
  <c r="E22"/>
  <c r="H22" i="5"/>
  <c r="F22"/>
  <c r="F56" s="1"/>
  <c r="C22"/>
  <c r="G52" i="6"/>
  <c r="G53" s="1"/>
  <c r="F47" i="5"/>
  <c r="F48" s="1"/>
  <c r="H47" i="7"/>
  <c r="H48" s="1"/>
  <c r="C52" i="5"/>
  <c r="C53" s="1"/>
  <c r="E47" i="6"/>
  <c r="E48" s="1"/>
  <c r="H61" i="4"/>
  <c r="B59" i="7"/>
  <c r="B43"/>
  <c r="B59" i="6"/>
  <c r="B43"/>
  <c r="B42" i="7" l="1"/>
  <c r="B48" i="4"/>
  <c r="B66" s="1"/>
  <c r="G37" i="6"/>
  <c r="G61" s="1"/>
  <c r="B60" i="4"/>
  <c r="B68" i="6"/>
  <c r="B65"/>
  <c r="B65" i="5"/>
  <c r="B68"/>
  <c r="B64" i="6"/>
  <c r="B67"/>
  <c r="B64" i="5"/>
  <c r="B67"/>
  <c r="I37" i="6"/>
  <c r="I61" s="1"/>
  <c r="I66" i="5"/>
  <c r="I37"/>
  <c r="I61" s="1"/>
  <c r="I60"/>
  <c r="I66" i="6"/>
  <c r="H56"/>
  <c r="B22"/>
  <c r="H56" i="5"/>
  <c r="B22"/>
  <c r="B56" s="1"/>
  <c r="B66" i="2"/>
  <c r="B37" i="1"/>
  <c r="B61" s="1"/>
  <c r="B60"/>
  <c r="B66"/>
  <c r="H48" i="6"/>
  <c r="H66" s="1"/>
  <c r="B25" i="5"/>
  <c r="B71" s="1"/>
  <c r="B25" i="6"/>
  <c r="B71" s="1"/>
  <c r="B71" i="7"/>
  <c r="B60" i="2"/>
  <c r="B52" i="7"/>
  <c r="B53" s="1"/>
  <c r="E60"/>
  <c r="B56"/>
  <c r="C53" i="6"/>
  <c r="B60" i="7"/>
  <c r="F60" i="6"/>
  <c r="G48" i="5"/>
  <c r="G66" s="1"/>
  <c r="E61" i="7"/>
  <c r="G66"/>
  <c r="B72"/>
  <c r="C37"/>
  <c r="C61" s="1"/>
  <c r="C48" i="5"/>
  <c r="B47" i="7"/>
  <c r="B48" s="1"/>
  <c r="E66" i="5"/>
  <c r="H61" i="6"/>
  <c r="C60"/>
  <c r="C37"/>
  <c r="C61" s="1"/>
  <c r="F66"/>
  <c r="H60"/>
  <c r="C48"/>
  <c r="E66"/>
  <c r="B46"/>
  <c r="H66" i="5"/>
  <c r="B66" i="3"/>
  <c r="C66" i="7"/>
  <c r="C66" i="5"/>
  <c r="G48" i="6"/>
  <c r="G66" s="1"/>
  <c r="G61" i="5"/>
  <c r="D48" i="6"/>
  <c r="C66" s="1"/>
  <c r="B46" i="5"/>
  <c r="B42"/>
  <c r="G60" i="7"/>
  <c r="G37"/>
  <c r="G61" s="1"/>
  <c r="E66"/>
  <c r="E37" i="5"/>
  <c r="E61" s="1"/>
  <c r="E60"/>
  <c r="G60"/>
  <c r="F60" i="7"/>
  <c r="F37"/>
  <c r="F61" s="1"/>
  <c r="F48"/>
  <c r="F66" s="1"/>
  <c r="B37" i="3"/>
  <c r="B61" s="1"/>
  <c r="B60"/>
  <c r="F66" i="5"/>
  <c r="B35"/>
  <c r="B52"/>
  <c r="B53" s="1"/>
  <c r="B47"/>
  <c r="B72"/>
  <c r="B37" i="7"/>
  <c r="B61" s="1"/>
  <c r="B35" i="6"/>
  <c r="B47"/>
  <c r="B72"/>
  <c r="B52"/>
  <c r="B53" s="1"/>
  <c r="F37" i="5"/>
  <c r="F61" s="1"/>
  <c r="F60"/>
  <c r="C37"/>
  <c r="C61" s="1"/>
  <c r="C60"/>
  <c r="C56"/>
  <c r="E56" i="6"/>
  <c r="B56"/>
  <c r="H37" i="5"/>
  <c r="H61" s="1"/>
  <c r="H60"/>
  <c r="H66" i="7"/>
  <c r="B48" i="6" l="1"/>
  <c r="B66" s="1"/>
  <c r="B66" i="7"/>
  <c r="B48" i="5"/>
  <c r="B66" s="1"/>
  <c r="B60" i="6"/>
  <c r="B37"/>
  <c r="B61" s="1"/>
  <c r="B37" i="5"/>
  <c r="B61" s="1"/>
  <c r="B60"/>
</calcChain>
</file>

<file path=xl/sharedStrings.xml><?xml version="1.0" encoding="utf-8"?>
<sst xmlns="http://schemas.openxmlformats.org/spreadsheetml/2006/main" count="706" uniqueCount="157">
  <si>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</si>
  <si>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</si>
  <si>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</si>
  <si>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</si>
  <si>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</si>
  <si>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</si>
  <si>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</si>
  <si>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</si>
  <si>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</si>
  <si>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</si>
  <si>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</si>
  <si>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</si>
  <si>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</si>
  <si>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</si>
  <si>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</si>
  <si>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</si>
  <si>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</si>
  <si>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</si>
  <si>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</si>
  <si>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</si>
  <si>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</si>
  <si>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</si>
  <si>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</si>
  <si>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</si>
  <si>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</si>
  <si>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</si>
  <si>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</si>
  <si>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</si>
  <si>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</si>
  <si>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</si>
  <si>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</si>
  <si>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</si>
  <si>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</si>
  <si>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</si>
  <si>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</si>
  <si>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</si>
  <si>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</si>
  <si>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</si>
  <si>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</si>
  <si>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</si>
  <si>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</si>
  <si>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</si>
  <si>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</si>
  <si>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</si>
  <si>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</si>
  <si>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</si>
  <si>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</si>
  <si>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</si>
  <si>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</si>
  <si>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Bienestar y Promocion Familiar</t>
  </si>
  <si>
    <t>Resto del programa: hogares en situación de pobreza (que son menos que las familias en situación de pobreza)</t>
  </si>
  <si>
    <t>Asignación Familiar</t>
  </si>
  <si>
    <t>Prestación Alimentaria</t>
  </si>
  <si>
    <t>Seguridad Alimentaria</t>
  </si>
  <si>
    <t xml:space="preserve">                                 </t>
  </si>
  <si>
    <t>n.d.</t>
  </si>
  <si>
    <t>La población objetivo de avancemos son estudiantes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</si>
  <si>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</si>
  <si>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</si>
  <si>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</si>
  <si>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</si>
  <si>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</si>
  <si>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</si>
  <si>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</si>
  <si>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</si>
  <si>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Informes Trimestrales 2015, IMAS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</si>
  <si>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</si>
  <si>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</si>
  <si>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</si>
  <si>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</si>
  <si>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</si>
  <si>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</si>
  <si>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</si>
  <si>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</si>
  <si>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</si>
  <si>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</si>
  <si>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</si>
  <si>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</si>
  <si>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</si>
  <si>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</si>
  <si>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</si>
  <si>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</si>
  <si>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</si>
  <si>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</si>
  <si>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</si>
  <si>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</si>
  <si>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Indicadores aplicados a IMAS.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</si>
  <si>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</si>
  <si>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</si>
  <si>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</si>
  <si>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</si>
  <si>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</si>
  <si>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</si>
  <si>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</si>
  <si>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2015 y 2016, IMAS</t>
  </si>
  <si>
    <t>Alternativas de Cuido</t>
  </si>
  <si>
    <t>Indicadores aplicados a IMAS.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</si>
  <si>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</si>
  <si>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</si>
  <si>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</si>
  <si>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</si>
  <si>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</si>
  <si>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</si>
  <si>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Informes Trimestrales 2016, IMAS</t>
  </si>
  <si>
    <t>POI 2015 IMAS</t>
  </si>
  <si>
    <t>Presupuesto 2016 FODESAF</t>
  </si>
  <si>
    <t>Indicadores aplicados a IMAS.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</si>
  <si>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</si>
  <si>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</si>
  <si>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</si>
  <si>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</si>
  <si>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</si>
  <si>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</si>
  <si>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POI 2014 IMAS, version de agosto 2015</t>
  </si>
  <si>
    <t>Indicadores aplicados a IMAS.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</si>
  <si>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</si>
  <si>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</si>
  <si>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</si>
  <si>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</si>
  <si>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</si>
  <si>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</si>
  <si>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POI 2015 IMAS, version de agosto 2015</t>
  </si>
  <si>
    <t>Indicadores aplicados a IMAS. Primer Semestre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</si>
  <si>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</si>
  <si>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</si>
  <si>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</si>
  <si>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</si>
  <si>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</si>
  <si>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</si>
  <si>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POI 2015 IMAS, version de setiembre 2015</t>
  </si>
  <si>
    <t>Indicadores aplicados a IMAS. Tercer Trimestre Acumulado 2016</t>
  </si>
  <si>
    <t>Programados 3TA 2016</t>
  </si>
  <si>
    <t>Efectivos 3TA 2016</t>
  </si>
  <si>
    <t>En transferencias 3TA 2016</t>
  </si>
  <si>
    <t>IPC (3TA 2016)</t>
  </si>
  <si>
    <t>Gasto efectivo real 3TA 2016</t>
  </si>
  <si>
    <t>Gasto efectivo real por beneficiario 3TA 2016</t>
  </si>
  <si>
    <t>Indicadores aplicados a IMAS. Anual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</si>
  <si>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</si>
  <si>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</si>
  <si>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</si>
  <si>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</si>
  <si>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</si>
  <si>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</si>
  <si>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Niños/Niñas</t>
  </si>
  <si>
    <t>Atención a Familias</t>
  </si>
  <si>
    <t>Fecha de actualización: 11/08/2016</t>
  </si>
  <si>
    <t>n.d</t>
  </si>
  <si>
    <t>La Unidad Ejecutora no presenta la programación a nivel trimestral y anual para el programa de Bienestar y Promoción Familiar, por esto, no se podrá estimar algunos indicadores para el programa global.</t>
  </si>
  <si>
    <t>Personas trabajadores menores de edad</t>
  </si>
  <si>
    <t>Fecha de actualización: 07/11/2016</t>
  </si>
  <si>
    <t xml:space="preserve">En todos los indicadores correspondientes a AVANCEMOS se utilizará la información de estudiantes y no de familias. </t>
  </si>
  <si>
    <t>Fideicomiso e intereses avancemos</t>
  </si>
  <si>
    <t xml:space="preserve">     Subsidios</t>
  </si>
  <si>
    <t xml:space="preserve">      Subsidios</t>
  </si>
  <si>
    <t>Para estimar los indicadores de gasto medio del programa, se toma el total de subsidios que se programa y entregan a la familias (beneficiario)</t>
  </si>
  <si>
    <t>Fecha de actualización: 28/02/2017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</si>
</sst>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  <numFmt numFmtId="169" formatCode="_(* #,##0_);_(* \(#,##0\);_(* &quot;-&quot;???_);_(@_)"/>
    <numFmt numFmtId="170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5" fontId="0" fillId="0" borderId="0" xfId="1" applyNumberFormat="1" applyFont="1"/>
    <xf numFmtId="164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6" fontId="0" fillId="0" borderId="0" xfId="0" applyNumberFormat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168" fontId="0" fillId="0" borderId="0" xfId="0" applyNumberForma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/>
    <xf numFmtId="165" fontId="0" fillId="0" borderId="2" xfId="1" applyNumberFormat="1" applyFont="1" applyBorder="1" applyAlignment="1"/>
    <xf numFmtId="165" fontId="2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left" indent="1"/>
    </xf>
    <xf numFmtId="165" fontId="0" fillId="0" borderId="0" xfId="1" applyNumberFormat="1" applyFont="1" applyFill="1"/>
    <xf numFmtId="165" fontId="0" fillId="0" borderId="0" xfId="1" applyNumberFormat="1" applyFont="1" applyAlignment="1">
      <alignment horizontal="left" indent="1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left"/>
    </xf>
    <xf numFmtId="165" fontId="2" fillId="0" borderId="0" xfId="1" applyNumberFormat="1" applyFont="1" applyFill="1"/>
    <xf numFmtId="165" fontId="0" fillId="0" borderId="3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 applyAlignment="1">
      <alignment horizontal="left" indent="3"/>
    </xf>
    <xf numFmtId="165" fontId="0" fillId="0" borderId="5" xfId="1" applyNumberFormat="1" applyFont="1" applyFill="1" applyBorder="1"/>
    <xf numFmtId="165" fontId="0" fillId="0" borderId="1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/>
    </xf>
    <xf numFmtId="164" fontId="0" fillId="0" borderId="0" xfId="1" applyFont="1" applyFill="1" applyAlignment="1"/>
    <xf numFmtId="3" fontId="0" fillId="0" borderId="0" xfId="0" applyNumberFormat="1" applyAlignment="1">
      <alignment horizontal="center"/>
    </xf>
    <xf numFmtId="169" fontId="0" fillId="0" borderId="0" xfId="0" applyNumberFormat="1"/>
    <xf numFmtId="165" fontId="4" fillId="0" borderId="0" xfId="1" applyNumberFormat="1" applyFont="1" applyFill="1"/>
    <xf numFmtId="165" fontId="0" fillId="0" borderId="0" xfId="1" applyNumberFormat="1" applyFont="1" applyFill="1" applyAlignment="1">
      <alignment horizontal="center"/>
    </xf>
    <xf numFmtId="164" fontId="0" fillId="0" borderId="0" xfId="1" applyNumberFormat="1" applyFont="1"/>
    <xf numFmtId="165" fontId="5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3" xfId="1" applyNumberFormat="1" applyFont="1" applyBorder="1" applyAlignment="1">
      <alignment horizontal="center" vertical="center" wrapText="1"/>
    </xf>
    <xf numFmtId="39" fontId="0" fillId="0" borderId="0" xfId="1" applyNumberFormat="1" applyFont="1"/>
    <xf numFmtId="165" fontId="0" fillId="0" borderId="4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/>
    <xf numFmtId="37" fontId="0" fillId="0" borderId="0" xfId="1" applyNumberFormat="1" applyFont="1" applyFill="1" applyAlignment="1">
      <alignment horizontal="right"/>
    </xf>
    <xf numFmtId="0" fontId="0" fillId="0" borderId="2" xfId="0" applyBorder="1"/>
    <xf numFmtId="3" fontId="0" fillId="0" borderId="0" xfId="0" applyNumberForma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5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right"/>
    </xf>
    <xf numFmtId="165" fontId="4" fillId="0" borderId="0" xfId="1" applyNumberFormat="1" applyFont="1" applyFill="1" applyBorder="1"/>
    <xf numFmtId="167" fontId="0" fillId="0" borderId="0" xfId="1" applyNumberFormat="1" applyFont="1" applyFill="1"/>
    <xf numFmtId="167" fontId="0" fillId="0" borderId="0" xfId="0" applyNumberFormat="1" applyFill="1"/>
    <xf numFmtId="0" fontId="4" fillId="0" borderId="0" xfId="0" applyFont="1" applyFill="1"/>
    <xf numFmtId="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37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/>
    <xf numFmtId="164" fontId="0" fillId="0" borderId="0" xfId="1" applyFont="1" applyFill="1"/>
    <xf numFmtId="165" fontId="0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/>
    <xf numFmtId="165" fontId="5" fillId="0" borderId="0" xfId="1" applyNumberFormat="1" applyFont="1"/>
    <xf numFmtId="165" fontId="4" fillId="0" borderId="3" xfId="1" applyNumberFormat="1" applyFont="1" applyFill="1" applyBorder="1"/>
    <xf numFmtId="166" fontId="5" fillId="0" borderId="0" xfId="0" applyNumberFormat="1" applyFont="1" applyAlignment="1"/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4" fillId="0" borderId="3" xfId="0" applyFont="1" applyFill="1" applyBorder="1"/>
    <xf numFmtId="3" fontId="5" fillId="0" borderId="0" xfId="1" applyNumberFormat="1" applyFont="1" applyFill="1" applyAlignment="1">
      <alignment horizontal="right"/>
    </xf>
    <xf numFmtId="165" fontId="5" fillId="0" borderId="0" xfId="4" applyNumberFormat="1" applyFont="1" applyFill="1" applyBorder="1" applyAlignment="1">
      <alignment horizontal="right" vertical="center"/>
    </xf>
    <xf numFmtId="0" fontId="5" fillId="0" borderId="0" xfId="0" applyFont="1" applyFill="1"/>
    <xf numFmtId="3" fontId="5" fillId="0" borderId="0" xfId="0" applyNumberFormat="1" applyFont="1" applyFill="1"/>
    <xf numFmtId="0" fontId="5" fillId="0" borderId="3" xfId="0" applyFont="1" applyFill="1" applyBorder="1"/>
    <xf numFmtId="166" fontId="5" fillId="0" borderId="0" xfId="0" applyNumberFormat="1" applyFont="1"/>
    <xf numFmtId="165" fontId="5" fillId="0" borderId="0" xfId="1" applyNumberFormat="1" applyFont="1" applyAlignment="1">
      <alignment horizontal="center"/>
    </xf>
    <xf numFmtId="0" fontId="5" fillId="0" borderId="0" xfId="0" applyFont="1"/>
    <xf numFmtId="165" fontId="5" fillId="0" borderId="0" xfId="1" applyNumberFormat="1" applyFont="1" applyFill="1" applyBorder="1"/>
    <xf numFmtId="167" fontId="5" fillId="0" borderId="0" xfId="1" applyNumberFormat="1" applyFont="1" applyFill="1" applyAlignment="1"/>
    <xf numFmtId="165" fontId="0" fillId="0" borderId="3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165" fontId="5" fillId="0" borderId="0" xfId="4" applyNumberFormat="1" applyFont="1" applyFill="1" applyBorder="1"/>
    <xf numFmtId="3" fontId="0" fillId="0" borderId="0" xfId="0" applyNumberFormat="1" applyFont="1" applyFill="1"/>
    <xf numFmtId="165" fontId="0" fillId="0" borderId="0" xfId="1" applyNumberFormat="1" applyFont="1" applyBorder="1"/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165" fontId="0" fillId="0" borderId="0" xfId="0" applyNumberFormat="1" applyFont="1" applyFill="1"/>
    <xf numFmtId="165" fontId="0" fillId="0" borderId="0" xfId="1" applyNumberFormat="1" applyFont="1" applyFill="1" applyAlignment="1"/>
    <xf numFmtId="165" fontId="0" fillId="0" borderId="0" xfId="1" applyNumberFormat="1" applyFont="1" applyFill="1" applyAlignment="1">
      <alignment horizontal="right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4" xfId="1" applyNumberFormat="1" applyFont="1" applyBorder="1" applyAlignment="1">
      <alignment vertical="center"/>
    </xf>
    <xf numFmtId="167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5" fontId="0" fillId="2" borderId="4" xfId="1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4" fontId="0" fillId="0" borderId="0" xfId="1" applyNumberFormat="1" applyFont="1" applyFill="1" applyAlignment="1">
      <alignment horizontal="center"/>
    </xf>
    <xf numFmtId="4" fontId="5" fillId="0" borderId="0" xfId="1" applyNumberFormat="1" applyFont="1" applyFill="1" applyAlignment="1">
      <alignment horizontal="center"/>
    </xf>
    <xf numFmtId="170" fontId="5" fillId="0" borderId="0" xfId="1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0" fontId="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4" xfId="1" applyNumberFormat="1" applyFont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70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Fill="1" applyAlignment="1">
      <alignment horizontal="center"/>
    </xf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Cobertura potencial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(Anual!$B$4,Anual!$C$5,Anual!$E$5,Anual!$G$5)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(Anual!$B$4,Anual!$C$5,Anual!$E$5,Anual!$G$5,Anual!$H$5)</c15:sqref>
                  </c15:fullRef>
                </c:ext>
              </c:extLst>
            </c:strRef>
          </c:cat>
          <c:val>
            <c:numRef>
              <c:f>(Anual!$B$42:$C$42,Anual!$E$42,Anual!$G$42)</c:f>
              <c:numCache>
                <c:formatCode>0.0</c:formatCode>
                <c:ptCount val="4"/>
                <c:pt idx="0" formatCode="_(* #,##0_);_(* \(#,##0\);_(* &quot;-&quot;??_);_(@_)">
                  <c:v>0</c:v>
                </c:pt>
                <c:pt idx="1">
                  <c:v>125.1075870603531</c:v>
                </c:pt>
                <c:pt idx="2" formatCode="_(* #,##0_);_(* \(#,##0\);_(* &quot;-&quot;??_);_(@_)">
                  <c:v>1.9156481322086416</c:v>
                </c:pt>
                <c:pt idx="3" formatCode="_(* #,##0_);_(* \(#,##0\);_(* &quot;-&quot;??_);_(@_)">
                  <c:v>14.677425884194475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(Anual!$B$42:$C$42,Anual!$E$42,Anual!$G$42:$H$42)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(Anual!$B$4,Anual!$C$5,Anual!$E$5,Anual!$G$5)</c:f>
              <c:strCache>
                <c:ptCount val="4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(Anual!$B$4,Anual!$C$5,Anual!$E$5,Anual!$G$5,Anual!$H$5)</c15:sqref>
                  </c15:fullRef>
                </c:ext>
              </c:extLst>
            </c:strRef>
          </c:cat>
          <c:val>
            <c:numRef>
              <c:f>(Anual!$B$43:$C$43,Anual!$E$43,Anual!$G$43)</c:f>
              <c:numCache>
                <c:formatCode>0.0</c:formatCode>
                <c:ptCount val="4"/>
                <c:pt idx="0" formatCode="_(* #,##0_);_(* \(#,##0\);_(* &quot;-&quot;??_);_(@_)">
                  <c:v>58.266304901949674</c:v>
                </c:pt>
                <c:pt idx="1">
                  <c:v>117.16317776371869</c:v>
                </c:pt>
                <c:pt idx="2" formatCode="_(* #,##0_);_(* \(#,##0\);_(* &quot;-&quot;??_);_(@_)">
                  <c:v>1.9542089860561198</c:v>
                </c:pt>
                <c:pt idx="3" formatCode="_(* #,##0_);_(* \(#,##0\);_(* &quot;-&quot;??_);_(@_)">
                  <c:v>20.89816076753883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(Anual!$B$43:$C$43,Anual!$E$43,Anual!$G$43:$H$43)</c15:sqref>
                  </c15:fullRef>
                </c:ext>
              </c:extLst>
            </c:numRef>
          </c:val>
        </c:ser>
        <c:gapWidth val="100"/>
        <c:overlap val="-3"/>
        <c:axId val="57506432"/>
        <c:axId val="59007360"/>
      </c:barChart>
      <c:catAx>
        <c:axId val="57506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7360"/>
        <c:crosses val="autoZero"/>
        <c:auto val="1"/>
        <c:lblAlgn val="ctr"/>
        <c:lblOffset val="100"/>
      </c:catAx>
      <c:valAx>
        <c:axId val="59007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resultado 2016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(Anual!$B$4,Anual!$C$5,Anual!$E$5:$I$5,Anual!$K$5)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(Anual!$B$46:$C$46,Anual!$E$46:$I$46,Anual!$K$46)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93.649938038688305</c:v>
                </c:pt>
                <c:pt idx="2">
                  <c:v>102.01294033069735</c:v>
                </c:pt>
                <c:pt idx="3">
                  <c:v>7.389162561576355</c:v>
                </c:pt>
                <c:pt idx="4">
                  <c:v>142.38301002114554</c:v>
                </c:pt>
                <c:pt idx="5">
                  <c:v>100.00355185110641</c:v>
                </c:pt>
                <c:pt idx="6">
                  <c:v>60.651703315483651</c:v>
                </c:pt>
                <c:pt idx="7">
                  <c:v>15.909090909090908</c:v>
                </c:pt>
              </c:numCache>
            </c:numRef>
          </c:val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(Anual!$B$4,Anual!$C$5,Anual!$E$5:$I$5,Anual!$K$5)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(Anual!$B$47:$C$47,Anual!$E$47:$I$47,Anual!$K$47)</c:f>
              <c:numCache>
                <c:formatCode>0.0</c:formatCode>
                <c:ptCount val="8"/>
                <c:pt idx="0" formatCode="_(* #,##0_);_(* \(#,##0\);_(* &quot;-&quot;??_);_(@_)">
                  <c:v>98.59209793349595</c:v>
                </c:pt>
                <c:pt idx="1">
                  <c:v>99.335133547982096</c:v>
                </c:pt>
                <c:pt idx="2" formatCode="_(* #,##0_);_(* \(#,##0\);_(* &quot;-&quot;??_);_(@_)">
                  <c:v>98.740025384755199</c:v>
                </c:pt>
                <c:pt idx="3" formatCode="_(* #,##0_);_(* \(#,##0\);_(* &quot;-&quot;??_);_(@_)">
                  <c:v>3.7450861667442945</c:v>
                </c:pt>
                <c:pt idx="4" formatCode="_(* #,##0_);_(* \(#,##0\);_(* &quot;-&quot;??_);_(@_)">
                  <c:v>99.931858096807161</c:v>
                </c:pt>
                <c:pt idx="5" formatCode="_(* #,##0_);_(* \(#,##0\);_(* &quot;-&quot;??_);_(@_)">
                  <c:v>103.20366736922281</c:v>
                </c:pt>
                <c:pt idx="6" formatCode="_(* #,##0_);_(* \(#,##0\);_(* &quot;-&quot;??_);_(@_)">
                  <c:v>97.502374070624825</c:v>
                </c:pt>
                <c:pt idx="7" formatCode="_(* #,##0_);_(* \(#,##0\);_(* &quot;-&quot;??_);_(@_)">
                  <c:v>38.680431913404725</c:v>
                </c:pt>
              </c:numCache>
            </c:numRef>
          </c:val>
        </c:ser>
        <c:ser>
          <c:idx val="3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(Anual!$B$4,Anual!$C$5,Anual!$E$5:$I$5,Anual!$K$5)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(Anual!$B$48:$C$48,Anual!$E$48:$I$48,Anual!$K$48)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96.492535793335207</c:v>
                </c:pt>
                <c:pt idx="2">
                  <c:v>100.37648285772627</c:v>
                </c:pt>
                <c:pt idx="3">
                  <c:v>5.5671243641603247</c:v>
                </c:pt>
                <c:pt idx="4">
                  <c:v>121.15743405897635</c:v>
                </c:pt>
                <c:pt idx="5">
                  <c:v>101.60360961016461</c:v>
                </c:pt>
                <c:pt idx="6">
                  <c:v>79.077038693054234</c:v>
                </c:pt>
                <c:pt idx="7">
                  <c:v>27.294761411247816</c:v>
                </c:pt>
              </c:numCache>
            </c:numRef>
          </c:val>
        </c:ser>
        <c:gapWidth val="100"/>
        <c:overlap val="-3"/>
        <c:axId val="46958848"/>
        <c:axId val="46960640"/>
      </c:barChart>
      <c:catAx>
        <c:axId val="46958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6960640"/>
        <c:crosses val="autoZero"/>
        <c:auto val="1"/>
        <c:lblAlgn val="ctr"/>
        <c:lblOffset val="100"/>
      </c:catAx>
      <c:valAx>
        <c:axId val="4696064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6958848"/>
        <c:crosses val="autoZero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avance 2016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cat>
            <c:strRef>
              <c:f>(Anual!$B$4,Anual!$C$5,Anual!$E$5,Anual!$F$5,Anual!$G$5,Anual!$H$5,Anual!$I$5,Anual!$K$5)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(Anual!$B$51:$C$51,Anual!$E$51:$I$51,Anual!$K$51)</c:f>
              <c:numCache>
                <c:formatCode>#,##0.0</c:formatCode>
                <c:ptCount val="8"/>
                <c:pt idx="0" formatCode="_(* #,##0_);_(* \(#,##0\);_(* &quot;-&quot;??_);_(@_)">
                  <c:v>0</c:v>
                </c:pt>
                <c:pt idx="1">
                  <c:v>93.649938038688305</c:v>
                </c:pt>
                <c:pt idx="2" formatCode="_(* #,##0_);_(* \(#,##0\);_(* &quot;-&quot;??_);_(@_)">
                  <c:v>102.01294033069735</c:v>
                </c:pt>
                <c:pt idx="3" formatCode="_(* #,##0_);_(* \(#,##0\);_(* &quot;-&quot;??_);_(@_)">
                  <c:v>7.389162561576355</c:v>
                </c:pt>
                <c:pt idx="4" formatCode="_(* #,##0_);_(* \(#,##0\);_(* &quot;-&quot;??_);_(@_)">
                  <c:v>142.38301002114554</c:v>
                </c:pt>
                <c:pt idx="5" formatCode="_(* #,##0_);_(* \(#,##0\);_(* &quot;-&quot;??_);_(@_)">
                  <c:v>100.00355185110641</c:v>
                </c:pt>
                <c:pt idx="6" formatCode="_(* #,##0_);_(* \(#,##0\);_(* &quot;-&quot;??_);_(@_)">
                  <c:v>60.651703315483651</c:v>
                </c:pt>
                <c:pt idx="7" formatCode="_(* #,##0_);_(* \(#,##0\);_(* &quot;-&quot;??_);_(@_)">
                  <c:v>15.909090909090908</c:v>
                </c:pt>
              </c:numCache>
            </c:numRef>
          </c:val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cat>
            <c:strRef>
              <c:f>(Anual!$B$4,Anual!$C$5,Anual!$E$5,Anual!$F$5,Anual!$G$5,Anual!$H$5,Anual!$I$5,Anual!$K$5)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(Anual!$B$52:$C$52,Anual!$E$52:$I$52,Anual!$K$52)</c:f>
              <c:numCache>
                <c:formatCode>#,##0.0</c:formatCode>
                <c:ptCount val="8"/>
                <c:pt idx="0" formatCode="_(* #,##0_);_(* \(#,##0\);_(* &quot;-&quot;??_);_(@_)">
                  <c:v>98.59209793349595</c:v>
                </c:pt>
                <c:pt idx="1">
                  <c:v>99.335133547982096</c:v>
                </c:pt>
                <c:pt idx="2" formatCode="_(* #,##0_);_(* \(#,##0\);_(* &quot;-&quot;??_);_(@_)">
                  <c:v>98.740025384755199</c:v>
                </c:pt>
                <c:pt idx="3" formatCode="_(* #,##0_);_(* \(#,##0\);_(* &quot;-&quot;??_);_(@_)">
                  <c:v>3.7450861667442945</c:v>
                </c:pt>
                <c:pt idx="4" formatCode="_(* #,##0_);_(* \(#,##0\);_(* &quot;-&quot;??_);_(@_)">
                  <c:v>99.931858096807161</c:v>
                </c:pt>
                <c:pt idx="5" formatCode="_(* #,##0_);_(* \(#,##0\);_(* &quot;-&quot;??_);_(@_)">
                  <c:v>103.20366736922281</c:v>
                </c:pt>
                <c:pt idx="6" formatCode="_(* #,##0_);_(* \(#,##0\);_(* &quot;-&quot;??_);_(@_)">
                  <c:v>97.502374070624825</c:v>
                </c:pt>
                <c:pt idx="7" formatCode="_(* #,##0_);_(* \(#,##0\);_(* &quot;-&quot;??_);_(@_)">
                  <c:v>38.680431913404725</c:v>
                </c:pt>
              </c:numCache>
            </c:numRef>
          </c:val>
        </c:ser>
        <c:ser>
          <c:idx val="3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cat>
            <c:strRef>
              <c:f>(Anual!$B$4,Anual!$C$5,Anual!$E$5,Anual!$F$5,Anual!$G$5,Anual!$H$5,Anual!$I$5,Anual!$K$5)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(Anual!$B$53:$C$53,Anual!$E$53:$I$53,Anual!$K$53)</c:f>
              <c:numCache>
                <c:formatCode>#,##0.0</c:formatCode>
                <c:ptCount val="8"/>
                <c:pt idx="0" formatCode="_(* #,##0_);_(* \(#,##0\);_(* &quot;-&quot;??_);_(@_)">
                  <c:v>0</c:v>
                </c:pt>
                <c:pt idx="1">
                  <c:v>96.492535793335207</c:v>
                </c:pt>
                <c:pt idx="2" formatCode="_(* #,##0_);_(* \(#,##0\);_(* &quot;-&quot;??_);_(@_)">
                  <c:v>100.37648285772627</c:v>
                </c:pt>
                <c:pt idx="3" formatCode="_(* #,##0_);_(* \(#,##0\);_(* &quot;-&quot;??_);_(@_)">
                  <c:v>5.5671243641603247</c:v>
                </c:pt>
                <c:pt idx="4" formatCode="_(* #,##0_);_(* \(#,##0\);_(* &quot;-&quot;??_);_(@_)">
                  <c:v>121.15743405897635</c:v>
                </c:pt>
                <c:pt idx="5" formatCode="_(* #,##0_);_(* \(#,##0\);_(* &quot;-&quot;??_);_(@_)">
                  <c:v>101.60360961016461</c:v>
                </c:pt>
                <c:pt idx="6" formatCode="_(* #,##0_);_(* \(#,##0\);_(* &quot;-&quot;??_);_(@_)">
                  <c:v>79.077038693054234</c:v>
                </c:pt>
                <c:pt idx="7" formatCode="_(* #,##0_);_(* \(#,##0\);_(* &quot;-&quot;??_);_(@_)">
                  <c:v>27.294761411247816</c:v>
                </c:pt>
              </c:numCache>
            </c:numRef>
          </c:val>
        </c:ser>
        <c:gapWidth val="100"/>
        <c:overlap val="-3"/>
        <c:axId val="46986368"/>
        <c:axId val="46987904"/>
      </c:barChart>
      <c:catAx>
        <c:axId val="469863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6987904"/>
        <c:crosses val="autoZero"/>
        <c:auto val="1"/>
        <c:lblAlgn val="ctr"/>
        <c:lblOffset val="100"/>
      </c:catAx>
      <c:valAx>
        <c:axId val="4698790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6986368"/>
        <c:crosses val="autoZero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transferencia efectiva del gasto (ITG)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Anual!$A$56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(Anual!$B$4,Anual!$C$5,Anual!$E$5,Anual!$F$5,Anual!$G$5,Anual!$H$5,Anual!$I$5,Anual!$K$5)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(Anual!$B$56:$C$56,Anual!$E$56:$I$56,Anual!$K$56)</c:f>
              <c:numCache>
                <c:formatCode>#,##0.0</c:formatCode>
                <c:ptCount val="8"/>
                <c:pt idx="0" formatCode="_(* #,##0_);_(* \(#,##0\);_(* &quot;-&quot;??_);_(@_)">
                  <c:v>100</c:v>
                </c:pt>
                <c:pt idx="1">
                  <c:v>100</c:v>
                </c:pt>
                <c:pt idx="2" formatCode="_(* #,##0_);_(* \(#,##0\);_(* &quot;-&quot;??_);_(@_)">
                  <c:v>100</c:v>
                </c:pt>
                <c:pt idx="3" formatCode="_(* #,##0_);_(* \(#,##0\);_(* &quot;-&quot;??_);_(@_)">
                  <c:v>100</c:v>
                </c:pt>
                <c:pt idx="4" formatCode="_(* #,##0_);_(* \(#,##0\);_(* &quot;-&quot;??_);_(@_)">
                  <c:v>100</c:v>
                </c:pt>
                <c:pt idx="5" formatCode="_(* #,##0_);_(* \(#,##0\);_(* &quot;-&quot;??_);_(@_)">
                  <c:v>100</c:v>
                </c:pt>
                <c:pt idx="6" formatCode="_(* #,##0_);_(* \(#,##0\);_(* &quot;-&quot;??_);_(@_)">
                  <c:v>100</c:v>
                </c:pt>
                <c:pt idx="7" formatCode="_(* #,##0_);_(* \(#,##0\);_(* &quot;-&quot;??_);_(@_)">
                  <c:v>100</c:v>
                </c:pt>
              </c:numCache>
            </c:numRef>
          </c:val>
        </c:ser>
        <c:gapWidth val="100"/>
        <c:overlap val="-24"/>
        <c:axId val="47003904"/>
        <c:axId val="47009792"/>
      </c:barChart>
      <c:catAx>
        <c:axId val="4700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009792"/>
        <c:crosses val="autoZero"/>
        <c:auto val="1"/>
        <c:lblAlgn val="ctr"/>
        <c:lblOffset val="100"/>
      </c:catAx>
      <c:valAx>
        <c:axId val="47009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00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expansión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Anual!$A$59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(Anual!$B$4,Anual!$C$5,Anual!$E$5,Anual!$F$5,Anual!$G$5,Anual!$H$5,Anual!$I$5)</c:f>
              <c:strCache>
                <c:ptCount val="7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</c:strCache>
            </c:strRef>
          </c:cat>
          <c:val>
            <c:numRef>
              <c:f>(Anual!$B$59:$C$59,Anual!$E$59:$I$59)</c:f>
              <c:numCache>
                <c:formatCode>#,##0.0</c:formatCode>
                <c:ptCount val="7"/>
                <c:pt idx="0" formatCode="#,##0.0____">
                  <c:v>0.54984262282262719</c:v>
                </c:pt>
                <c:pt idx="1">
                  <c:v>-1.3175307716631335</c:v>
                </c:pt>
                <c:pt idx="2" formatCode="#,##0.0____">
                  <c:v>283.51351351351354</c:v>
                </c:pt>
                <c:pt idx="3" formatCode="#,##0.0____">
                  <c:v>1163.1578947368421</c:v>
                </c:pt>
                <c:pt idx="4" formatCode="#,##0.0____">
                  <c:v>-0.8197246237592104</c:v>
                </c:pt>
                <c:pt idx="5" formatCode="#,##0.0____">
                  <c:v>3.5350935255325844</c:v>
                </c:pt>
                <c:pt idx="6" formatCode="#,##0.0____">
                  <c:v>21.74449983991218</c:v>
                </c:pt>
              </c:numCache>
            </c:numRef>
          </c:val>
        </c:ser>
        <c:ser>
          <c:idx val="1"/>
          <c:order val="1"/>
          <c:tx>
            <c:strRef>
              <c:f>Anual!$A$60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(Anual!$B$4,Anual!$C$5,Anual!$E$5,Anual!$F$5,Anual!$G$5,Anual!$H$5,Anual!$I$5)</c:f>
              <c:strCache>
                <c:ptCount val="7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</c:strCache>
            </c:strRef>
          </c:cat>
          <c:val>
            <c:numRef>
              <c:f>(Anual!$B$60:$C$60,Anual!$E$60:$I$60)</c:f>
              <c:numCache>
                <c:formatCode>#,##0.0</c:formatCode>
                <c:ptCount val="7"/>
                <c:pt idx="0" formatCode="#,##0.0____">
                  <c:v>13.987075425498485</c:v>
                </c:pt>
                <c:pt idx="1">
                  <c:v>4.2739035291737615</c:v>
                </c:pt>
                <c:pt idx="2" formatCode="#,##0.0____">
                  <c:v>308.96982460891678</c:v>
                </c:pt>
                <c:pt idx="3" formatCode="#,##0.0____">
                  <c:v>611.56637168141583</c:v>
                </c:pt>
                <c:pt idx="4" formatCode="#,##0.0____">
                  <c:v>1.8540447215449563</c:v>
                </c:pt>
                <c:pt idx="5" formatCode="#,##0.0____">
                  <c:v>35.666893408354341</c:v>
                </c:pt>
                <c:pt idx="6" formatCode="#,##0.0____">
                  <c:v>37.963106273069073</c:v>
                </c:pt>
              </c:numCache>
            </c:numRef>
          </c:val>
        </c:ser>
        <c:ser>
          <c:idx val="3"/>
          <c:order val="2"/>
          <c:tx>
            <c:strRef>
              <c:f>Anual!$A$61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(Anual!$B$4,Anual!$C$5,Anual!$E$5,Anual!$F$5,Anual!$G$5,Anual!$H$5,Anual!$I$5)</c:f>
              <c:strCache>
                <c:ptCount val="7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</c:strCache>
            </c:strRef>
          </c:cat>
          <c:val>
            <c:numRef>
              <c:f>(Anual!$B$61:$C$61,Anual!$E$61:$I$61)</c:f>
              <c:numCache>
                <c:formatCode>#,##0.0</c:formatCode>
                <c:ptCount val="7"/>
                <c:pt idx="0" formatCode="#,##0.0____">
                  <c:v>13.363753191619487</c:v>
                </c:pt>
                <c:pt idx="1">
                  <c:v>5.6660867371479462</c:v>
                </c:pt>
                <c:pt idx="2" formatCode="#,##0.0____">
                  <c:v>6.6376568747704034</c:v>
                </c:pt>
                <c:pt idx="3" formatCode="#,##0.0____">
                  <c:v>-43.667662241887903</c:v>
                </c:pt>
                <c:pt idx="4" formatCode="#,##0.0____">
                  <c:v>2.6958680394475465</c:v>
                </c:pt>
                <c:pt idx="5" formatCode="#,##0.0____">
                  <c:v>31.034694410062791</c:v>
                </c:pt>
                <c:pt idx="6" formatCode="#,##0.0____">
                  <c:v>13.321839142206438</c:v>
                </c:pt>
              </c:numCache>
            </c:numRef>
          </c:val>
        </c:ser>
        <c:gapWidth val="100"/>
        <c:overlap val="-24"/>
        <c:axId val="47031040"/>
        <c:axId val="47032576"/>
      </c:barChart>
      <c:catAx>
        <c:axId val="470310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7032576"/>
        <c:crosses val="autoZero"/>
        <c:auto val="1"/>
        <c:lblAlgn val="ctr"/>
        <c:lblOffset val="100"/>
      </c:catAx>
      <c:valAx>
        <c:axId val="47032576"/>
        <c:scaling>
          <c:orientation val="minMax"/>
        </c:scaling>
        <c:axPos val="l"/>
        <c:majorGridlines/>
        <c:numFmt formatCode="#,##0.0____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7031040"/>
        <c:crosses val="autoZero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IMAS: Indicadores de gasto medio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cat>
            <c:strRef>
              <c:f>(Anual!$B$4,Anual!$C$5,Anual!$E$5,Anual!$F$5,Anual!$G$5,Anual!$H$5,Anual!$I$5,Anual!$K$5)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(Anual!$B$64:$C$64,Anual!$E$64:$I$64,Anual!$K$64)</c:f>
              <c:numCache>
                <c:formatCode>_(* #,##0_);_(* \(#,##0\);_(* "-"??_);_(@_)</c:formatCode>
                <c:ptCount val="8"/>
                <c:pt idx="0">
                  <c:v>612315.70639015327</c:v>
                </c:pt>
                <c:pt idx="1">
                  <c:v>360000</c:v>
                </c:pt>
                <c:pt idx="2">
                  <c:v>2702989.8947368423</c:v>
                </c:pt>
                <c:pt idx="3">
                  <c:v>3602516.895828478</c:v>
                </c:pt>
                <c:pt idx="4">
                  <c:v>899795.39562034642</c:v>
                </c:pt>
                <c:pt idx="5">
                  <c:v>960000</c:v>
                </c:pt>
                <c:pt idx="6">
                  <c:v>1287936.5573406979</c:v>
                </c:pt>
                <c:pt idx="7">
                  <c:v>746400</c:v>
                </c:pt>
              </c:numCache>
            </c:numRef>
          </c:val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cat>
            <c:strRef>
              <c:f>(Anual!$B$4,Anual!$C$5,Anual!$E$5,Anual!$F$5,Anual!$G$5,Anual!$H$5,Anual!$I$5,Anual!$K$5)</c:f>
              <c:strCache>
                <c:ptCount val="8"/>
                <c:pt idx="0">
                  <c:v>Bienestar y Promocion Familiar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Atención a Familias</c:v>
                </c:pt>
                <c:pt idx="6">
                  <c:v>Alternativas de Cuido</c:v>
                </c:pt>
                <c:pt idx="7">
                  <c:v>Personas trabajadores menores de edad</c:v>
                </c:pt>
              </c:strCache>
            </c:strRef>
          </c:cat>
          <c:val>
            <c:numRef>
              <c:f>(Anual!$B$65:$C$65,Anual!$E$65:$I$65,Anual!$K$65)</c:f>
              <c:numCache>
                <c:formatCode>_(* #,##0_);_(* \(#,##0\);_(* "-"??_);_(@_)</c:formatCode>
                <c:ptCount val="8"/>
                <c:pt idx="0">
                  <c:v>620460.7274049914</c:v>
                </c:pt>
                <c:pt idx="1">
                  <c:v>376072.77855061169</c:v>
                </c:pt>
                <c:pt idx="2">
                  <c:v>1383923.5100704106</c:v>
                </c:pt>
                <c:pt idx="3">
                  <c:v>1605909.570041609</c:v>
                </c:pt>
                <c:pt idx="4">
                  <c:v>700668.8165218241</c:v>
                </c:pt>
                <c:pt idx="5">
                  <c:v>959215.99482238304</c:v>
                </c:pt>
                <c:pt idx="6">
                  <c:v>1435724.0716491661</c:v>
                </c:pt>
                <c:pt idx="7">
                  <c:v>1996228.5714285714</c:v>
                </c:pt>
              </c:numCache>
            </c:numRef>
          </c:val>
        </c:ser>
        <c:gapWidth val="100"/>
        <c:overlap val="-3"/>
        <c:axId val="47107456"/>
        <c:axId val="47117440"/>
      </c:barChart>
      <c:catAx>
        <c:axId val="47107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7117440"/>
        <c:crosses val="autoZero"/>
        <c:auto val="1"/>
        <c:lblAlgn val="ctr"/>
        <c:lblOffset val="100"/>
      </c:catAx>
      <c:valAx>
        <c:axId val="4711744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47107456"/>
        <c:crosses val="autoZero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IMAS: Índice de eficiencia (IE) 2016  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(Anual!$C$5,Anual!$E$5,Anual!$F$5,Anual!$G$5,Anual!$H$5,Anual!$I$5,Anual!$K$5)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Atención a Familias</c:v>
                </c:pt>
                <c:pt idx="5">
                  <c:v>Alternativas de Cuido</c:v>
                </c:pt>
                <c:pt idx="6">
                  <c:v>Personas trabajadores menores de edad</c:v>
                </c:pt>
              </c:strCache>
            </c:strRef>
          </c:cat>
          <c:val>
            <c:numRef>
              <c:f>(Anual!$C$66,Anual!$E$66:$I$66,Anual!$K$66)</c:f>
              <c:numCache>
                <c:formatCode>_(* #,##0_);_(* \(#,##0\);_(* "-"??_);_(@_)</c:formatCode>
                <c:ptCount val="7"/>
                <c:pt idx="0" formatCode="#,##0.0">
                  <c:v>92.3685915781478</c:v>
                </c:pt>
                <c:pt idx="1">
                  <c:v>196.04885447740972</c:v>
                </c:pt>
                <c:pt idx="2">
                  <c:v>12.48866060530812</c:v>
                </c:pt>
                <c:pt idx="3">
                  <c:v>155.58977185913776</c:v>
                </c:pt>
                <c:pt idx="4">
                  <c:v>101.68665425957508</c:v>
                </c:pt>
                <c:pt idx="5">
                  <c:v>70.937174482309999</c:v>
                </c:pt>
                <c:pt idx="6">
                  <c:v>10.205649898486259</c:v>
                </c:pt>
              </c:numCache>
            </c:numRef>
          </c:val>
        </c:ser>
        <c:gapWidth val="100"/>
        <c:overlap val="-24"/>
        <c:axId val="48088576"/>
        <c:axId val="48090112"/>
      </c:barChart>
      <c:catAx>
        <c:axId val="48088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90112"/>
        <c:crosses val="autoZero"/>
        <c:auto val="1"/>
        <c:lblAlgn val="ctr"/>
        <c:lblOffset val="100"/>
      </c:catAx>
      <c:valAx>
        <c:axId val="48090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8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IMAS: Indicadores de giro de recursos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Anual!$A$71:$A$72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Anual!$B$71:$B$72</c:f>
              <c:numCache>
                <c:formatCode>_(* #,##0_);_(* \(#,##0\);_(* "-"??_);_(@_)</c:formatCode>
                <c:ptCount val="2"/>
                <c:pt idx="0">
                  <c:v>94.404243482721952</c:v>
                </c:pt>
                <c:pt idx="1">
                  <c:v>104.43608708282319</c:v>
                </c:pt>
              </c:numCache>
            </c:numRef>
          </c:val>
        </c:ser>
        <c:gapWidth val="100"/>
        <c:overlap val="-24"/>
        <c:axId val="48634496"/>
        <c:axId val="48673152"/>
      </c:barChart>
      <c:catAx>
        <c:axId val="48634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673152"/>
        <c:crosses val="autoZero"/>
        <c:auto val="1"/>
        <c:lblAlgn val="ctr"/>
        <c:lblOffset val="100"/>
      </c:catAx>
      <c:valAx>
        <c:axId val="486731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6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44823</xdr:colOff>
      <xdr:row>27</xdr:row>
      <xdr:rowOff>34737</xdr:rowOff>
    </xdr:from>
    <xdr:to>
      <xdr:col>18</xdr:col>
      <xdr:colOff>44823</xdr:colOff>
      <xdr:row>41</xdr:row>
      <xdr:rowOff>110937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739589</xdr:colOff>
      <xdr:row>44</xdr:row>
      <xdr:rowOff>45942</xdr:rowOff>
    </xdr:from>
    <xdr:to>
      <xdr:col>17</xdr:col>
      <xdr:colOff>739589</xdr:colOff>
      <xdr:row>58</xdr:row>
      <xdr:rowOff>122142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56031</xdr:colOff>
      <xdr:row>61</xdr:row>
      <xdr:rowOff>12326</xdr:rowOff>
    </xdr:from>
    <xdr:to>
      <xdr:col>18</xdr:col>
      <xdr:colOff>56031</xdr:colOff>
      <xdr:row>75</xdr:row>
      <xdr:rowOff>66115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61630</xdr:colOff>
      <xdr:row>77</xdr:row>
      <xdr:rowOff>180415</xdr:rowOff>
    </xdr:from>
    <xdr:to>
      <xdr:col>18</xdr:col>
      <xdr:colOff>61630</xdr:colOff>
      <xdr:row>92</xdr:row>
      <xdr:rowOff>66115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3104030</xdr:colOff>
      <xdr:row>89</xdr:row>
      <xdr:rowOff>124387</xdr:rowOff>
    </xdr:from>
    <xdr:to>
      <xdr:col>4</xdr:col>
      <xdr:colOff>459442</xdr:colOff>
      <xdr:row>104</xdr:row>
      <xdr:rowOff>10087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537883</xdr:colOff>
      <xdr:row>89</xdr:row>
      <xdr:rowOff>23533</xdr:rowOff>
    </xdr:from>
    <xdr:to>
      <xdr:col>9</xdr:col>
      <xdr:colOff>369795</xdr:colOff>
      <xdr:row>103</xdr:row>
      <xdr:rowOff>99733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3126443</xdr:colOff>
      <xdr:row>107</xdr:row>
      <xdr:rowOff>158004</xdr:rowOff>
    </xdr:from>
    <xdr:to>
      <xdr:col>4</xdr:col>
      <xdr:colOff>481855</xdr:colOff>
      <xdr:row>122</xdr:row>
      <xdr:rowOff>43704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616325</xdr:colOff>
      <xdr:row>106</xdr:row>
      <xdr:rowOff>79561</xdr:rowOff>
    </xdr:from>
    <xdr:to>
      <xdr:col>9</xdr:col>
      <xdr:colOff>448237</xdr:colOff>
      <xdr:row>120</xdr:row>
      <xdr:rowOff>155761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Avancemos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60"/>
  <sheetViews>
    <sheetView zoomScale="70" zoomScaleNormal="70" zoomScalePageLayoutView="90" workbookViewId="0">
      <pane ySplit="5" topLeftCell="A21" activePane="bottomLeft" state="frozen"/>
      <selection pane="bottomLeft" activeCell="C66" sqref="C66:D66"/>
    </sheetView>
  </sheetViews>
  <sheetFormatPr baseColWidth="10" defaultColWidth="11.42578125" defaultRowHeight="15"/>
  <cols>
    <col min="1" max="1" width="52.5703125" style="6" customWidth="1"/>
    <col min="2" max="2" width="22.42578125" style="6" customWidth="1"/>
    <col min="3" max="3" width="20.28515625" style="6" customWidth="1"/>
    <col min="4" max="4" width="16.42578125" style="6" customWidth="1"/>
    <col min="5" max="5" width="17.85546875" style="6" bestFit="1" customWidth="1"/>
    <col min="6" max="6" width="18" style="6" customWidth="1"/>
    <col min="7" max="7" width="25" style="6" customWidth="1"/>
    <col min="8" max="8" width="23" style="6" customWidth="1"/>
    <col min="9" max="9" width="17.140625" style="6" customWidth="1"/>
    <col min="10" max="10" width="17.5703125" style="6" customWidth="1"/>
    <col min="11" max="16384" width="11.42578125" style="6"/>
  </cols>
  <sheetData>
    <row r="2" spans="1:10" ht="15.75">
      <c r="A2" s="134" t="s">
        <v>86</v>
      </c>
      <c r="B2" s="134"/>
      <c r="C2" s="134"/>
      <c r="D2" s="134"/>
      <c r="E2" s="134"/>
      <c r="F2" s="134"/>
      <c r="G2" s="134"/>
      <c r="H2" s="134"/>
      <c r="I2" s="134"/>
    </row>
    <row r="4" spans="1:10">
      <c r="A4" s="125" t="s">
        <v>0</v>
      </c>
      <c r="B4" s="127" t="s">
        <v>49</v>
      </c>
      <c r="C4" s="23"/>
      <c r="D4" s="23"/>
      <c r="E4" s="23"/>
      <c r="F4" s="23"/>
      <c r="G4" s="53"/>
      <c r="H4" s="53"/>
      <c r="I4" s="53"/>
      <c r="J4" s="53"/>
    </row>
    <row r="5" spans="1:10" ht="45.75" thickBot="1">
      <c r="A5" s="126"/>
      <c r="B5" s="128"/>
      <c r="C5" s="133" t="s">
        <v>1</v>
      </c>
      <c r="D5" s="133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09" t="s">
        <v>152</v>
      </c>
    </row>
    <row r="6" spans="1:10" ht="15.75" thickTop="1"/>
    <row r="7" spans="1:10">
      <c r="A7" s="24" t="s">
        <v>2</v>
      </c>
    </row>
    <row r="8" spans="1:10">
      <c r="B8" s="25"/>
      <c r="C8" s="25"/>
    </row>
    <row r="9" spans="1:10">
      <c r="A9" s="6" t="s">
        <v>42</v>
      </c>
      <c r="B9" s="41" t="s">
        <v>43</v>
      </c>
      <c r="C9" s="26" t="s">
        <v>43</v>
      </c>
      <c r="D9" s="26" t="s">
        <v>44</v>
      </c>
      <c r="E9" s="41" t="s">
        <v>43</v>
      </c>
      <c r="F9" s="49" t="s">
        <v>43</v>
      </c>
      <c r="G9" s="49" t="s">
        <v>43</v>
      </c>
      <c r="H9" s="49" t="s">
        <v>43</v>
      </c>
      <c r="I9" s="59" t="s">
        <v>144</v>
      </c>
      <c r="J9" s="59" t="s">
        <v>43</v>
      </c>
    </row>
    <row r="10" spans="1:10" s="28" customFormat="1">
      <c r="A10" s="27" t="s">
        <v>57</v>
      </c>
      <c r="B10" s="54">
        <v>123175</v>
      </c>
      <c r="C10" s="54">
        <v>102759</v>
      </c>
      <c r="D10" s="54">
        <v>127413</v>
      </c>
      <c r="E10" s="54">
        <v>120</v>
      </c>
      <c r="F10" s="54">
        <v>9</v>
      </c>
      <c r="G10" s="54">
        <v>879</v>
      </c>
      <c r="H10" s="28">
        <v>16789</v>
      </c>
      <c r="I10" s="28">
        <v>14363</v>
      </c>
      <c r="J10" s="59" t="s">
        <v>147</v>
      </c>
    </row>
    <row r="11" spans="1:10">
      <c r="A11" s="29" t="s">
        <v>87</v>
      </c>
      <c r="B11" s="78" t="s">
        <v>147</v>
      </c>
      <c r="C11" s="78" t="s">
        <v>147</v>
      </c>
      <c r="D11" s="78">
        <v>145000</v>
      </c>
      <c r="E11" s="78">
        <v>350</v>
      </c>
      <c r="F11" s="78">
        <v>200</v>
      </c>
      <c r="G11" s="78">
        <v>8935</v>
      </c>
      <c r="H11" s="78">
        <v>38939</v>
      </c>
      <c r="I11" s="78">
        <v>17685</v>
      </c>
      <c r="J11" s="110" t="s">
        <v>147</v>
      </c>
    </row>
    <row r="12" spans="1:10">
      <c r="A12" s="29" t="s">
        <v>153</v>
      </c>
      <c r="B12" s="78">
        <f>SUM(D12:I12)</f>
        <v>579642</v>
      </c>
      <c r="C12" s="78" t="s">
        <v>147</v>
      </c>
      <c r="D12" s="78">
        <v>425000</v>
      </c>
      <c r="E12" s="78">
        <v>650</v>
      </c>
      <c r="F12" s="78">
        <v>200</v>
      </c>
      <c r="G12" s="78">
        <v>26805</v>
      </c>
      <c r="H12" s="78">
        <v>77817</v>
      </c>
      <c r="I12" s="78">
        <v>49170</v>
      </c>
      <c r="J12" s="110" t="s">
        <v>147</v>
      </c>
    </row>
    <row r="13" spans="1:10">
      <c r="A13" s="29" t="s">
        <v>88</v>
      </c>
      <c r="B13" s="54">
        <v>147173</v>
      </c>
      <c r="C13" s="54">
        <v>106374</v>
      </c>
      <c r="D13" s="54">
        <v>131456</v>
      </c>
      <c r="E13" s="54">
        <v>651</v>
      </c>
      <c r="F13" s="54">
        <v>4</v>
      </c>
      <c r="G13" s="54">
        <v>9250</v>
      </c>
      <c r="H13" s="78">
        <v>40771</v>
      </c>
      <c r="I13" s="54">
        <v>18277</v>
      </c>
      <c r="J13" s="110" t="s">
        <v>147</v>
      </c>
    </row>
    <row r="14" spans="1:10">
      <c r="A14" s="29" t="s">
        <v>154</v>
      </c>
      <c r="B14" s="54">
        <f>SUM(D14:I14)</f>
        <v>509601</v>
      </c>
      <c r="C14" s="54" t="s">
        <v>147</v>
      </c>
      <c r="D14" s="54">
        <v>372746</v>
      </c>
      <c r="E14" s="54">
        <v>1179</v>
      </c>
      <c r="F14" s="54">
        <v>4</v>
      </c>
      <c r="G14" s="54">
        <v>13331</v>
      </c>
      <c r="H14" s="78">
        <v>74890</v>
      </c>
      <c r="I14" s="54">
        <v>47451</v>
      </c>
      <c r="J14" s="110" t="s">
        <v>147</v>
      </c>
    </row>
    <row r="15" spans="1:10">
      <c r="A15" s="29" t="s">
        <v>89</v>
      </c>
      <c r="B15" s="78" t="s">
        <v>147</v>
      </c>
      <c r="C15" s="78" t="s">
        <v>147</v>
      </c>
      <c r="D15" s="54">
        <v>151048</v>
      </c>
      <c r="E15" s="54">
        <v>929</v>
      </c>
      <c r="F15" s="54">
        <v>989</v>
      </c>
      <c r="G15" s="54">
        <v>10836</v>
      </c>
      <c r="H15" s="54">
        <v>57540</v>
      </c>
      <c r="I15" s="54">
        <v>24419</v>
      </c>
      <c r="J15" s="110" t="s">
        <v>147</v>
      </c>
    </row>
    <row r="16" spans="1:10">
      <c r="B16" s="28"/>
      <c r="C16" s="28" t="s">
        <v>54</v>
      </c>
      <c r="D16" s="28"/>
      <c r="E16" s="28"/>
      <c r="F16" s="28"/>
      <c r="G16" s="28"/>
      <c r="H16" s="28"/>
      <c r="I16" s="28"/>
      <c r="J16" s="28"/>
    </row>
    <row r="17" spans="1:11">
      <c r="A17" s="30" t="s">
        <v>3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1">
      <c r="A18" s="29" t="s">
        <v>57</v>
      </c>
      <c r="B18" s="76">
        <f>C18+H18+G18+E18+F18+I18+J18</f>
        <v>15759618291.66</v>
      </c>
      <c r="C18" s="135">
        <v>9560106500</v>
      </c>
      <c r="D18" s="135"/>
      <c r="E18" s="76">
        <v>14168894</v>
      </c>
      <c r="F18" s="76">
        <v>1190000</v>
      </c>
      <c r="G18" s="76">
        <v>57080500</v>
      </c>
      <c r="H18" s="28">
        <v>2445346723</v>
      </c>
      <c r="I18" s="28">
        <v>3491272237.9999995</v>
      </c>
      <c r="J18" s="28">
        <v>190453436.66</v>
      </c>
    </row>
    <row r="19" spans="1:11">
      <c r="A19" s="29" t="s">
        <v>87</v>
      </c>
      <c r="B19" s="76">
        <f>SUM(C19:H19)+I19</f>
        <v>26453175000</v>
      </c>
      <c r="C19" s="135">
        <v>12750000000</v>
      </c>
      <c r="D19" s="135"/>
      <c r="E19" s="76">
        <v>146250000</v>
      </c>
      <c r="F19" s="76">
        <v>60000000</v>
      </c>
      <c r="G19" s="76">
        <v>2010375000</v>
      </c>
      <c r="H19" s="76">
        <v>6225360000</v>
      </c>
      <c r="I19" s="54">
        <v>5261190000</v>
      </c>
      <c r="J19" s="28" t="s">
        <v>147</v>
      </c>
    </row>
    <row r="20" spans="1:11" s="28" customFormat="1">
      <c r="A20" s="27" t="s">
        <v>88</v>
      </c>
      <c r="B20" s="76">
        <f>SUM(C20:H20)+I20+J20</f>
        <v>23706717291</v>
      </c>
      <c r="C20" s="135">
        <v>10860752500</v>
      </c>
      <c r="D20" s="135"/>
      <c r="E20" s="76">
        <v>143881036.00000003</v>
      </c>
      <c r="F20" s="76">
        <v>410000</v>
      </c>
      <c r="G20" s="76">
        <v>1285869089.9999998</v>
      </c>
      <c r="H20" s="76">
        <v>5770552008</v>
      </c>
      <c r="I20" s="54">
        <v>5409252657.000001</v>
      </c>
      <c r="J20" s="28">
        <v>236000000</v>
      </c>
    </row>
    <row r="21" spans="1:11">
      <c r="A21" s="29" t="s">
        <v>89</v>
      </c>
      <c r="B21" s="76">
        <f>SUM(C21:H21)+I21</f>
        <v>117991024640</v>
      </c>
      <c r="C21" s="135">
        <v>48970080000</v>
      </c>
      <c r="D21" s="135"/>
      <c r="E21" s="112">
        <v>1397700000</v>
      </c>
      <c r="F21" s="112">
        <v>1397700000</v>
      </c>
      <c r="G21" s="76">
        <v>7177242240</v>
      </c>
      <c r="H21" s="76">
        <v>36682560000</v>
      </c>
      <c r="I21" s="54">
        <v>22365742400</v>
      </c>
      <c r="J21" s="28" t="s">
        <v>147</v>
      </c>
    </row>
    <row r="22" spans="1:11">
      <c r="A22" s="29" t="s">
        <v>90</v>
      </c>
      <c r="B22" s="76">
        <f>SUM(C22:H22)+I22+J22</f>
        <v>23706717291</v>
      </c>
      <c r="C22" s="136">
        <f>C20</f>
        <v>10860752500</v>
      </c>
      <c r="D22" s="136"/>
      <c r="E22" s="76">
        <f>E20</f>
        <v>143881036.00000003</v>
      </c>
      <c r="F22" s="76">
        <f t="shared" ref="F22:H22" si="0">F20</f>
        <v>410000</v>
      </c>
      <c r="G22" s="76">
        <f t="shared" si="0"/>
        <v>1285869089.9999998</v>
      </c>
      <c r="H22" s="76">
        <f t="shared" si="0"/>
        <v>5770552008</v>
      </c>
      <c r="I22" s="54">
        <f>I20</f>
        <v>5409252657.000001</v>
      </c>
      <c r="J22" s="113">
        <f>J20</f>
        <v>236000000</v>
      </c>
    </row>
    <row r="23" spans="1:11">
      <c r="B23" s="28"/>
      <c r="C23" s="28"/>
      <c r="D23" s="28"/>
      <c r="E23" s="28"/>
      <c r="F23" s="28"/>
      <c r="G23" s="28"/>
      <c r="H23" s="28"/>
      <c r="I23" s="54"/>
      <c r="J23" s="28"/>
    </row>
    <row r="24" spans="1:11">
      <c r="A24" s="32" t="s">
        <v>4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1">
      <c r="A25" s="27" t="s">
        <v>87</v>
      </c>
      <c r="B25" s="28">
        <f>B19</f>
        <v>26453175000</v>
      </c>
      <c r="C25" s="28"/>
      <c r="D25" s="28"/>
      <c r="E25" s="28"/>
      <c r="F25" s="28"/>
      <c r="G25" s="28"/>
      <c r="H25" s="28"/>
      <c r="I25" s="28"/>
      <c r="J25" s="28"/>
    </row>
    <row r="26" spans="1:11">
      <c r="A26" s="27" t="s">
        <v>88</v>
      </c>
      <c r="B26" s="28">
        <v>24679783994.690002</v>
      </c>
      <c r="C26" s="28"/>
      <c r="D26" s="28"/>
      <c r="E26" s="28"/>
      <c r="F26" s="45"/>
      <c r="G26" s="28"/>
      <c r="H26" s="28"/>
      <c r="I26" s="28"/>
      <c r="J26" s="28"/>
    </row>
    <row r="27" spans="1:11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1">
      <c r="A28" s="28" t="s">
        <v>5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1">
      <c r="A29" s="27" t="s">
        <v>58</v>
      </c>
      <c r="B29" s="80">
        <v>1</v>
      </c>
      <c r="C29" s="80">
        <v>1</v>
      </c>
      <c r="D29" s="80">
        <v>1</v>
      </c>
      <c r="E29" s="80">
        <v>1</v>
      </c>
      <c r="F29" s="80">
        <v>1</v>
      </c>
      <c r="G29" s="80">
        <v>1</v>
      </c>
      <c r="H29" s="80">
        <v>1</v>
      </c>
      <c r="I29" s="80">
        <v>1</v>
      </c>
      <c r="J29" s="80">
        <v>1</v>
      </c>
    </row>
    <row r="30" spans="1:11">
      <c r="A30" s="27" t="s">
        <v>91</v>
      </c>
      <c r="B30" s="80">
        <v>0.99</v>
      </c>
      <c r="C30" s="80">
        <v>0.99</v>
      </c>
      <c r="D30" s="80">
        <v>0.99</v>
      </c>
      <c r="E30" s="80">
        <v>0.99</v>
      </c>
      <c r="F30" s="80">
        <v>0.99</v>
      </c>
      <c r="G30" s="80">
        <v>0.99</v>
      </c>
      <c r="H30" s="80">
        <v>0.99</v>
      </c>
      <c r="I30" s="80">
        <v>0.99</v>
      </c>
      <c r="J30" s="80">
        <v>0.99</v>
      </c>
    </row>
    <row r="31" spans="1:11">
      <c r="A31" s="27" t="s">
        <v>6</v>
      </c>
      <c r="B31" s="5">
        <v>353084</v>
      </c>
      <c r="C31" s="129">
        <v>143836.99999999994</v>
      </c>
      <c r="D31" s="129"/>
      <c r="E31" s="110">
        <v>145225</v>
      </c>
      <c r="F31" s="110" t="s">
        <v>147</v>
      </c>
      <c r="G31" s="110">
        <v>74107</v>
      </c>
      <c r="H31" s="110" t="s">
        <v>147</v>
      </c>
      <c r="I31" s="110" t="s">
        <v>147</v>
      </c>
      <c r="J31" s="110" t="s">
        <v>147</v>
      </c>
      <c r="K31" s="107"/>
    </row>
    <row r="32" spans="1:11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2">
      <c r="A33" s="33" t="s">
        <v>7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2">
      <c r="A34" s="28" t="s">
        <v>59</v>
      </c>
      <c r="B34" s="28">
        <f>B18/B29</f>
        <v>15759618291.66</v>
      </c>
      <c r="C34" s="130">
        <f>C18/C29</f>
        <v>9560106500</v>
      </c>
      <c r="D34" s="130"/>
      <c r="E34" s="28">
        <f>E18/E29</f>
        <v>14168894</v>
      </c>
      <c r="F34" s="28">
        <f t="shared" ref="F34:J34" si="1">F18/F29</f>
        <v>1190000</v>
      </c>
      <c r="G34" s="28">
        <f t="shared" si="1"/>
        <v>57080500</v>
      </c>
      <c r="H34" s="28">
        <f t="shared" si="1"/>
        <v>2445346723</v>
      </c>
      <c r="I34" s="28">
        <f t="shared" si="1"/>
        <v>3491272237.9999995</v>
      </c>
      <c r="J34" s="28">
        <f t="shared" si="1"/>
        <v>190453436.66</v>
      </c>
      <c r="L34" s="25"/>
    </row>
    <row r="35" spans="1:12">
      <c r="A35" s="28" t="s">
        <v>92</v>
      </c>
      <c r="B35" s="28">
        <f>B20/B30</f>
        <v>23946179081.818184</v>
      </c>
      <c r="C35" s="130">
        <f>C20/C30</f>
        <v>10970457070.707071</v>
      </c>
      <c r="D35" s="130"/>
      <c r="E35" s="28">
        <f>E20/E30</f>
        <v>145334379.79797983</v>
      </c>
      <c r="F35" s="28">
        <f t="shared" ref="F35:J35" si="2">F20/F30</f>
        <v>414141.41414141416</v>
      </c>
      <c r="G35" s="28">
        <f t="shared" si="2"/>
        <v>1298857666.6666665</v>
      </c>
      <c r="H35" s="28">
        <f t="shared" si="2"/>
        <v>5828840412.121212</v>
      </c>
      <c r="I35" s="28">
        <f t="shared" si="2"/>
        <v>5463891572.7272739</v>
      </c>
      <c r="J35" s="28">
        <f t="shared" si="2"/>
        <v>238383838.38383839</v>
      </c>
    </row>
    <row r="36" spans="1:12">
      <c r="A36" s="28" t="s">
        <v>60</v>
      </c>
      <c r="B36" s="28">
        <f>B34/B10</f>
        <v>127944.94249368783</v>
      </c>
      <c r="C36" s="124">
        <f>C34/D10</f>
        <v>75032.426047577566</v>
      </c>
      <c r="D36" s="124"/>
      <c r="E36" s="28">
        <f>E34/E10</f>
        <v>118074.11666666667</v>
      </c>
      <c r="F36" s="28">
        <f t="shared" ref="F36:J36" si="3">F34/F10</f>
        <v>132222.22222222222</v>
      </c>
      <c r="G36" s="28">
        <f t="shared" si="3"/>
        <v>64937.997724687142</v>
      </c>
      <c r="H36" s="28">
        <f t="shared" si="3"/>
        <v>145651.71975698374</v>
      </c>
      <c r="I36" s="28">
        <f t="shared" si="3"/>
        <v>243074.02617837494</v>
      </c>
      <c r="J36" s="28" t="e">
        <f t="shared" si="3"/>
        <v>#VALUE!</v>
      </c>
    </row>
    <row r="37" spans="1:12">
      <c r="A37" s="28" t="s">
        <v>93</v>
      </c>
      <c r="B37" s="28">
        <f>B35/B13</f>
        <v>162707.69150467942</v>
      </c>
      <c r="C37" s="124">
        <f>C35/D13</f>
        <v>83453.452643523851</v>
      </c>
      <c r="D37" s="124"/>
      <c r="E37" s="28">
        <f>E35/E13</f>
        <v>223247.89523499206</v>
      </c>
      <c r="F37" s="28">
        <f t="shared" ref="F37:J37" si="4">F35/F13</f>
        <v>103535.35353535354</v>
      </c>
      <c r="G37" s="28">
        <f t="shared" si="4"/>
        <v>140417.04504504503</v>
      </c>
      <c r="H37" s="28">
        <f t="shared" si="4"/>
        <v>142965.35312161123</v>
      </c>
      <c r="I37" s="28">
        <f t="shared" si="4"/>
        <v>298949.03828458028</v>
      </c>
      <c r="J37" s="28" t="e">
        <f t="shared" si="4"/>
        <v>#VALUE!</v>
      </c>
    </row>
    <row r="38" spans="1:12">
      <c r="B38" s="28"/>
      <c r="C38" s="28"/>
      <c r="D38" s="28"/>
      <c r="E38" s="28"/>
      <c r="F38" s="28"/>
      <c r="G38" s="28"/>
      <c r="H38" s="28"/>
      <c r="I38" s="28"/>
      <c r="J38" s="28"/>
    </row>
    <row r="39" spans="1:12">
      <c r="A39" s="24" t="s">
        <v>8</v>
      </c>
      <c r="B39" s="28"/>
      <c r="C39" s="28"/>
      <c r="D39" s="28"/>
      <c r="E39" s="28"/>
      <c r="F39" s="28"/>
      <c r="G39" s="28"/>
      <c r="H39" s="28"/>
      <c r="I39" s="28"/>
      <c r="J39" s="28"/>
    </row>
    <row r="40" spans="1:12">
      <c r="B40" s="28"/>
      <c r="C40" s="28"/>
      <c r="D40" s="28"/>
      <c r="E40" s="28"/>
      <c r="F40" s="28"/>
      <c r="G40" s="28"/>
      <c r="H40" s="28"/>
      <c r="I40" s="28"/>
      <c r="J40" s="28"/>
    </row>
    <row r="41" spans="1:12">
      <c r="A41" s="6" t="s">
        <v>9</v>
      </c>
      <c r="B41" s="28"/>
      <c r="C41" s="114"/>
      <c r="D41" s="114"/>
      <c r="E41" s="110"/>
      <c r="F41" s="28"/>
      <c r="G41" s="28"/>
      <c r="H41" s="28"/>
      <c r="I41" s="28"/>
      <c r="J41" s="28"/>
    </row>
    <row r="42" spans="1:12">
      <c r="A42" s="6" t="s">
        <v>10</v>
      </c>
      <c r="B42" s="28" t="e">
        <f>(B11/B31)*100</f>
        <v>#VALUE!</v>
      </c>
      <c r="C42" s="124">
        <f>D11/C31*100</f>
        <v>100.80855412724131</v>
      </c>
      <c r="D42" s="124"/>
      <c r="E42" s="28">
        <f>E11/E31*100</f>
        <v>0.24100533654673784</v>
      </c>
      <c r="F42" s="82" t="s">
        <v>55</v>
      </c>
      <c r="G42" s="28">
        <f t="shared" ref="G42:J42" si="5">G11/G31*100</f>
        <v>12.056890712078481</v>
      </c>
      <c r="H42" s="28" t="e">
        <f t="shared" si="5"/>
        <v>#VALUE!</v>
      </c>
      <c r="I42" s="28" t="e">
        <f t="shared" si="5"/>
        <v>#VALUE!</v>
      </c>
      <c r="J42" s="28" t="e">
        <f t="shared" si="5"/>
        <v>#VALUE!</v>
      </c>
    </row>
    <row r="43" spans="1:12">
      <c r="A43" s="6" t="s">
        <v>11</v>
      </c>
      <c r="B43" s="28">
        <f>(B13/B31)*100</f>
        <v>41.682149290253875</v>
      </c>
      <c r="C43" s="124">
        <f>D13/C31*100</f>
        <v>91.392339940349189</v>
      </c>
      <c r="D43" s="124"/>
      <c r="E43" s="28">
        <f>E13/E31*100</f>
        <v>0.44826992597693238</v>
      </c>
      <c r="F43" s="82" t="s">
        <v>55</v>
      </c>
      <c r="G43" s="28">
        <f t="shared" ref="G43:J43" si="6">G13/G31*100</f>
        <v>12.481951772437151</v>
      </c>
      <c r="H43" s="28" t="e">
        <f t="shared" si="6"/>
        <v>#VALUE!</v>
      </c>
      <c r="I43" s="28" t="e">
        <f t="shared" si="6"/>
        <v>#VALUE!</v>
      </c>
      <c r="J43" s="28" t="e">
        <f t="shared" si="6"/>
        <v>#VALUE!</v>
      </c>
    </row>
    <row r="44" spans="1:12">
      <c r="B44" s="28"/>
      <c r="C44" s="28"/>
      <c r="D44" s="28"/>
      <c r="E44" s="28"/>
      <c r="F44" s="28"/>
      <c r="G44" s="28"/>
      <c r="H44" s="28"/>
      <c r="I44" s="45"/>
      <c r="J44" s="28"/>
    </row>
    <row r="45" spans="1:12">
      <c r="A45" s="28" t="s">
        <v>12</v>
      </c>
      <c r="B45" s="28"/>
      <c r="C45" s="28"/>
      <c r="D45" s="28"/>
      <c r="E45" s="28"/>
      <c r="F45" s="28"/>
      <c r="G45" s="28"/>
      <c r="H45" s="28"/>
      <c r="I45" s="45"/>
      <c r="J45" s="28"/>
    </row>
    <row r="46" spans="1:12">
      <c r="A46" s="28" t="s">
        <v>13</v>
      </c>
      <c r="B46" s="28" t="e">
        <f>B13/B11*100</f>
        <v>#VALUE!</v>
      </c>
      <c r="C46" s="83" t="e">
        <f>C13/C11*100</f>
        <v>#VALUE!</v>
      </c>
      <c r="D46" s="83">
        <f>D13/D11*100</f>
        <v>90.659310344827588</v>
      </c>
      <c r="E46" s="28">
        <f>E13/E11*100</f>
        <v>186</v>
      </c>
      <c r="F46" s="28">
        <f t="shared" ref="F46:J46" si="7">F13/F11*100</f>
        <v>2</v>
      </c>
      <c r="G46" s="28">
        <f t="shared" si="7"/>
        <v>103.52546166759933</v>
      </c>
      <c r="H46" s="28">
        <f t="shared" si="7"/>
        <v>104.70479467885667</v>
      </c>
      <c r="I46" s="28">
        <f t="shared" si="7"/>
        <v>103.3474696070116</v>
      </c>
      <c r="J46" s="28" t="e">
        <f t="shared" si="7"/>
        <v>#VALUE!</v>
      </c>
    </row>
    <row r="47" spans="1:12">
      <c r="A47" s="28" t="s">
        <v>14</v>
      </c>
      <c r="B47" s="28">
        <f>B20/B19*100</f>
        <v>89.617663252142705</v>
      </c>
      <c r="C47" s="137">
        <f>C20/C19*100</f>
        <v>85.182372549019604</v>
      </c>
      <c r="D47" s="137"/>
      <c r="E47" s="28">
        <f>E20/E19*100</f>
        <v>98.380195555555574</v>
      </c>
      <c r="F47" s="28">
        <f t="shared" ref="F47:J47" si="8">F20/F19*100</f>
        <v>0.68333333333333335</v>
      </c>
      <c r="G47" s="28">
        <f t="shared" si="8"/>
        <v>63.961653422868856</v>
      </c>
      <c r="H47" s="28">
        <f t="shared" si="8"/>
        <v>92.694270018119425</v>
      </c>
      <c r="I47" s="28">
        <f t="shared" si="8"/>
        <v>102.81424272835615</v>
      </c>
      <c r="J47" s="28" t="e">
        <f t="shared" si="8"/>
        <v>#VALUE!</v>
      </c>
    </row>
    <row r="48" spans="1:12">
      <c r="A48" s="28" t="s">
        <v>15</v>
      </c>
      <c r="B48" s="28" t="e">
        <f>AVERAGE(B46:B47)</f>
        <v>#VALUE!</v>
      </c>
      <c r="C48" s="83" t="e">
        <f>AVERAGE(C46,C47)</f>
        <v>#VALUE!</v>
      </c>
      <c r="D48" s="83">
        <f>AVERAGE(D46,C47)</f>
        <v>87.920841446923589</v>
      </c>
      <c r="E48" s="28">
        <f>AVERAGE(E46:E47)</f>
        <v>142.19009777777779</v>
      </c>
      <c r="F48" s="28">
        <f t="shared" ref="F48:J48" si="9">AVERAGE(F46:F47)</f>
        <v>1.3416666666666668</v>
      </c>
      <c r="G48" s="28">
        <f t="shared" si="9"/>
        <v>83.743557545234097</v>
      </c>
      <c r="H48" s="28">
        <f t="shared" si="9"/>
        <v>98.699532348488049</v>
      </c>
      <c r="I48" s="28">
        <f t="shared" si="9"/>
        <v>103.08085616768388</v>
      </c>
      <c r="J48" s="28" t="e">
        <f t="shared" si="9"/>
        <v>#VALUE!</v>
      </c>
    </row>
    <row r="49" spans="1:10">
      <c r="A49" s="28"/>
      <c r="B49" s="28"/>
      <c r="C49" s="28"/>
      <c r="D49" s="28"/>
      <c r="E49" s="28"/>
      <c r="F49" s="28"/>
      <c r="G49" s="28"/>
      <c r="H49" s="28"/>
      <c r="I49" s="45"/>
      <c r="J49" s="28"/>
    </row>
    <row r="50" spans="1:10">
      <c r="A50" s="28" t="s">
        <v>16</v>
      </c>
      <c r="B50" s="28"/>
      <c r="C50" s="28"/>
      <c r="D50" s="28"/>
      <c r="E50" s="28"/>
      <c r="F50" s="28"/>
      <c r="G50" s="28"/>
      <c r="H50" s="28"/>
      <c r="I50" s="45"/>
      <c r="J50" s="28"/>
    </row>
    <row r="51" spans="1:10">
      <c r="A51" s="28" t="s">
        <v>17</v>
      </c>
      <c r="B51" s="83" t="e">
        <f>B13/B15*100</f>
        <v>#VALUE!</v>
      </c>
      <c r="C51" s="131">
        <f>D13/D15*100</f>
        <v>87.029288702928881</v>
      </c>
      <c r="D51" s="131"/>
      <c r="E51" s="83">
        <f>E13/E15*100</f>
        <v>70.075349838536056</v>
      </c>
      <c r="F51" s="83">
        <f t="shared" ref="F51:J51" si="10">F13/F15*100</f>
        <v>0.40444893832153694</v>
      </c>
      <c r="G51" s="83">
        <f t="shared" si="10"/>
        <v>85.363602805463273</v>
      </c>
      <c r="H51" s="83">
        <f t="shared" si="10"/>
        <v>70.856795272853674</v>
      </c>
      <c r="I51" s="83">
        <f t="shared" si="10"/>
        <v>74.847454850730983</v>
      </c>
      <c r="J51" s="83" t="e">
        <f t="shared" si="10"/>
        <v>#VALUE!</v>
      </c>
    </row>
    <row r="52" spans="1:10">
      <c r="A52" s="28" t="s">
        <v>18</v>
      </c>
      <c r="B52" s="28">
        <f>B20/B21*100</f>
        <v>20.091966624860731</v>
      </c>
      <c r="C52" s="123">
        <f>C20/C21*100</f>
        <v>22.178343388452703</v>
      </c>
      <c r="D52" s="123"/>
      <c r="E52" s="28">
        <f>E20/E21*100</f>
        <v>10.294128639908424</v>
      </c>
      <c r="F52" s="28">
        <f t="shared" ref="F52:J52" si="11">F20/F21*100</f>
        <v>2.9333905702225084E-2</v>
      </c>
      <c r="G52" s="28">
        <f t="shared" si="11"/>
        <v>17.915921561538372</v>
      </c>
      <c r="H52" s="28">
        <f t="shared" si="11"/>
        <v>15.731050417419068</v>
      </c>
      <c r="I52" s="28">
        <f t="shared" si="11"/>
        <v>24.185437533251751</v>
      </c>
      <c r="J52" s="28" t="e">
        <f t="shared" si="11"/>
        <v>#VALUE!</v>
      </c>
    </row>
    <row r="53" spans="1:10">
      <c r="A53" s="28" t="s">
        <v>19</v>
      </c>
      <c r="B53" s="28" t="e">
        <f>(B51+B52)/2</f>
        <v>#VALUE!</v>
      </c>
      <c r="C53" s="123">
        <f>(C51+C52)/2</f>
        <v>54.603816045690792</v>
      </c>
      <c r="D53" s="123"/>
      <c r="E53" s="28">
        <f>(E51+E52)/2</f>
        <v>40.184739239222239</v>
      </c>
      <c r="F53" s="28">
        <f t="shared" ref="F53:J53" si="12">(F51+F52)/2</f>
        <v>0.21689142201188102</v>
      </c>
      <c r="G53" s="28">
        <f t="shared" si="12"/>
        <v>51.639762183500821</v>
      </c>
      <c r="H53" s="28">
        <f t="shared" si="12"/>
        <v>43.293922845136372</v>
      </c>
      <c r="I53" s="28">
        <f t="shared" si="12"/>
        <v>49.516446191991363</v>
      </c>
      <c r="J53" s="28" t="e">
        <f t="shared" si="12"/>
        <v>#VALUE!</v>
      </c>
    </row>
    <row r="54" spans="1:10">
      <c r="A54" s="28"/>
      <c r="B54" s="28"/>
      <c r="C54" s="73"/>
      <c r="D54" s="73"/>
      <c r="E54" s="28"/>
      <c r="F54" s="28"/>
      <c r="G54" s="28"/>
      <c r="H54" s="28"/>
      <c r="I54" s="45"/>
      <c r="J54" s="28"/>
    </row>
    <row r="55" spans="1:10">
      <c r="A55" s="28" t="s">
        <v>31</v>
      </c>
      <c r="B55" s="28"/>
      <c r="C55" s="73"/>
      <c r="D55" s="73"/>
      <c r="E55" s="28"/>
      <c r="F55" s="28"/>
      <c r="G55" s="28"/>
      <c r="H55" s="28"/>
      <c r="I55" s="45"/>
      <c r="J55" s="28"/>
    </row>
    <row r="56" spans="1:10">
      <c r="A56" s="28" t="s">
        <v>20</v>
      </c>
      <c r="B56" s="28">
        <f>B22/B20*100</f>
        <v>100</v>
      </c>
      <c r="C56" s="123">
        <f>C22/C20*100</f>
        <v>100</v>
      </c>
      <c r="D56" s="123"/>
      <c r="E56" s="28">
        <f>E22/E20*100</f>
        <v>100</v>
      </c>
      <c r="F56" s="28">
        <f t="shared" ref="F56:J56" si="13">F22/F20*100</f>
        <v>100</v>
      </c>
      <c r="G56" s="28">
        <f t="shared" si="13"/>
        <v>100</v>
      </c>
      <c r="H56" s="28">
        <f t="shared" si="13"/>
        <v>100</v>
      </c>
      <c r="I56" s="28">
        <f t="shared" si="13"/>
        <v>100</v>
      </c>
      <c r="J56" s="28">
        <f t="shared" si="13"/>
        <v>100</v>
      </c>
    </row>
    <row r="57" spans="1:10">
      <c r="A57" s="28"/>
      <c r="B57" s="28"/>
      <c r="C57" s="73"/>
      <c r="D57" s="73"/>
      <c r="E57" s="28"/>
      <c r="F57" s="28"/>
      <c r="G57" s="28"/>
      <c r="H57" s="28"/>
      <c r="I57" s="45"/>
      <c r="J57" s="28"/>
    </row>
    <row r="58" spans="1:10">
      <c r="A58" s="28" t="s">
        <v>21</v>
      </c>
      <c r="B58" s="28"/>
      <c r="C58" s="73"/>
      <c r="D58" s="73"/>
      <c r="E58" s="28"/>
      <c r="F58" s="28"/>
      <c r="G58" s="28"/>
      <c r="H58" s="28"/>
      <c r="I58" s="45"/>
      <c r="J58" s="28"/>
    </row>
    <row r="59" spans="1:10">
      <c r="A59" s="28" t="s">
        <v>22</v>
      </c>
      <c r="B59" s="13">
        <f>((B13/B10)-1)*100</f>
        <v>19.482849604221641</v>
      </c>
      <c r="C59" s="132">
        <f>((D13/D10)-1)*100</f>
        <v>3.1731455973880163</v>
      </c>
      <c r="D59" s="132"/>
      <c r="E59" s="13">
        <f>((E13/E10)-1)*100</f>
        <v>442.5</v>
      </c>
      <c r="F59" s="13">
        <f t="shared" ref="F59:J59" si="14">((F13/F10)-1)*100</f>
        <v>-55.555555555555557</v>
      </c>
      <c r="G59" s="13">
        <f t="shared" si="14"/>
        <v>952.3321956769056</v>
      </c>
      <c r="H59" s="13">
        <f t="shared" si="14"/>
        <v>142.8435285008041</v>
      </c>
      <c r="I59" s="13">
        <f t="shared" si="14"/>
        <v>27.250574392536375</v>
      </c>
      <c r="J59" s="13" t="e">
        <f t="shared" si="14"/>
        <v>#VALUE!</v>
      </c>
    </row>
    <row r="60" spans="1:10">
      <c r="A60" s="28" t="s">
        <v>23</v>
      </c>
      <c r="B60" s="13">
        <f>((B35/B34)-1)*100</f>
        <v>51.946440825223014</v>
      </c>
      <c r="C60" s="132">
        <f>((C35/C34)-1)*100</f>
        <v>14.752456687664207</v>
      </c>
      <c r="D60" s="132"/>
      <c r="E60" s="13">
        <f>((E35/E34)-1)*100</f>
        <v>925.72847110000146</v>
      </c>
      <c r="F60" s="13">
        <f t="shared" ref="F60:J60" si="15">((F35/F34)-1)*100</f>
        <v>-65.198200492318136</v>
      </c>
      <c r="G60" s="13">
        <f t="shared" si="15"/>
        <v>2175.4840386238147</v>
      </c>
      <c r="H60" s="13">
        <f t="shared" si="15"/>
        <v>138.36457862181092</v>
      </c>
      <c r="I60" s="13">
        <f t="shared" si="15"/>
        <v>56.501447044338882</v>
      </c>
      <c r="J60" s="13">
        <f t="shared" si="15"/>
        <v>25.16646722915501</v>
      </c>
    </row>
    <row r="61" spans="1:10">
      <c r="A61" s="28" t="s">
        <v>24</v>
      </c>
      <c r="B61" s="13">
        <f>((B37/B36)-1)*100</f>
        <v>27.170084517179415</v>
      </c>
      <c r="C61" s="132">
        <f>((C37/C36)-1)*100</f>
        <v>11.223183148318515</v>
      </c>
      <c r="D61" s="132"/>
      <c r="E61" s="13">
        <f>((E37/E36)-1)*100</f>
        <v>89.074372552995641</v>
      </c>
      <c r="F61" s="13">
        <f t="shared" ref="F61:J61" si="16">((F37/F36)-1)*100</f>
        <v>-21.695951107715807</v>
      </c>
      <c r="G61" s="13">
        <f t="shared" si="16"/>
        <v>116.23248323787388</v>
      </c>
      <c r="H61" s="13">
        <f t="shared" si="16"/>
        <v>-1.8443768737194777</v>
      </c>
      <c r="I61" s="13">
        <f t="shared" si="16"/>
        <v>22.986829561626053</v>
      </c>
      <c r="J61" s="13" t="e">
        <f t="shared" si="16"/>
        <v>#VALUE!</v>
      </c>
    </row>
    <row r="62" spans="1:10">
      <c r="A62" s="28"/>
      <c r="B62" s="28"/>
      <c r="C62" s="73"/>
      <c r="D62" s="73"/>
      <c r="E62" s="28"/>
      <c r="F62" s="28"/>
      <c r="G62" s="28"/>
      <c r="H62" s="28"/>
      <c r="I62" s="45"/>
      <c r="J62" s="28"/>
    </row>
    <row r="63" spans="1:10">
      <c r="A63" s="28" t="s">
        <v>25</v>
      </c>
      <c r="B63" s="28"/>
      <c r="C63" s="73"/>
      <c r="D63" s="73"/>
      <c r="E63" s="28"/>
      <c r="F63" s="28"/>
      <c r="G63" s="28"/>
      <c r="H63" s="28"/>
      <c r="I63" s="45"/>
      <c r="J63" s="28"/>
    </row>
    <row r="64" spans="1:10">
      <c r="A64" s="28" t="s">
        <v>32</v>
      </c>
      <c r="B64" s="28">
        <f>(B19/B12)*3</f>
        <v>136911.27454532281</v>
      </c>
      <c r="C64" s="132">
        <f>(C19/D12)*3</f>
        <v>90000</v>
      </c>
      <c r="D64" s="132"/>
      <c r="E64" s="28">
        <f>(E19/E12)*3</f>
        <v>675000</v>
      </c>
      <c r="F64" s="28">
        <f t="shared" ref="F64:J64" si="17">(F19/F12)*3</f>
        <v>900000</v>
      </c>
      <c r="G64" s="28">
        <f t="shared" si="17"/>
        <v>225000</v>
      </c>
      <c r="H64" s="28">
        <f t="shared" si="17"/>
        <v>240000</v>
      </c>
      <c r="I64" s="28">
        <f t="shared" si="17"/>
        <v>321000</v>
      </c>
      <c r="J64" s="28" t="e">
        <f t="shared" si="17"/>
        <v>#VALUE!</v>
      </c>
    </row>
    <row r="65" spans="1:10">
      <c r="A65" s="28" t="s">
        <v>33</v>
      </c>
      <c r="B65" s="28">
        <f>(B20/B14)*3</f>
        <v>139560.4637216175</v>
      </c>
      <c r="C65" s="132">
        <f>(C20/D14)*3</f>
        <v>87411.42091397359</v>
      </c>
      <c r="D65" s="132"/>
      <c r="E65" s="28">
        <f>(E20/E14)*3</f>
        <v>366109.50636132323</v>
      </c>
      <c r="F65" s="28">
        <f t="shared" ref="F65:J65" si="18">(F20/F14)*3</f>
        <v>307500</v>
      </c>
      <c r="G65" s="28">
        <f t="shared" si="18"/>
        <v>289371.18520741124</v>
      </c>
      <c r="H65" s="28">
        <f t="shared" si="18"/>
        <v>231161.11662438241</v>
      </c>
      <c r="I65" s="28">
        <f t="shared" si="18"/>
        <v>341989.79939305817</v>
      </c>
      <c r="J65" s="28" t="e">
        <f t="shared" si="18"/>
        <v>#VALUE!</v>
      </c>
    </row>
    <row r="66" spans="1:10">
      <c r="A66" s="28" t="s">
        <v>26</v>
      </c>
      <c r="B66" s="28" t="e">
        <f>(B64/B65)*B48</f>
        <v>#VALUE!</v>
      </c>
      <c r="C66" s="123">
        <f>(C64/C65)*D48</f>
        <v>90.524506380128756</v>
      </c>
      <c r="D66" s="123"/>
      <c r="E66" s="28">
        <f>E64/E65*E48</f>
        <v>262.15739917246628</v>
      </c>
      <c r="F66" s="28">
        <f t="shared" ref="F66:J66" si="19">F64/F65*F48</f>
        <v>3.9268292682926833</v>
      </c>
      <c r="G66" s="28">
        <f t="shared" si="19"/>
        <v>65.114639642410026</v>
      </c>
      <c r="H66" s="28">
        <f t="shared" si="19"/>
        <v>102.47349601675431</v>
      </c>
      <c r="I66" s="28">
        <f t="shared" si="19"/>
        <v>96.754215735529854</v>
      </c>
      <c r="J66" s="28" t="e">
        <f t="shared" si="19"/>
        <v>#VALUE!</v>
      </c>
    </row>
    <row r="67" spans="1:10">
      <c r="A67" s="28" t="s">
        <v>34</v>
      </c>
      <c r="B67" s="115">
        <f>B19/B12</f>
        <v>45637.091515107604</v>
      </c>
      <c r="C67" s="123">
        <f>C19/D12</f>
        <v>30000</v>
      </c>
      <c r="D67" s="123"/>
      <c r="E67" s="115">
        <f>E19/E12</f>
        <v>225000</v>
      </c>
      <c r="F67" s="115">
        <f t="shared" ref="F67:J67" si="20">F19/F12</f>
        <v>300000</v>
      </c>
      <c r="G67" s="115">
        <f t="shared" si="20"/>
        <v>75000</v>
      </c>
      <c r="H67" s="115">
        <f t="shared" si="20"/>
        <v>80000</v>
      </c>
      <c r="I67" s="115">
        <f t="shared" si="20"/>
        <v>107000</v>
      </c>
      <c r="J67" s="115" t="e">
        <f t="shared" si="20"/>
        <v>#VALUE!</v>
      </c>
    </row>
    <row r="68" spans="1:10">
      <c r="A68" s="28" t="s">
        <v>35</v>
      </c>
      <c r="B68" s="28">
        <f>B20/B14</f>
        <v>46520.154573872504</v>
      </c>
      <c r="C68" s="123">
        <f>C20/D14</f>
        <v>29137.140304657863</v>
      </c>
      <c r="D68" s="123"/>
      <c r="E68" s="28">
        <f>E20/E14</f>
        <v>122036.50212044107</v>
      </c>
      <c r="F68" s="28">
        <f t="shared" ref="F68:J68" si="21">F20/F14</f>
        <v>102500</v>
      </c>
      <c r="G68" s="28">
        <f t="shared" si="21"/>
        <v>96457.061735803742</v>
      </c>
      <c r="H68" s="28">
        <f t="shared" si="21"/>
        <v>77053.705541460804</v>
      </c>
      <c r="I68" s="28">
        <f t="shared" si="21"/>
        <v>113996.59979768605</v>
      </c>
      <c r="J68" s="28" t="e">
        <f t="shared" si="21"/>
        <v>#VALUE!</v>
      </c>
    </row>
    <row r="69" spans="1:10">
      <c r="A69" s="28"/>
      <c r="B69" s="28"/>
      <c r="C69" s="28"/>
      <c r="D69" s="28"/>
      <c r="E69" s="28"/>
      <c r="F69" s="28"/>
      <c r="G69" s="28"/>
      <c r="H69" s="28"/>
      <c r="I69" s="45"/>
      <c r="J69" s="28"/>
    </row>
    <row r="70" spans="1:10">
      <c r="A70" s="28" t="s">
        <v>27</v>
      </c>
      <c r="B70" s="28"/>
      <c r="C70" s="28"/>
      <c r="D70" s="28"/>
      <c r="E70" s="28"/>
      <c r="F70" s="28"/>
      <c r="G70" s="28"/>
      <c r="H70" s="28"/>
      <c r="I70" s="45"/>
      <c r="J70" s="28"/>
    </row>
    <row r="71" spans="1:10">
      <c r="A71" s="28" t="s">
        <v>28</v>
      </c>
      <c r="B71" s="28">
        <f>(B26/B25)*100</f>
        <v>93.296112828384508</v>
      </c>
      <c r="C71" s="28"/>
      <c r="D71" s="28"/>
      <c r="E71" s="28"/>
      <c r="F71" s="28"/>
      <c r="G71" s="28"/>
      <c r="H71" s="28"/>
      <c r="I71" s="45"/>
      <c r="J71" s="28"/>
    </row>
    <row r="72" spans="1:10">
      <c r="A72" s="28" t="s">
        <v>29</v>
      </c>
      <c r="B72" s="28">
        <f>(B20/B26)*100</f>
        <v>96.057231684445199</v>
      </c>
      <c r="C72" s="28"/>
      <c r="D72" s="28"/>
      <c r="E72" s="28"/>
      <c r="F72" s="28"/>
      <c r="G72" s="28"/>
      <c r="H72" s="28"/>
      <c r="I72" s="45"/>
      <c r="J72" s="28"/>
    </row>
    <row r="73" spans="1:10" ht="15.75" thickBot="1">
      <c r="A73" s="34"/>
      <c r="B73" s="34"/>
      <c r="C73" s="34"/>
      <c r="D73" s="34"/>
      <c r="E73" s="34"/>
      <c r="F73" s="34"/>
      <c r="G73" s="34"/>
      <c r="H73" s="34"/>
      <c r="I73" s="85"/>
      <c r="J73" s="85"/>
    </row>
    <row r="74" spans="1:10" ht="15.75" thickTop="1"/>
    <row r="76" spans="1:10">
      <c r="A76" s="6" t="s">
        <v>30</v>
      </c>
      <c r="B76" s="103" t="s">
        <v>146</v>
      </c>
    </row>
    <row r="77" spans="1:10">
      <c r="A77" s="6" t="s">
        <v>94</v>
      </c>
    </row>
    <row r="78" spans="1:10">
      <c r="A78" s="6" t="s">
        <v>45</v>
      </c>
    </row>
    <row r="79" spans="1:10">
      <c r="A79" s="98" t="s">
        <v>151</v>
      </c>
    </row>
    <row r="80" spans="1:10">
      <c r="A80" s="84" t="s">
        <v>56</v>
      </c>
    </row>
    <row r="81" spans="1:1">
      <c r="A81" s="6" t="s">
        <v>148</v>
      </c>
    </row>
    <row r="82" spans="1:1">
      <c r="A82" s="6" t="s">
        <v>155</v>
      </c>
    </row>
    <row r="83" spans="1:1">
      <c r="A83" s="6" t="s">
        <v>46</v>
      </c>
    </row>
    <row r="84" spans="1:1">
      <c r="A84" s="36" t="s">
        <v>47</v>
      </c>
    </row>
    <row r="85" spans="1:1">
      <c r="A85" s="36" t="s">
        <v>48</v>
      </c>
    </row>
    <row r="158" spans="3:7">
      <c r="C158" s="28"/>
      <c r="D158" s="28"/>
      <c r="E158" s="28"/>
      <c r="F158" s="28"/>
      <c r="G158" s="28"/>
    </row>
    <row r="159" spans="3:7">
      <c r="C159" s="37"/>
    </row>
    <row r="160" spans="3:7">
      <c r="C160" s="37"/>
    </row>
  </sheetData>
  <mergeCells count="29">
    <mergeCell ref="C64:D64"/>
    <mergeCell ref="C22:D22"/>
    <mergeCell ref="C61:D61"/>
    <mergeCell ref="C56:D56"/>
    <mergeCell ref="C47:D47"/>
    <mergeCell ref="C5:D5"/>
    <mergeCell ref="C52:D52"/>
    <mergeCell ref="C53:D53"/>
    <mergeCell ref="A2:I2"/>
    <mergeCell ref="C18:D18"/>
    <mergeCell ref="C19:D19"/>
    <mergeCell ref="C20:D20"/>
    <mergeCell ref="C21:D21"/>
    <mergeCell ref="C68:D68"/>
    <mergeCell ref="C42:D42"/>
    <mergeCell ref="C43:D43"/>
    <mergeCell ref="A4:A5"/>
    <mergeCell ref="B4:B5"/>
    <mergeCell ref="C31:D31"/>
    <mergeCell ref="C34:D34"/>
    <mergeCell ref="C35:D35"/>
    <mergeCell ref="C36:D36"/>
    <mergeCell ref="C37:D37"/>
    <mergeCell ref="C67:D67"/>
    <mergeCell ref="C51:D51"/>
    <mergeCell ref="C66:D66"/>
    <mergeCell ref="C59:D59"/>
    <mergeCell ref="C60:D60"/>
    <mergeCell ref="C65:D65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89"/>
  <sheetViews>
    <sheetView zoomScale="70" zoomScaleNormal="70" zoomScalePageLayoutView="90" workbookViewId="0">
      <pane ySplit="5" topLeftCell="A20" activePane="bottomLeft" state="frozen"/>
      <selection pane="bottomLeft" activeCell="E14" sqref="E14"/>
    </sheetView>
  </sheetViews>
  <sheetFormatPr baseColWidth="10" defaultColWidth="11.42578125" defaultRowHeight="15"/>
  <cols>
    <col min="1" max="1" width="55.140625" customWidth="1"/>
    <col min="2" max="3" width="18.28515625" customWidth="1"/>
    <col min="4" max="4" width="16.42578125" bestFit="1" customWidth="1"/>
    <col min="5" max="5" width="19.42578125" customWidth="1"/>
    <col min="6" max="6" width="15.42578125" customWidth="1"/>
    <col min="7" max="7" width="17.28515625" customWidth="1"/>
    <col min="8" max="8" width="19.85546875" customWidth="1"/>
    <col min="9" max="9" width="17.42578125" customWidth="1"/>
    <col min="10" max="10" width="18.7109375" customWidth="1"/>
  </cols>
  <sheetData>
    <row r="2" spans="1:11" ht="15.75">
      <c r="A2" s="141" t="s">
        <v>96</v>
      </c>
      <c r="B2" s="141"/>
      <c r="C2" s="141"/>
      <c r="D2" s="141"/>
      <c r="E2" s="141"/>
      <c r="F2" s="141"/>
      <c r="G2" s="141"/>
      <c r="H2" s="141"/>
      <c r="I2" s="141"/>
    </row>
    <row r="4" spans="1:11">
      <c r="A4" s="19" t="s">
        <v>0</v>
      </c>
      <c r="B4" s="127" t="s">
        <v>49</v>
      </c>
      <c r="C4" s="23"/>
      <c r="D4" s="23"/>
      <c r="E4" s="23"/>
      <c r="F4" s="23"/>
      <c r="G4" s="55"/>
      <c r="H4" s="55"/>
      <c r="I4" s="53"/>
      <c r="J4" s="53"/>
    </row>
    <row r="5" spans="1:11" ht="41.25" customHeight="1" thickBot="1">
      <c r="A5" s="20"/>
      <c r="B5" s="128"/>
      <c r="C5" s="143" t="s">
        <v>1</v>
      </c>
      <c r="D5" s="143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01" t="s">
        <v>152</v>
      </c>
      <c r="K5" s="105"/>
    </row>
    <row r="6" spans="1:11" ht="15.75" thickTop="1"/>
    <row r="7" spans="1:11">
      <c r="A7" s="1" t="s">
        <v>2</v>
      </c>
      <c r="D7" s="7"/>
      <c r="E7" s="7"/>
    </row>
    <row r="8" spans="1:11">
      <c r="D8" s="7"/>
      <c r="E8" s="7"/>
    </row>
    <row r="9" spans="1:11">
      <c r="A9" t="s">
        <v>42</v>
      </c>
      <c r="B9" s="49" t="s">
        <v>43</v>
      </c>
      <c r="C9" t="s">
        <v>43</v>
      </c>
      <c r="D9" t="s">
        <v>44</v>
      </c>
      <c r="E9" s="49" t="s">
        <v>43</v>
      </c>
      <c r="F9" s="49" t="s">
        <v>43</v>
      </c>
      <c r="G9" s="49" t="s">
        <v>43</v>
      </c>
      <c r="H9" s="49" t="s">
        <v>43</v>
      </c>
      <c r="I9" s="59" t="s">
        <v>144</v>
      </c>
      <c r="J9" s="59" t="s">
        <v>43</v>
      </c>
    </row>
    <row r="10" spans="1:11" s="10" customFormat="1">
      <c r="A10" s="9" t="s">
        <v>61</v>
      </c>
      <c r="B10" s="56">
        <v>152723</v>
      </c>
      <c r="C10" s="56">
        <v>114059</v>
      </c>
      <c r="D10" s="56">
        <v>144589</v>
      </c>
      <c r="E10" s="56">
        <v>396</v>
      </c>
      <c r="F10" s="56">
        <v>17</v>
      </c>
      <c r="G10" s="56">
        <v>9424</v>
      </c>
      <c r="H10" s="71">
        <v>37446</v>
      </c>
      <c r="I10" s="90">
        <v>15461</v>
      </c>
      <c r="J10" s="59" t="s">
        <v>147</v>
      </c>
    </row>
    <row r="11" spans="1:11">
      <c r="A11" s="2" t="s">
        <v>97</v>
      </c>
      <c r="B11" s="78" t="s">
        <v>147</v>
      </c>
      <c r="C11" s="78" t="s">
        <v>147</v>
      </c>
      <c r="D11" s="90">
        <v>151048</v>
      </c>
      <c r="E11" s="90">
        <v>765</v>
      </c>
      <c r="F11" s="90">
        <v>720</v>
      </c>
      <c r="G11" s="90">
        <v>9415</v>
      </c>
      <c r="H11" s="90">
        <v>54049</v>
      </c>
      <c r="I11" s="90">
        <v>22498</v>
      </c>
      <c r="J11" s="110" t="s">
        <v>147</v>
      </c>
    </row>
    <row r="12" spans="1:11">
      <c r="A12" s="29" t="s">
        <v>153</v>
      </c>
      <c r="B12" s="78">
        <f>SUM(D12:I12)</f>
        <v>699949</v>
      </c>
      <c r="C12" s="78" t="s">
        <v>147</v>
      </c>
      <c r="D12" s="56">
        <v>452096</v>
      </c>
      <c r="E12" s="90">
        <v>1900</v>
      </c>
      <c r="F12" s="90">
        <v>1670</v>
      </c>
      <c r="G12" s="90">
        <v>27765</v>
      </c>
      <c r="H12" s="90">
        <v>153537</v>
      </c>
      <c r="I12" s="90">
        <v>62981</v>
      </c>
      <c r="J12" s="110" t="s">
        <v>147</v>
      </c>
    </row>
    <row r="13" spans="1:11">
      <c r="A13" s="2" t="s">
        <v>98</v>
      </c>
      <c r="B13" s="57">
        <v>165915</v>
      </c>
      <c r="C13" s="56">
        <v>114277</v>
      </c>
      <c r="D13" s="56">
        <v>143728</v>
      </c>
      <c r="E13" s="57">
        <v>1534</v>
      </c>
      <c r="F13" s="57">
        <v>10</v>
      </c>
      <c r="G13" s="57">
        <v>12926</v>
      </c>
      <c r="H13" s="90">
        <v>55422</v>
      </c>
      <c r="I13" s="90">
        <v>18755</v>
      </c>
      <c r="J13" s="110" t="s">
        <v>147</v>
      </c>
    </row>
    <row r="14" spans="1:11">
      <c r="A14" s="29" t="s">
        <v>153</v>
      </c>
      <c r="B14" s="57">
        <f>SUM(D14:I14)</f>
        <v>625397</v>
      </c>
      <c r="C14" s="56" t="s">
        <v>147</v>
      </c>
      <c r="D14" s="57">
        <v>387619</v>
      </c>
      <c r="E14" s="57">
        <v>3653</v>
      </c>
      <c r="F14" s="57">
        <v>29</v>
      </c>
      <c r="G14" s="57">
        <v>34672</v>
      </c>
      <c r="H14" s="90">
        <v>147312</v>
      </c>
      <c r="I14" s="90">
        <v>52112</v>
      </c>
      <c r="J14" s="110" t="s">
        <v>147</v>
      </c>
    </row>
    <row r="15" spans="1:11">
      <c r="A15" s="2" t="s">
        <v>89</v>
      </c>
      <c r="B15" s="78" t="s">
        <v>147</v>
      </c>
      <c r="C15" s="78" t="s">
        <v>147</v>
      </c>
      <c r="D15" s="57">
        <v>151048</v>
      </c>
      <c r="E15" s="57">
        <v>929</v>
      </c>
      <c r="F15" s="57">
        <v>989</v>
      </c>
      <c r="G15" s="57">
        <v>10836</v>
      </c>
      <c r="H15" s="57">
        <v>57540</v>
      </c>
      <c r="I15" s="90">
        <v>24419</v>
      </c>
      <c r="J15" s="110" t="s">
        <v>147</v>
      </c>
    </row>
    <row r="16" spans="1:11"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4" t="s">
        <v>3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2" t="s">
        <v>61</v>
      </c>
      <c r="B18" s="5">
        <f>C18+H18+G18+E18+F18+I18+J18</f>
        <v>25291597963.490002</v>
      </c>
      <c r="C18" s="142">
        <v>11491101650</v>
      </c>
      <c r="D18" s="142"/>
      <c r="E18" s="111">
        <v>101757709.99999999</v>
      </c>
      <c r="F18" s="111">
        <v>3350000</v>
      </c>
      <c r="G18" s="111">
        <v>1764229498.0000002</v>
      </c>
      <c r="H18" s="111">
        <v>6196801225</v>
      </c>
      <c r="I18" s="111">
        <v>3877669026.9999995</v>
      </c>
      <c r="J18" s="5">
        <v>1856688853.49</v>
      </c>
    </row>
    <row r="19" spans="1:10">
      <c r="A19" s="2" t="s">
        <v>97</v>
      </c>
      <c r="B19" s="5">
        <f>SUM(C19:H19)+I19</f>
        <v>35595682000</v>
      </c>
      <c r="C19" s="142">
        <v>13562880000</v>
      </c>
      <c r="D19" s="142"/>
      <c r="E19" s="110">
        <v>427500000</v>
      </c>
      <c r="F19" s="110">
        <v>501000000</v>
      </c>
      <c r="G19" s="110">
        <v>2082375000</v>
      </c>
      <c r="H19" s="110">
        <v>12282960000</v>
      </c>
      <c r="I19" s="5">
        <v>6738967000</v>
      </c>
      <c r="J19" s="28" t="s">
        <v>147</v>
      </c>
    </row>
    <row r="20" spans="1:10" s="10" customFormat="1">
      <c r="A20" s="9" t="s">
        <v>98</v>
      </c>
      <c r="B20" s="5">
        <f>SUM(C20:H20)+I20+J20</f>
        <v>31518792795.269997</v>
      </c>
      <c r="C20" s="142">
        <v>12111774000</v>
      </c>
      <c r="D20" s="142"/>
      <c r="E20" s="111">
        <v>393942831</v>
      </c>
      <c r="F20" s="5">
        <v>3120000</v>
      </c>
      <c r="G20" s="5">
        <v>2006730777.0000002</v>
      </c>
      <c r="H20" s="5">
        <v>10954689995.999998</v>
      </c>
      <c r="I20" s="5">
        <v>5919434579.9999971</v>
      </c>
      <c r="J20" s="5">
        <v>129100611.27</v>
      </c>
    </row>
    <row r="21" spans="1:10">
      <c r="A21" s="2" t="s">
        <v>89</v>
      </c>
      <c r="B21" s="5">
        <f>SUM(C21:H21)+I21</f>
        <v>117991024640</v>
      </c>
      <c r="C21" s="142">
        <v>48970080000</v>
      </c>
      <c r="D21" s="142"/>
      <c r="E21" s="5">
        <v>1397700000</v>
      </c>
      <c r="F21" s="5">
        <v>1397700000</v>
      </c>
      <c r="G21" s="5">
        <v>7177242240</v>
      </c>
      <c r="H21" s="5">
        <v>36682560000</v>
      </c>
      <c r="I21" s="5">
        <v>22365742400</v>
      </c>
      <c r="J21" s="28" t="s">
        <v>147</v>
      </c>
    </row>
    <row r="22" spans="1:10">
      <c r="A22" s="2" t="s">
        <v>99</v>
      </c>
      <c r="B22" s="5">
        <f>SUM(C22:H22)+I22+J22</f>
        <v>31518792795.269997</v>
      </c>
      <c r="C22" s="146">
        <f>C20</f>
        <v>12111774000</v>
      </c>
      <c r="D22" s="146"/>
      <c r="E22" s="111">
        <f>E20</f>
        <v>393942831</v>
      </c>
      <c r="F22" s="111">
        <f t="shared" ref="F22:H22" si="0">F20</f>
        <v>3120000</v>
      </c>
      <c r="G22" s="111">
        <f t="shared" si="0"/>
        <v>2006730777.0000002</v>
      </c>
      <c r="H22" s="111">
        <f t="shared" si="0"/>
        <v>10954689995.999998</v>
      </c>
      <c r="I22" s="5">
        <f>I20</f>
        <v>5919434579.9999971</v>
      </c>
      <c r="J22" s="104">
        <f>J20</f>
        <v>129100611.27</v>
      </c>
    </row>
    <row r="23" spans="1:10">
      <c r="B23" s="5"/>
      <c r="C23" s="5"/>
      <c r="D23" s="5"/>
      <c r="E23" s="5"/>
      <c r="F23" s="10"/>
      <c r="G23" s="10"/>
      <c r="H23" s="10"/>
      <c r="I23" s="10"/>
      <c r="J23" s="10"/>
    </row>
    <row r="24" spans="1:10">
      <c r="A24" s="8" t="s">
        <v>4</v>
      </c>
      <c r="B24" s="5"/>
      <c r="C24" s="5"/>
      <c r="D24" s="5"/>
      <c r="E24" s="5"/>
      <c r="F24" s="10"/>
      <c r="G24" s="10"/>
      <c r="H24" s="10"/>
      <c r="I24" s="10"/>
      <c r="J24" s="10"/>
    </row>
    <row r="25" spans="1:10">
      <c r="A25" s="9" t="s">
        <v>97</v>
      </c>
      <c r="B25" s="5">
        <f>B19</f>
        <v>35595682000</v>
      </c>
      <c r="C25" s="5"/>
      <c r="D25" s="5"/>
      <c r="E25" s="5"/>
      <c r="F25" s="10"/>
      <c r="G25" s="10"/>
      <c r="H25" s="10"/>
      <c r="I25" s="10"/>
      <c r="J25" s="10"/>
    </row>
    <row r="26" spans="1:10">
      <c r="A26" s="9" t="s">
        <v>98</v>
      </c>
      <c r="B26" s="5">
        <v>33270875562.150002</v>
      </c>
      <c r="C26" s="5"/>
      <c r="D26" s="5"/>
      <c r="E26" s="5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 t="s">
        <v>5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>
      <c r="A29" s="9" t="s">
        <v>62</v>
      </c>
      <c r="B29" s="80">
        <v>1</v>
      </c>
      <c r="C29" s="80">
        <v>1</v>
      </c>
      <c r="D29" s="80">
        <v>1</v>
      </c>
      <c r="E29" s="80">
        <v>1</v>
      </c>
      <c r="F29" s="80">
        <v>1</v>
      </c>
      <c r="G29" s="80">
        <v>1</v>
      </c>
      <c r="H29" s="80">
        <v>1</v>
      </c>
      <c r="I29" s="80">
        <v>1</v>
      </c>
      <c r="J29" s="80">
        <v>1</v>
      </c>
    </row>
    <row r="30" spans="1:10">
      <c r="A30" s="9" t="s">
        <v>100</v>
      </c>
      <c r="B30" s="80">
        <v>0.99</v>
      </c>
      <c r="C30" s="80">
        <v>0.99</v>
      </c>
      <c r="D30" s="80">
        <v>0.99</v>
      </c>
      <c r="E30" s="80">
        <v>0.99</v>
      </c>
      <c r="F30" s="80">
        <v>0.99</v>
      </c>
      <c r="G30" s="80">
        <v>0.99</v>
      </c>
      <c r="H30" s="80">
        <v>0.99</v>
      </c>
      <c r="I30" s="80">
        <v>0.99</v>
      </c>
      <c r="J30" s="80">
        <v>0.99</v>
      </c>
    </row>
    <row r="31" spans="1:10">
      <c r="A31" s="9" t="s">
        <v>6</v>
      </c>
      <c r="B31" s="5">
        <v>353084</v>
      </c>
      <c r="C31" s="129">
        <v>143836.99999999994</v>
      </c>
      <c r="D31" s="129"/>
      <c r="E31" s="110">
        <v>145225</v>
      </c>
      <c r="F31" s="110" t="s">
        <v>147</v>
      </c>
      <c r="G31" s="110">
        <v>74107</v>
      </c>
      <c r="H31" s="110" t="s">
        <v>147</v>
      </c>
      <c r="I31" s="110" t="s">
        <v>147</v>
      </c>
      <c r="J31" s="110" t="s">
        <v>147</v>
      </c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11" t="s">
        <v>7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10" t="s">
        <v>63</v>
      </c>
      <c r="B34" s="5">
        <f>B18/B29</f>
        <v>25291597963.490002</v>
      </c>
      <c r="C34" s="144">
        <f>C18/C29</f>
        <v>11491101650</v>
      </c>
      <c r="D34" s="144"/>
      <c r="E34" s="5">
        <f>E18/E29</f>
        <v>101757709.99999999</v>
      </c>
      <c r="F34" s="5">
        <f t="shared" ref="F34:J34" si="1">F18/F29</f>
        <v>3350000</v>
      </c>
      <c r="G34" s="5">
        <f t="shared" si="1"/>
        <v>1764229498.0000002</v>
      </c>
      <c r="H34" s="5">
        <f t="shared" si="1"/>
        <v>6196801225</v>
      </c>
      <c r="I34" s="5">
        <f t="shared" si="1"/>
        <v>3877669026.9999995</v>
      </c>
      <c r="J34" s="5">
        <f t="shared" si="1"/>
        <v>1856688853.49</v>
      </c>
    </row>
    <row r="35" spans="1:10">
      <c r="A35" s="10" t="s">
        <v>101</v>
      </c>
      <c r="B35" s="5">
        <f>B20/B30</f>
        <v>31837164439.666664</v>
      </c>
      <c r="C35" s="144">
        <f>C20/C30</f>
        <v>12234115151.515152</v>
      </c>
      <c r="D35" s="144"/>
      <c r="E35" s="5">
        <f>E20/E30</f>
        <v>397922051.5151515</v>
      </c>
      <c r="F35" s="5">
        <f t="shared" ref="F35:J35" si="2">F20/F30</f>
        <v>3151515.1515151514</v>
      </c>
      <c r="G35" s="5">
        <f t="shared" si="2"/>
        <v>2027000784.848485</v>
      </c>
      <c r="H35" s="5">
        <f t="shared" si="2"/>
        <v>11065343430.303028</v>
      </c>
      <c r="I35" s="5">
        <f t="shared" si="2"/>
        <v>5979226848.4848461</v>
      </c>
      <c r="J35" s="5">
        <f t="shared" si="2"/>
        <v>130404657.84848484</v>
      </c>
    </row>
    <row r="36" spans="1:10">
      <c r="A36" s="10" t="s">
        <v>64</v>
      </c>
      <c r="B36" s="5">
        <f>B34/B10</f>
        <v>165604.38155019219</v>
      </c>
      <c r="C36" s="145">
        <f>C34/D10</f>
        <v>79474.245274536792</v>
      </c>
      <c r="D36" s="145"/>
      <c r="E36" s="5">
        <f>E34/E10</f>
        <v>256963.9141414141</v>
      </c>
      <c r="F36" s="5">
        <f t="shared" ref="F36:J36" si="3">F34/F10</f>
        <v>197058.82352941178</v>
      </c>
      <c r="G36" s="5">
        <f t="shared" si="3"/>
        <v>187206.01634125639</v>
      </c>
      <c r="H36" s="5">
        <f t="shared" si="3"/>
        <v>165486.33298616676</v>
      </c>
      <c r="I36" s="5">
        <f t="shared" si="3"/>
        <v>250803.24862557399</v>
      </c>
      <c r="J36" s="5" t="e">
        <f t="shared" si="3"/>
        <v>#VALUE!</v>
      </c>
    </row>
    <row r="37" spans="1:10">
      <c r="A37" s="10" t="s">
        <v>102</v>
      </c>
      <c r="B37" s="5">
        <f>B35/B13</f>
        <v>191888.40333705008</v>
      </c>
      <c r="C37" s="145">
        <f>C35/D13</f>
        <v>85119.915058409999</v>
      </c>
      <c r="D37" s="145"/>
      <c r="E37" s="5">
        <f>E35/E13</f>
        <v>259401.59811939471</v>
      </c>
      <c r="F37" s="5">
        <f t="shared" ref="F37:J37" si="4">F35/F13</f>
        <v>315151.51515151514</v>
      </c>
      <c r="G37" s="5">
        <f t="shared" si="4"/>
        <v>156815.7809723414</v>
      </c>
      <c r="H37" s="5">
        <f t="shared" si="4"/>
        <v>199656.15514241689</v>
      </c>
      <c r="I37" s="5">
        <f t="shared" si="4"/>
        <v>318807.08336362813</v>
      </c>
      <c r="J37" s="5" t="e">
        <f t="shared" si="4"/>
        <v>#VALUE!</v>
      </c>
    </row>
    <row r="38" spans="1:10">
      <c r="B38" s="10"/>
      <c r="C38" s="10"/>
      <c r="D38" s="10"/>
      <c r="E38" s="10"/>
      <c r="F38" s="10"/>
      <c r="G38" s="10"/>
      <c r="H38" s="10"/>
      <c r="I38" s="10"/>
      <c r="J38" s="10"/>
    </row>
    <row r="39" spans="1:10">
      <c r="A39" s="1" t="s">
        <v>8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0"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t="s">
        <v>9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t="s">
        <v>10</v>
      </c>
      <c r="B42" s="28" t="e">
        <f>(B11/B31)*100</f>
        <v>#VALUE!</v>
      </c>
      <c r="C42" s="138">
        <f>D11/C31*100</f>
        <v>105.01331368145892</v>
      </c>
      <c r="D42" s="138"/>
      <c r="E42" s="13">
        <f>E11/E31*100</f>
        <v>0.52676880702358408</v>
      </c>
      <c r="F42" s="82" t="s">
        <v>55</v>
      </c>
      <c r="G42" s="13">
        <f t="shared" ref="G42:J42" si="5">G11/G31*100</f>
        <v>12.704602804053597</v>
      </c>
      <c r="H42" s="13" t="e">
        <f t="shared" si="5"/>
        <v>#VALUE!</v>
      </c>
      <c r="I42" s="13" t="e">
        <f t="shared" si="5"/>
        <v>#VALUE!</v>
      </c>
      <c r="J42" s="13" t="e">
        <f t="shared" si="5"/>
        <v>#VALUE!</v>
      </c>
    </row>
    <row r="43" spans="1:10">
      <c r="A43" t="s">
        <v>11</v>
      </c>
      <c r="B43" s="28">
        <f>(B13/B31)*100</f>
        <v>46.990234618391092</v>
      </c>
      <c r="C43" s="138">
        <f>D13/C31*100</f>
        <v>99.924219776552675</v>
      </c>
      <c r="D43" s="138"/>
      <c r="E43" s="13">
        <f>E13/E31*100</f>
        <v>1.0562919607505594</v>
      </c>
      <c r="F43" s="82" t="s">
        <v>55</v>
      </c>
      <c r="G43" s="13">
        <f t="shared" ref="G43:J43" si="6">G13/G31*100</f>
        <v>17.442346876813257</v>
      </c>
      <c r="H43" s="13" t="e">
        <f t="shared" si="6"/>
        <v>#VALUE!</v>
      </c>
      <c r="I43" s="13" t="e">
        <f t="shared" si="6"/>
        <v>#VALUE!</v>
      </c>
      <c r="J43" s="13" t="e">
        <f t="shared" si="6"/>
        <v>#VALUE!</v>
      </c>
    </row>
    <row r="44" spans="1:10">
      <c r="B44" s="10"/>
      <c r="C44" s="10"/>
      <c r="D44" s="10"/>
      <c r="E44" s="10"/>
      <c r="F44" s="10"/>
      <c r="G44" s="10"/>
      <c r="H44" s="10"/>
      <c r="I44" s="75"/>
      <c r="J44" s="10"/>
    </row>
    <row r="45" spans="1:10">
      <c r="A45" t="s">
        <v>12</v>
      </c>
      <c r="B45" s="10"/>
      <c r="C45" s="10"/>
      <c r="D45" s="10"/>
      <c r="E45" s="10"/>
      <c r="F45" s="10"/>
      <c r="G45" s="10"/>
      <c r="H45" s="10"/>
      <c r="I45" s="75"/>
      <c r="J45" s="10"/>
    </row>
    <row r="46" spans="1:10">
      <c r="A46" t="s">
        <v>13</v>
      </c>
      <c r="B46" s="13" t="e">
        <f>B13/B11*100</f>
        <v>#VALUE!</v>
      </c>
      <c r="C46" s="87" t="e">
        <f>C13/C11*100</f>
        <v>#VALUE!</v>
      </c>
      <c r="D46" s="87">
        <f>D13/D11*100</f>
        <v>95.153858376145322</v>
      </c>
      <c r="E46" s="13">
        <f>E13/E11*100</f>
        <v>200.52287581699346</v>
      </c>
      <c r="F46" s="13">
        <f t="shared" ref="F46:J46" si="7">F13/F11*100</f>
        <v>1.3888888888888888</v>
      </c>
      <c r="G46" s="13">
        <f t="shared" si="7"/>
        <v>137.29155602761551</v>
      </c>
      <c r="H46" s="13">
        <f t="shared" si="7"/>
        <v>102.54028751688283</v>
      </c>
      <c r="I46" s="13">
        <f t="shared" si="7"/>
        <v>83.362965596941947</v>
      </c>
      <c r="J46" s="13" t="e">
        <f t="shared" si="7"/>
        <v>#VALUE!</v>
      </c>
    </row>
    <row r="47" spans="1:10">
      <c r="A47" t="s">
        <v>14</v>
      </c>
      <c r="B47" s="13">
        <f>B20/B19*100</f>
        <v>88.546674833396921</v>
      </c>
      <c r="C47" s="139">
        <f>C20/C19*100</f>
        <v>89.300900693657979</v>
      </c>
      <c r="D47" s="139"/>
      <c r="E47" s="13">
        <f>E20/E19*100</f>
        <v>92.150369824561409</v>
      </c>
      <c r="F47" s="13">
        <f t="shared" ref="F47:J47" si="8">F20/F19*100</f>
        <v>0.6227544910179641</v>
      </c>
      <c r="G47" s="13">
        <f t="shared" si="8"/>
        <v>96.367406302899354</v>
      </c>
      <c r="H47" s="13">
        <f t="shared" si="8"/>
        <v>89.186075636491509</v>
      </c>
      <c r="I47" s="13">
        <f t="shared" si="8"/>
        <v>87.838901422131869</v>
      </c>
      <c r="J47" s="13" t="e">
        <f t="shared" si="8"/>
        <v>#VALUE!</v>
      </c>
    </row>
    <row r="48" spans="1:10">
      <c r="A48" s="10" t="s">
        <v>15</v>
      </c>
      <c r="B48" s="13" t="e">
        <f>AVERAGE(B46:B47)</f>
        <v>#VALUE!</v>
      </c>
      <c r="C48" s="87" t="e">
        <f>AVERAGE(C46,C47)</f>
        <v>#VALUE!</v>
      </c>
      <c r="D48" s="87">
        <f>AVERAGE(D46,C47)</f>
        <v>92.227379534901644</v>
      </c>
      <c r="E48" s="13">
        <f>AVERAGE(E46:E47)</f>
        <v>146.33662282077745</v>
      </c>
      <c r="F48" s="13">
        <f t="shared" ref="F48:J48" si="9">AVERAGE(F46:F47)</f>
        <v>1.0058216899534265</v>
      </c>
      <c r="G48" s="13">
        <f t="shared" si="9"/>
        <v>116.82948116525743</v>
      </c>
      <c r="H48" s="13">
        <f t="shared" si="9"/>
        <v>95.863181576687168</v>
      </c>
      <c r="I48" s="13">
        <f t="shared" si="9"/>
        <v>85.600933509536901</v>
      </c>
      <c r="J48" s="13" t="e">
        <f t="shared" si="9"/>
        <v>#VALUE!</v>
      </c>
    </row>
    <row r="49" spans="1:10">
      <c r="A49" s="10"/>
      <c r="B49" s="13"/>
      <c r="C49" s="13"/>
      <c r="D49" s="13"/>
      <c r="E49" s="13"/>
      <c r="F49" s="10"/>
      <c r="G49" s="10"/>
      <c r="H49" s="10"/>
      <c r="I49" s="75"/>
      <c r="J49" s="10"/>
    </row>
    <row r="50" spans="1:10">
      <c r="A50" s="10" t="s">
        <v>16</v>
      </c>
      <c r="B50" s="10"/>
      <c r="C50" s="10"/>
      <c r="D50" s="10"/>
      <c r="E50" s="10"/>
      <c r="F50" s="10"/>
      <c r="G50" s="10"/>
      <c r="H50" s="10"/>
      <c r="I50" s="75"/>
      <c r="J50" s="10"/>
    </row>
    <row r="51" spans="1:10">
      <c r="A51" s="10" t="s">
        <v>17</v>
      </c>
      <c r="B51" s="88" t="e">
        <f>B13/B15*100</f>
        <v>#VALUE!</v>
      </c>
      <c r="C51" s="140">
        <f>D13/D15*100</f>
        <v>95.153858376145322</v>
      </c>
      <c r="D51" s="140"/>
      <c r="E51" s="88">
        <f>E13/E15*100</f>
        <v>165.12378902045211</v>
      </c>
      <c r="F51" s="88">
        <f t="shared" ref="F51:J51" si="10">F13/F15*100</f>
        <v>1.0111223458038423</v>
      </c>
      <c r="G51" s="88">
        <f t="shared" si="10"/>
        <v>119.28755998523441</v>
      </c>
      <c r="H51" s="88">
        <f t="shared" si="10"/>
        <v>96.319082377476533</v>
      </c>
      <c r="I51" s="88">
        <f t="shared" si="10"/>
        <v>76.804946967525296</v>
      </c>
      <c r="J51" s="88" t="e">
        <f t="shared" si="10"/>
        <v>#VALUE!</v>
      </c>
    </row>
    <row r="52" spans="1:10">
      <c r="A52" s="10" t="s">
        <v>18</v>
      </c>
      <c r="B52" s="13">
        <f>B20/B21*100</f>
        <v>26.712873196445525</v>
      </c>
      <c r="C52" s="132">
        <f>C20/C21*100</f>
        <v>24.733008400231324</v>
      </c>
      <c r="D52" s="132"/>
      <c r="E52" s="13">
        <f>E20/E21*100</f>
        <v>28.185077699077056</v>
      </c>
      <c r="F52" s="13">
        <f t="shared" ref="F52:J52" si="11">F20/F21*100</f>
        <v>0.223223867782786</v>
      </c>
      <c r="G52" s="13">
        <f t="shared" si="11"/>
        <v>27.959635607896111</v>
      </c>
      <c r="H52" s="13">
        <f t="shared" si="11"/>
        <v>29.86348279945565</v>
      </c>
      <c r="I52" s="13">
        <f t="shared" si="11"/>
        <v>26.46652399966834</v>
      </c>
      <c r="J52" s="13" t="e">
        <f t="shared" si="11"/>
        <v>#VALUE!</v>
      </c>
    </row>
    <row r="53" spans="1:10">
      <c r="A53" s="10" t="s">
        <v>19</v>
      </c>
      <c r="B53" s="13" t="e">
        <f>(B51+B52)/2</f>
        <v>#VALUE!</v>
      </c>
      <c r="C53" s="132">
        <f>(C51+C52)/2</f>
        <v>59.943433388188325</v>
      </c>
      <c r="D53" s="132"/>
      <c r="E53" s="13">
        <f>(E51+E52)/2</f>
        <v>96.654433359764582</v>
      </c>
      <c r="F53" s="13">
        <f t="shared" ref="F53:J53" si="12">(F51+F52)/2</f>
        <v>0.61717310679331416</v>
      </c>
      <c r="G53" s="13">
        <f t="shared" si="12"/>
        <v>73.623597796565264</v>
      </c>
      <c r="H53" s="13">
        <f t="shared" si="12"/>
        <v>63.091282588466093</v>
      </c>
      <c r="I53" s="13">
        <f t="shared" si="12"/>
        <v>51.635735483596818</v>
      </c>
      <c r="J53" s="13" t="e">
        <f t="shared" si="12"/>
        <v>#VALUE!</v>
      </c>
    </row>
    <row r="54" spans="1:10">
      <c r="A54" s="10"/>
      <c r="B54" s="10"/>
      <c r="C54" s="74"/>
      <c r="D54" s="74"/>
      <c r="E54" s="10"/>
      <c r="F54" s="10"/>
      <c r="G54" s="10"/>
      <c r="H54" s="10"/>
      <c r="I54" s="75"/>
      <c r="J54" s="10"/>
    </row>
    <row r="55" spans="1:10">
      <c r="A55" s="10" t="s">
        <v>31</v>
      </c>
      <c r="B55" s="10"/>
      <c r="C55" s="74"/>
      <c r="D55" s="74"/>
      <c r="E55" s="10"/>
      <c r="F55" s="10"/>
      <c r="G55" s="10"/>
      <c r="H55" s="10"/>
      <c r="I55" s="75"/>
      <c r="J55" s="10"/>
    </row>
    <row r="56" spans="1:10">
      <c r="A56" s="10" t="s">
        <v>20</v>
      </c>
      <c r="B56" s="13">
        <f>B22/B20*100</f>
        <v>100</v>
      </c>
      <c r="C56" s="132">
        <f>C22/C20*100</f>
        <v>100</v>
      </c>
      <c r="D56" s="132"/>
      <c r="E56" s="13">
        <f>E22/E20*100</f>
        <v>100</v>
      </c>
      <c r="F56" s="13">
        <f t="shared" ref="F56:J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</row>
    <row r="57" spans="1:10">
      <c r="A57" s="10"/>
      <c r="B57" s="10"/>
      <c r="C57" s="74"/>
      <c r="D57" s="74"/>
      <c r="E57" s="10"/>
      <c r="F57" s="10"/>
      <c r="G57" s="10"/>
      <c r="H57" s="10"/>
      <c r="I57" s="75"/>
      <c r="J57" s="10"/>
    </row>
    <row r="58" spans="1:10">
      <c r="A58" s="10" t="s">
        <v>21</v>
      </c>
      <c r="B58" s="10"/>
      <c r="C58" s="74"/>
      <c r="D58" s="74"/>
      <c r="E58" s="10"/>
      <c r="F58" s="10"/>
      <c r="G58" s="10"/>
      <c r="H58" s="10"/>
      <c r="I58" s="75"/>
      <c r="J58" s="10"/>
    </row>
    <row r="59" spans="1:10">
      <c r="A59" s="10" t="s">
        <v>22</v>
      </c>
      <c r="B59" s="13">
        <f>((B13/B10)-1)*100</f>
        <v>8.6378607020553453</v>
      </c>
      <c r="C59" s="132">
        <f>((D13/D10)-1)*100</f>
        <v>-0.59548098403059413</v>
      </c>
      <c r="D59" s="132"/>
      <c r="E59" s="13">
        <f>((E13/E10)-1)*100</f>
        <v>287.37373737373736</v>
      </c>
      <c r="F59" s="13">
        <f t="shared" ref="F59:J59" si="14">((F13/F10)-1)*100</f>
        <v>-41.17647058823529</v>
      </c>
      <c r="G59" s="13">
        <f t="shared" si="14"/>
        <v>37.160441426146008</v>
      </c>
      <c r="H59" s="13">
        <f t="shared" si="14"/>
        <v>48.005127383432146</v>
      </c>
      <c r="I59" s="13">
        <f t="shared" si="14"/>
        <v>21.305219584761659</v>
      </c>
      <c r="J59" s="13" t="e">
        <f t="shared" si="14"/>
        <v>#VALUE!</v>
      </c>
    </row>
    <row r="60" spans="1:10">
      <c r="A60" s="10" t="s">
        <v>23</v>
      </c>
      <c r="B60" s="13">
        <f>((B35/B34)-1)*100</f>
        <v>25.880399038548685</v>
      </c>
      <c r="C60" s="132">
        <f>((C35/C34)-1)*100</f>
        <v>6.4659901560887523</v>
      </c>
      <c r="D60" s="132"/>
      <c r="E60" s="13">
        <f>((E35/E34)-1)*100</f>
        <v>291.0485520115887</v>
      </c>
      <c r="F60" s="13">
        <f t="shared" ref="F60:J60" si="15">((F35/F34)-1)*100</f>
        <v>-5.924920850293991</v>
      </c>
      <c r="G60" s="13">
        <f t="shared" si="15"/>
        <v>14.894393679868333</v>
      </c>
      <c r="H60" s="13">
        <f t="shared" si="15"/>
        <v>78.565408644409573</v>
      </c>
      <c r="I60" s="13">
        <f t="shared" si="15"/>
        <v>54.196420758239384</v>
      </c>
      <c r="J60" s="13">
        <f t="shared" si="15"/>
        <v>-92.976493740275089</v>
      </c>
    </row>
    <row r="61" spans="1:10">
      <c r="A61" s="10" t="s">
        <v>24</v>
      </c>
      <c r="B61" s="13">
        <f>((B37/B36)-1)*100</f>
        <v>15.871573892440516</v>
      </c>
      <c r="C61" s="132">
        <f>((C37/C36)-1)*100</f>
        <v>7.1037727560302466</v>
      </c>
      <c r="D61" s="132"/>
      <c r="E61" s="13">
        <f>((E37/E36)-1)*100</f>
        <v>0.94864836805026442</v>
      </c>
      <c r="F61" s="13">
        <f t="shared" ref="F61:J61" si="16">((F37/F36)-1)*100</f>
        <v>59.927634554500209</v>
      </c>
      <c r="G61" s="13">
        <f t="shared" si="16"/>
        <v>-16.233578366155111</v>
      </c>
      <c r="H61" s="13">
        <f t="shared" si="16"/>
        <v>20.648123346298597</v>
      </c>
      <c r="I61" s="13">
        <f t="shared" si="16"/>
        <v>27.114415427520065</v>
      </c>
      <c r="J61" s="13" t="e">
        <f t="shared" si="16"/>
        <v>#VALUE!</v>
      </c>
    </row>
    <row r="62" spans="1:10">
      <c r="A62" s="10"/>
      <c r="B62" s="13"/>
      <c r="C62" s="74"/>
      <c r="D62" s="74"/>
      <c r="E62" s="13"/>
      <c r="F62" s="10"/>
      <c r="G62" s="10"/>
      <c r="H62" s="10"/>
      <c r="I62" s="75"/>
      <c r="J62" s="10"/>
    </row>
    <row r="63" spans="1:10">
      <c r="A63" s="10" t="s">
        <v>25</v>
      </c>
      <c r="B63" s="10"/>
      <c r="C63" s="74"/>
      <c r="D63" s="74"/>
      <c r="E63" s="10"/>
      <c r="F63" s="10"/>
      <c r="G63" s="10"/>
      <c r="H63" s="10"/>
      <c r="I63" s="75"/>
      <c r="J63" s="10"/>
    </row>
    <row r="64" spans="1:10">
      <c r="A64" s="10" t="s">
        <v>32</v>
      </c>
      <c r="B64" s="5">
        <f>(B19/B12)*3</f>
        <v>152564.03823707157</v>
      </c>
      <c r="C64" s="132">
        <f>(C19/D12)*3</f>
        <v>90000</v>
      </c>
      <c r="D64" s="132"/>
      <c r="E64" s="5">
        <f>(E19/E12)*3</f>
        <v>675000</v>
      </c>
      <c r="F64" s="5">
        <f t="shared" ref="F64:J64" si="17">(F19/F12)*3</f>
        <v>900000</v>
      </c>
      <c r="G64" s="5">
        <f t="shared" si="17"/>
        <v>225000</v>
      </c>
      <c r="H64" s="5">
        <f t="shared" si="17"/>
        <v>240000</v>
      </c>
      <c r="I64" s="5">
        <f t="shared" si="17"/>
        <v>321000</v>
      </c>
      <c r="J64" s="5" t="e">
        <f t="shared" si="17"/>
        <v>#VALUE!</v>
      </c>
    </row>
    <row r="65" spans="1:10">
      <c r="A65" s="10" t="s">
        <v>33</v>
      </c>
      <c r="B65" s="5">
        <f>(B20/B14)*3</f>
        <v>151194.16688249222</v>
      </c>
      <c r="C65" s="132">
        <f>(C20/D14)*3</f>
        <v>93739.785717418388</v>
      </c>
      <c r="D65" s="132"/>
      <c r="E65" s="5">
        <f>(E20/E14)*3</f>
        <v>323522.71913495759</v>
      </c>
      <c r="F65" s="5">
        <f t="shared" ref="F65:J65" si="18">(F20/F14)*3</f>
        <v>322758.62068965519</v>
      </c>
      <c r="G65" s="5">
        <f t="shared" si="18"/>
        <v>173632.6814432395</v>
      </c>
      <c r="H65" s="5">
        <f t="shared" si="18"/>
        <v>223091.60141739977</v>
      </c>
      <c r="I65" s="5">
        <f t="shared" si="18"/>
        <v>340771.87097021786</v>
      </c>
      <c r="J65" s="5" t="e">
        <f t="shared" si="18"/>
        <v>#VALUE!</v>
      </c>
    </row>
    <row r="66" spans="1:10">
      <c r="A66" s="10" t="s">
        <v>26</v>
      </c>
      <c r="B66" s="13" t="e">
        <f>(B64/B65)*B48</f>
        <v>#VALUE!</v>
      </c>
      <c r="C66" s="140">
        <f>(C64/C65)*D48</f>
        <v>88.547931858551124</v>
      </c>
      <c r="D66" s="140"/>
      <c r="E66" s="13">
        <f>E64/E65*E48</f>
        <v>305.31772441866696</v>
      </c>
      <c r="F66" s="13">
        <f t="shared" ref="F66:J66" si="19">F64/F65*F48</f>
        <v>2.8046950969855158</v>
      </c>
      <c r="G66" s="13">
        <f t="shared" si="19"/>
        <v>151.39219784943549</v>
      </c>
      <c r="H66" s="13">
        <f t="shared" si="19"/>
        <v>103.12877505128037</v>
      </c>
      <c r="I66" s="13">
        <f t="shared" si="19"/>
        <v>80.634295249571252</v>
      </c>
      <c r="J66" s="13" t="e">
        <f t="shared" si="19"/>
        <v>#VALUE!</v>
      </c>
    </row>
    <row r="67" spans="1:10">
      <c r="A67" s="10" t="s">
        <v>34</v>
      </c>
      <c r="B67" s="16">
        <f>B19/B12</f>
        <v>50854.679412357189</v>
      </c>
      <c r="C67" s="132">
        <f>C19/D12</f>
        <v>30000</v>
      </c>
      <c r="D67" s="132"/>
      <c r="E67" s="16">
        <f>E19/E12</f>
        <v>225000</v>
      </c>
      <c r="F67" s="16">
        <f t="shared" ref="F67:J67" si="20">F19/F12</f>
        <v>300000</v>
      </c>
      <c r="G67" s="16">
        <f t="shared" si="20"/>
        <v>75000</v>
      </c>
      <c r="H67" s="16">
        <f t="shared" si="20"/>
        <v>80000</v>
      </c>
      <c r="I67" s="16">
        <f t="shared" si="20"/>
        <v>107000</v>
      </c>
      <c r="J67" s="16" t="e">
        <f t="shared" si="20"/>
        <v>#VALUE!</v>
      </c>
    </row>
    <row r="68" spans="1:10">
      <c r="A68" s="10" t="s">
        <v>35</v>
      </c>
      <c r="B68" s="16">
        <f>B20/B14</f>
        <v>50398.055627497408</v>
      </c>
      <c r="C68" s="132">
        <f>C20/D14</f>
        <v>31246.595239139464</v>
      </c>
      <c r="D68" s="132"/>
      <c r="E68" s="16">
        <f>E20/E14</f>
        <v>107840.9063783192</v>
      </c>
      <c r="F68" s="16">
        <f t="shared" ref="F68:J68" si="21">F20/F14</f>
        <v>107586.20689655172</v>
      </c>
      <c r="G68" s="16">
        <f t="shared" si="21"/>
        <v>57877.56048107984</v>
      </c>
      <c r="H68" s="16">
        <f t="shared" si="21"/>
        <v>74363.867139133261</v>
      </c>
      <c r="I68" s="16">
        <f t="shared" si="21"/>
        <v>113590.62365673928</v>
      </c>
      <c r="J68" s="16" t="e">
        <f t="shared" si="21"/>
        <v>#VALUE!</v>
      </c>
    </row>
    <row r="69" spans="1:10">
      <c r="A69" s="10"/>
      <c r="B69" s="13"/>
      <c r="C69" s="13"/>
      <c r="D69" s="13"/>
      <c r="E69" s="13"/>
      <c r="F69" s="10"/>
      <c r="G69" s="10"/>
      <c r="H69" s="10"/>
      <c r="I69" s="75"/>
      <c r="J69" s="10"/>
    </row>
    <row r="70" spans="1:10">
      <c r="A70" s="10" t="s">
        <v>27</v>
      </c>
      <c r="B70" s="13"/>
      <c r="C70" s="13"/>
      <c r="D70" s="13"/>
      <c r="E70" s="13"/>
      <c r="I70" s="75"/>
    </row>
    <row r="71" spans="1:10">
      <c r="A71" s="10" t="s">
        <v>28</v>
      </c>
      <c r="B71" s="13">
        <f>(B26/B25)*100</f>
        <v>93.468852660696328</v>
      </c>
      <c r="C71" s="13"/>
      <c r="D71" s="13"/>
      <c r="E71" s="13"/>
      <c r="I71" s="75"/>
    </row>
    <row r="72" spans="1:10">
      <c r="A72" s="10" t="s">
        <v>29</v>
      </c>
      <c r="B72" s="13">
        <f>(B20/B26)*100</f>
        <v>94.733884404072526</v>
      </c>
      <c r="C72" s="13"/>
      <c r="D72" s="13"/>
      <c r="E72" s="13"/>
      <c r="I72" s="75"/>
    </row>
    <row r="73" spans="1:10" ht="15.75" thickBot="1">
      <c r="A73" s="14"/>
      <c r="B73" s="14"/>
      <c r="C73" s="14"/>
      <c r="D73" s="14"/>
      <c r="E73" s="14"/>
      <c r="F73" s="14"/>
      <c r="G73" s="14"/>
      <c r="H73" s="14"/>
      <c r="I73" s="89"/>
      <c r="J73" s="89"/>
    </row>
    <row r="74" spans="1:10" ht="15.75" thickTop="1">
      <c r="A74" s="72"/>
    </row>
    <row r="75" spans="1:10">
      <c r="A75" s="72"/>
    </row>
    <row r="76" spans="1:10">
      <c r="A76" s="6" t="s">
        <v>30</v>
      </c>
      <c r="B76" s="25"/>
    </row>
    <row r="77" spans="1:10">
      <c r="A77" s="6" t="s">
        <v>65</v>
      </c>
      <c r="B77" s="15"/>
      <c r="C77" s="15"/>
      <c r="D77" s="15"/>
      <c r="E77" s="15"/>
    </row>
    <row r="78" spans="1:10">
      <c r="A78" s="35" t="s">
        <v>103</v>
      </c>
    </row>
    <row r="79" spans="1:10">
      <c r="A79" s="35" t="s">
        <v>104</v>
      </c>
    </row>
    <row r="80" spans="1:10">
      <c r="A80" s="6" t="s">
        <v>105</v>
      </c>
    </row>
    <row r="81" spans="1:1">
      <c r="A81" s="6" t="s">
        <v>45</v>
      </c>
    </row>
    <row r="82" spans="1:1">
      <c r="A82" s="98" t="s">
        <v>151</v>
      </c>
    </row>
    <row r="83" spans="1:1">
      <c r="A83" s="84" t="s">
        <v>56</v>
      </c>
    </row>
    <row r="84" spans="1:1">
      <c r="A84" s="6" t="s">
        <v>148</v>
      </c>
    </row>
    <row r="85" spans="1:1">
      <c r="A85" s="6" t="s">
        <v>46</v>
      </c>
    </row>
    <row r="86" spans="1:1">
      <c r="A86" s="36" t="s">
        <v>47</v>
      </c>
    </row>
    <row r="87" spans="1:1">
      <c r="A87" s="36" t="s">
        <v>48</v>
      </c>
    </row>
    <row r="88" spans="1:1">
      <c r="A88" s="6" t="s">
        <v>155</v>
      </c>
    </row>
    <row r="89" spans="1:1">
      <c r="A89" s="103" t="s">
        <v>146</v>
      </c>
    </row>
  </sheetData>
  <mergeCells count="28">
    <mergeCell ref="C34:D34"/>
    <mergeCell ref="C35:D35"/>
    <mergeCell ref="C36:D36"/>
    <mergeCell ref="C37:D37"/>
    <mergeCell ref="C22:D22"/>
    <mergeCell ref="A2:I2"/>
    <mergeCell ref="C31:D31"/>
    <mergeCell ref="C21:D21"/>
    <mergeCell ref="C19:D19"/>
    <mergeCell ref="B4:B5"/>
    <mergeCell ref="C5:D5"/>
    <mergeCell ref="C18:D18"/>
    <mergeCell ref="C20:D20"/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K89"/>
  <sheetViews>
    <sheetView zoomScale="70" zoomScaleNormal="70" zoomScalePageLayoutView="90" workbookViewId="0">
      <pane ySplit="5" topLeftCell="A60" activePane="bottomLeft" state="frozen"/>
      <selection pane="bottomLeft" activeCell="B64" sqref="B64"/>
    </sheetView>
  </sheetViews>
  <sheetFormatPr baseColWidth="10" defaultColWidth="11.42578125" defaultRowHeight="1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9.42578125" customWidth="1"/>
    <col min="7" max="7" width="17.85546875" bestFit="1" customWidth="1"/>
    <col min="8" max="8" width="18.85546875" customWidth="1"/>
    <col min="9" max="9" width="18.42578125" customWidth="1"/>
    <col min="10" max="10" width="18.140625" customWidth="1"/>
    <col min="11" max="11" width="15.7109375" customWidth="1"/>
  </cols>
  <sheetData>
    <row r="2" spans="1:11" ht="15.75">
      <c r="A2" s="141" t="s">
        <v>106</v>
      </c>
      <c r="B2" s="141"/>
      <c r="C2" s="141"/>
      <c r="D2" s="141"/>
      <c r="E2" s="141"/>
      <c r="F2" s="141"/>
      <c r="G2" s="141"/>
      <c r="H2" s="141"/>
      <c r="I2" s="141"/>
    </row>
    <row r="4" spans="1:11">
      <c r="A4" s="19" t="s">
        <v>0</v>
      </c>
      <c r="B4" s="127" t="s">
        <v>49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60.75" thickBot="1">
      <c r="A5" s="20"/>
      <c r="B5" s="128"/>
      <c r="C5" s="143" t="s">
        <v>1</v>
      </c>
      <c r="D5" s="143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09" t="s">
        <v>152</v>
      </c>
      <c r="K5" s="106" t="s">
        <v>149</v>
      </c>
    </row>
    <row r="6" spans="1:11" ht="15.75" thickTop="1">
      <c r="E6" s="18"/>
    </row>
    <row r="7" spans="1:11">
      <c r="A7" s="1" t="s">
        <v>2</v>
      </c>
    </row>
    <row r="9" spans="1:11">
      <c r="A9" t="s">
        <v>42</v>
      </c>
      <c r="C9" t="s">
        <v>43</v>
      </c>
      <c r="D9" t="s">
        <v>44</v>
      </c>
      <c r="E9" s="59" t="s">
        <v>43</v>
      </c>
      <c r="F9" s="59" t="s">
        <v>43</v>
      </c>
      <c r="G9" s="59" t="s">
        <v>43</v>
      </c>
      <c r="H9" s="59" t="s">
        <v>43</v>
      </c>
      <c r="I9" s="59" t="s">
        <v>144</v>
      </c>
      <c r="J9" s="59" t="s">
        <v>43</v>
      </c>
      <c r="K9" s="59" t="s">
        <v>144</v>
      </c>
    </row>
    <row r="10" spans="1:11" s="10" customFormat="1">
      <c r="A10" s="9" t="s">
        <v>66</v>
      </c>
      <c r="B10" s="5">
        <v>170472</v>
      </c>
      <c r="C10" s="5">
        <v>117670</v>
      </c>
      <c r="D10" s="5">
        <v>149450</v>
      </c>
      <c r="E10" s="56">
        <v>628</v>
      </c>
      <c r="F10" s="56">
        <v>18</v>
      </c>
      <c r="G10" s="56">
        <v>13120</v>
      </c>
      <c r="H10" s="56">
        <v>53753</v>
      </c>
      <c r="I10" s="56">
        <v>16691</v>
      </c>
      <c r="J10" s="59" t="s">
        <v>147</v>
      </c>
      <c r="K10" s="56">
        <v>0</v>
      </c>
    </row>
    <row r="11" spans="1:11">
      <c r="A11" s="2" t="s">
        <v>107</v>
      </c>
      <c r="B11" s="110" t="s">
        <v>147</v>
      </c>
      <c r="C11" s="110" t="s">
        <v>147</v>
      </c>
      <c r="D11" s="83">
        <v>179951</v>
      </c>
      <c r="E11" s="83">
        <v>2699</v>
      </c>
      <c r="F11" s="83">
        <v>3226</v>
      </c>
      <c r="G11" s="83">
        <v>10495</v>
      </c>
      <c r="H11" s="93">
        <v>77704</v>
      </c>
      <c r="I11" s="93">
        <v>43577</v>
      </c>
      <c r="J11" s="110" t="s">
        <v>147</v>
      </c>
      <c r="K11" s="10">
        <v>484</v>
      </c>
    </row>
    <row r="12" spans="1:11">
      <c r="A12" s="29" t="s">
        <v>153</v>
      </c>
      <c r="B12" s="110">
        <f>SUM(D12:I12,K12)</f>
        <v>750881</v>
      </c>
      <c r="C12" s="110" t="s">
        <v>147</v>
      </c>
      <c r="D12" s="83">
        <v>453144</v>
      </c>
      <c r="E12" s="83">
        <v>2848</v>
      </c>
      <c r="F12" s="83">
        <v>2867</v>
      </c>
      <c r="G12" s="83">
        <v>30291</v>
      </c>
      <c r="H12" s="93">
        <v>184528</v>
      </c>
      <c r="I12" s="93">
        <v>76235</v>
      </c>
      <c r="J12" s="110" t="s">
        <v>147</v>
      </c>
      <c r="K12" s="10">
        <v>968</v>
      </c>
    </row>
    <row r="13" spans="1:11">
      <c r="A13" s="2" t="s">
        <v>108</v>
      </c>
      <c r="B13" s="5">
        <v>171334</v>
      </c>
      <c r="C13" s="5">
        <v>117197</v>
      </c>
      <c r="D13" s="5">
        <v>147675</v>
      </c>
      <c r="E13" s="5">
        <v>2549</v>
      </c>
      <c r="F13" s="71">
        <v>94</v>
      </c>
      <c r="G13" s="71">
        <v>13534</v>
      </c>
      <c r="H13" s="71">
        <v>58346</v>
      </c>
      <c r="I13" s="71">
        <v>20152</v>
      </c>
      <c r="J13" s="110" t="s">
        <v>147</v>
      </c>
      <c r="K13" s="10">
        <v>31</v>
      </c>
    </row>
    <row r="14" spans="1:11">
      <c r="A14" s="29" t="s">
        <v>153</v>
      </c>
      <c r="B14" s="5">
        <f>SUM(D14:I14,K14)</f>
        <v>658808</v>
      </c>
      <c r="C14" s="5" t="s">
        <v>147</v>
      </c>
      <c r="D14" s="5">
        <v>412730</v>
      </c>
      <c r="E14" s="5">
        <v>5533</v>
      </c>
      <c r="F14" s="71">
        <v>123</v>
      </c>
      <c r="G14" s="71">
        <v>37784</v>
      </c>
      <c r="H14" s="71">
        <v>146792</v>
      </c>
      <c r="I14" s="71">
        <v>55815</v>
      </c>
      <c r="J14" s="110" t="s">
        <v>147</v>
      </c>
      <c r="K14" s="10">
        <v>31</v>
      </c>
    </row>
    <row r="15" spans="1:11">
      <c r="A15" s="2" t="s">
        <v>89</v>
      </c>
      <c r="B15" s="110" t="s">
        <v>147</v>
      </c>
      <c r="C15" s="110" t="s">
        <v>147</v>
      </c>
      <c r="D15" s="28">
        <v>179951</v>
      </c>
      <c r="E15" s="28">
        <v>2782</v>
      </c>
      <c r="F15" s="28">
        <v>3248</v>
      </c>
      <c r="G15" s="28">
        <v>10877</v>
      </c>
      <c r="H15" s="28">
        <v>84463</v>
      </c>
      <c r="I15" s="28">
        <v>43885</v>
      </c>
      <c r="J15" s="110" t="s">
        <v>147</v>
      </c>
      <c r="K15" s="10">
        <v>484</v>
      </c>
    </row>
    <row r="16" spans="1:11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4" t="s">
        <v>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2" t="s">
        <v>66</v>
      </c>
      <c r="B18" s="5">
        <f>C18+H18+I18+G18+E18+F18+J18</f>
        <v>31674561625.57</v>
      </c>
      <c r="C18" s="142">
        <v>13363053500</v>
      </c>
      <c r="D18" s="142"/>
      <c r="E18" s="111">
        <v>171165822</v>
      </c>
      <c r="F18" s="5">
        <v>4745000</v>
      </c>
      <c r="G18" s="5">
        <v>2394153048</v>
      </c>
      <c r="H18" s="93">
        <v>9034775704</v>
      </c>
      <c r="I18" s="93">
        <v>4432100536</v>
      </c>
      <c r="J18" s="104">
        <v>2274568015.5700002</v>
      </c>
      <c r="K18" s="10">
        <v>0</v>
      </c>
    </row>
    <row r="19" spans="1:11">
      <c r="A19" s="2" t="s">
        <v>107</v>
      </c>
      <c r="B19" s="5">
        <f>SUM(C19:I19)+K19</f>
        <v>40397636822</v>
      </c>
      <c r="C19" s="142">
        <v>13594285713</v>
      </c>
      <c r="D19" s="142"/>
      <c r="E19" s="110">
        <v>641835000</v>
      </c>
      <c r="F19" s="110">
        <v>861036000</v>
      </c>
      <c r="G19" s="110">
        <v>2271771509</v>
      </c>
      <c r="H19" s="110">
        <v>14762240000</v>
      </c>
      <c r="I19" s="110">
        <v>8206259000</v>
      </c>
      <c r="J19" s="110" t="s">
        <v>147</v>
      </c>
      <c r="K19" s="110">
        <v>60209600</v>
      </c>
    </row>
    <row r="20" spans="1:11" s="10" customFormat="1">
      <c r="A20" s="9" t="s">
        <v>108</v>
      </c>
      <c r="B20" s="5">
        <f>SUM(C20:K20)</f>
        <v>34866169955.730011</v>
      </c>
      <c r="C20" s="142">
        <v>14062999000</v>
      </c>
      <c r="D20" s="142"/>
      <c r="E20" s="111">
        <v>692126817</v>
      </c>
      <c r="F20" s="5">
        <v>13265000</v>
      </c>
      <c r="G20" s="110">
        <v>1976479055</v>
      </c>
      <c r="H20" s="5">
        <v>11167839306.000002</v>
      </c>
      <c r="I20" s="5">
        <v>6943812268.0000057</v>
      </c>
      <c r="J20" s="5">
        <v>4698509.7300000004</v>
      </c>
      <c r="K20" s="110">
        <v>4950000</v>
      </c>
    </row>
    <row r="21" spans="1:11">
      <c r="A21" s="2" t="s">
        <v>89</v>
      </c>
      <c r="B21" s="5">
        <f>SUM(C21:I21)+K21</f>
        <v>131044235640</v>
      </c>
      <c r="C21" s="142">
        <v>50370660000</v>
      </c>
      <c r="D21" s="142"/>
      <c r="E21" s="5">
        <v>2139867000</v>
      </c>
      <c r="F21" s="110">
        <v>2576400000</v>
      </c>
      <c r="G21" s="110">
        <v>7180442240</v>
      </c>
      <c r="H21" s="110">
        <v>42065440000</v>
      </c>
      <c r="I21" s="110">
        <v>26621112000</v>
      </c>
      <c r="J21" s="110" t="s">
        <v>147</v>
      </c>
      <c r="K21" s="110">
        <v>90314400</v>
      </c>
    </row>
    <row r="22" spans="1:11">
      <c r="A22" s="2" t="s">
        <v>109</v>
      </c>
      <c r="B22" s="5">
        <f>SUM(C22:K22)</f>
        <v>34866169955.730011</v>
      </c>
      <c r="C22" s="146">
        <f>C20</f>
        <v>14062999000</v>
      </c>
      <c r="D22" s="146"/>
      <c r="E22" s="79">
        <f>E20</f>
        <v>692126817</v>
      </c>
      <c r="F22" s="79">
        <f t="shared" ref="F22:K22" si="0">F20</f>
        <v>13265000</v>
      </c>
      <c r="G22" s="79">
        <f t="shared" si="0"/>
        <v>1976479055</v>
      </c>
      <c r="H22" s="79">
        <f t="shared" si="0"/>
        <v>11167839306.000002</v>
      </c>
      <c r="I22" s="79">
        <f t="shared" si="0"/>
        <v>6943812268.0000057</v>
      </c>
      <c r="J22" s="79">
        <f t="shared" si="0"/>
        <v>4698509.7300000004</v>
      </c>
      <c r="K22" s="79">
        <f t="shared" si="0"/>
        <v>4950000</v>
      </c>
    </row>
    <row r="23" spans="1:11">
      <c r="B23" s="5"/>
      <c r="C23" s="5"/>
      <c r="D23" s="5"/>
      <c r="E23" s="5"/>
      <c r="F23" s="10"/>
      <c r="G23" s="80"/>
      <c r="H23" s="10"/>
      <c r="I23" s="10"/>
      <c r="J23" s="10"/>
      <c r="K23" s="10"/>
    </row>
    <row r="24" spans="1:11">
      <c r="A24" s="8" t="s">
        <v>4</v>
      </c>
      <c r="B24" s="5"/>
      <c r="C24" s="5"/>
      <c r="D24" s="5"/>
      <c r="E24" s="5"/>
      <c r="F24" s="10"/>
      <c r="G24" s="10"/>
      <c r="H24" s="10"/>
      <c r="I24" s="10"/>
      <c r="J24" s="10"/>
      <c r="K24" s="10"/>
    </row>
    <row r="25" spans="1:11">
      <c r="A25" s="9" t="s">
        <v>107</v>
      </c>
      <c r="B25" s="5">
        <f>B19</f>
        <v>40397636822</v>
      </c>
      <c r="C25" s="5"/>
      <c r="D25" s="5"/>
      <c r="E25" s="5"/>
      <c r="F25" s="10"/>
      <c r="G25" s="10"/>
      <c r="H25" s="10"/>
      <c r="I25" s="10"/>
      <c r="J25" s="10"/>
      <c r="K25" s="10"/>
    </row>
    <row r="26" spans="1:11">
      <c r="A26" s="9" t="s">
        <v>108</v>
      </c>
      <c r="B26" s="5">
        <v>37655548680</v>
      </c>
      <c r="C26" s="28"/>
      <c r="D26" s="5"/>
      <c r="E26" s="5"/>
      <c r="F26" s="10"/>
      <c r="G26" s="10"/>
      <c r="H26" s="10"/>
      <c r="I26" s="10"/>
      <c r="J26" s="10"/>
      <c r="K26" s="10"/>
    </row>
    <row r="27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10" t="s">
        <v>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9" t="s">
        <v>67</v>
      </c>
      <c r="B29" s="80">
        <v>0.99</v>
      </c>
      <c r="C29" s="80">
        <v>0.99</v>
      </c>
      <c r="D29" s="80">
        <v>0.99</v>
      </c>
      <c r="E29" s="80">
        <v>0.99</v>
      </c>
      <c r="F29" s="80">
        <v>0.99</v>
      </c>
      <c r="G29" s="80">
        <v>0.99</v>
      </c>
      <c r="H29" s="80">
        <v>0.99</v>
      </c>
      <c r="I29" s="80">
        <v>0.99</v>
      </c>
      <c r="J29" s="80">
        <v>0.99</v>
      </c>
      <c r="K29" s="80">
        <v>0.99</v>
      </c>
    </row>
    <row r="30" spans="1:11">
      <c r="A30" s="9" t="s">
        <v>110</v>
      </c>
      <c r="B30" s="80">
        <v>0.99</v>
      </c>
      <c r="C30" s="80">
        <v>0.99</v>
      </c>
      <c r="D30" s="80">
        <v>0.99</v>
      </c>
      <c r="E30" s="80">
        <v>0.99</v>
      </c>
      <c r="F30" s="80">
        <v>0.99</v>
      </c>
      <c r="G30" s="80">
        <v>0.99</v>
      </c>
      <c r="H30" s="80">
        <v>0.99</v>
      </c>
      <c r="I30" s="80">
        <v>0.99</v>
      </c>
      <c r="J30" s="80">
        <v>0.99</v>
      </c>
      <c r="K30" s="80">
        <v>0.99</v>
      </c>
    </row>
    <row r="31" spans="1:11">
      <c r="A31" s="9" t="s">
        <v>6</v>
      </c>
      <c r="B31" s="5">
        <v>353084</v>
      </c>
      <c r="C31" s="129">
        <v>143836.99999999994</v>
      </c>
      <c r="D31" s="129"/>
      <c r="E31" s="110">
        <v>145225</v>
      </c>
      <c r="F31" s="117" t="s">
        <v>147</v>
      </c>
      <c r="G31" s="110">
        <v>74107</v>
      </c>
      <c r="H31" s="110" t="s">
        <v>147</v>
      </c>
      <c r="I31" s="110" t="s">
        <v>147</v>
      </c>
      <c r="J31" s="110" t="s">
        <v>147</v>
      </c>
      <c r="K31" s="110" t="s">
        <v>147</v>
      </c>
    </row>
    <row r="32" spans="1:1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11" t="s">
        <v>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10" t="s">
        <v>68</v>
      </c>
      <c r="B34" s="5">
        <f>B18/B29</f>
        <v>31994506692.494949</v>
      </c>
      <c r="C34" s="142">
        <f>C18/C29</f>
        <v>13498033838.383839</v>
      </c>
      <c r="D34" s="142"/>
      <c r="E34" s="5">
        <f>E18/E29</f>
        <v>172894769.69696969</v>
      </c>
      <c r="F34" s="5">
        <f t="shared" ref="F34:K34" si="1">F18/F29</f>
        <v>4792929.2929292927</v>
      </c>
      <c r="G34" s="5">
        <f t="shared" si="1"/>
        <v>2418336412.121212</v>
      </c>
      <c r="H34" s="5">
        <f t="shared" si="1"/>
        <v>9126036064.6464653</v>
      </c>
      <c r="I34" s="5">
        <f t="shared" si="1"/>
        <v>4476869228.2828283</v>
      </c>
      <c r="J34" s="5">
        <f t="shared" si="1"/>
        <v>2297543450.0707073</v>
      </c>
      <c r="K34" s="5">
        <f t="shared" si="1"/>
        <v>0</v>
      </c>
    </row>
    <row r="35" spans="1:11">
      <c r="A35" s="10" t="s">
        <v>111</v>
      </c>
      <c r="B35" s="5">
        <f>B20/B30</f>
        <v>35218353490.636375</v>
      </c>
      <c r="C35" s="142">
        <f>C20/C30</f>
        <v>14205049494.949495</v>
      </c>
      <c r="D35" s="142"/>
      <c r="E35" s="5">
        <f>E20/E30</f>
        <v>699117996.969697</v>
      </c>
      <c r="F35" s="5">
        <f t="shared" ref="F35:K35" si="2">F20/F30</f>
        <v>13398989.898989899</v>
      </c>
      <c r="G35" s="5">
        <f t="shared" si="2"/>
        <v>1996443489.8989899</v>
      </c>
      <c r="H35" s="5">
        <f t="shared" si="2"/>
        <v>11280645763.636366</v>
      </c>
      <c r="I35" s="5">
        <f t="shared" si="2"/>
        <v>7013951785.858592</v>
      </c>
      <c r="J35" s="5">
        <f t="shared" si="2"/>
        <v>4745969.4242424248</v>
      </c>
      <c r="K35" s="5">
        <f t="shared" si="2"/>
        <v>5000000</v>
      </c>
    </row>
    <row r="36" spans="1:11">
      <c r="A36" s="10" t="s">
        <v>69</v>
      </c>
      <c r="B36" s="5">
        <f>B34/B10</f>
        <v>187681.88730404378</v>
      </c>
      <c r="C36" s="142">
        <f>C34/D10</f>
        <v>90318.0584702833</v>
      </c>
      <c r="D36" s="142"/>
      <c r="E36" s="5">
        <f>E34/E10</f>
        <v>275310.14282956958</v>
      </c>
      <c r="F36" s="5">
        <f t="shared" ref="F36:K36" si="3">F34/F10</f>
        <v>266273.8496071829</v>
      </c>
      <c r="G36" s="5">
        <f t="shared" si="3"/>
        <v>184324.4216555802</v>
      </c>
      <c r="H36" s="5">
        <f t="shared" si="3"/>
        <v>169777.24154273185</v>
      </c>
      <c r="I36" s="5">
        <f t="shared" si="3"/>
        <v>268220.55169150012</v>
      </c>
      <c r="J36" s="5" t="e">
        <f t="shared" si="3"/>
        <v>#VALUE!</v>
      </c>
      <c r="K36" s="5" t="e">
        <f t="shared" si="3"/>
        <v>#DIV/0!</v>
      </c>
    </row>
    <row r="37" spans="1:11">
      <c r="A37" s="10" t="s">
        <v>112</v>
      </c>
      <c r="B37" s="5">
        <f>B35/B13</f>
        <v>205553.79253759544</v>
      </c>
      <c r="C37" s="142">
        <f>C35/D13</f>
        <v>96191.295039441306</v>
      </c>
      <c r="D37" s="142"/>
      <c r="E37" s="5">
        <f>E35/E13</f>
        <v>274271.47782255668</v>
      </c>
      <c r="F37" s="5">
        <f t="shared" ref="F37:K37" si="4">F35/F13</f>
        <v>142542.44573393511</v>
      </c>
      <c r="G37" s="5">
        <f t="shared" si="4"/>
        <v>147513.18825912441</v>
      </c>
      <c r="H37" s="5">
        <f t="shared" si="4"/>
        <v>193340.5162930855</v>
      </c>
      <c r="I37" s="5">
        <f t="shared" si="4"/>
        <v>348052.39112041442</v>
      </c>
      <c r="J37" s="5" t="e">
        <f t="shared" si="4"/>
        <v>#VALUE!</v>
      </c>
      <c r="K37" s="5">
        <f t="shared" si="4"/>
        <v>161290.32258064515</v>
      </c>
    </row>
    <row r="38" spans="1:11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" t="s">
        <v>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t="s">
        <v>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t="s">
        <v>10</v>
      </c>
      <c r="B42" s="28" t="e">
        <f>(B11/B31)*100</f>
        <v>#VALUE!</v>
      </c>
      <c r="C42" s="138">
        <f>D11/C31*100</f>
        <v>125.1075870603531</v>
      </c>
      <c r="D42" s="138"/>
      <c r="E42" s="13">
        <f>E11/E31*100</f>
        <v>1.8584954381132723</v>
      </c>
      <c r="F42" s="82" t="s">
        <v>55</v>
      </c>
      <c r="G42" s="13">
        <f t="shared" ref="G42:K42" si="5">G11/G31*100</f>
        <v>14.161955010997612</v>
      </c>
      <c r="H42" s="13" t="e">
        <f t="shared" si="5"/>
        <v>#VALUE!</v>
      </c>
      <c r="I42" s="13" t="e">
        <f t="shared" si="5"/>
        <v>#VALUE!</v>
      </c>
      <c r="J42" s="13" t="e">
        <f t="shared" si="5"/>
        <v>#VALUE!</v>
      </c>
      <c r="K42" s="13" t="e">
        <f t="shared" si="5"/>
        <v>#VALUE!</v>
      </c>
    </row>
    <row r="43" spans="1:11">
      <c r="A43" t="s">
        <v>11</v>
      </c>
      <c r="B43" s="28">
        <f>(B13/B31)*100</f>
        <v>48.524996884594032</v>
      </c>
      <c r="C43" s="138">
        <f>D13/C31*100</f>
        <v>102.66829814303695</v>
      </c>
      <c r="D43" s="138"/>
      <c r="E43" s="13">
        <f>E13/E31*100</f>
        <v>1.7552074367360992</v>
      </c>
      <c r="F43" s="82" t="s">
        <v>55</v>
      </c>
      <c r="G43" s="13">
        <f t="shared" ref="G43:K43" si="6">G13/G31*100</f>
        <v>18.262782193315072</v>
      </c>
      <c r="H43" s="13" t="e">
        <f t="shared" si="6"/>
        <v>#VALUE!</v>
      </c>
      <c r="I43" s="13" t="e">
        <f t="shared" si="6"/>
        <v>#VALUE!</v>
      </c>
      <c r="J43" s="13" t="e">
        <f t="shared" si="6"/>
        <v>#VALUE!</v>
      </c>
      <c r="K43" s="13" t="e">
        <f t="shared" si="6"/>
        <v>#VALUE!</v>
      </c>
    </row>
    <row r="44" spans="1:11">
      <c r="B44" s="10"/>
      <c r="C44" s="10"/>
      <c r="D44" s="10"/>
      <c r="E44" s="10"/>
      <c r="F44" s="10"/>
      <c r="G44" s="10"/>
      <c r="H44" s="10"/>
      <c r="I44" s="75"/>
      <c r="J44" s="10"/>
      <c r="K44" s="10"/>
    </row>
    <row r="45" spans="1:11">
      <c r="A45" t="s">
        <v>12</v>
      </c>
      <c r="B45" s="10"/>
      <c r="C45" s="10"/>
      <c r="D45" s="10"/>
      <c r="E45" s="10"/>
      <c r="F45" s="10"/>
      <c r="G45" s="10"/>
      <c r="H45" s="10"/>
      <c r="I45" s="75"/>
      <c r="J45" s="10"/>
      <c r="K45" s="10"/>
    </row>
    <row r="46" spans="1:11">
      <c r="A46" t="s">
        <v>13</v>
      </c>
      <c r="B46" s="13" t="e">
        <f>B13/B11*100</f>
        <v>#VALUE!</v>
      </c>
      <c r="C46" s="87" t="e">
        <f>C13/C11*100</f>
        <v>#VALUE!</v>
      </c>
      <c r="D46" s="87">
        <f>D13/D11*100</f>
        <v>82.064006312829605</v>
      </c>
      <c r="E46" s="13">
        <f>E13/E11*100</f>
        <v>94.442386068914402</v>
      </c>
      <c r="F46" s="13">
        <f t="shared" ref="F46:K46" si="7">F13/F11*100</f>
        <v>2.9138251704897709</v>
      </c>
      <c r="G46" s="13">
        <f t="shared" si="7"/>
        <v>128.95664602191519</v>
      </c>
      <c r="H46" s="13">
        <f t="shared" si="7"/>
        <v>75.087511582415317</v>
      </c>
      <c r="I46" s="13">
        <f t="shared" si="7"/>
        <v>46.244578562085501</v>
      </c>
      <c r="J46" s="13" t="e">
        <f t="shared" si="7"/>
        <v>#VALUE!</v>
      </c>
      <c r="K46" s="13">
        <f t="shared" si="7"/>
        <v>6.4049586776859497</v>
      </c>
    </row>
    <row r="47" spans="1:11">
      <c r="A47" t="s">
        <v>14</v>
      </c>
      <c r="B47" s="13">
        <f>B20/B19*100</f>
        <v>86.307449392045555</v>
      </c>
      <c r="C47" s="139">
        <f>C20/C19*100</f>
        <v>103.44786991310457</v>
      </c>
      <c r="D47" s="139"/>
      <c r="E47" s="13">
        <f>E20/E19*100</f>
        <v>107.835630185328</v>
      </c>
      <c r="F47" s="13">
        <f t="shared" ref="F47:K47" si="8">F20/F19*100</f>
        <v>1.540585991758765</v>
      </c>
      <c r="G47" s="13">
        <f t="shared" si="8"/>
        <v>87.00166575599043</v>
      </c>
      <c r="H47" s="13">
        <f t="shared" si="8"/>
        <v>75.65138695753491</v>
      </c>
      <c r="I47" s="13">
        <f t="shared" si="8"/>
        <v>84.61605060235128</v>
      </c>
      <c r="J47" s="13" t="e">
        <f t="shared" si="8"/>
        <v>#VALUE!</v>
      </c>
      <c r="K47" s="13">
        <f t="shared" si="8"/>
        <v>8.2212803273896515</v>
      </c>
    </row>
    <row r="48" spans="1:11">
      <c r="A48" s="10" t="s">
        <v>15</v>
      </c>
      <c r="B48" s="13" t="e">
        <f>AVERAGE(B46:B47)</f>
        <v>#VALUE!</v>
      </c>
      <c r="C48" s="87" t="e">
        <f>AVERAGE(C46,C47)</f>
        <v>#VALUE!</v>
      </c>
      <c r="D48" s="87">
        <f>AVERAGE(D46,C47)</f>
        <v>92.755938112967087</v>
      </c>
      <c r="E48" s="13">
        <f>AVERAGE(E46:E47)</f>
        <v>101.1390081271212</v>
      </c>
      <c r="F48" s="13">
        <f t="shared" ref="F48:K48" si="9">AVERAGE(F46:F47)</f>
        <v>2.2272055811242679</v>
      </c>
      <c r="G48" s="13">
        <f t="shared" si="9"/>
        <v>107.97915588895282</v>
      </c>
      <c r="H48" s="13">
        <f t="shared" si="9"/>
        <v>75.369449269975121</v>
      </c>
      <c r="I48" s="13">
        <f t="shared" si="9"/>
        <v>65.430314582218386</v>
      </c>
      <c r="J48" s="13" t="e">
        <f t="shared" si="9"/>
        <v>#VALUE!</v>
      </c>
      <c r="K48" s="13">
        <f t="shared" si="9"/>
        <v>7.3131195025378002</v>
      </c>
    </row>
    <row r="49" spans="1:11">
      <c r="A49" s="10"/>
      <c r="B49" s="13"/>
      <c r="C49" s="13"/>
      <c r="D49" s="13"/>
      <c r="E49" s="13"/>
      <c r="F49" s="10"/>
      <c r="G49" s="10"/>
      <c r="H49" s="10"/>
      <c r="I49" s="75"/>
      <c r="J49" s="10"/>
      <c r="K49" s="10"/>
    </row>
    <row r="50" spans="1:11">
      <c r="A50" s="10" t="s">
        <v>16</v>
      </c>
      <c r="B50" s="10"/>
      <c r="C50" s="10"/>
      <c r="D50" s="10"/>
      <c r="E50" s="10"/>
      <c r="F50" s="10"/>
      <c r="G50" s="10"/>
      <c r="H50" s="10"/>
      <c r="I50" s="75"/>
      <c r="J50" s="10"/>
      <c r="K50" s="10"/>
    </row>
    <row r="51" spans="1:11">
      <c r="A51" s="10" t="s">
        <v>17</v>
      </c>
      <c r="B51" s="88" t="e">
        <f>B13/B15*100</f>
        <v>#VALUE!</v>
      </c>
      <c r="C51" s="140">
        <f>D13/D15*100</f>
        <v>82.064006312829605</v>
      </c>
      <c r="D51" s="140"/>
      <c r="E51" s="88">
        <f>E13/E15*100</f>
        <v>91.624730409777143</v>
      </c>
      <c r="F51" s="88">
        <f>F13/F15*100</f>
        <v>2.8940886699507389</v>
      </c>
      <c r="G51" s="88">
        <f>G13/G15*100</f>
        <v>124.42769145904202</v>
      </c>
      <c r="H51" s="88">
        <f>H13/H15*100</f>
        <v>69.078768218036302</v>
      </c>
      <c r="I51" s="88">
        <f t="shared" ref="I51:K51" si="10">I13/I15*100</f>
        <v>45.920018229463373</v>
      </c>
      <c r="J51" s="88" t="e">
        <f t="shared" si="10"/>
        <v>#VALUE!</v>
      </c>
      <c r="K51" s="88">
        <f t="shared" si="10"/>
        <v>6.4049586776859497</v>
      </c>
    </row>
    <row r="52" spans="1:11">
      <c r="A52" s="10" t="s">
        <v>18</v>
      </c>
      <c r="B52" s="13">
        <f>B20/B21*100</f>
        <v>26.60641254874659</v>
      </c>
      <c r="C52" s="132">
        <f>C20/C21*100</f>
        <v>27.919028656761697</v>
      </c>
      <c r="D52" s="132"/>
      <c r="E52" s="13">
        <f>E20/E21*100</f>
        <v>32.344384814570255</v>
      </c>
      <c r="F52" s="13">
        <f t="shared" ref="F52:K52" si="11">F20/F21*100</f>
        <v>0.51486570408321697</v>
      </c>
      <c r="G52" s="13">
        <f t="shared" si="11"/>
        <v>27.52586803065768</v>
      </c>
      <c r="H52" s="13">
        <f t="shared" si="11"/>
        <v>26.548728138823702</v>
      </c>
      <c r="I52" s="13">
        <f t="shared" si="11"/>
        <v>26.083855054589776</v>
      </c>
      <c r="J52" s="13" t="e">
        <f t="shared" si="11"/>
        <v>#VALUE!</v>
      </c>
      <c r="K52" s="13">
        <f t="shared" si="11"/>
        <v>5.4808535515931016</v>
      </c>
    </row>
    <row r="53" spans="1:11">
      <c r="A53" s="10" t="s">
        <v>19</v>
      </c>
      <c r="B53" s="13" t="e">
        <f>(B51+B52)/2</f>
        <v>#VALUE!</v>
      </c>
      <c r="C53" s="132">
        <f>(C51+C52)/2</f>
        <v>54.991517484795651</v>
      </c>
      <c r="D53" s="132"/>
      <c r="E53" s="13">
        <f>(E51+E52)/2</f>
        <v>61.984557612173703</v>
      </c>
      <c r="F53" s="13">
        <f t="shared" ref="F53:K53" si="12">(F51+F52)/2</f>
        <v>1.7044771870169779</v>
      </c>
      <c r="G53" s="13">
        <f t="shared" si="12"/>
        <v>75.97677974484985</v>
      </c>
      <c r="H53" s="13">
        <f t="shared" si="12"/>
        <v>47.813748178430004</v>
      </c>
      <c r="I53" s="13">
        <f t="shared" si="12"/>
        <v>36.001936642026578</v>
      </c>
      <c r="J53" s="13" t="e">
        <f t="shared" si="12"/>
        <v>#VALUE!</v>
      </c>
      <c r="K53" s="13">
        <f t="shared" si="12"/>
        <v>5.9429061146395252</v>
      </c>
    </row>
    <row r="54" spans="1:11">
      <c r="A54" s="10"/>
      <c r="B54" s="10"/>
      <c r="C54" s="74"/>
      <c r="D54" s="74"/>
      <c r="E54" s="10"/>
      <c r="F54" s="10"/>
      <c r="G54" s="10"/>
      <c r="H54" s="10"/>
      <c r="I54" s="75"/>
      <c r="J54" s="10"/>
      <c r="K54" s="10"/>
    </row>
    <row r="55" spans="1:11">
      <c r="A55" s="10" t="s">
        <v>31</v>
      </c>
      <c r="B55" s="10"/>
      <c r="C55" s="74"/>
      <c r="D55" s="74"/>
      <c r="E55" s="10"/>
      <c r="F55" s="10"/>
      <c r="G55" s="10"/>
      <c r="H55" s="10"/>
      <c r="I55" s="75"/>
      <c r="J55" s="10"/>
      <c r="K55" s="10"/>
    </row>
    <row r="56" spans="1:11">
      <c r="A56" s="10" t="s">
        <v>20</v>
      </c>
      <c r="B56" s="13">
        <f>B22/B20*100</f>
        <v>100</v>
      </c>
      <c r="C56" s="132">
        <f>C22/C20*100</f>
        <v>100</v>
      </c>
      <c r="D56" s="132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>
        <f t="shared" si="13"/>
        <v>100</v>
      </c>
    </row>
    <row r="57" spans="1:11">
      <c r="A57" s="10"/>
      <c r="B57" s="10"/>
      <c r="C57" s="74"/>
      <c r="D57" s="74"/>
      <c r="E57" s="10"/>
      <c r="F57" s="10"/>
      <c r="G57" s="10"/>
      <c r="H57" s="10"/>
      <c r="I57" s="75"/>
      <c r="J57" s="10"/>
      <c r="K57" s="10"/>
    </row>
    <row r="58" spans="1:11">
      <c r="A58" s="10" t="s">
        <v>21</v>
      </c>
      <c r="B58" s="10"/>
      <c r="C58" s="74"/>
      <c r="D58" s="74"/>
      <c r="E58" s="10"/>
      <c r="F58" s="10"/>
      <c r="G58" s="10"/>
      <c r="H58" s="10"/>
      <c r="I58" s="75"/>
      <c r="J58" s="10"/>
      <c r="K58" s="10"/>
    </row>
    <row r="59" spans="1:11">
      <c r="A59" s="10" t="s">
        <v>22</v>
      </c>
      <c r="B59" s="13">
        <f>((B13/B10)-1)*100</f>
        <v>0.50565488760616617</v>
      </c>
      <c r="C59" s="132">
        <f>((D13/D10)-1)*100</f>
        <v>-1.1876881900301117</v>
      </c>
      <c r="D59" s="132"/>
      <c r="E59" s="13">
        <f>((E13/E10)-1)*100</f>
        <v>305.89171974522287</v>
      </c>
      <c r="F59" s="13">
        <f t="shared" ref="F59:K59" si="14">((F13/F10)-1)*100</f>
        <v>422.22222222222223</v>
      </c>
      <c r="G59" s="13">
        <f t="shared" si="14"/>
        <v>3.1554878048780433</v>
      </c>
      <c r="H59" s="13">
        <f t="shared" si="14"/>
        <v>8.5446393689654556</v>
      </c>
      <c r="I59" s="13">
        <f t="shared" si="14"/>
        <v>20.735725840273211</v>
      </c>
      <c r="J59" s="13" t="e">
        <f t="shared" si="14"/>
        <v>#VALUE!</v>
      </c>
      <c r="K59" s="13" t="e">
        <f t="shared" si="14"/>
        <v>#DIV/0!</v>
      </c>
    </row>
    <row r="60" spans="1:11">
      <c r="A60" s="10" t="s">
        <v>23</v>
      </c>
      <c r="B60" s="13">
        <f>((B35/B34)-1)*100</f>
        <v>10.076250992479441</v>
      </c>
      <c r="C60" s="132">
        <f>((C35/C34)-1)*100</f>
        <v>5.2379158700517126</v>
      </c>
      <c r="D60" s="132"/>
      <c r="E60" s="13">
        <f>((E35/E34)-1)*100</f>
        <v>304.36040846986384</v>
      </c>
      <c r="F60" s="13">
        <f t="shared" ref="F60:K60" si="15">((F35/F34)-1)*100</f>
        <v>179.55742887249738</v>
      </c>
      <c r="G60" s="13">
        <f t="shared" si="15"/>
        <v>-17.445584497988197</v>
      </c>
      <c r="H60" s="13">
        <f t="shared" si="15"/>
        <v>23.609480432985428</v>
      </c>
      <c r="I60" s="13">
        <f t="shared" si="15"/>
        <v>56.670910589651079</v>
      </c>
      <c r="J60" s="13">
        <f t="shared" si="15"/>
        <v>-99.793432876140116</v>
      </c>
      <c r="K60" s="13" t="e">
        <f t="shared" si="15"/>
        <v>#DIV/0!</v>
      </c>
    </row>
    <row r="61" spans="1:11">
      <c r="A61" s="10" t="s">
        <v>24</v>
      </c>
      <c r="B61" s="13">
        <f>((B37/B36)-1)*100</f>
        <v>9.5224453943172804</v>
      </c>
      <c r="C61" s="132">
        <f>((C37/C36)-1)*100</f>
        <v>6.5028374930030663</v>
      </c>
      <c r="D61" s="132"/>
      <c r="E61" s="13">
        <f>((E37/E36)-1)*100</f>
        <v>-0.37727088306218626</v>
      </c>
      <c r="F61" s="13">
        <f t="shared" ref="F61:K61" si="16">((F37/F36)-1)*100</f>
        <v>-46.467726386117512</v>
      </c>
      <c r="G61" s="13">
        <f t="shared" si="16"/>
        <v>-19.970893203310581</v>
      </c>
      <c r="H61" s="13">
        <f t="shared" si="16"/>
        <v>13.878936031849086</v>
      </c>
      <c r="I61" s="13">
        <f t="shared" si="16"/>
        <v>29.763505788599922</v>
      </c>
      <c r="J61" s="13" t="e">
        <f t="shared" si="16"/>
        <v>#VALUE!</v>
      </c>
      <c r="K61" s="13" t="e">
        <f t="shared" si="16"/>
        <v>#DIV/0!</v>
      </c>
    </row>
    <row r="62" spans="1:11">
      <c r="A62" s="10"/>
      <c r="B62" s="13"/>
      <c r="C62" s="74"/>
      <c r="D62" s="74"/>
      <c r="E62" s="13"/>
      <c r="F62" s="10"/>
      <c r="G62" s="10"/>
      <c r="H62" s="10"/>
      <c r="I62" s="75"/>
      <c r="J62" s="10"/>
      <c r="K62" s="10"/>
    </row>
    <row r="63" spans="1:11">
      <c r="A63" s="10" t="s">
        <v>25</v>
      </c>
      <c r="B63" s="10"/>
      <c r="C63" s="74"/>
      <c r="D63" s="74"/>
      <c r="E63" s="10"/>
      <c r="F63" s="10"/>
      <c r="G63" s="10"/>
      <c r="H63" s="10"/>
      <c r="I63" s="75"/>
      <c r="J63" s="10"/>
      <c r="K63" s="10"/>
    </row>
    <row r="64" spans="1:11">
      <c r="A64" s="10" t="s">
        <v>32</v>
      </c>
      <c r="B64" s="5">
        <f>(B19/B12)*3</f>
        <v>161400.954966233</v>
      </c>
      <c r="C64" s="132">
        <f>(C19/D12)*3</f>
        <v>89999.773005931886</v>
      </c>
      <c r="D64" s="132"/>
      <c r="E64" s="5">
        <f>(E19/E12)*3</f>
        <v>676090.23876404495</v>
      </c>
      <c r="F64" s="5">
        <f>(F19/F12)*3</f>
        <v>900979.42099755839</v>
      </c>
      <c r="G64" s="5">
        <f t="shared" ref="G64:K64" si="17">(G19/G12)*3</f>
        <v>224994.70228780826</v>
      </c>
      <c r="H64" s="5">
        <f t="shared" si="17"/>
        <v>240000</v>
      </c>
      <c r="I64" s="5">
        <f t="shared" si="17"/>
        <v>322932.73430838855</v>
      </c>
      <c r="J64" s="5" t="e">
        <f t="shared" si="17"/>
        <v>#VALUE!</v>
      </c>
      <c r="K64" s="5">
        <f t="shared" si="17"/>
        <v>186600</v>
      </c>
    </row>
    <row r="65" spans="1:11">
      <c r="A65" s="10" t="s">
        <v>33</v>
      </c>
      <c r="B65" s="5">
        <f>(B20/B14)*3</f>
        <v>158769.33775423194</v>
      </c>
      <c r="C65" s="132">
        <f>(C20/D14)*3</f>
        <v>102219.36132580621</v>
      </c>
      <c r="D65" s="132"/>
      <c r="E65" s="5">
        <f>(E20/E14)*3</f>
        <v>375272.08584854507</v>
      </c>
      <c r="F65" s="5">
        <f t="shared" ref="F65:K65" si="18">(F20/F14)*3</f>
        <v>323536.58536585368</v>
      </c>
      <c r="G65" s="5">
        <f t="shared" si="18"/>
        <v>156929.84239360577</v>
      </c>
      <c r="H65" s="5">
        <f t="shared" si="18"/>
        <v>228238.03693661781</v>
      </c>
      <c r="I65" s="5">
        <f t="shared" si="18"/>
        <v>373222.91147541016</v>
      </c>
      <c r="J65" s="5" t="e">
        <f t="shared" si="18"/>
        <v>#VALUE!</v>
      </c>
      <c r="K65" s="5">
        <f t="shared" si="18"/>
        <v>479032.25806451612</v>
      </c>
    </row>
    <row r="66" spans="1:11">
      <c r="A66" s="10" t="s">
        <v>26</v>
      </c>
      <c r="B66" s="13" t="e">
        <f>(B64/B65)*B48</f>
        <v>#VALUE!</v>
      </c>
      <c r="C66" s="140">
        <f>(C64/C65)*D48</f>
        <v>81.667633869394678</v>
      </c>
      <c r="D66" s="140"/>
      <c r="E66" s="13">
        <f>E64/E65*E48</f>
        <v>182.21205022059905</v>
      </c>
      <c r="F66" s="13">
        <f t="shared" ref="F66:K66" si="19">F64/F65*F48</f>
        <v>6.202285879523469</v>
      </c>
      <c r="G66" s="13">
        <f t="shared" si="19"/>
        <v>154.81273454406838</v>
      </c>
      <c r="H66" s="13">
        <f t="shared" si="19"/>
        <v>79.253519998585048</v>
      </c>
      <c r="I66" s="13">
        <f t="shared" si="19"/>
        <v>56.613861971027298</v>
      </c>
      <c r="J66" s="13" t="e">
        <f t="shared" si="19"/>
        <v>#VALUE!</v>
      </c>
      <c r="K66" s="13">
        <f t="shared" si="19"/>
        <v>2.8487185908673509</v>
      </c>
    </row>
    <row r="67" spans="1:11">
      <c r="A67" s="10" t="s">
        <v>34</v>
      </c>
      <c r="B67" s="16">
        <f>B19/B12</f>
        <v>53800.318322077663</v>
      </c>
      <c r="C67" s="132">
        <f>C19/D12</f>
        <v>29999.924335310629</v>
      </c>
      <c r="D67" s="132"/>
      <c r="E67" s="16">
        <f>E19/E12</f>
        <v>225363.41292134832</v>
      </c>
      <c r="F67" s="16">
        <f t="shared" ref="F67:K67" si="20">F19/F12</f>
        <v>300326.4736658528</v>
      </c>
      <c r="G67" s="16">
        <f t="shared" si="20"/>
        <v>74998.234095936088</v>
      </c>
      <c r="H67" s="16">
        <f t="shared" si="20"/>
        <v>80000</v>
      </c>
      <c r="I67" s="16">
        <f t="shared" si="20"/>
        <v>107644.24476946285</v>
      </c>
      <c r="J67" s="16" t="e">
        <f t="shared" si="20"/>
        <v>#VALUE!</v>
      </c>
      <c r="K67" s="16">
        <f t="shared" si="20"/>
        <v>62200</v>
      </c>
    </row>
    <row r="68" spans="1:11">
      <c r="A68" s="10" t="s">
        <v>35</v>
      </c>
      <c r="B68" s="16">
        <f>B20/B14</f>
        <v>52923.112584743976</v>
      </c>
      <c r="C68" s="132">
        <f>C20/D14</f>
        <v>34073.120441935404</v>
      </c>
      <c r="D68" s="132"/>
      <c r="E68" s="16">
        <f>E20/E14</f>
        <v>125090.69528284836</v>
      </c>
      <c r="F68" s="16">
        <f t="shared" ref="F68:K68" si="21">F20/F14</f>
        <v>107845.52845528456</v>
      </c>
      <c r="G68" s="16">
        <f t="shared" si="21"/>
        <v>52309.947464535253</v>
      </c>
      <c r="H68" s="16">
        <f t="shared" si="21"/>
        <v>76079.345645539273</v>
      </c>
      <c r="I68" s="16">
        <f t="shared" si="21"/>
        <v>124407.63715847005</v>
      </c>
      <c r="J68" s="16" t="e">
        <f t="shared" si="21"/>
        <v>#VALUE!</v>
      </c>
      <c r="K68" s="16">
        <f t="shared" si="21"/>
        <v>159677.4193548387</v>
      </c>
    </row>
    <row r="69" spans="1:11">
      <c r="A69" s="10"/>
      <c r="B69" s="13"/>
      <c r="C69" s="13"/>
      <c r="D69" s="13"/>
      <c r="E69" s="13"/>
      <c r="F69" s="10"/>
      <c r="G69" s="10"/>
      <c r="H69" s="10"/>
      <c r="I69" s="75"/>
      <c r="J69" s="10"/>
      <c r="K69" s="10"/>
    </row>
    <row r="70" spans="1:11">
      <c r="A70" s="10" t="s">
        <v>27</v>
      </c>
      <c r="B70" s="13"/>
      <c r="C70" s="13"/>
      <c r="D70" s="13"/>
      <c r="E70" s="13"/>
      <c r="I70" s="75"/>
    </row>
    <row r="71" spans="1:11">
      <c r="A71" s="10" t="s">
        <v>28</v>
      </c>
      <c r="B71" s="13">
        <f>(B26/B25)*100</f>
        <v>93.212256068140363</v>
      </c>
      <c r="C71" s="13"/>
      <c r="D71" s="13"/>
      <c r="E71" s="13"/>
      <c r="I71" s="75"/>
    </row>
    <row r="72" spans="1:11">
      <c r="A72" s="10" t="s">
        <v>29</v>
      </c>
      <c r="B72" s="13">
        <f>(B20/B26)*100</f>
        <v>92.592383268733215</v>
      </c>
      <c r="C72" s="13"/>
      <c r="D72" s="13"/>
      <c r="E72" s="13"/>
      <c r="I72" s="75"/>
    </row>
    <row r="73" spans="1:11" ht="15.75" thickBot="1">
      <c r="A73" s="14"/>
      <c r="B73" s="14"/>
      <c r="C73" s="14"/>
      <c r="D73" s="14"/>
      <c r="E73" s="14"/>
      <c r="F73" s="14"/>
      <c r="G73" s="14"/>
      <c r="H73" s="14"/>
      <c r="I73" s="89"/>
      <c r="J73" s="89"/>
      <c r="K73" s="89"/>
    </row>
    <row r="74" spans="1:11" ht="15.75" thickTop="1">
      <c r="A74" s="72"/>
    </row>
    <row r="75" spans="1:11">
      <c r="A75" s="72"/>
    </row>
    <row r="76" spans="1:11">
      <c r="A76" s="6" t="s">
        <v>30</v>
      </c>
      <c r="B76" s="25"/>
    </row>
    <row r="77" spans="1:11">
      <c r="A77" s="6" t="s">
        <v>65</v>
      </c>
      <c r="B77" s="15"/>
      <c r="C77" s="15"/>
      <c r="D77" s="15"/>
      <c r="E77" s="15"/>
    </row>
    <row r="78" spans="1:11">
      <c r="A78" s="35" t="s">
        <v>103</v>
      </c>
    </row>
    <row r="79" spans="1:11">
      <c r="A79" s="35" t="s">
        <v>113</v>
      </c>
    </row>
    <row r="80" spans="1:11">
      <c r="A80" s="6" t="s">
        <v>105</v>
      </c>
    </row>
    <row r="81" spans="1:1">
      <c r="A81" s="6" t="s">
        <v>45</v>
      </c>
    </row>
    <row r="82" spans="1:1">
      <c r="A82" s="98" t="s">
        <v>151</v>
      </c>
    </row>
    <row r="83" spans="1:1">
      <c r="A83" s="84" t="s">
        <v>56</v>
      </c>
    </row>
    <row r="84" spans="1:1">
      <c r="A84" s="6" t="s">
        <v>148</v>
      </c>
    </row>
    <row r="85" spans="1:1">
      <c r="A85" s="6" t="s">
        <v>46</v>
      </c>
    </row>
    <row r="86" spans="1:1">
      <c r="A86" s="36" t="s">
        <v>47</v>
      </c>
    </row>
    <row r="87" spans="1:1">
      <c r="A87" s="36" t="s">
        <v>48</v>
      </c>
    </row>
    <row r="88" spans="1:1">
      <c r="A88" s="6" t="s">
        <v>155</v>
      </c>
    </row>
    <row r="89" spans="1:1">
      <c r="A89" s="103" t="s">
        <v>150</v>
      </c>
    </row>
  </sheetData>
  <mergeCells count="28">
    <mergeCell ref="C34:D34"/>
    <mergeCell ref="C35:D35"/>
    <mergeCell ref="C36:D36"/>
    <mergeCell ref="C37:D37"/>
    <mergeCell ref="C22:D22"/>
    <mergeCell ref="A2:I2"/>
    <mergeCell ref="C31:D31"/>
    <mergeCell ref="C21:D21"/>
    <mergeCell ref="C19:D19"/>
    <mergeCell ref="B4:B5"/>
    <mergeCell ref="C18:D18"/>
    <mergeCell ref="C20:D20"/>
    <mergeCell ref="C5:D5"/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2:K90"/>
  <sheetViews>
    <sheetView tabSelected="1" topLeftCell="B52" zoomScale="70" zoomScaleNormal="70" zoomScalePageLayoutView="90" workbookViewId="0">
      <selection activeCell="J70" sqref="J70"/>
    </sheetView>
  </sheetViews>
  <sheetFormatPr baseColWidth="10" defaultColWidth="11.42578125" defaultRowHeight="15"/>
  <cols>
    <col min="1" max="1" width="55.140625" customWidth="1"/>
    <col min="2" max="3" width="18.28515625" customWidth="1"/>
    <col min="4" max="4" width="16.42578125" bestFit="1" customWidth="1"/>
    <col min="5" max="5" width="16.85546875" customWidth="1"/>
    <col min="6" max="6" width="16.85546875" bestFit="1" customWidth="1"/>
    <col min="7" max="7" width="20.7109375" customWidth="1"/>
    <col min="8" max="8" width="18.5703125" customWidth="1"/>
    <col min="9" max="9" width="18.140625" customWidth="1"/>
    <col min="10" max="10" width="17" customWidth="1"/>
    <col min="11" max="11" width="18.85546875" customWidth="1"/>
  </cols>
  <sheetData>
    <row r="2" spans="1:11" ht="15.75">
      <c r="A2" s="141" t="s">
        <v>114</v>
      </c>
      <c r="B2" s="141"/>
      <c r="C2" s="141"/>
      <c r="D2" s="141"/>
      <c r="E2" s="141"/>
      <c r="F2" s="141"/>
      <c r="G2" s="141"/>
      <c r="H2" s="141"/>
      <c r="I2" s="141"/>
    </row>
    <row r="4" spans="1:11" ht="15" customHeight="1">
      <c r="A4" s="19" t="s">
        <v>0</v>
      </c>
      <c r="B4" s="127" t="s">
        <v>49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45.75" thickBot="1">
      <c r="A5" s="20"/>
      <c r="B5" s="128"/>
      <c r="C5" s="143" t="s">
        <v>1</v>
      </c>
      <c r="D5" s="143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16" t="s">
        <v>152</v>
      </c>
      <c r="K5" s="116" t="s">
        <v>149</v>
      </c>
    </row>
    <row r="6" spans="1:11" ht="15.75" thickTop="1"/>
    <row r="7" spans="1:11">
      <c r="A7" s="1" t="s">
        <v>2</v>
      </c>
      <c r="D7" s="7"/>
      <c r="E7" s="7"/>
    </row>
    <row r="8" spans="1:11">
      <c r="D8" s="7"/>
      <c r="E8" s="7"/>
    </row>
    <row r="9" spans="1:11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  <c r="I9" s="59" t="s">
        <v>144</v>
      </c>
      <c r="J9" s="59" t="s">
        <v>43</v>
      </c>
      <c r="K9" s="59" t="s">
        <v>144</v>
      </c>
    </row>
    <row r="10" spans="1:11" s="10" customFormat="1">
      <c r="A10" s="9" t="s">
        <v>70</v>
      </c>
      <c r="B10" s="5">
        <v>186720</v>
      </c>
      <c r="C10" s="5">
        <v>120006</v>
      </c>
      <c r="D10" s="5">
        <v>151372</v>
      </c>
      <c r="E10" s="5">
        <v>634</v>
      </c>
      <c r="F10" s="10">
        <v>17</v>
      </c>
      <c r="G10" s="56">
        <v>13951</v>
      </c>
      <c r="H10" s="56">
        <v>71675</v>
      </c>
      <c r="I10" s="10">
        <v>18629</v>
      </c>
      <c r="J10" s="119" t="s">
        <v>147</v>
      </c>
      <c r="K10" s="10">
        <v>0</v>
      </c>
    </row>
    <row r="11" spans="1:11">
      <c r="A11" s="2" t="s">
        <v>115</v>
      </c>
      <c r="B11" s="119" t="s">
        <v>147</v>
      </c>
      <c r="C11" s="119" t="s">
        <v>147</v>
      </c>
      <c r="D11" s="83">
        <v>179951</v>
      </c>
      <c r="E11" s="83">
        <v>2782</v>
      </c>
      <c r="F11" s="97">
        <v>3248</v>
      </c>
      <c r="G11" s="83">
        <v>10877</v>
      </c>
      <c r="H11" s="93">
        <v>84463</v>
      </c>
      <c r="I11" s="93">
        <v>43885</v>
      </c>
      <c r="J11" s="119" t="s">
        <v>147</v>
      </c>
      <c r="K11" s="93">
        <v>484</v>
      </c>
    </row>
    <row r="12" spans="1:11">
      <c r="A12" s="29" t="s">
        <v>153</v>
      </c>
      <c r="B12" s="28">
        <f>SUM(D12:I12)+K12</f>
        <v>430502</v>
      </c>
      <c r="C12" s="119" t="s">
        <v>147</v>
      </c>
      <c r="D12" s="83">
        <v>302096</v>
      </c>
      <c r="E12" s="83">
        <v>1077</v>
      </c>
      <c r="F12" s="97">
        <v>72</v>
      </c>
      <c r="G12" s="83">
        <v>10836</v>
      </c>
      <c r="H12" s="93">
        <v>89037</v>
      </c>
      <c r="I12" s="93">
        <v>26900</v>
      </c>
      <c r="J12" s="119" t="s">
        <v>147</v>
      </c>
      <c r="K12" s="93">
        <v>484</v>
      </c>
    </row>
    <row r="13" spans="1:11">
      <c r="A13" s="2" t="s">
        <v>116</v>
      </c>
      <c r="B13" s="28">
        <v>180451</v>
      </c>
      <c r="C13" s="5">
        <v>117915</v>
      </c>
      <c r="D13" s="5">
        <v>147733</v>
      </c>
      <c r="E13" s="5">
        <v>2761</v>
      </c>
      <c r="F13" s="5">
        <v>235</v>
      </c>
      <c r="G13" s="5">
        <v>12973</v>
      </c>
      <c r="H13" s="91">
        <v>67365</v>
      </c>
      <c r="I13" s="91">
        <v>22205</v>
      </c>
      <c r="J13" s="119" t="s">
        <v>147</v>
      </c>
      <c r="K13">
        <v>75</v>
      </c>
    </row>
    <row r="14" spans="1:11">
      <c r="A14" s="29" t="s">
        <v>153</v>
      </c>
      <c r="B14" s="28">
        <f>SUM(D14:I14)+K14</f>
        <v>704968</v>
      </c>
      <c r="C14" s="119" t="s">
        <v>147</v>
      </c>
      <c r="D14" s="5">
        <v>423482</v>
      </c>
      <c r="E14" s="5">
        <v>7956</v>
      </c>
      <c r="F14" s="5">
        <v>565</v>
      </c>
      <c r="G14" s="5">
        <v>37105</v>
      </c>
      <c r="H14" s="91">
        <v>174113</v>
      </c>
      <c r="I14" s="91">
        <v>61568</v>
      </c>
      <c r="J14" s="119" t="s">
        <v>147</v>
      </c>
      <c r="K14">
        <v>179</v>
      </c>
    </row>
    <row r="15" spans="1:11">
      <c r="A15" s="2" t="s">
        <v>89</v>
      </c>
      <c r="B15" s="117" t="s">
        <v>147</v>
      </c>
      <c r="C15" s="117" t="s">
        <v>147</v>
      </c>
      <c r="D15" s="28">
        <v>179951</v>
      </c>
      <c r="E15" s="28">
        <v>2782</v>
      </c>
      <c r="F15" s="28">
        <v>3248</v>
      </c>
      <c r="G15" s="28">
        <v>10877</v>
      </c>
      <c r="H15" s="28">
        <v>84463</v>
      </c>
      <c r="I15" s="28">
        <v>43885</v>
      </c>
      <c r="J15" s="117" t="s">
        <v>147</v>
      </c>
      <c r="K15" s="10">
        <v>484</v>
      </c>
    </row>
    <row r="16" spans="1:11">
      <c r="B16" s="10"/>
      <c r="C16" s="10"/>
      <c r="D16" s="10"/>
      <c r="E16" s="10"/>
    </row>
    <row r="17" spans="1:11">
      <c r="A17" s="4" t="s">
        <v>3</v>
      </c>
      <c r="B17" s="10"/>
      <c r="C17" s="10"/>
      <c r="D17" s="10"/>
      <c r="E17" s="10"/>
    </row>
    <row r="18" spans="1:11">
      <c r="A18" s="2" t="s">
        <v>70</v>
      </c>
      <c r="B18" s="3">
        <f>C18+H18+I18+G18+E18+F18+J18+K18</f>
        <v>40619757703.999992</v>
      </c>
      <c r="C18" s="142">
        <v>13570671000</v>
      </c>
      <c r="D18" s="142"/>
      <c r="E18" s="43">
        <v>229548434</v>
      </c>
      <c r="F18" s="3">
        <v>4275000</v>
      </c>
      <c r="G18" s="60">
        <v>2829470093</v>
      </c>
      <c r="H18" s="5">
        <v>14322833756.999996</v>
      </c>
      <c r="I18" s="5">
        <v>7012840333.9999962</v>
      </c>
      <c r="J18" s="3">
        <v>2650119086</v>
      </c>
      <c r="K18" s="3">
        <v>0</v>
      </c>
    </row>
    <row r="19" spans="1:11">
      <c r="A19" s="2" t="s">
        <v>115</v>
      </c>
      <c r="B19" s="3">
        <f>SUM(C19:I19)+K19</f>
        <v>20205339351</v>
      </c>
      <c r="C19" s="149">
        <v>9062880000</v>
      </c>
      <c r="D19" s="149"/>
      <c r="E19" s="44">
        <v>243657000</v>
      </c>
      <c r="F19" s="44">
        <v>22464000</v>
      </c>
      <c r="G19" s="44">
        <v>812720551</v>
      </c>
      <c r="H19" s="44">
        <v>7122960000</v>
      </c>
      <c r="I19" s="44">
        <v>2910553000</v>
      </c>
      <c r="J19" s="119" t="s">
        <v>147</v>
      </c>
      <c r="K19" s="44">
        <v>30104800</v>
      </c>
    </row>
    <row r="20" spans="1:11" s="10" customFormat="1">
      <c r="A20" s="9" t="s">
        <v>116</v>
      </c>
      <c r="B20" s="5">
        <f>SUM(C20:K20)</f>
        <v>39107581096.389999</v>
      </c>
      <c r="C20" s="142">
        <v>13000236880</v>
      </c>
      <c r="D20" s="142"/>
      <c r="E20" s="77">
        <v>882954534.99999952</v>
      </c>
      <c r="F20" s="79">
        <v>79693400</v>
      </c>
      <c r="G20" s="80">
        <v>1906470428.000001</v>
      </c>
      <c r="H20" s="69">
        <v>15519995465.000004</v>
      </c>
      <c r="I20" s="44">
        <v>7683716698.9999924</v>
      </c>
      <c r="J20" s="44">
        <v>4529689.3900000006</v>
      </c>
      <c r="K20" s="44">
        <v>29984000</v>
      </c>
    </row>
    <row r="21" spans="1:11">
      <c r="A21" s="2" t="s">
        <v>89</v>
      </c>
      <c r="B21" s="3">
        <f>SUM(C21:I21)+K21</f>
        <v>131044235640</v>
      </c>
      <c r="C21" s="142">
        <v>50370660000</v>
      </c>
      <c r="D21" s="142"/>
      <c r="E21" s="3">
        <v>2139867000</v>
      </c>
      <c r="F21" s="3">
        <v>2576400000</v>
      </c>
      <c r="G21" s="3">
        <v>7180442240</v>
      </c>
      <c r="H21" s="3">
        <v>42065440000</v>
      </c>
      <c r="I21" s="3">
        <v>26621112000</v>
      </c>
      <c r="J21" s="121" t="s">
        <v>147</v>
      </c>
      <c r="K21" s="3">
        <v>90314400</v>
      </c>
    </row>
    <row r="22" spans="1:11">
      <c r="A22" s="2" t="s">
        <v>117</v>
      </c>
      <c r="B22" s="3">
        <f>SUM(C22:K22)</f>
        <v>39107581096.389999</v>
      </c>
      <c r="C22" s="150">
        <f>C20</f>
        <v>13000236880</v>
      </c>
      <c r="D22" s="150"/>
      <c r="E22" s="22">
        <f>E20</f>
        <v>882954534.99999952</v>
      </c>
      <c r="F22" s="22">
        <f t="shared" ref="F22:K22" si="0">F20</f>
        <v>79693400</v>
      </c>
      <c r="G22" s="22">
        <f t="shared" si="0"/>
        <v>1906470428.000001</v>
      </c>
      <c r="H22" s="22">
        <f t="shared" si="0"/>
        <v>15519995465.000004</v>
      </c>
      <c r="I22" s="22">
        <f t="shared" si="0"/>
        <v>7683716698.9999924</v>
      </c>
      <c r="J22" s="22">
        <f t="shared" si="0"/>
        <v>4529689.3900000006</v>
      </c>
      <c r="K22" s="22">
        <f t="shared" si="0"/>
        <v>29984000</v>
      </c>
    </row>
    <row r="23" spans="1:11">
      <c r="B23" s="3"/>
      <c r="C23" s="3"/>
      <c r="D23" s="3"/>
      <c r="E23" s="3"/>
    </row>
    <row r="24" spans="1:11">
      <c r="A24" s="8" t="s">
        <v>4</v>
      </c>
      <c r="B24" s="5"/>
      <c r="C24" s="5"/>
      <c r="D24" s="5"/>
      <c r="E24" s="5"/>
    </row>
    <row r="25" spans="1:11">
      <c r="A25" s="9" t="s">
        <v>115</v>
      </c>
      <c r="B25" s="5">
        <f>B19</f>
        <v>20205339351</v>
      </c>
      <c r="C25" s="5"/>
      <c r="D25" s="5"/>
      <c r="E25" s="5"/>
    </row>
    <row r="26" spans="1:11">
      <c r="A26" s="9" t="s">
        <v>116</v>
      </c>
      <c r="B26" s="6">
        <v>28105111046.817497</v>
      </c>
      <c r="C26" s="6"/>
      <c r="D26" s="5"/>
      <c r="E26" s="5"/>
    </row>
    <row r="27" spans="1:11">
      <c r="A27" s="10"/>
      <c r="B27" s="10"/>
      <c r="C27" s="10"/>
      <c r="D27" s="10"/>
      <c r="E27" s="10"/>
    </row>
    <row r="28" spans="1:11">
      <c r="A28" s="10" t="s">
        <v>5</v>
      </c>
      <c r="B28" s="10"/>
      <c r="C28" s="10"/>
      <c r="D28" s="10"/>
      <c r="E28" s="10"/>
    </row>
    <row r="29" spans="1:11">
      <c r="A29" s="9" t="s">
        <v>71</v>
      </c>
      <c r="B29" s="7">
        <v>0.99</v>
      </c>
      <c r="C29" s="7">
        <v>0.99</v>
      </c>
      <c r="D29" s="7">
        <v>0.99</v>
      </c>
      <c r="E29" s="7">
        <v>0.99</v>
      </c>
      <c r="F29" s="7">
        <v>0.99</v>
      </c>
      <c r="G29" s="7">
        <v>0.99</v>
      </c>
      <c r="H29" s="7">
        <v>0.99</v>
      </c>
      <c r="I29" s="7">
        <v>0.99</v>
      </c>
      <c r="J29" s="7">
        <v>0.99</v>
      </c>
      <c r="K29" s="7">
        <v>0.99</v>
      </c>
    </row>
    <row r="30" spans="1:11">
      <c r="A30" s="9" t="s">
        <v>118</v>
      </c>
      <c r="B30" s="7">
        <v>0.99</v>
      </c>
      <c r="C30" s="7">
        <v>0.99</v>
      </c>
      <c r="D30" s="7">
        <v>0.99</v>
      </c>
      <c r="E30" s="7">
        <v>0.99</v>
      </c>
      <c r="F30" s="7">
        <v>0.99</v>
      </c>
      <c r="G30" s="7">
        <v>0.99</v>
      </c>
      <c r="H30" s="7">
        <v>0.99</v>
      </c>
      <c r="I30" s="7">
        <v>0.99</v>
      </c>
      <c r="J30" s="7">
        <v>0.99</v>
      </c>
      <c r="K30" s="7">
        <v>0.99</v>
      </c>
    </row>
    <row r="31" spans="1:11">
      <c r="A31" s="9" t="s">
        <v>6</v>
      </c>
      <c r="B31" s="64">
        <v>353084</v>
      </c>
      <c r="C31" s="129">
        <v>143836.99999999994</v>
      </c>
      <c r="D31" s="129"/>
      <c r="E31" s="81">
        <v>145225</v>
      </c>
      <c r="F31" s="82" t="s">
        <v>147</v>
      </c>
      <c r="G31" s="58">
        <v>74107</v>
      </c>
      <c r="H31" s="58" t="s">
        <v>147</v>
      </c>
      <c r="I31" s="117" t="s">
        <v>147</v>
      </c>
      <c r="J31" s="117" t="s">
        <v>147</v>
      </c>
      <c r="K31" s="117" t="s">
        <v>147</v>
      </c>
    </row>
    <row r="32" spans="1:11">
      <c r="A32" s="10"/>
      <c r="B32" s="10"/>
      <c r="C32" s="10"/>
      <c r="D32" s="10"/>
      <c r="E32" s="10"/>
    </row>
    <row r="33" spans="1:11">
      <c r="A33" s="11" t="s">
        <v>7</v>
      </c>
      <c r="B33" s="10"/>
      <c r="C33" s="10"/>
      <c r="D33" s="10"/>
      <c r="E33" s="10"/>
    </row>
    <row r="34" spans="1:11">
      <c r="A34" s="10" t="s">
        <v>72</v>
      </c>
      <c r="B34" s="5">
        <f>B18/B29</f>
        <v>41030058286.868683</v>
      </c>
      <c r="C34" s="144">
        <f>C18/C29</f>
        <v>13707748484.848484</v>
      </c>
      <c r="D34" s="144"/>
      <c r="E34" s="5">
        <f>E18/E29</f>
        <v>231867105.05050504</v>
      </c>
      <c r="F34" s="5">
        <f t="shared" ref="F34:K34" si="1">F18/F29</f>
        <v>4318181.8181818184</v>
      </c>
      <c r="G34" s="5">
        <f t="shared" si="1"/>
        <v>2858050598.9898992</v>
      </c>
      <c r="H34" s="5">
        <f t="shared" si="1"/>
        <v>14467508845.454542</v>
      </c>
      <c r="I34" s="5">
        <f t="shared" si="1"/>
        <v>7083677105.0505009</v>
      </c>
      <c r="J34" s="5">
        <f t="shared" si="1"/>
        <v>2676887965.6565657</v>
      </c>
      <c r="K34" s="5">
        <f t="shared" si="1"/>
        <v>0</v>
      </c>
    </row>
    <row r="35" spans="1:11">
      <c r="A35" s="10" t="s">
        <v>119</v>
      </c>
      <c r="B35" s="5">
        <f>B20/B30</f>
        <v>39502607168.070709</v>
      </c>
      <c r="C35" s="144">
        <f>C20/C30</f>
        <v>13131552404.040403</v>
      </c>
      <c r="D35" s="144"/>
      <c r="E35" s="5">
        <f>E20/E30</f>
        <v>891873267.67676723</v>
      </c>
      <c r="F35" s="5">
        <f t="shared" ref="F35:K35" si="2">F20/F30</f>
        <v>80498383.838383839</v>
      </c>
      <c r="G35" s="5">
        <f t="shared" si="2"/>
        <v>1925727705.0505061</v>
      </c>
      <c r="H35" s="5">
        <f t="shared" si="2"/>
        <v>15676763095.9596</v>
      </c>
      <c r="I35" s="5">
        <f t="shared" si="2"/>
        <v>7761329998.9898911</v>
      </c>
      <c r="J35" s="5">
        <f t="shared" si="2"/>
        <v>4575443.8282828294</v>
      </c>
      <c r="K35" s="5">
        <f t="shared" si="2"/>
        <v>30286868.686868686</v>
      </c>
    </row>
    <row r="36" spans="1:11">
      <c r="A36" s="10" t="s">
        <v>73</v>
      </c>
      <c r="B36" s="5">
        <f>B34/B10</f>
        <v>219741.10050807992</v>
      </c>
      <c r="C36" s="145">
        <f>C34/D10</f>
        <v>90556.697968240391</v>
      </c>
      <c r="D36" s="145"/>
      <c r="E36" s="5">
        <f>E34/E10</f>
        <v>365720.98588407738</v>
      </c>
      <c r="F36" s="5">
        <f t="shared" ref="F36:K36" si="3">F34/F10</f>
        <v>254010.69518716578</v>
      </c>
      <c r="G36" s="5">
        <f t="shared" si="3"/>
        <v>204863.49358396526</v>
      </c>
      <c r="H36" s="5">
        <f t="shared" si="3"/>
        <v>201848.74566382339</v>
      </c>
      <c r="I36" s="5">
        <f t="shared" si="3"/>
        <v>380249.99221914762</v>
      </c>
      <c r="J36" s="5" t="e">
        <f t="shared" si="3"/>
        <v>#VALUE!</v>
      </c>
      <c r="K36" s="5" t="e">
        <f t="shared" si="3"/>
        <v>#DIV/0!</v>
      </c>
    </row>
    <row r="37" spans="1:11">
      <c r="A37" s="10" t="s">
        <v>120</v>
      </c>
      <c r="B37" s="5">
        <f>B35/B13</f>
        <v>218910.43645128433</v>
      </c>
      <c r="C37" s="145">
        <f>C35/D13</f>
        <v>88887.062498158193</v>
      </c>
      <c r="D37" s="145"/>
      <c r="E37" s="5">
        <f>E35/E13</f>
        <v>323025.4500821323</v>
      </c>
      <c r="F37" s="5">
        <f t="shared" ref="F37:K37" si="4">F35/F13</f>
        <v>342546.31420588866</v>
      </c>
      <c r="G37" s="5">
        <f t="shared" si="4"/>
        <v>148441.20134514038</v>
      </c>
      <c r="H37" s="5">
        <f t="shared" si="4"/>
        <v>232713.76970176797</v>
      </c>
      <c r="I37" s="5">
        <f t="shared" si="4"/>
        <v>349530.73627515836</v>
      </c>
      <c r="J37" s="5" t="e">
        <f t="shared" si="4"/>
        <v>#VALUE!</v>
      </c>
      <c r="K37" s="5">
        <f t="shared" si="4"/>
        <v>403824.91582491581</v>
      </c>
    </row>
    <row r="39" spans="1:11">
      <c r="A39" s="1" t="s">
        <v>8</v>
      </c>
    </row>
    <row r="41" spans="1:11">
      <c r="A41" t="s">
        <v>9</v>
      </c>
    </row>
    <row r="42" spans="1:11">
      <c r="A42" t="s">
        <v>10</v>
      </c>
      <c r="B42" s="6" t="e">
        <f>(B11/B31)*100</f>
        <v>#VALUE!</v>
      </c>
      <c r="C42" s="147">
        <f>D11/C31*100</f>
        <v>125.1075870603531</v>
      </c>
      <c r="D42" s="147"/>
      <c r="E42" s="12">
        <f>E11/E31*100</f>
        <v>1.9156481322086416</v>
      </c>
      <c r="F42" s="96" t="s">
        <v>55</v>
      </c>
      <c r="G42" s="12">
        <f t="shared" ref="G42:K42" si="5">G11/G31*100</f>
        <v>14.677425884194475</v>
      </c>
      <c r="H42" s="12" t="e">
        <f t="shared" si="5"/>
        <v>#VALUE!</v>
      </c>
      <c r="I42" s="12" t="e">
        <f t="shared" si="5"/>
        <v>#VALUE!</v>
      </c>
      <c r="J42" s="12" t="e">
        <f t="shared" si="5"/>
        <v>#VALUE!</v>
      </c>
      <c r="K42" s="12" t="e">
        <f t="shared" si="5"/>
        <v>#VALUE!</v>
      </c>
    </row>
    <row r="43" spans="1:11">
      <c r="A43" t="s">
        <v>11</v>
      </c>
      <c r="B43" s="6">
        <f>(B13/B31)*100</f>
        <v>51.107101992726946</v>
      </c>
      <c r="C43" s="147">
        <f>D13/C31*100</f>
        <v>102.70862156468785</v>
      </c>
      <c r="D43" s="147"/>
      <c r="E43" s="12">
        <f>E13/E31*100</f>
        <v>1.9011878120158376</v>
      </c>
      <c r="F43" s="96" t="s">
        <v>55</v>
      </c>
      <c r="G43" s="12">
        <f t="shared" ref="G43:K43" si="6">G13/G31*100</f>
        <v>17.505768685819152</v>
      </c>
      <c r="H43" s="12" t="e">
        <f t="shared" si="6"/>
        <v>#VALUE!</v>
      </c>
      <c r="I43" s="12" t="e">
        <f t="shared" si="6"/>
        <v>#VALUE!</v>
      </c>
      <c r="J43" s="12" t="e">
        <f t="shared" si="6"/>
        <v>#VALUE!</v>
      </c>
      <c r="K43" s="12" t="e">
        <f t="shared" si="6"/>
        <v>#VALUE!</v>
      </c>
    </row>
    <row r="44" spans="1:11">
      <c r="I44" s="75"/>
    </row>
    <row r="45" spans="1:11">
      <c r="A45" t="s">
        <v>12</v>
      </c>
      <c r="I45" s="75"/>
    </row>
    <row r="46" spans="1:11">
      <c r="A46" t="s">
        <v>13</v>
      </c>
      <c r="B46" s="12" t="e">
        <f>B13/B11*100</f>
        <v>#VALUE!</v>
      </c>
      <c r="C46" s="86" t="e">
        <f>C13/C11*100</f>
        <v>#VALUE!</v>
      </c>
      <c r="D46" s="86">
        <f>D13/D11*100</f>
        <v>82.096237309045236</v>
      </c>
      <c r="E46" s="12">
        <f>E13/E11*100</f>
        <v>99.245147375988495</v>
      </c>
      <c r="F46" s="12">
        <f t="shared" ref="F46:K46" si="7">F13/F11*100</f>
        <v>7.2352216748768479</v>
      </c>
      <c r="G46" s="12">
        <f t="shared" si="7"/>
        <v>119.27001930679415</v>
      </c>
      <c r="H46" s="12">
        <f t="shared" si="7"/>
        <v>79.756816594248363</v>
      </c>
      <c r="I46" s="12">
        <f t="shared" si="7"/>
        <v>50.598154266833774</v>
      </c>
      <c r="J46" s="12" t="e">
        <f t="shared" si="7"/>
        <v>#VALUE!</v>
      </c>
      <c r="K46" s="12">
        <f t="shared" si="7"/>
        <v>15.495867768595042</v>
      </c>
    </row>
    <row r="47" spans="1:11">
      <c r="A47" t="s">
        <v>14</v>
      </c>
      <c r="B47" s="12">
        <f>B20/B19*100</f>
        <v>193.55072645416615</v>
      </c>
      <c r="C47" s="148">
        <f>C20/C19*100</f>
        <v>143.44487491834826</v>
      </c>
      <c r="D47" s="148"/>
      <c r="E47" s="12">
        <f>E20/E19*100</f>
        <v>362.37601833725262</v>
      </c>
      <c r="F47" s="12">
        <f t="shared" ref="F47:K47" si="8">F20/F19*100</f>
        <v>354.76050569800572</v>
      </c>
      <c r="G47" s="12">
        <f t="shared" si="8"/>
        <v>234.57883840321406</v>
      </c>
      <c r="H47" s="12">
        <f t="shared" si="8"/>
        <v>217.88688220908168</v>
      </c>
      <c r="I47" s="12">
        <f t="shared" si="8"/>
        <v>263.99507925126227</v>
      </c>
      <c r="J47" s="12" t="e">
        <f t="shared" si="8"/>
        <v>#VALUE!</v>
      </c>
      <c r="K47" s="12">
        <f t="shared" si="8"/>
        <v>99.598735085434882</v>
      </c>
    </row>
    <row r="48" spans="1:11">
      <c r="A48" s="10" t="s">
        <v>15</v>
      </c>
      <c r="B48" s="13" t="e">
        <f>AVERAGE(B46:B47)</f>
        <v>#VALUE!</v>
      </c>
      <c r="C48" s="87" t="e">
        <f>AVERAGE(C46,C47)</f>
        <v>#VALUE!</v>
      </c>
      <c r="D48" s="87">
        <f>AVERAGE(D46,C47)</f>
        <v>112.77055611369676</v>
      </c>
      <c r="E48" s="13">
        <f>AVERAGE(E46:E47)</f>
        <v>230.81058285662056</v>
      </c>
      <c r="F48" s="13">
        <f t="shared" ref="F48:K48" si="9">AVERAGE(F46:F47)</f>
        <v>180.99786368644129</v>
      </c>
      <c r="G48" s="13">
        <f t="shared" si="9"/>
        <v>176.92442885500412</v>
      </c>
      <c r="H48" s="13">
        <f t="shared" si="9"/>
        <v>148.82184940166502</v>
      </c>
      <c r="I48" s="13">
        <f t="shared" si="9"/>
        <v>157.29661675904802</v>
      </c>
      <c r="J48" s="13" t="e">
        <f t="shared" si="9"/>
        <v>#VALUE!</v>
      </c>
      <c r="K48" s="13">
        <f t="shared" si="9"/>
        <v>57.547301427014965</v>
      </c>
    </row>
    <row r="49" spans="1:11">
      <c r="A49" s="10"/>
      <c r="B49" s="13"/>
      <c r="C49" s="13"/>
      <c r="D49" s="13"/>
      <c r="E49" s="13"/>
      <c r="I49" s="75"/>
    </row>
    <row r="50" spans="1:11">
      <c r="A50" s="10" t="s">
        <v>16</v>
      </c>
      <c r="B50" s="10"/>
      <c r="C50" s="10"/>
      <c r="D50" s="10"/>
      <c r="E50" s="10"/>
      <c r="I50" s="75"/>
    </row>
    <row r="51" spans="1:11">
      <c r="A51" s="10" t="s">
        <v>17</v>
      </c>
      <c r="B51" s="88" t="e">
        <f>B13/B15*100</f>
        <v>#VALUE!</v>
      </c>
      <c r="C51" s="140">
        <f>D13/D15*100</f>
        <v>82.096237309045236</v>
      </c>
      <c r="D51" s="140"/>
      <c r="E51" s="88">
        <f>E13/E15*100</f>
        <v>99.245147375988495</v>
      </c>
      <c r="F51" s="88">
        <f t="shared" ref="F51:K51" si="10">F13/F15*100</f>
        <v>7.2352216748768479</v>
      </c>
      <c r="G51" s="88">
        <f t="shared" si="10"/>
        <v>119.27001930679415</v>
      </c>
      <c r="H51" s="88">
        <f t="shared" si="10"/>
        <v>79.756816594248363</v>
      </c>
      <c r="I51" s="88">
        <f t="shared" si="10"/>
        <v>50.598154266833774</v>
      </c>
      <c r="J51" s="88" t="e">
        <f t="shared" si="10"/>
        <v>#VALUE!</v>
      </c>
      <c r="K51" s="88">
        <f t="shared" si="10"/>
        <v>15.495867768595042</v>
      </c>
    </row>
    <row r="52" spans="1:11">
      <c r="A52" s="10" t="s">
        <v>18</v>
      </c>
      <c r="B52" s="13">
        <f>B20/B21*100</f>
        <v>29.843038043905217</v>
      </c>
      <c r="C52" s="132">
        <f>C20/C21*100</f>
        <v>25.809145403296284</v>
      </c>
      <c r="D52" s="132"/>
      <c r="E52" s="13">
        <f>E20/E21*100</f>
        <v>41.262122131889484</v>
      </c>
      <c r="F52" s="13">
        <f t="shared" ref="F52:K52" si="11">F20/F21*100</f>
        <v>3.093207576463282</v>
      </c>
      <c r="G52" s="13">
        <f t="shared" si="11"/>
        <v>26.550877568231801</v>
      </c>
      <c r="H52" s="13">
        <f t="shared" si="11"/>
        <v>36.894884411050981</v>
      </c>
      <c r="I52" s="13">
        <f t="shared" si="11"/>
        <v>28.863244702174697</v>
      </c>
      <c r="J52" s="13" t="e">
        <f t="shared" si="11"/>
        <v>#VALUE!</v>
      </c>
      <c r="K52" s="13">
        <f t="shared" si="11"/>
        <v>33.199578361811625</v>
      </c>
    </row>
    <row r="53" spans="1:11">
      <c r="A53" s="10" t="s">
        <v>19</v>
      </c>
      <c r="B53" s="13" t="e">
        <f>(B51+B52)/2</f>
        <v>#VALUE!</v>
      </c>
      <c r="C53" s="132">
        <f>(C51+C52)/2</f>
        <v>53.95269135617076</v>
      </c>
      <c r="D53" s="132"/>
      <c r="E53" s="13">
        <f>(E51+E52)/2</f>
        <v>70.253634753938996</v>
      </c>
      <c r="F53" s="13">
        <f t="shared" ref="F53:K53" si="12">(F51+F52)/2</f>
        <v>5.1642146256700645</v>
      </c>
      <c r="G53" s="13">
        <f t="shared" si="12"/>
        <v>72.910448437512983</v>
      </c>
      <c r="H53" s="13">
        <f t="shared" si="12"/>
        <v>58.325850502649672</v>
      </c>
      <c r="I53" s="13">
        <f t="shared" si="12"/>
        <v>39.730699484504235</v>
      </c>
      <c r="J53" s="13" t="e">
        <f t="shared" si="12"/>
        <v>#VALUE!</v>
      </c>
      <c r="K53" s="13">
        <f t="shared" si="12"/>
        <v>24.347723065203333</v>
      </c>
    </row>
    <row r="54" spans="1:11">
      <c r="A54" s="10"/>
      <c r="B54" s="10"/>
      <c r="C54" s="74"/>
      <c r="D54" s="74"/>
      <c r="E54" s="10"/>
      <c r="I54" s="75"/>
    </row>
    <row r="55" spans="1:11">
      <c r="A55" s="10" t="s">
        <v>31</v>
      </c>
      <c r="B55" s="10"/>
      <c r="C55" s="74"/>
      <c r="D55" s="74"/>
      <c r="E55" s="10"/>
      <c r="I55" s="75"/>
    </row>
    <row r="56" spans="1:11">
      <c r="A56" s="10" t="s">
        <v>20</v>
      </c>
      <c r="B56" s="13">
        <f>B22/B20*100</f>
        <v>100</v>
      </c>
      <c r="C56" s="132">
        <f>C22/C20*100</f>
        <v>100</v>
      </c>
      <c r="D56" s="132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>
        <f t="shared" si="13"/>
        <v>100</v>
      </c>
    </row>
    <row r="57" spans="1:11">
      <c r="A57" s="10"/>
      <c r="B57" s="10"/>
      <c r="C57" s="74"/>
      <c r="D57" s="74"/>
      <c r="E57" s="10"/>
      <c r="I57" s="75"/>
    </row>
    <row r="58" spans="1:11">
      <c r="A58" s="10" t="s">
        <v>21</v>
      </c>
      <c r="B58" s="10"/>
      <c r="C58" s="74"/>
      <c r="D58" s="74"/>
      <c r="E58" s="10"/>
      <c r="I58" s="75"/>
    </row>
    <row r="59" spans="1:11">
      <c r="A59" s="10" t="s">
        <v>22</v>
      </c>
      <c r="B59" s="13">
        <f>((B13/B10)-1)*100</f>
        <v>-3.3574335904027475</v>
      </c>
      <c r="C59" s="132">
        <f>((D13/D10)-1)*100</f>
        <v>-2.4040113098855787</v>
      </c>
      <c r="D59" s="132"/>
      <c r="E59" s="13">
        <f>((E13/E10)-1)*100</f>
        <v>335.48895899053628</v>
      </c>
      <c r="F59" s="13">
        <f t="shared" ref="F59:K59" si="14">((F13/F10)-1)*100</f>
        <v>1282.3529411764707</v>
      </c>
      <c r="G59" s="13">
        <f t="shared" si="14"/>
        <v>-7.0102501612787638</v>
      </c>
      <c r="H59" s="13">
        <f t="shared" si="14"/>
        <v>-6.0132542727589833</v>
      </c>
      <c r="I59" s="13">
        <f t="shared" si="14"/>
        <v>19.195877395458695</v>
      </c>
      <c r="J59" s="13" t="e">
        <f t="shared" si="14"/>
        <v>#VALUE!</v>
      </c>
      <c r="K59" s="13" t="e">
        <f t="shared" si="14"/>
        <v>#DIV/0!</v>
      </c>
    </row>
    <row r="60" spans="1:11">
      <c r="A60" s="10" t="s">
        <v>23</v>
      </c>
      <c r="B60" s="13">
        <f>((B35/B34)-1)*100</f>
        <v>-3.7227612696002943</v>
      </c>
      <c r="C60" s="132">
        <f>((C35/C34)-1)*100</f>
        <v>-4.2034334190254814</v>
      </c>
      <c r="D60" s="132"/>
      <c r="E60" s="13">
        <f>((E35/E34)-1)*100</f>
        <v>284.6484681311307</v>
      </c>
      <c r="F60" s="13">
        <f t="shared" ref="F60:K60" si="15">((F35/F34)-1)*100</f>
        <v>1764.1730994152044</v>
      </c>
      <c r="G60" s="13">
        <f t="shared" si="15"/>
        <v>-32.620937301421371</v>
      </c>
      <c r="H60" s="13">
        <f t="shared" si="15"/>
        <v>8.3584137630231083</v>
      </c>
      <c r="I60" s="13">
        <f t="shared" si="15"/>
        <v>9.5664001039267976</v>
      </c>
      <c r="J60" s="13">
        <f t="shared" si="15"/>
        <v>-99.829076005907453</v>
      </c>
      <c r="K60" s="13" t="e">
        <f t="shared" si="15"/>
        <v>#DIV/0!</v>
      </c>
    </row>
    <row r="61" spans="1:11">
      <c r="A61" s="10" t="s">
        <v>24</v>
      </c>
      <c r="B61" s="13">
        <f>((B37/B36)-1)*100</f>
        <v>-0.37801943053663578</v>
      </c>
      <c r="C61" s="132">
        <f>((C37/C36)-1)*100</f>
        <v>-1.8437459708035786</v>
      </c>
      <c r="D61" s="132"/>
      <c r="E61" s="13">
        <f>((E37/E36)-1)*100</f>
        <v>-11.674346687744707</v>
      </c>
      <c r="F61" s="13">
        <f t="shared" ref="F61:K61" si="16">((F37/F36)-1)*100</f>
        <v>34.855075276844595</v>
      </c>
      <c r="G61" s="13">
        <f t="shared" si="16"/>
        <v>-27.541408794583344</v>
      </c>
      <c r="H61" s="13">
        <f t="shared" si="16"/>
        <v>15.291164647289857</v>
      </c>
      <c r="I61" s="13">
        <f t="shared" si="16"/>
        <v>-8.0786999533414843</v>
      </c>
      <c r="J61" s="13" t="e">
        <f t="shared" si="16"/>
        <v>#VALUE!</v>
      </c>
      <c r="K61" s="13" t="e">
        <f t="shared" si="16"/>
        <v>#DIV/0!</v>
      </c>
    </row>
    <row r="62" spans="1:11">
      <c r="A62" s="10"/>
      <c r="B62" s="13"/>
      <c r="C62" s="74"/>
      <c r="D62" s="74"/>
      <c r="E62" s="13"/>
      <c r="I62" s="75"/>
    </row>
    <row r="63" spans="1:11">
      <c r="A63" s="10" t="s">
        <v>25</v>
      </c>
      <c r="B63" s="10"/>
      <c r="C63" s="74"/>
      <c r="D63" s="74"/>
      <c r="E63" s="10"/>
      <c r="I63" s="75"/>
    </row>
    <row r="64" spans="1:11">
      <c r="A64" s="10" t="s">
        <v>32</v>
      </c>
      <c r="B64" s="5">
        <f>(B19/B12)*3</f>
        <v>140803.10440601903</v>
      </c>
      <c r="C64" s="132">
        <f>(C19/D12)*3</f>
        <v>90000</v>
      </c>
      <c r="D64" s="132"/>
      <c r="E64" s="5">
        <f>(E19/E12)*3</f>
        <v>678710.30640668527</v>
      </c>
      <c r="F64" s="5">
        <f t="shared" ref="F64:K64" si="17">(F19/F12)*3</f>
        <v>936000</v>
      </c>
      <c r="G64" s="5">
        <f t="shared" si="17"/>
        <v>225005.68964562571</v>
      </c>
      <c r="H64" s="5">
        <f t="shared" si="17"/>
        <v>240000</v>
      </c>
      <c r="I64" s="5">
        <f t="shared" si="17"/>
        <v>324596.98884758365</v>
      </c>
      <c r="J64" s="5" t="e">
        <f t="shared" si="17"/>
        <v>#VALUE!</v>
      </c>
      <c r="K64" s="5">
        <f t="shared" si="17"/>
        <v>186600</v>
      </c>
    </row>
    <row r="65" spans="1:11">
      <c r="A65" s="10" t="s">
        <v>33</v>
      </c>
      <c r="B65" s="5">
        <f>(B20/B14)*3</f>
        <v>166422.79265040398</v>
      </c>
      <c r="C65" s="132">
        <f>(C20/D14)*3</f>
        <v>92095.320792855433</v>
      </c>
      <c r="D65" s="132"/>
      <c r="E65" s="5">
        <f>(E20/E14)*3</f>
        <v>332939.11576168914</v>
      </c>
      <c r="F65" s="5">
        <f t="shared" ref="F65:K65" si="18">(F20/F14)*3</f>
        <v>423150.79646017699</v>
      </c>
      <c r="G65" s="5">
        <f t="shared" si="18"/>
        <v>154141.25546422321</v>
      </c>
      <c r="H65" s="5">
        <f t="shared" si="18"/>
        <v>267412.46429043217</v>
      </c>
      <c r="I65" s="5">
        <f t="shared" si="18"/>
        <v>374401.47636759322</v>
      </c>
      <c r="J65" s="5" t="e">
        <f t="shared" si="18"/>
        <v>#VALUE!</v>
      </c>
      <c r="K65" s="5">
        <f t="shared" si="18"/>
        <v>502525.13966480445</v>
      </c>
    </row>
    <row r="66" spans="1:11">
      <c r="A66" s="10" t="s">
        <v>26</v>
      </c>
      <c r="B66" s="13" t="e">
        <f>(B64/B65)*B48</f>
        <v>#VALUE!</v>
      </c>
      <c r="C66" s="140">
        <f>(C64/C65)*D48</f>
        <v>110.20483953860199</v>
      </c>
      <c r="D66" s="140"/>
      <c r="E66" s="13">
        <f>E64/E65*E48</f>
        <v>470.51702247161575</v>
      </c>
      <c r="F66" s="13">
        <f t="shared" ref="F66:K66" si="19">F64/F65*F48</f>
        <v>400.36318453781456</v>
      </c>
      <c r="G66" s="13">
        <f t="shared" si="19"/>
        <v>258.26313020344168</v>
      </c>
      <c r="H66" s="13">
        <f t="shared" si="19"/>
        <v>133.56611462062483</v>
      </c>
      <c r="I66" s="13">
        <f t="shared" si="19"/>
        <v>136.37234727613574</v>
      </c>
      <c r="J66" s="13" t="e">
        <f t="shared" si="19"/>
        <v>#VALUE!</v>
      </c>
      <c r="K66" s="13">
        <f t="shared" si="19"/>
        <v>21.368734812836824</v>
      </c>
    </row>
    <row r="67" spans="1:11">
      <c r="A67" s="10" t="s">
        <v>34</v>
      </c>
      <c r="B67" s="16">
        <f>B19/B12</f>
        <v>46934.368135339675</v>
      </c>
      <c r="C67" s="132">
        <f>C19/D12</f>
        <v>30000</v>
      </c>
      <c r="D67" s="132"/>
      <c r="E67" s="16">
        <f>E19/E12</f>
        <v>226236.76880222841</v>
      </c>
      <c r="F67" s="16">
        <f t="shared" ref="F67:K67" si="20">F19/F12</f>
        <v>312000</v>
      </c>
      <c r="G67" s="16">
        <f t="shared" si="20"/>
        <v>75001.896548541903</v>
      </c>
      <c r="H67" s="16">
        <f t="shared" si="20"/>
        <v>80000</v>
      </c>
      <c r="I67" s="16">
        <f t="shared" si="20"/>
        <v>108198.99628252788</v>
      </c>
      <c r="J67" s="16" t="e">
        <f t="shared" si="20"/>
        <v>#VALUE!</v>
      </c>
      <c r="K67" s="16">
        <f t="shared" si="20"/>
        <v>62200</v>
      </c>
    </row>
    <row r="68" spans="1:11">
      <c r="A68" s="10" t="s">
        <v>35</v>
      </c>
      <c r="B68" s="16">
        <f>B20/B14</f>
        <v>55474.264216801326</v>
      </c>
      <c r="C68" s="132">
        <f>C20/D14</f>
        <v>30698.440264285142</v>
      </c>
      <c r="D68" s="132"/>
      <c r="E68" s="16">
        <f>E20/E14</f>
        <v>110979.70525389638</v>
      </c>
      <c r="F68" s="16">
        <f t="shared" ref="F68:K68" si="21">F20/F14</f>
        <v>141050.26548672566</v>
      </c>
      <c r="G68" s="16">
        <f t="shared" si="21"/>
        <v>51380.418488074407</v>
      </c>
      <c r="H68" s="16">
        <f t="shared" si="21"/>
        <v>89137.488096810717</v>
      </c>
      <c r="I68" s="16">
        <f t="shared" si="21"/>
        <v>124800.49212253107</v>
      </c>
      <c r="J68" s="16" t="e">
        <f t="shared" si="21"/>
        <v>#VALUE!</v>
      </c>
      <c r="K68" s="16">
        <f t="shared" si="21"/>
        <v>167508.37988826816</v>
      </c>
    </row>
    <row r="69" spans="1:11">
      <c r="A69" s="10"/>
      <c r="B69" s="13"/>
      <c r="C69" s="13"/>
      <c r="D69" s="13"/>
      <c r="E69" s="13"/>
      <c r="I69" s="75"/>
    </row>
    <row r="70" spans="1:11">
      <c r="A70" s="10" t="s">
        <v>27</v>
      </c>
      <c r="B70" s="13"/>
      <c r="C70" s="13"/>
      <c r="D70" s="13"/>
      <c r="E70" s="13"/>
      <c r="I70" s="75"/>
    </row>
    <row r="71" spans="1:11">
      <c r="A71" s="10" t="s">
        <v>28</v>
      </c>
      <c r="B71" s="13">
        <f>(B26/B25)*100</f>
        <v>139.09744626697659</v>
      </c>
      <c r="C71" s="13"/>
      <c r="D71" s="13"/>
      <c r="E71" s="13"/>
      <c r="I71" s="75"/>
    </row>
    <row r="72" spans="1:11">
      <c r="A72" s="10" t="s">
        <v>29</v>
      </c>
      <c r="B72" s="13">
        <f>(B20/B26)*100</f>
        <v>139.14757721912071</v>
      </c>
      <c r="C72" s="13"/>
      <c r="D72" s="13"/>
      <c r="E72" s="13"/>
      <c r="I72" s="75"/>
    </row>
    <row r="73" spans="1:11" ht="15.75" thickBot="1">
      <c r="A73" s="14"/>
      <c r="B73" s="14"/>
      <c r="C73" s="14"/>
      <c r="D73" s="14"/>
      <c r="E73" s="14"/>
      <c r="F73" s="14"/>
      <c r="G73" s="14"/>
      <c r="H73" s="14"/>
      <c r="I73" s="89"/>
      <c r="J73" s="89"/>
      <c r="K73" s="89"/>
    </row>
    <row r="74" spans="1:11" ht="15.75" thickTop="1">
      <c r="A74" s="72"/>
    </row>
    <row r="75" spans="1:11">
      <c r="A75" s="72"/>
    </row>
    <row r="76" spans="1:11">
      <c r="A76" s="6" t="s">
        <v>30</v>
      </c>
      <c r="B76" s="25"/>
    </row>
    <row r="77" spans="1:11">
      <c r="A77" s="6" t="s">
        <v>65</v>
      </c>
      <c r="B77" s="15"/>
      <c r="C77" s="15"/>
      <c r="D77" s="15"/>
      <c r="E77" s="15"/>
    </row>
    <row r="78" spans="1:11">
      <c r="A78" s="35" t="s">
        <v>103</v>
      </c>
    </row>
    <row r="79" spans="1:11">
      <c r="A79" s="35" t="s">
        <v>121</v>
      </c>
    </row>
    <row r="80" spans="1:11">
      <c r="A80" s="6" t="s">
        <v>105</v>
      </c>
    </row>
    <row r="81" spans="1:1">
      <c r="A81" s="6" t="s">
        <v>45</v>
      </c>
    </row>
    <row r="82" spans="1:1">
      <c r="A82" s="98" t="s">
        <v>151</v>
      </c>
    </row>
    <row r="83" spans="1:1">
      <c r="A83" s="84" t="s">
        <v>56</v>
      </c>
    </row>
    <row r="84" spans="1:1">
      <c r="A84" s="6" t="s">
        <v>148</v>
      </c>
    </row>
    <row r="85" spans="1:1">
      <c r="A85" s="6" t="s">
        <v>46</v>
      </c>
    </row>
    <row r="86" spans="1:1">
      <c r="A86" s="36" t="s">
        <v>47</v>
      </c>
    </row>
    <row r="87" spans="1:1">
      <c r="A87" s="36" t="s">
        <v>48</v>
      </c>
    </row>
    <row r="88" spans="1:1">
      <c r="A88" s="6" t="s">
        <v>155</v>
      </c>
    </row>
    <row r="90" spans="1:1">
      <c r="A90" s="6" t="s">
        <v>156</v>
      </c>
    </row>
  </sheetData>
  <mergeCells count="28">
    <mergeCell ref="C34:D34"/>
    <mergeCell ref="C35:D35"/>
    <mergeCell ref="C36:D36"/>
    <mergeCell ref="C37:D37"/>
    <mergeCell ref="C22:D22"/>
    <mergeCell ref="A2:I2"/>
    <mergeCell ref="C31:D31"/>
    <mergeCell ref="C21:D21"/>
    <mergeCell ref="C19:D19"/>
    <mergeCell ref="B4:B5"/>
    <mergeCell ref="C18:D18"/>
    <mergeCell ref="C20:D20"/>
    <mergeCell ref="C5:D5"/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2:J90"/>
  <sheetViews>
    <sheetView topLeftCell="A4" zoomScale="80" zoomScaleNormal="80" zoomScalePageLayoutView="90" workbookViewId="0">
      <selection activeCell="C64" sqref="C64:D64"/>
    </sheetView>
  </sheetViews>
  <sheetFormatPr baseColWidth="10" defaultColWidth="11.42578125" defaultRowHeight="1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42578125" bestFit="1" customWidth="1"/>
    <col min="7" max="7" width="17.28515625" customWidth="1"/>
    <col min="8" max="8" width="18.28515625" customWidth="1"/>
    <col min="9" max="9" width="17.140625" customWidth="1"/>
    <col min="10" max="10" width="13.5703125" bestFit="1" customWidth="1"/>
  </cols>
  <sheetData>
    <row r="2" spans="1:10" ht="15.75">
      <c r="A2" s="141" t="s">
        <v>122</v>
      </c>
      <c r="B2" s="141"/>
      <c r="C2" s="141"/>
      <c r="D2" s="141"/>
      <c r="E2" s="141"/>
      <c r="F2" s="141"/>
      <c r="G2" s="141"/>
      <c r="H2" s="141"/>
      <c r="I2" s="141"/>
    </row>
    <row r="4" spans="1:10" ht="15" customHeight="1">
      <c r="A4" s="19" t="s">
        <v>0</v>
      </c>
      <c r="B4" s="127" t="s">
        <v>49</v>
      </c>
      <c r="C4" s="23"/>
      <c r="D4" s="23"/>
      <c r="E4" s="23"/>
      <c r="F4" s="23"/>
      <c r="G4" s="23"/>
      <c r="H4" s="23"/>
      <c r="I4" s="23"/>
      <c r="J4" s="23"/>
    </row>
    <row r="5" spans="1:10" ht="45.75" thickBot="1">
      <c r="A5" s="20"/>
      <c r="B5" s="128"/>
      <c r="C5" s="143" t="s">
        <v>1</v>
      </c>
      <c r="D5" s="143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09" t="s">
        <v>152</v>
      </c>
    </row>
    <row r="6" spans="1:10" ht="15.75" thickTop="1"/>
    <row r="7" spans="1:10">
      <c r="A7" s="1" t="s">
        <v>2</v>
      </c>
      <c r="D7" s="7"/>
      <c r="E7" s="7"/>
    </row>
    <row r="8" spans="1:10">
      <c r="D8" s="7"/>
      <c r="E8" s="7"/>
    </row>
    <row r="9" spans="1:10">
      <c r="A9" t="s">
        <v>42</v>
      </c>
      <c r="B9" s="59" t="s">
        <v>43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  <c r="I9" s="59" t="s">
        <v>144</v>
      </c>
      <c r="J9" s="59" t="s">
        <v>43</v>
      </c>
    </row>
    <row r="10" spans="1:10" s="10" customFormat="1">
      <c r="A10" s="9" t="s">
        <v>74</v>
      </c>
      <c r="B10" s="5">
        <v>159226</v>
      </c>
      <c r="C10" s="5">
        <v>119429</v>
      </c>
      <c r="D10" s="5">
        <v>152525</v>
      </c>
      <c r="E10" s="5">
        <v>396</v>
      </c>
      <c r="F10" s="10">
        <v>17</v>
      </c>
      <c r="G10" s="5">
        <v>9428</v>
      </c>
      <c r="H10" s="5">
        <v>41007</v>
      </c>
      <c r="I10" s="5">
        <v>16862</v>
      </c>
      <c r="J10" s="10" t="str">
        <f>'II Trimestre'!J10</f>
        <v>n.d</v>
      </c>
    </row>
    <row r="11" spans="1:10">
      <c r="A11" s="2" t="s">
        <v>123</v>
      </c>
      <c r="B11" s="83" t="str">
        <f>'II Trimestre'!B11</f>
        <v>n.d</v>
      </c>
      <c r="C11" s="28" t="str">
        <f>'II Trimestre'!C11</f>
        <v>n.d</v>
      </c>
      <c r="D11" s="28">
        <f>'II Trimestre'!D11</f>
        <v>151048</v>
      </c>
      <c r="E11" s="28">
        <f>'II Trimestre'!E11</f>
        <v>765</v>
      </c>
      <c r="F11" s="28">
        <f>'II Trimestre'!F11</f>
        <v>720</v>
      </c>
      <c r="G11" s="28">
        <f>'II Trimestre'!G11</f>
        <v>9415</v>
      </c>
      <c r="H11" s="28">
        <f>'II Trimestre'!H11</f>
        <v>54049</v>
      </c>
      <c r="I11" s="28">
        <f>'II Trimestre'!I11</f>
        <v>22498</v>
      </c>
      <c r="J11" s="10" t="str">
        <f>'II Trimestre'!J11</f>
        <v>n.d</v>
      </c>
    </row>
    <row r="12" spans="1:10">
      <c r="A12" s="29" t="s">
        <v>153</v>
      </c>
      <c r="B12" s="83">
        <f>'II Trimestre'!B12+'I Trimestre'!B12</f>
        <v>1279591</v>
      </c>
      <c r="C12" s="28" t="str">
        <f>'II Trimestre'!C12</f>
        <v>n.d</v>
      </c>
      <c r="D12" s="83">
        <f>'II Trimestre'!D12+'I Trimestre'!D12</f>
        <v>877096</v>
      </c>
      <c r="E12" s="83">
        <f>'II Trimestre'!E12+'I Trimestre'!E12</f>
        <v>2550</v>
      </c>
      <c r="F12" s="83">
        <f>'II Trimestre'!F12+'I Trimestre'!F12</f>
        <v>1870</v>
      </c>
      <c r="G12" s="83">
        <f>'II Trimestre'!G12+'I Trimestre'!G12</f>
        <v>54570</v>
      </c>
      <c r="H12" s="83">
        <f>'II Trimestre'!H12+'I Trimestre'!H12</f>
        <v>231354</v>
      </c>
      <c r="I12" s="83">
        <f>'II Trimestre'!I12+'I Trimestre'!I12</f>
        <v>112151</v>
      </c>
      <c r="J12" s="83" t="e">
        <f>'II Trimestre'!J12+'I Trimestre'!J12</f>
        <v>#VALUE!</v>
      </c>
    </row>
    <row r="13" spans="1:10">
      <c r="A13" s="2" t="s">
        <v>124</v>
      </c>
      <c r="B13" s="83">
        <v>172037</v>
      </c>
      <c r="C13" s="5">
        <v>119404</v>
      </c>
      <c r="D13" s="5">
        <v>151028</v>
      </c>
      <c r="E13" s="5">
        <v>1544</v>
      </c>
      <c r="F13">
        <v>10</v>
      </c>
      <c r="G13" s="28">
        <v>13218</v>
      </c>
      <c r="H13" s="83">
        <v>56440</v>
      </c>
      <c r="I13">
        <v>20785</v>
      </c>
      <c r="J13" s="10" t="str">
        <f>'II Trimestre'!J13</f>
        <v>n.d</v>
      </c>
    </row>
    <row r="14" spans="1:10">
      <c r="A14" s="29" t="s">
        <v>153</v>
      </c>
      <c r="B14" s="83">
        <f>'I Trimestre'!B14+'II Trimestre'!B14</f>
        <v>1134998</v>
      </c>
      <c r="C14" s="28" t="str">
        <f>'II Trimestre'!C14</f>
        <v>n.d</v>
      </c>
      <c r="D14" s="83">
        <f>'I Trimestre'!D14+'II Trimestre'!D14</f>
        <v>760365</v>
      </c>
      <c r="E14" s="83">
        <f>'I Trimestre'!E14+'II Trimestre'!E14</f>
        <v>4832</v>
      </c>
      <c r="F14" s="83">
        <f>'I Trimestre'!F14+'II Trimestre'!F14</f>
        <v>33</v>
      </c>
      <c r="G14" s="83">
        <f>'I Trimestre'!G14+'II Trimestre'!G14</f>
        <v>48003</v>
      </c>
      <c r="H14" s="83">
        <f>'I Trimestre'!H14+'II Trimestre'!H14</f>
        <v>222202</v>
      </c>
      <c r="I14" s="83">
        <f>'I Trimestre'!I14+'II Trimestre'!I14</f>
        <v>99563</v>
      </c>
      <c r="J14" s="83" t="e">
        <f>'I Trimestre'!J14+'II Trimestre'!J14</f>
        <v>#VALUE!</v>
      </c>
    </row>
    <row r="15" spans="1:10">
      <c r="A15" s="2" t="s">
        <v>89</v>
      </c>
      <c r="B15" s="83" t="str">
        <f>'II Trimestre'!B15</f>
        <v>n.d</v>
      </c>
      <c r="C15" s="28" t="str">
        <f>'II Trimestre'!C15</f>
        <v>n.d</v>
      </c>
      <c r="D15" s="28">
        <f>'II Trimestre'!D15</f>
        <v>151048</v>
      </c>
      <c r="E15" s="28">
        <f>'II Trimestre'!E15</f>
        <v>929</v>
      </c>
      <c r="F15" s="28">
        <f>'II Trimestre'!F15</f>
        <v>989</v>
      </c>
      <c r="G15" s="28">
        <f>'II Trimestre'!G15</f>
        <v>10836</v>
      </c>
      <c r="H15" s="28">
        <f>'II Trimestre'!H15</f>
        <v>57540</v>
      </c>
      <c r="I15" s="28">
        <f>'II Trimestre'!I15</f>
        <v>24419</v>
      </c>
      <c r="J15" s="10" t="str">
        <f>'II Trimestre'!J15</f>
        <v>n.d</v>
      </c>
    </row>
    <row r="17" spans="1:10">
      <c r="A17" s="4" t="s">
        <v>3</v>
      </c>
    </row>
    <row r="18" spans="1:10">
      <c r="A18" s="2" t="s">
        <v>74</v>
      </c>
      <c r="B18" s="5">
        <f>C18+H18+G18+E18+F18+I18+J18</f>
        <v>41051216255.150002</v>
      </c>
      <c r="C18" s="149">
        <f>'I Trimestre'!C18+'II Trimestre'!C18</f>
        <v>21051208150</v>
      </c>
      <c r="D18" s="149"/>
      <c r="E18" s="21">
        <f>'I Trimestre'!E18+'II Trimestre'!E18</f>
        <v>115926603.99999999</v>
      </c>
      <c r="F18" s="21">
        <f>'I Trimestre'!F18+'II Trimestre'!F18</f>
        <v>4540000</v>
      </c>
      <c r="G18" s="61">
        <f>'I Trimestre'!G18+'II Trimestre'!G18</f>
        <v>1821309998.0000002</v>
      </c>
      <c r="H18" s="68">
        <f>'I Trimestre'!H18+'II Trimestre'!H18</f>
        <v>8642147948</v>
      </c>
      <c r="I18" s="65">
        <f>'I Trimestre'!I18+'II Trimestre'!I18</f>
        <v>7368941264.999999</v>
      </c>
      <c r="J18" s="102">
        <f>'I Trimestre'!J18+'II Trimestre'!J18</f>
        <v>2047142290.1500001</v>
      </c>
    </row>
    <row r="19" spans="1:10">
      <c r="A19" s="2" t="s">
        <v>123</v>
      </c>
      <c r="B19" s="5">
        <f>SUM(C19:H19)+I19</f>
        <v>62048857000</v>
      </c>
      <c r="C19" s="149">
        <f>'I Trimestre'!C19+'II Trimestre'!C19</f>
        <v>26312880000</v>
      </c>
      <c r="D19" s="149"/>
      <c r="E19" s="21">
        <f>'I Trimestre'!E19+'II Trimestre'!E19</f>
        <v>573750000</v>
      </c>
      <c r="F19" s="61">
        <f>'I Trimestre'!F19+'II Trimestre'!F19</f>
        <v>561000000</v>
      </c>
      <c r="G19" s="61">
        <f>'I Trimestre'!G19+'II Trimestre'!G19</f>
        <v>4092750000</v>
      </c>
      <c r="H19" s="61">
        <f>'I Trimestre'!H19+'II Trimestre'!H19</f>
        <v>18508320000</v>
      </c>
      <c r="I19" s="61">
        <f>'I Trimestre'!I19+'II Trimestre'!I19</f>
        <v>12000157000</v>
      </c>
      <c r="J19" s="102" t="str">
        <f>'II Trimestre'!J19</f>
        <v>n.d</v>
      </c>
    </row>
    <row r="20" spans="1:10">
      <c r="A20" s="2" t="s">
        <v>124</v>
      </c>
      <c r="B20" s="5">
        <f>SUM(C20:H20)+I20+J20</f>
        <v>55225510086.269997</v>
      </c>
      <c r="C20" s="149">
        <f>'I Trimestre'!C20+'II Trimestre'!C20</f>
        <v>22972526500</v>
      </c>
      <c r="D20" s="149"/>
      <c r="E20" s="21">
        <f>'I Trimestre'!E20+'II Trimestre'!E20</f>
        <v>537823867</v>
      </c>
      <c r="F20" s="61">
        <f>'I Trimestre'!F20+'II Trimestre'!F20</f>
        <v>3530000</v>
      </c>
      <c r="G20" s="61">
        <f>'I Trimestre'!G20+'II Trimestre'!G20</f>
        <v>3292599867</v>
      </c>
      <c r="H20" s="68">
        <f>'I Trimestre'!H20+'II Trimestre'!H20</f>
        <v>16725242003.999998</v>
      </c>
      <c r="I20" s="61">
        <f>'I Trimestre'!I20+'II Trimestre'!I20</f>
        <v>11328687236.999998</v>
      </c>
      <c r="J20" s="102">
        <f>'I Trimestre'!J20+'II Trimestre'!J20</f>
        <v>365100611.26999998</v>
      </c>
    </row>
    <row r="21" spans="1:10">
      <c r="A21" s="2" t="s">
        <v>89</v>
      </c>
      <c r="B21" s="5">
        <f>SUM(C21:H21)+I21</f>
        <v>117991024640</v>
      </c>
      <c r="C21" s="149">
        <f>+'II Trimestre'!C21</f>
        <v>48970080000</v>
      </c>
      <c r="D21" s="149"/>
      <c r="E21" s="21">
        <f>'II Trimestre'!E21</f>
        <v>1397700000</v>
      </c>
      <c r="F21" s="61">
        <f>'II Trimestre'!F21</f>
        <v>1397700000</v>
      </c>
      <c r="G21" s="61">
        <f>'II Trimestre'!G21</f>
        <v>7177242240</v>
      </c>
      <c r="H21" s="61">
        <f>'II Trimestre'!H21</f>
        <v>36682560000</v>
      </c>
      <c r="I21" s="61">
        <f>'II Trimestre'!I21</f>
        <v>22365742400</v>
      </c>
      <c r="J21" s="102" t="str">
        <f>'II Trimestre'!J21</f>
        <v>n.d</v>
      </c>
    </row>
    <row r="22" spans="1:10">
      <c r="A22" s="2" t="s">
        <v>125</v>
      </c>
      <c r="B22" s="3">
        <f>SUM(C22:H22)+I22+J22</f>
        <v>55225510086.269997</v>
      </c>
      <c r="C22" s="146">
        <f>C20</f>
        <v>22972526500</v>
      </c>
      <c r="D22" s="146"/>
      <c r="E22" s="21">
        <f>E20</f>
        <v>537823867</v>
      </c>
      <c r="F22" s="61">
        <f t="shared" ref="F22:J22" si="0">F20</f>
        <v>3530000</v>
      </c>
      <c r="G22" s="61">
        <f t="shared" si="0"/>
        <v>3292599867</v>
      </c>
      <c r="H22" s="61">
        <f t="shared" si="0"/>
        <v>16725242003.999998</v>
      </c>
      <c r="I22" s="102">
        <f t="shared" si="0"/>
        <v>11328687236.999998</v>
      </c>
      <c r="J22" s="102">
        <f t="shared" si="0"/>
        <v>365100611.26999998</v>
      </c>
    </row>
    <row r="23" spans="1:10">
      <c r="B23" s="3"/>
      <c r="C23" s="3"/>
      <c r="D23" s="3"/>
      <c r="E23" s="3"/>
    </row>
    <row r="24" spans="1:10">
      <c r="A24" s="8" t="s">
        <v>4</v>
      </c>
      <c r="B24" s="5"/>
      <c r="C24" s="5"/>
      <c r="D24" s="5"/>
      <c r="E24" s="5"/>
    </row>
    <row r="25" spans="1:10">
      <c r="A25" s="9" t="s">
        <v>123</v>
      </c>
      <c r="B25" s="5">
        <f>'I Trimestre'!B25+'II Trimestre'!B25</f>
        <v>62048857000</v>
      </c>
      <c r="C25" s="5"/>
      <c r="D25" s="5"/>
      <c r="E25" s="5"/>
    </row>
    <row r="26" spans="1:10">
      <c r="A26" s="9" t="s">
        <v>124</v>
      </c>
      <c r="B26" s="5">
        <f>'I Trimestre'!B26+'II Trimestre'!B26</f>
        <v>57950659556.840004</v>
      </c>
      <c r="C26" s="5"/>
      <c r="D26" s="5"/>
      <c r="E26" s="5"/>
    </row>
    <row r="27" spans="1:10">
      <c r="A27" s="10"/>
      <c r="B27" s="10"/>
      <c r="C27" s="10"/>
      <c r="D27" s="10"/>
      <c r="E27" s="10"/>
    </row>
    <row r="28" spans="1:10">
      <c r="A28" s="10" t="s">
        <v>5</v>
      </c>
      <c r="B28" s="10"/>
      <c r="C28" s="10"/>
      <c r="D28" s="10"/>
      <c r="E28" s="10"/>
    </row>
    <row r="29" spans="1:10">
      <c r="A29" s="9" t="s">
        <v>75</v>
      </c>
      <c r="B29" s="47">
        <v>1</v>
      </c>
      <c r="C29" s="47">
        <v>1</v>
      </c>
      <c r="D29" s="47">
        <v>1</v>
      </c>
      <c r="E29" s="47">
        <v>1</v>
      </c>
      <c r="F29" s="47">
        <v>1</v>
      </c>
      <c r="G29" s="47">
        <v>1</v>
      </c>
      <c r="H29" s="47">
        <v>1</v>
      </c>
      <c r="I29" s="47">
        <v>1</v>
      </c>
      <c r="J29" s="47">
        <v>1</v>
      </c>
    </row>
    <row r="30" spans="1:10">
      <c r="A30" s="9" t="s">
        <v>126</v>
      </c>
      <c r="B30" s="47">
        <v>0.99</v>
      </c>
      <c r="C30" s="47">
        <v>0.99</v>
      </c>
      <c r="D30" s="47">
        <v>0.99</v>
      </c>
      <c r="E30" s="47">
        <v>0.99</v>
      </c>
      <c r="F30" s="47">
        <v>0.99</v>
      </c>
      <c r="G30" s="47">
        <v>0.99</v>
      </c>
      <c r="H30" s="47">
        <v>0.99</v>
      </c>
      <c r="I30" s="47">
        <v>0.99</v>
      </c>
      <c r="J30" s="47">
        <v>0.99</v>
      </c>
    </row>
    <row r="31" spans="1:10">
      <c r="A31" s="9" t="s">
        <v>6</v>
      </c>
      <c r="B31" s="5">
        <v>353084</v>
      </c>
      <c r="C31" s="129">
        <v>143836.99999999994</v>
      </c>
      <c r="D31" s="129"/>
      <c r="E31" s="107">
        <v>145225</v>
      </c>
      <c r="F31" s="107" t="s">
        <v>147</v>
      </c>
      <c r="G31" s="107">
        <v>74107</v>
      </c>
      <c r="H31" s="107" t="s">
        <v>147</v>
      </c>
      <c r="I31" s="107" t="s">
        <v>147</v>
      </c>
      <c r="J31" s="107" t="s">
        <v>147</v>
      </c>
    </row>
    <row r="32" spans="1:10">
      <c r="A32" s="10"/>
      <c r="B32" s="10"/>
      <c r="C32" s="10"/>
      <c r="D32" s="10"/>
      <c r="E32" s="10"/>
    </row>
    <row r="33" spans="1:10">
      <c r="A33" s="11" t="s">
        <v>7</v>
      </c>
      <c r="B33" s="10"/>
      <c r="C33" s="10"/>
      <c r="D33" s="10"/>
      <c r="E33" s="10"/>
    </row>
    <row r="34" spans="1:10">
      <c r="A34" s="10" t="s">
        <v>76</v>
      </c>
      <c r="B34" s="5">
        <f>B18/B29</f>
        <v>41051216255.150002</v>
      </c>
      <c r="C34" s="144">
        <f>C18/C29</f>
        <v>21051208150</v>
      </c>
      <c r="D34" s="144"/>
      <c r="E34" s="5">
        <f>E18/E29</f>
        <v>115926603.99999999</v>
      </c>
      <c r="F34" s="5">
        <f t="shared" ref="F34:J34" si="1">F18/F29</f>
        <v>4540000</v>
      </c>
      <c r="G34" s="5">
        <f t="shared" si="1"/>
        <v>1821309998.0000002</v>
      </c>
      <c r="H34" s="5">
        <f t="shared" si="1"/>
        <v>8642147948</v>
      </c>
      <c r="I34" s="5">
        <f t="shared" si="1"/>
        <v>7368941264.999999</v>
      </c>
      <c r="J34" s="5">
        <f t="shared" si="1"/>
        <v>2047142290.1500001</v>
      </c>
    </row>
    <row r="35" spans="1:10">
      <c r="A35" s="10" t="s">
        <v>127</v>
      </c>
      <c r="B35" s="5">
        <f>B20/B30</f>
        <v>55783343521.484848</v>
      </c>
      <c r="C35" s="144">
        <f>C20/C30</f>
        <v>23204572222.222221</v>
      </c>
      <c r="D35" s="144"/>
      <c r="E35" s="5">
        <f>E20/E30</f>
        <v>543256431.31313133</v>
      </c>
      <c r="F35" s="5">
        <f t="shared" ref="F35:J35" si="2">F20/F30</f>
        <v>3565656.5656565656</v>
      </c>
      <c r="G35" s="5">
        <f t="shared" si="2"/>
        <v>3325858451.5151515</v>
      </c>
      <c r="H35" s="5">
        <f t="shared" si="2"/>
        <v>16894183842.42424</v>
      </c>
      <c r="I35" s="5">
        <f t="shared" si="2"/>
        <v>11443118421.21212</v>
      </c>
      <c r="J35" s="5">
        <f t="shared" si="2"/>
        <v>368788496.23232323</v>
      </c>
    </row>
    <row r="36" spans="1:10">
      <c r="A36" s="10" t="s">
        <v>77</v>
      </c>
      <c r="B36" s="5">
        <f>B34/B10</f>
        <v>257817.29274835769</v>
      </c>
      <c r="C36" s="145">
        <f>C34/D10</f>
        <v>138018.08326503853</v>
      </c>
      <c r="D36" s="145"/>
      <c r="E36" s="5">
        <f>E34/E10</f>
        <v>292743.94949494948</v>
      </c>
      <c r="F36" s="5">
        <f t="shared" ref="F36:J36" si="3">F34/F10</f>
        <v>267058.82352941175</v>
      </c>
      <c r="G36" s="5">
        <f t="shared" si="3"/>
        <v>193180.95014849387</v>
      </c>
      <c r="H36" s="5">
        <f t="shared" si="3"/>
        <v>210748.11490721095</v>
      </c>
      <c r="I36" s="5">
        <f t="shared" si="3"/>
        <v>437014.66403748066</v>
      </c>
      <c r="J36" s="5" t="e">
        <f t="shared" si="3"/>
        <v>#VALUE!</v>
      </c>
    </row>
    <row r="37" spans="1:10">
      <c r="A37" s="10" t="s">
        <v>128</v>
      </c>
      <c r="B37" s="5">
        <f>B35/B13</f>
        <v>324252.01277332695</v>
      </c>
      <c r="C37" s="145">
        <f>C35/D13</f>
        <v>153644.17341302423</v>
      </c>
      <c r="D37" s="145"/>
      <c r="E37" s="5">
        <f>E35/E13</f>
        <v>351850.0202805255</v>
      </c>
      <c r="F37" s="5">
        <f t="shared" ref="F37:J37" si="4">F35/F13</f>
        <v>356565.65656565654</v>
      </c>
      <c r="G37" s="5">
        <f t="shared" si="4"/>
        <v>251615.86106182111</v>
      </c>
      <c r="H37" s="5">
        <f t="shared" si="4"/>
        <v>299329.97594656696</v>
      </c>
      <c r="I37" s="5">
        <f t="shared" si="4"/>
        <v>550546.95314948855</v>
      </c>
      <c r="J37" s="5" t="e">
        <f t="shared" si="4"/>
        <v>#VALUE!</v>
      </c>
    </row>
    <row r="39" spans="1:10">
      <c r="A39" s="1" t="s">
        <v>8</v>
      </c>
    </row>
    <row r="41" spans="1:10">
      <c r="A41" t="s">
        <v>9</v>
      </c>
    </row>
    <row r="42" spans="1:10">
      <c r="A42" t="s">
        <v>10</v>
      </c>
      <c r="B42" s="6" t="e">
        <f>(B11/B31)*100</f>
        <v>#VALUE!</v>
      </c>
      <c r="C42" s="147">
        <f>D11/C31*100</f>
        <v>105.01331368145892</v>
      </c>
      <c r="D42" s="147"/>
      <c r="E42" s="12">
        <f>E11/E31*100</f>
        <v>0.52676880702358408</v>
      </c>
      <c r="F42" s="96" t="s">
        <v>55</v>
      </c>
      <c r="G42" s="12">
        <f t="shared" ref="G42:J42" si="5">G11/G31*100</f>
        <v>12.704602804053597</v>
      </c>
      <c r="H42" s="12" t="e">
        <f t="shared" si="5"/>
        <v>#VALUE!</v>
      </c>
      <c r="I42" s="12" t="e">
        <f t="shared" si="5"/>
        <v>#VALUE!</v>
      </c>
      <c r="J42" s="12" t="e">
        <f t="shared" si="5"/>
        <v>#VALUE!</v>
      </c>
    </row>
    <row r="43" spans="1:10">
      <c r="A43" t="s">
        <v>11</v>
      </c>
      <c r="B43" s="6">
        <f>(B13/B31)*100</f>
        <v>48.724099647675907</v>
      </c>
      <c r="C43" s="147">
        <f>D13/C31*100</f>
        <v>104.99940905330342</v>
      </c>
      <c r="D43" s="147"/>
      <c r="E43" s="12">
        <f>E13/E31*100</f>
        <v>1.0631778275090378</v>
      </c>
      <c r="F43" s="96" t="s">
        <v>55</v>
      </c>
      <c r="G43" s="12">
        <f t="shared" ref="G43:J43" si="6">G13/G31*100</f>
        <v>17.836371732764785</v>
      </c>
      <c r="H43" s="12" t="e">
        <f t="shared" si="6"/>
        <v>#VALUE!</v>
      </c>
      <c r="I43" s="12" t="e">
        <f t="shared" si="6"/>
        <v>#VALUE!</v>
      </c>
      <c r="J43" s="12" t="e">
        <f t="shared" si="6"/>
        <v>#VALUE!</v>
      </c>
    </row>
    <row r="44" spans="1:10">
      <c r="I44" s="92"/>
    </row>
    <row r="45" spans="1:10">
      <c r="A45" t="s">
        <v>12</v>
      </c>
      <c r="I45" s="92"/>
    </row>
    <row r="46" spans="1:10">
      <c r="A46" t="s">
        <v>13</v>
      </c>
      <c r="B46" s="12" t="e">
        <f>B13/B11*100</f>
        <v>#VALUE!</v>
      </c>
      <c r="C46" s="86" t="e">
        <f>C13/C11*100</f>
        <v>#VALUE!</v>
      </c>
      <c r="D46" s="86">
        <f>D13/D11*100</f>
        <v>99.986759175891109</v>
      </c>
      <c r="E46" s="12">
        <f>E13/E11*100</f>
        <v>201.83006535947712</v>
      </c>
      <c r="F46" s="12">
        <f t="shared" ref="F46:J46" si="7">F13/F11*100</f>
        <v>1.3888888888888888</v>
      </c>
      <c r="G46" s="12">
        <f t="shared" si="7"/>
        <v>140.39298990971852</v>
      </c>
      <c r="H46" s="12">
        <f t="shared" si="7"/>
        <v>104.42376362189864</v>
      </c>
      <c r="I46" s="12">
        <f t="shared" si="7"/>
        <v>92.38598986576585</v>
      </c>
      <c r="J46" s="12" t="e">
        <f t="shared" si="7"/>
        <v>#VALUE!</v>
      </c>
    </row>
    <row r="47" spans="1:10">
      <c r="A47" t="s">
        <v>14</v>
      </c>
      <c r="B47" s="12">
        <f>B20/B19*100</f>
        <v>89.003267354739506</v>
      </c>
      <c r="C47" s="148">
        <f>C20/C19*100</f>
        <v>87.305253168790344</v>
      </c>
      <c r="D47" s="148"/>
      <c r="E47" s="12">
        <f>E20/E19*100</f>
        <v>93.738364618736384</v>
      </c>
      <c r="F47" s="12">
        <f t="shared" ref="F47:J47" si="8">F20/F19*100</f>
        <v>0.6292335115864528</v>
      </c>
      <c r="G47" s="12">
        <f t="shared" si="8"/>
        <v>80.449572219168047</v>
      </c>
      <c r="H47" s="12">
        <f t="shared" si="8"/>
        <v>90.366073225446712</v>
      </c>
      <c r="I47" s="12">
        <f t="shared" si="8"/>
        <v>94.404491849564948</v>
      </c>
      <c r="J47" s="12" t="e">
        <f t="shared" si="8"/>
        <v>#VALUE!</v>
      </c>
    </row>
    <row r="48" spans="1:10">
      <c r="A48" s="10" t="s">
        <v>15</v>
      </c>
      <c r="B48" s="13" t="e">
        <f>AVERAGE(B46:B47)</f>
        <v>#VALUE!</v>
      </c>
      <c r="C48" s="87" t="e">
        <f>AVERAGE(C46,C47)</f>
        <v>#VALUE!</v>
      </c>
      <c r="D48" s="87">
        <f>AVERAGE(D46,C47)</f>
        <v>93.646006172340719</v>
      </c>
      <c r="E48" s="13">
        <f>AVERAGE(E46:E47)</f>
        <v>147.78421498910674</v>
      </c>
      <c r="F48" s="13">
        <f t="shared" ref="F48:J48" si="9">AVERAGE(F46:F47)</f>
        <v>1.0090612002376709</v>
      </c>
      <c r="G48" s="13">
        <f t="shared" si="9"/>
        <v>110.42128106444329</v>
      </c>
      <c r="H48" s="13">
        <f t="shared" si="9"/>
        <v>97.394918423672678</v>
      </c>
      <c r="I48" s="13">
        <f t="shared" si="9"/>
        <v>93.395240857665399</v>
      </c>
      <c r="J48" s="13" t="e">
        <f t="shared" si="9"/>
        <v>#VALUE!</v>
      </c>
    </row>
    <row r="49" spans="1:10">
      <c r="A49" s="10"/>
      <c r="B49" s="13"/>
      <c r="C49" s="13"/>
      <c r="D49" s="13"/>
      <c r="E49" s="13"/>
      <c r="I49" s="92"/>
    </row>
    <row r="50" spans="1:10">
      <c r="A50" s="10" t="s">
        <v>16</v>
      </c>
      <c r="B50" s="10"/>
      <c r="C50" s="10"/>
      <c r="D50" s="10"/>
      <c r="E50" s="10"/>
      <c r="I50" s="92"/>
    </row>
    <row r="51" spans="1:10">
      <c r="A51" s="10" t="s">
        <v>17</v>
      </c>
      <c r="B51" s="88" t="e">
        <f>B13/B15*100</f>
        <v>#VALUE!</v>
      </c>
      <c r="C51" s="140">
        <f>D13/D15*100</f>
        <v>99.986759175891109</v>
      </c>
      <c r="D51" s="140"/>
      <c r="E51" s="88">
        <f>E13/E15*100</f>
        <v>166.20021528525294</v>
      </c>
      <c r="F51" s="88">
        <f>F13/F15*100</f>
        <v>1.0111223458038423</v>
      </c>
      <c r="G51" s="88">
        <f t="shared" ref="G51:J51" si="10">G13/G15*100</f>
        <v>121.98228128460687</v>
      </c>
      <c r="H51" s="88">
        <f t="shared" si="10"/>
        <v>98.088286409454298</v>
      </c>
      <c r="I51" s="88">
        <f t="shared" si="10"/>
        <v>85.118145706212374</v>
      </c>
      <c r="J51" s="88" t="e">
        <f t="shared" si="10"/>
        <v>#VALUE!</v>
      </c>
    </row>
    <row r="52" spans="1:10">
      <c r="A52" s="10" t="s">
        <v>18</v>
      </c>
      <c r="B52" s="13">
        <f>B20/B21*100</f>
        <v>46.804839821306253</v>
      </c>
      <c r="C52" s="132">
        <f>C20/C21*100</f>
        <v>46.91135178868403</v>
      </c>
      <c r="D52" s="132"/>
      <c r="E52" s="13">
        <f>E20/E21*100</f>
        <v>38.479206338985477</v>
      </c>
      <c r="F52" s="13">
        <f t="shared" ref="F52:J52" si="11">F20/F21*100</f>
        <v>0.25255777348501113</v>
      </c>
      <c r="G52" s="13">
        <f t="shared" si="11"/>
        <v>45.875557169434487</v>
      </c>
      <c r="H52" s="13">
        <f t="shared" si="11"/>
        <v>45.594533216874716</v>
      </c>
      <c r="I52" s="13">
        <f t="shared" si="11"/>
        <v>50.651961532920083</v>
      </c>
      <c r="J52" s="13" t="e">
        <f t="shared" si="11"/>
        <v>#VALUE!</v>
      </c>
    </row>
    <row r="53" spans="1:10">
      <c r="A53" s="10" t="s">
        <v>19</v>
      </c>
      <c r="B53" s="13" t="e">
        <f>(B51+B52)/2</f>
        <v>#VALUE!</v>
      </c>
      <c r="C53" s="132">
        <f>(C51+C52)/2</f>
        <v>73.449055482287577</v>
      </c>
      <c r="D53" s="132"/>
      <c r="E53" s="13">
        <f>(E51+E52)/2</f>
        <v>102.33971081211921</v>
      </c>
      <c r="F53" s="13">
        <f t="shared" ref="F53:J53" si="12">(F51+F52)/2</f>
        <v>0.63184005964442669</v>
      </c>
      <c r="G53" s="13">
        <f t="shared" si="12"/>
        <v>83.928919227020685</v>
      </c>
      <c r="H53" s="13">
        <f t="shared" si="12"/>
        <v>71.841409813164503</v>
      </c>
      <c r="I53" s="13">
        <f t="shared" si="12"/>
        <v>67.885053619566236</v>
      </c>
      <c r="J53" s="13" t="e">
        <f t="shared" si="12"/>
        <v>#VALUE!</v>
      </c>
    </row>
    <row r="54" spans="1:10">
      <c r="A54" s="10"/>
      <c r="B54" s="10"/>
      <c r="C54" s="74"/>
      <c r="D54" s="74"/>
      <c r="E54" s="10"/>
      <c r="I54" s="92"/>
    </row>
    <row r="55" spans="1:10">
      <c r="A55" s="10" t="s">
        <v>31</v>
      </c>
      <c r="B55" s="10"/>
      <c r="C55" s="74"/>
      <c r="D55" s="74"/>
      <c r="E55" s="10"/>
      <c r="I55" s="92"/>
    </row>
    <row r="56" spans="1:10">
      <c r="A56" s="10" t="s">
        <v>20</v>
      </c>
      <c r="B56" s="13">
        <f>B22/B20*100</f>
        <v>100</v>
      </c>
      <c r="C56" s="132">
        <f>C22/C20*100</f>
        <v>100</v>
      </c>
      <c r="D56" s="132"/>
      <c r="E56" s="13">
        <f>E22/E20*100</f>
        <v>100</v>
      </c>
      <c r="F56" s="13">
        <f t="shared" ref="F56:J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</row>
    <row r="57" spans="1:10">
      <c r="A57" s="10"/>
      <c r="B57" s="10"/>
      <c r="C57" s="74"/>
      <c r="D57" s="74"/>
      <c r="E57" s="10"/>
      <c r="I57" s="92"/>
    </row>
    <row r="58" spans="1:10">
      <c r="A58" s="10" t="s">
        <v>21</v>
      </c>
      <c r="B58" s="10"/>
      <c r="C58" s="74"/>
      <c r="D58" s="74"/>
      <c r="E58" s="10"/>
      <c r="I58" s="92"/>
    </row>
    <row r="59" spans="1:10">
      <c r="A59" s="10" t="s">
        <v>22</v>
      </c>
      <c r="B59" s="13">
        <f>((B13/B10)-1)*100</f>
        <v>8.0457965407659593</v>
      </c>
      <c r="C59" s="132">
        <f>((D13/D10)-1)*100</f>
        <v>-0.9814784461563697</v>
      </c>
      <c r="D59" s="132"/>
      <c r="E59" s="13">
        <f>((E13/E10)-1)*100</f>
        <v>289.8989898989899</v>
      </c>
      <c r="F59" s="13">
        <f t="shared" ref="F59:J59" si="14">((F13/F10)-1)*100</f>
        <v>-41.17647058823529</v>
      </c>
      <c r="G59" s="13">
        <f t="shared" si="14"/>
        <v>40.199406024607541</v>
      </c>
      <c r="H59" s="13">
        <f t="shared" si="14"/>
        <v>37.635037920355053</v>
      </c>
      <c r="I59" s="13">
        <f t="shared" si="14"/>
        <v>23.265330328549403</v>
      </c>
      <c r="J59" s="13" t="e">
        <f t="shared" si="14"/>
        <v>#VALUE!</v>
      </c>
    </row>
    <row r="60" spans="1:10">
      <c r="A60" s="10" t="s">
        <v>23</v>
      </c>
      <c r="B60" s="13">
        <f>((B35/B34)-1)*100</f>
        <v>35.887188274200412</v>
      </c>
      <c r="C60" s="132">
        <f>((C35/C34)-1)*100</f>
        <v>10.229170966713475</v>
      </c>
      <c r="D60" s="132"/>
      <c r="E60" s="13">
        <f>((E35/E34)-1)*100</f>
        <v>368.62101758206552</v>
      </c>
      <c r="F60" s="13">
        <f t="shared" ref="F60:J60" si="15">((F35/F34)-1)*100</f>
        <v>-21.461309126507366</v>
      </c>
      <c r="G60" s="13">
        <f t="shared" si="15"/>
        <v>82.608037904986631</v>
      </c>
      <c r="H60" s="13">
        <f t="shared" si="15"/>
        <v>95.485936413920783</v>
      </c>
      <c r="I60" s="13">
        <f t="shared" si="15"/>
        <v>55.288500880894475</v>
      </c>
      <c r="J60" s="13">
        <f t="shared" si="15"/>
        <v>-81.985204545537428</v>
      </c>
    </row>
    <row r="61" spans="1:10">
      <c r="A61" s="10" t="s">
        <v>24</v>
      </c>
      <c r="B61" s="13">
        <f>((B37/B36)-1)*100</f>
        <v>25.768139645238143</v>
      </c>
      <c r="C61" s="132">
        <f>((C37/C36)-1)*100</f>
        <v>11.321770146581912</v>
      </c>
      <c r="D61" s="132"/>
      <c r="E61" s="13">
        <f>((E37/E36)-1)*100</f>
        <v>20.190364613016776</v>
      </c>
      <c r="F61" s="13">
        <f t="shared" ref="F61:J61" si="16">((F37/F36)-1)*100</f>
        <v>33.515774484937481</v>
      </c>
      <c r="G61" s="13">
        <f t="shared" si="16"/>
        <v>30.248795685293839</v>
      </c>
      <c r="H61" s="13">
        <f t="shared" si="16"/>
        <v>42.032101249568555</v>
      </c>
      <c r="I61" s="13">
        <f t="shared" si="16"/>
        <v>25.979057101450209</v>
      </c>
      <c r="J61" s="13" t="e">
        <f t="shared" si="16"/>
        <v>#VALUE!</v>
      </c>
    </row>
    <row r="62" spans="1:10">
      <c r="A62" s="10"/>
      <c r="B62" s="13"/>
      <c r="C62" s="74"/>
      <c r="D62" s="74"/>
      <c r="E62" s="13"/>
      <c r="I62" s="92"/>
    </row>
    <row r="63" spans="1:10">
      <c r="A63" s="10" t="s">
        <v>25</v>
      </c>
      <c r="B63" s="10"/>
      <c r="C63" s="74"/>
      <c r="D63" s="74"/>
      <c r="E63" s="10"/>
      <c r="I63" s="92"/>
    </row>
    <row r="64" spans="1:10">
      <c r="A64" s="10" t="s">
        <v>36</v>
      </c>
      <c r="B64" s="5">
        <f>(B19/B12)*6</f>
        <v>290946.98384093039</v>
      </c>
      <c r="C64" s="132">
        <f>(C19/D12)*6</f>
        <v>180000</v>
      </c>
      <c r="D64" s="132"/>
      <c r="E64" s="5">
        <f>(E19/E12)*6</f>
        <v>1350000</v>
      </c>
      <c r="F64" s="5">
        <f t="shared" ref="F64:J64" si="17">(F19/F12)*6</f>
        <v>1800000</v>
      </c>
      <c r="G64" s="5">
        <f t="shared" si="17"/>
        <v>450000</v>
      </c>
      <c r="H64" s="5">
        <f t="shared" si="17"/>
        <v>480000</v>
      </c>
      <c r="I64" s="5">
        <f t="shared" si="17"/>
        <v>642000</v>
      </c>
      <c r="J64" s="5" t="e">
        <f t="shared" si="17"/>
        <v>#VALUE!</v>
      </c>
    </row>
    <row r="65" spans="1:10">
      <c r="A65" s="10" t="s">
        <v>37</v>
      </c>
      <c r="B65" s="5">
        <f>(B20/B14)*6</f>
        <v>291941.53691691085</v>
      </c>
      <c r="C65" s="132">
        <f>(C20/D14)*6</f>
        <v>181274.9916158687</v>
      </c>
      <c r="D65" s="132"/>
      <c r="E65" s="5">
        <f>(E20/E14)*6</f>
        <v>667827.64942052984</v>
      </c>
      <c r="F65" s="5">
        <f t="shared" ref="F65:J65" si="18">(F20/F14)*6</f>
        <v>641818.18181818188</v>
      </c>
      <c r="G65" s="5">
        <f t="shared" si="18"/>
        <v>411549.26154615334</v>
      </c>
      <c r="H65" s="5">
        <f t="shared" si="18"/>
        <v>451622.63176749082</v>
      </c>
      <c r="I65" s="5">
        <f t="shared" si="18"/>
        <v>682704.65355603979</v>
      </c>
      <c r="J65" s="5" t="e">
        <f t="shared" si="18"/>
        <v>#VALUE!</v>
      </c>
    </row>
    <row r="66" spans="1:10">
      <c r="A66" s="10" t="s">
        <v>26</v>
      </c>
      <c r="B66" s="13" t="e">
        <f>(B64/B65)*B48</f>
        <v>#VALUE!</v>
      </c>
      <c r="C66" s="140">
        <f>(C64/C65)*D48</f>
        <v>92.987350106961699</v>
      </c>
      <c r="D66" s="140"/>
      <c r="E66" s="13">
        <f>E64/E65*E48</f>
        <v>298.74278252541154</v>
      </c>
      <c r="F66" s="13">
        <f t="shared" ref="F66:J66" si="19">F64/F65*F48</f>
        <v>2.8299450091651388</v>
      </c>
      <c r="G66" s="13">
        <f t="shared" si="19"/>
        <v>120.73785843356939</v>
      </c>
      <c r="H66" s="13">
        <f t="shared" si="19"/>
        <v>103.51465483561283</v>
      </c>
      <c r="I66" s="13">
        <f t="shared" si="19"/>
        <v>87.826770065658252</v>
      </c>
      <c r="J66" s="13" t="e">
        <f t="shared" si="19"/>
        <v>#VALUE!</v>
      </c>
    </row>
    <row r="67" spans="1:10">
      <c r="A67" s="10" t="s">
        <v>34</v>
      </c>
      <c r="B67" s="16">
        <f>B19/B12</f>
        <v>48491.163973488401</v>
      </c>
      <c r="C67" s="132">
        <f>C19/D12</f>
        <v>30000</v>
      </c>
      <c r="D67" s="132"/>
      <c r="E67" s="16">
        <f>E19/E12</f>
        <v>225000</v>
      </c>
      <c r="F67" s="16">
        <f t="shared" ref="F67:J67" si="20">F19/F12</f>
        <v>300000</v>
      </c>
      <c r="G67" s="16">
        <f t="shared" si="20"/>
        <v>75000</v>
      </c>
      <c r="H67" s="16">
        <f t="shared" si="20"/>
        <v>80000</v>
      </c>
      <c r="I67" s="16">
        <f t="shared" si="20"/>
        <v>107000</v>
      </c>
      <c r="J67" s="16" t="e">
        <f t="shared" si="20"/>
        <v>#VALUE!</v>
      </c>
    </row>
    <row r="68" spans="1:10">
      <c r="A68" s="10" t="s">
        <v>35</v>
      </c>
      <c r="B68" s="16">
        <f>B20/B14</f>
        <v>48656.922819485138</v>
      </c>
      <c r="C68" s="132">
        <f>C20/D14</f>
        <v>30212.498602644784</v>
      </c>
      <c r="D68" s="132"/>
      <c r="E68" s="16">
        <f>E20/E14</f>
        <v>111304.60823675497</v>
      </c>
      <c r="F68" s="16">
        <f t="shared" ref="F68:J68" si="21">F20/F14</f>
        <v>106969.69696969698</v>
      </c>
      <c r="G68" s="16">
        <f t="shared" si="21"/>
        <v>68591.543591025562</v>
      </c>
      <c r="H68" s="16">
        <f t="shared" si="21"/>
        <v>75270.438627915137</v>
      </c>
      <c r="I68" s="16">
        <f t="shared" si="21"/>
        <v>113784.10892600664</v>
      </c>
      <c r="J68" s="16" t="e">
        <f t="shared" si="21"/>
        <v>#VALUE!</v>
      </c>
    </row>
    <row r="69" spans="1:10">
      <c r="A69" s="10"/>
      <c r="B69" s="13"/>
      <c r="C69" s="13"/>
      <c r="D69" s="13"/>
      <c r="E69" s="13"/>
      <c r="I69" s="92"/>
    </row>
    <row r="70" spans="1:10">
      <c r="A70" s="10" t="s">
        <v>27</v>
      </c>
      <c r="B70" s="13"/>
      <c r="C70" s="13"/>
      <c r="D70" s="13"/>
      <c r="E70" s="13"/>
      <c r="I70" s="92"/>
    </row>
    <row r="71" spans="1:10">
      <c r="A71" s="10" t="s">
        <v>28</v>
      </c>
      <c r="B71" s="13">
        <f>(B26/B25)*100</f>
        <v>93.395208805925307</v>
      </c>
      <c r="C71" s="13"/>
      <c r="D71" s="13"/>
      <c r="E71" s="13"/>
      <c r="I71" s="92"/>
    </row>
    <row r="72" spans="1:10">
      <c r="A72" s="10" t="s">
        <v>29</v>
      </c>
      <c r="B72" s="13">
        <f>(B20/B26)*100</f>
        <v>95.297465997091734</v>
      </c>
      <c r="C72" s="13"/>
      <c r="D72" s="13"/>
      <c r="E72" s="13"/>
      <c r="I72" s="92"/>
    </row>
    <row r="73" spans="1:10" ht="15.75" thickBot="1">
      <c r="A73" s="14"/>
      <c r="B73" s="14"/>
      <c r="C73" s="14"/>
      <c r="D73" s="14"/>
      <c r="E73" s="14"/>
      <c r="F73" s="14"/>
      <c r="G73" s="14"/>
      <c r="H73" s="14"/>
      <c r="I73" s="94"/>
      <c r="J73" s="94"/>
    </row>
    <row r="74" spans="1:10" ht="15.75" thickTop="1">
      <c r="A74" s="72"/>
    </row>
    <row r="75" spans="1:10">
      <c r="A75" s="72"/>
    </row>
    <row r="76" spans="1:10">
      <c r="A76" s="6" t="s">
        <v>30</v>
      </c>
      <c r="B76" s="25"/>
    </row>
    <row r="77" spans="1:10">
      <c r="A77" s="6" t="s">
        <v>65</v>
      </c>
      <c r="B77" s="15"/>
      <c r="C77" s="15"/>
      <c r="D77" s="15"/>
      <c r="E77" s="15"/>
    </row>
    <row r="78" spans="1:10">
      <c r="A78" s="35" t="s">
        <v>103</v>
      </c>
    </row>
    <row r="79" spans="1:10">
      <c r="A79" s="35" t="s">
        <v>129</v>
      </c>
    </row>
    <row r="80" spans="1:10">
      <c r="A80" s="6" t="s">
        <v>105</v>
      </c>
    </row>
    <row r="81" spans="1:1">
      <c r="A81" s="6" t="s">
        <v>45</v>
      </c>
    </row>
    <row r="82" spans="1:1">
      <c r="A82" s="98" t="s">
        <v>151</v>
      </c>
    </row>
    <row r="83" spans="1:1">
      <c r="A83" s="84" t="s">
        <v>56</v>
      </c>
    </row>
    <row r="84" spans="1:1">
      <c r="A84" s="6" t="s">
        <v>148</v>
      </c>
    </row>
    <row r="85" spans="1:1">
      <c r="A85" s="6" t="s">
        <v>46</v>
      </c>
    </row>
    <row r="86" spans="1:1">
      <c r="A86" s="36" t="s">
        <v>47</v>
      </c>
    </row>
    <row r="87" spans="1:1">
      <c r="A87" s="36" t="s">
        <v>48</v>
      </c>
    </row>
    <row r="88" spans="1:1">
      <c r="A88" s="6" t="s">
        <v>155</v>
      </c>
    </row>
    <row r="90" spans="1:1">
      <c r="A90" s="103" t="s">
        <v>146</v>
      </c>
    </row>
  </sheetData>
  <mergeCells count="28">
    <mergeCell ref="C34:D34"/>
    <mergeCell ref="C35:D35"/>
    <mergeCell ref="C36:D36"/>
    <mergeCell ref="C37:D37"/>
    <mergeCell ref="A2:I2"/>
    <mergeCell ref="C31:D31"/>
    <mergeCell ref="C21:D21"/>
    <mergeCell ref="B4:B5"/>
    <mergeCell ref="C18:D18"/>
    <mergeCell ref="C19:D19"/>
    <mergeCell ref="C20:D20"/>
    <mergeCell ref="C5:D5"/>
    <mergeCell ref="C22:D22"/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2:K89"/>
  <sheetViews>
    <sheetView topLeftCell="B50" zoomScale="90" zoomScaleNormal="90" zoomScalePageLayoutView="90" workbookViewId="0">
      <selection activeCell="H67" sqref="H67"/>
    </sheetView>
  </sheetViews>
  <sheetFormatPr baseColWidth="10" defaultColWidth="11.42578125" defaultRowHeight="1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140625" customWidth="1"/>
    <col min="7" max="7" width="14.28515625" customWidth="1"/>
    <col min="8" max="8" width="14.7109375" customWidth="1"/>
    <col min="9" max="9" width="17.28515625" customWidth="1"/>
    <col min="10" max="10" width="13.85546875" customWidth="1"/>
  </cols>
  <sheetData>
    <row r="2" spans="1:11" ht="15.75">
      <c r="A2" s="141" t="s">
        <v>130</v>
      </c>
      <c r="B2" s="141"/>
      <c r="C2" s="141"/>
      <c r="D2" s="141"/>
      <c r="E2" s="141"/>
      <c r="F2" s="141"/>
      <c r="G2" s="141"/>
      <c r="H2" s="141"/>
      <c r="I2" s="141"/>
    </row>
    <row r="4" spans="1:11">
      <c r="A4" s="19" t="s">
        <v>0</v>
      </c>
      <c r="B4" s="127" t="s">
        <v>49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60.75" thickBot="1">
      <c r="A5" s="20"/>
      <c r="B5" s="128"/>
      <c r="C5" s="143" t="s">
        <v>1</v>
      </c>
      <c r="D5" s="143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09" t="s">
        <v>152</v>
      </c>
      <c r="K5" s="106" t="s">
        <v>149</v>
      </c>
    </row>
    <row r="6" spans="1:11" ht="15.75" thickTop="1"/>
    <row r="7" spans="1:11">
      <c r="A7" s="1" t="s">
        <v>2</v>
      </c>
      <c r="D7" s="7"/>
      <c r="E7" s="7"/>
    </row>
    <row r="8" spans="1:11">
      <c r="D8" s="7"/>
      <c r="E8" s="7"/>
    </row>
    <row r="9" spans="1:11">
      <c r="A9" t="s">
        <v>42</v>
      </c>
      <c r="C9" t="s">
        <v>43</v>
      </c>
      <c r="D9" t="s">
        <v>44</v>
      </c>
      <c r="E9" t="s">
        <v>43</v>
      </c>
      <c r="F9" t="s">
        <v>43</v>
      </c>
      <c r="G9" t="s">
        <v>43</v>
      </c>
      <c r="H9" t="s">
        <v>43</v>
      </c>
      <c r="I9" s="59" t="s">
        <v>144</v>
      </c>
      <c r="J9" s="59" t="s">
        <v>43</v>
      </c>
      <c r="K9" s="59" t="s">
        <v>144</v>
      </c>
    </row>
    <row r="10" spans="1:11" s="10" customFormat="1">
      <c r="A10" s="9" t="s">
        <v>78</v>
      </c>
      <c r="B10" s="5">
        <v>182113</v>
      </c>
      <c r="C10" s="5">
        <v>126658</v>
      </c>
      <c r="D10" s="5">
        <v>162706</v>
      </c>
      <c r="E10" s="5">
        <v>634</v>
      </c>
      <c r="F10" s="10">
        <v>18</v>
      </c>
      <c r="G10" s="5">
        <v>13493</v>
      </c>
      <c r="H10" s="5">
        <v>59778</v>
      </c>
      <c r="I10" s="5">
        <v>19424</v>
      </c>
      <c r="J10" s="5">
        <v>0</v>
      </c>
      <c r="K10" s="5">
        <v>0</v>
      </c>
    </row>
    <row r="11" spans="1:11">
      <c r="A11" s="2" t="s">
        <v>131</v>
      </c>
      <c r="B11" s="83" t="str">
        <f>'II Trimestre'!B11</f>
        <v>n.d</v>
      </c>
      <c r="C11" s="28" t="str">
        <f>'III Trimestre'!C11</f>
        <v>n.d</v>
      </c>
      <c r="D11" s="28">
        <f>'III Trimestre'!D11</f>
        <v>179951</v>
      </c>
      <c r="E11" s="28">
        <f>'III Trimestre'!E11</f>
        <v>2699</v>
      </c>
      <c r="F11" s="28">
        <f>'III Trimestre'!F11</f>
        <v>3226</v>
      </c>
      <c r="G11" s="28">
        <f>'III Trimestre'!G11</f>
        <v>10495</v>
      </c>
      <c r="H11" s="28">
        <f>'III Trimestre'!H11</f>
        <v>77704</v>
      </c>
      <c r="I11" s="28">
        <f>'III Trimestre'!I11</f>
        <v>43577</v>
      </c>
      <c r="J11" s="28" t="str">
        <f>'III Trimestre'!J11</f>
        <v>n.d</v>
      </c>
      <c r="K11" s="28">
        <f>'III Trimestre'!K11</f>
        <v>484</v>
      </c>
    </row>
    <row r="12" spans="1:11">
      <c r="A12" s="29" t="s">
        <v>153</v>
      </c>
      <c r="B12" s="83">
        <f>'I Trimestre'!B12+'II Trimestre'!B12+'III Trimestre'!B12</f>
        <v>2030472</v>
      </c>
      <c r="C12" s="83" t="e">
        <f>'I Trimestre'!C12+'II Trimestre'!C12+'III Trimestre'!C12</f>
        <v>#VALUE!</v>
      </c>
      <c r="D12" s="83">
        <f>'I Trimestre'!D12+'II Trimestre'!D12+'III Trimestre'!D12</f>
        <v>1330240</v>
      </c>
      <c r="E12" s="83">
        <f>'I Trimestre'!E12+'II Trimestre'!E12+'III Trimestre'!E12</f>
        <v>5398</v>
      </c>
      <c r="F12" s="83">
        <f>'I Trimestre'!F12+'II Trimestre'!F12+'III Trimestre'!F12</f>
        <v>4737</v>
      </c>
      <c r="G12" s="83">
        <f>'I Trimestre'!G12+'II Trimestre'!G12+'III Trimestre'!G12</f>
        <v>84861</v>
      </c>
      <c r="H12" s="83">
        <f>'I Trimestre'!H12+'II Trimestre'!H12+'III Trimestre'!H12</f>
        <v>415882</v>
      </c>
      <c r="I12" s="83">
        <f>'I Trimestre'!I12+'II Trimestre'!I12+'III Trimestre'!I12</f>
        <v>188386</v>
      </c>
      <c r="J12" s="83" t="e">
        <f>'I Trimestre'!J12+'II Trimestre'!J12+'III Trimestre'!J12</f>
        <v>#VALUE!</v>
      </c>
      <c r="K12" s="83">
        <f>'I Trimestre'!K12+'II Trimestre'!K12+'III Trimestre'!K12</f>
        <v>968</v>
      </c>
    </row>
    <row r="13" spans="1:11">
      <c r="A13" s="2" t="s">
        <v>132</v>
      </c>
      <c r="B13" s="83">
        <v>188943</v>
      </c>
      <c r="C13" s="5">
        <v>127021</v>
      </c>
      <c r="D13" s="5">
        <v>161625</v>
      </c>
      <c r="E13" s="5">
        <v>2566</v>
      </c>
      <c r="F13">
        <v>94</v>
      </c>
      <c r="G13" s="5">
        <v>14835</v>
      </c>
      <c r="H13" s="93">
        <v>69064</v>
      </c>
      <c r="I13" s="93">
        <v>23430</v>
      </c>
      <c r="J13" s="25">
        <v>0</v>
      </c>
      <c r="K13">
        <v>31</v>
      </c>
    </row>
    <row r="14" spans="1:11">
      <c r="A14" s="29" t="s">
        <v>153</v>
      </c>
      <c r="B14" s="83">
        <f>'I Trimestre'!B14+'II Trimestre'!B14+'III Trimestre'!B14</f>
        <v>1793806</v>
      </c>
      <c r="C14" s="83" t="e">
        <f>'I Trimestre'!C14+'II Trimestre'!C14+'III Trimestre'!C14</f>
        <v>#VALUE!</v>
      </c>
      <c r="D14" s="83">
        <f>'I Trimestre'!D14+'II Trimestre'!D14+'III Trimestre'!D14</f>
        <v>1173095</v>
      </c>
      <c r="E14" s="83">
        <f>'I Trimestre'!E14+'II Trimestre'!E14+'III Trimestre'!E14</f>
        <v>10365</v>
      </c>
      <c r="F14" s="83">
        <f>'I Trimestre'!F14+'II Trimestre'!F14+'III Trimestre'!F14</f>
        <v>156</v>
      </c>
      <c r="G14" s="83">
        <f>'I Trimestre'!G14+'II Trimestre'!G14+'III Trimestre'!G14</f>
        <v>85787</v>
      </c>
      <c r="H14" s="83">
        <f>'I Trimestre'!H14+'II Trimestre'!H14+'III Trimestre'!H14</f>
        <v>368994</v>
      </c>
      <c r="I14" s="83">
        <f>'I Trimestre'!I14+'II Trimestre'!I14+'III Trimestre'!I14</f>
        <v>155378</v>
      </c>
      <c r="J14" s="83" t="e">
        <f>'I Trimestre'!J14+'II Trimestre'!J14+'III Trimestre'!J14</f>
        <v>#VALUE!</v>
      </c>
      <c r="K14" s="83">
        <f>'I Trimestre'!K14+'II Trimestre'!K14+'III Trimestre'!K14</f>
        <v>31</v>
      </c>
    </row>
    <row r="15" spans="1:11">
      <c r="A15" s="2" t="s">
        <v>89</v>
      </c>
      <c r="B15" s="83" t="str">
        <f>'II Trimestre'!B15</f>
        <v>n.d</v>
      </c>
      <c r="C15" s="28" t="str">
        <f>'III Trimestre'!C15</f>
        <v>n.d</v>
      </c>
      <c r="D15" s="28">
        <f>'III Trimestre'!D15</f>
        <v>179951</v>
      </c>
      <c r="E15" s="28">
        <f>'III Trimestre'!E15</f>
        <v>2782</v>
      </c>
      <c r="F15" s="28">
        <f>'III Trimestre'!F15</f>
        <v>3248</v>
      </c>
      <c r="G15" s="28">
        <f>'III Trimestre'!G15</f>
        <v>10877</v>
      </c>
      <c r="H15" s="28">
        <f>'III Trimestre'!H15</f>
        <v>84463</v>
      </c>
      <c r="I15" s="28">
        <f>'III Trimestre'!I15</f>
        <v>43885</v>
      </c>
      <c r="J15" s="28" t="str">
        <f>'III Trimestre'!J15</f>
        <v>n.d</v>
      </c>
      <c r="K15" s="28">
        <f>'III Trimestre'!K15</f>
        <v>484</v>
      </c>
    </row>
    <row r="17" spans="1:11">
      <c r="A17" s="4" t="s">
        <v>3</v>
      </c>
    </row>
    <row r="18" spans="1:11">
      <c r="A18" s="2" t="s">
        <v>78</v>
      </c>
      <c r="B18" s="5">
        <f>C18+I18+H18+G18+E18+F18+J18+K18</f>
        <v>72725777880.720001</v>
      </c>
      <c r="C18" s="149">
        <f>'I Trimestre'!C18+'II Trimestre'!C18+'III Trimestre'!C18</f>
        <v>34414261650</v>
      </c>
      <c r="D18" s="149"/>
      <c r="E18" s="21">
        <f>'I Trimestre'!E18+'II Trimestre'!E18+'III Trimestre'!E18</f>
        <v>287092426</v>
      </c>
      <c r="F18" s="21">
        <f>'I Trimestre'!F18+'II Trimestre'!F18+'III Trimestre'!F18</f>
        <v>9285000</v>
      </c>
      <c r="G18" s="61">
        <f>'I Trimestre'!G18+'II Trimestre'!G18+'III Trimestre'!G18</f>
        <v>4215463046</v>
      </c>
      <c r="H18" s="68">
        <f>'I Trimestre'!H18+'II Trimestre'!H18+'III Trimestre'!H18</f>
        <v>17676923652</v>
      </c>
      <c r="I18" s="65">
        <f>'I Trimestre'!I18+'II Trimestre'!I18+'III Trimestre'!I18</f>
        <v>11801041801</v>
      </c>
      <c r="J18" s="108">
        <f>'I Trimestre'!J18+'II Trimestre'!J18+'III Trimestre'!J18</f>
        <v>4321710305.7200003</v>
      </c>
      <c r="K18" s="108">
        <f>'I Trimestre'!K18+'II Trimestre'!K18+'III Trimestre'!K18</f>
        <v>0</v>
      </c>
    </row>
    <row r="19" spans="1:11">
      <c r="A19" s="2" t="s">
        <v>131</v>
      </c>
      <c r="B19" s="5">
        <f>SUM(C19:H19)+I19+K19</f>
        <v>102446493822</v>
      </c>
      <c r="C19" s="149">
        <f>'I Trimestre'!C19+'II Trimestre'!C19+'III Trimestre'!C19</f>
        <v>39907165713</v>
      </c>
      <c r="D19" s="149"/>
      <c r="E19" s="21">
        <f>'I Trimestre'!E19+'II Trimestre'!E19+'III Trimestre'!E19</f>
        <v>1215585000</v>
      </c>
      <c r="F19" s="21">
        <f>'I Trimestre'!F19+'II Trimestre'!F19+'III Trimestre'!F19</f>
        <v>1422036000</v>
      </c>
      <c r="G19" s="61">
        <f>'I Trimestre'!G19+'II Trimestre'!G19+'III Trimestre'!G19</f>
        <v>6364521509</v>
      </c>
      <c r="H19" s="61">
        <f>'I Trimestre'!H19+'II Trimestre'!H19+'III Trimestre'!H19</f>
        <v>33270560000</v>
      </c>
      <c r="I19" s="61">
        <f>'I Trimestre'!I19+'II Trimestre'!I19+'III Trimestre'!I19</f>
        <v>20206416000</v>
      </c>
      <c r="J19" s="108" t="e">
        <f>'I Trimestre'!J19+'II Trimestre'!J19+'III Trimestre'!J19</f>
        <v>#VALUE!</v>
      </c>
      <c r="K19" s="108">
        <f>'I Trimestre'!K19+'II Trimestre'!K19+'III Trimestre'!K19</f>
        <v>60209600</v>
      </c>
    </row>
    <row r="20" spans="1:11">
      <c r="A20" s="2" t="s">
        <v>132</v>
      </c>
      <c r="B20" s="5">
        <f>SUM(C20:K20)</f>
        <v>90091680042</v>
      </c>
      <c r="C20" s="149">
        <f>'I Trimestre'!C20+'II Trimestre'!C20+'III Trimestre'!C20</f>
        <v>37035525500</v>
      </c>
      <c r="D20" s="149"/>
      <c r="E20" s="21">
        <f>'I Trimestre'!E20+'II Trimestre'!E20+'III Trimestre'!E20</f>
        <v>1229950684</v>
      </c>
      <c r="F20" s="21">
        <f>'I Trimestre'!F20+'II Trimestre'!F20+'III Trimestre'!F20</f>
        <v>16795000</v>
      </c>
      <c r="G20" s="61">
        <f>'I Trimestre'!G20+'II Trimestre'!G20+'III Trimestre'!G20</f>
        <v>5269078922</v>
      </c>
      <c r="H20" s="70">
        <f>'I Trimestre'!H20+'II Trimestre'!H20+'III Trimestre'!H20</f>
        <v>27893081310</v>
      </c>
      <c r="I20" s="61">
        <f>'I Trimestre'!I20+'II Trimestre'!I20+'III Trimestre'!I20</f>
        <v>18272499505.000004</v>
      </c>
      <c r="J20" s="108">
        <f>'I Trimestre'!J20+'II Trimestre'!J20+'III Trimestre'!J20</f>
        <v>369799121</v>
      </c>
      <c r="K20" s="108">
        <f>'I Trimestre'!K20+'II Trimestre'!K20+'III Trimestre'!K20</f>
        <v>4950000</v>
      </c>
    </row>
    <row r="21" spans="1:11">
      <c r="A21" s="2" t="s">
        <v>89</v>
      </c>
      <c r="B21" s="5">
        <f>SUM(C21:I21)+K21</f>
        <v>131044235640</v>
      </c>
      <c r="C21" s="150">
        <f>'III Trimestre'!C21</f>
        <v>50370660000</v>
      </c>
      <c r="D21" s="150"/>
      <c r="E21" s="21">
        <f>'III Trimestre'!E21</f>
        <v>2139867000</v>
      </c>
      <c r="F21" s="63">
        <f>'III Trimestre'!F21</f>
        <v>2576400000</v>
      </c>
      <c r="G21" s="63">
        <f>'III Trimestre'!G21</f>
        <v>7180442240</v>
      </c>
      <c r="H21" s="63">
        <f>'III Trimestre'!H21</f>
        <v>42065440000</v>
      </c>
      <c r="I21" s="63">
        <f>'III Trimestre'!I21</f>
        <v>26621112000</v>
      </c>
      <c r="J21" s="108" t="str">
        <f>'III Trimestre'!J21</f>
        <v>n.d</v>
      </c>
      <c r="K21" s="108">
        <f>'III Trimestre'!K21</f>
        <v>90314400</v>
      </c>
    </row>
    <row r="22" spans="1:11">
      <c r="A22" s="2" t="s">
        <v>133</v>
      </c>
      <c r="B22" s="3">
        <f>SUM(C22:K22)</f>
        <v>90091680042</v>
      </c>
      <c r="C22" s="150">
        <f>C20</f>
        <v>37035525500</v>
      </c>
      <c r="D22" s="150"/>
      <c r="E22" s="22">
        <f t="shared" ref="E22:K22" si="0">E20</f>
        <v>1229950684</v>
      </c>
      <c r="F22" s="22">
        <f t="shared" si="0"/>
        <v>16795000</v>
      </c>
      <c r="G22" s="22">
        <f t="shared" si="0"/>
        <v>5269078922</v>
      </c>
      <c r="H22" s="22">
        <f t="shared" si="0"/>
        <v>27893081310</v>
      </c>
      <c r="I22" s="22">
        <f t="shared" si="0"/>
        <v>18272499505.000004</v>
      </c>
      <c r="J22" s="22">
        <f t="shared" si="0"/>
        <v>369799121</v>
      </c>
      <c r="K22" s="22">
        <f t="shared" si="0"/>
        <v>4950000</v>
      </c>
    </row>
    <row r="23" spans="1:11">
      <c r="B23" s="3"/>
      <c r="C23" s="3"/>
      <c r="D23" s="3"/>
      <c r="E23" s="3"/>
    </row>
    <row r="24" spans="1:11">
      <c r="A24" s="8" t="s">
        <v>4</v>
      </c>
      <c r="B24" s="5"/>
      <c r="C24" s="5"/>
      <c r="D24" s="5"/>
      <c r="E24" s="5"/>
    </row>
    <row r="25" spans="1:11">
      <c r="A25" s="9" t="s">
        <v>131</v>
      </c>
      <c r="B25" s="5">
        <f>'I Trimestre'!B25+'II Trimestre'!B25+'III Trimestre'!B25</f>
        <v>102446493822</v>
      </c>
      <c r="C25" s="5"/>
      <c r="D25" s="5"/>
      <c r="E25" s="5"/>
    </row>
    <row r="26" spans="1:11">
      <c r="A26" s="9" t="s">
        <v>132</v>
      </c>
      <c r="B26" s="5">
        <f>'I Trimestre'!B26+'II Trimestre'!B26+'III Trimestre'!B26</f>
        <v>95606208236.839996</v>
      </c>
      <c r="C26" s="5"/>
      <c r="D26" s="5"/>
      <c r="E26" s="5"/>
    </row>
    <row r="27" spans="1:11">
      <c r="A27" s="10"/>
      <c r="B27" s="10"/>
      <c r="C27" s="10"/>
      <c r="D27" s="10"/>
      <c r="E27" s="10"/>
    </row>
    <row r="28" spans="1:11">
      <c r="A28" s="10" t="s">
        <v>5</v>
      </c>
      <c r="B28" s="10"/>
      <c r="C28" s="10"/>
      <c r="D28" s="10"/>
      <c r="E28" s="10"/>
    </row>
    <row r="29" spans="1:11">
      <c r="A29" s="9" t="s">
        <v>79</v>
      </c>
      <c r="B29" s="42">
        <v>0.99</v>
      </c>
      <c r="C29" s="42">
        <v>0.99</v>
      </c>
      <c r="D29" s="42">
        <v>0.99</v>
      </c>
      <c r="E29" s="42">
        <v>0.99</v>
      </c>
      <c r="F29" s="42">
        <v>0.99</v>
      </c>
      <c r="G29" s="42">
        <v>0.99</v>
      </c>
      <c r="H29" s="42">
        <v>0.99</v>
      </c>
      <c r="I29" s="42">
        <v>0.99</v>
      </c>
      <c r="J29" s="42">
        <v>0.99</v>
      </c>
      <c r="K29" s="42">
        <v>0.99</v>
      </c>
    </row>
    <row r="30" spans="1:11">
      <c r="A30" s="9" t="s">
        <v>134</v>
      </c>
      <c r="B30" s="42">
        <v>0.99</v>
      </c>
      <c r="C30" s="42">
        <v>0.99</v>
      </c>
      <c r="D30" s="42">
        <v>0.99</v>
      </c>
      <c r="E30" s="42">
        <v>0.99</v>
      </c>
      <c r="F30" s="42">
        <v>0.99</v>
      </c>
      <c r="G30" s="42">
        <v>0.99</v>
      </c>
      <c r="H30" s="42">
        <v>0.99</v>
      </c>
      <c r="I30" s="42">
        <v>0.99</v>
      </c>
      <c r="J30" s="42">
        <v>0.99</v>
      </c>
      <c r="K30" s="42">
        <v>0.99</v>
      </c>
    </row>
    <row r="31" spans="1:11">
      <c r="A31" s="9" t="s">
        <v>6</v>
      </c>
      <c r="B31" s="5">
        <v>353084</v>
      </c>
      <c r="C31" s="129">
        <v>143836.99999999994</v>
      </c>
      <c r="D31" s="129"/>
      <c r="E31" s="107">
        <v>145225</v>
      </c>
      <c r="F31" s="107" t="s">
        <v>147</v>
      </c>
      <c r="G31" s="107">
        <v>74107</v>
      </c>
      <c r="H31" s="107" t="s">
        <v>147</v>
      </c>
      <c r="I31" s="107" t="s">
        <v>147</v>
      </c>
      <c r="J31" s="107" t="s">
        <v>147</v>
      </c>
      <c r="K31" s="107" t="s">
        <v>147</v>
      </c>
    </row>
    <row r="32" spans="1:11">
      <c r="A32" s="10"/>
      <c r="B32" s="10"/>
      <c r="C32" s="10"/>
      <c r="D32" s="10"/>
      <c r="E32" s="10"/>
    </row>
    <row r="33" spans="1:11">
      <c r="A33" s="11" t="s">
        <v>7</v>
      </c>
      <c r="B33" s="10"/>
      <c r="C33" s="10"/>
      <c r="D33" s="10"/>
      <c r="E33" s="10"/>
    </row>
    <row r="34" spans="1:11">
      <c r="A34" s="10" t="s">
        <v>80</v>
      </c>
      <c r="B34" s="5">
        <f>B18/B29</f>
        <v>73460381697.696976</v>
      </c>
      <c r="C34" s="144">
        <f>C18/C29</f>
        <v>34761880454.545456</v>
      </c>
      <c r="D34" s="144"/>
      <c r="E34" s="5">
        <f>E18/E29</f>
        <v>289992349.49494952</v>
      </c>
      <c r="F34" s="5">
        <f t="shared" ref="F34:K34" si="1">F18/F29</f>
        <v>9378787.8787878789</v>
      </c>
      <c r="G34" s="5">
        <f t="shared" si="1"/>
        <v>4258043480.8080807</v>
      </c>
      <c r="H34" s="5">
        <f t="shared" si="1"/>
        <v>17855478436.363636</v>
      </c>
      <c r="I34" s="5">
        <f t="shared" si="1"/>
        <v>11920244243.434343</v>
      </c>
      <c r="J34" s="5">
        <f t="shared" si="1"/>
        <v>4365363945.1717176</v>
      </c>
      <c r="K34" s="5">
        <f t="shared" si="1"/>
        <v>0</v>
      </c>
    </row>
    <row r="35" spans="1:11">
      <c r="A35" s="10" t="s">
        <v>135</v>
      </c>
      <c r="B35" s="5">
        <f>B20/B30</f>
        <v>91001697012.121216</v>
      </c>
      <c r="C35" s="144">
        <f>C20/C30</f>
        <v>37409621717.171715</v>
      </c>
      <c r="D35" s="144"/>
      <c r="E35" s="5">
        <f>E20/E30</f>
        <v>1242374428.2828283</v>
      </c>
      <c r="F35" s="5">
        <f t="shared" ref="F35:K35" si="2">F20/F30</f>
        <v>16964646.464646466</v>
      </c>
      <c r="G35" s="5">
        <f t="shared" si="2"/>
        <v>5322301941.4141417</v>
      </c>
      <c r="H35" s="5">
        <f t="shared" si="2"/>
        <v>28174829606.060608</v>
      </c>
      <c r="I35" s="5">
        <f t="shared" si="2"/>
        <v>18457070207.070709</v>
      </c>
      <c r="J35" s="5">
        <f t="shared" si="2"/>
        <v>373534465.65656567</v>
      </c>
      <c r="K35" s="5">
        <f t="shared" si="2"/>
        <v>5000000</v>
      </c>
    </row>
    <row r="36" spans="1:11">
      <c r="A36" s="10" t="s">
        <v>81</v>
      </c>
      <c r="B36" s="5">
        <f>B34/B10</f>
        <v>403378.02187486325</v>
      </c>
      <c r="C36" s="145">
        <f>C34/D10</f>
        <v>213648.423872171</v>
      </c>
      <c r="D36" s="145"/>
      <c r="E36" s="5">
        <f>E34/E10</f>
        <v>457401.18216869008</v>
      </c>
      <c r="F36" s="5">
        <f t="shared" ref="F36:K36" si="3">F34/F10</f>
        <v>521043.77104377106</v>
      </c>
      <c r="G36" s="5">
        <f t="shared" si="3"/>
        <v>315574.25930542359</v>
      </c>
      <c r="H36" s="5">
        <f t="shared" si="3"/>
        <v>298696.48426450591</v>
      </c>
      <c r="I36" s="5">
        <f t="shared" si="3"/>
        <v>613686.37991321785</v>
      </c>
      <c r="J36" s="5" t="e">
        <f t="shared" si="3"/>
        <v>#DIV/0!</v>
      </c>
      <c r="K36" s="5" t="e">
        <f t="shared" si="3"/>
        <v>#DIV/0!</v>
      </c>
    </row>
    <row r="37" spans="1:11">
      <c r="A37" s="10" t="s">
        <v>136</v>
      </c>
      <c r="B37" s="5">
        <f>B35/B13</f>
        <v>481635.71559740882</v>
      </c>
      <c r="C37" s="139">
        <f>C35/D13</f>
        <v>231459.3764403509</v>
      </c>
      <c r="D37" s="139"/>
      <c r="E37" s="5">
        <f>E35/E13</f>
        <v>484167.74290055665</v>
      </c>
      <c r="F37" s="5">
        <f t="shared" ref="F37:K37" si="4">F35/F13</f>
        <v>180474.96238985602</v>
      </c>
      <c r="G37" s="5">
        <f t="shared" si="4"/>
        <v>358766.5616052674</v>
      </c>
      <c r="H37" s="5">
        <f t="shared" si="4"/>
        <v>407952.47315621172</v>
      </c>
      <c r="I37" s="5">
        <f t="shared" si="4"/>
        <v>787753.74336622749</v>
      </c>
      <c r="J37" s="5" t="e">
        <f t="shared" si="4"/>
        <v>#DIV/0!</v>
      </c>
      <c r="K37" s="5">
        <f t="shared" si="4"/>
        <v>161290.32258064515</v>
      </c>
    </row>
    <row r="39" spans="1:11">
      <c r="A39" s="1" t="s">
        <v>8</v>
      </c>
    </row>
    <row r="41" spans="1:11">
      <c r="A41" t="s">
        <v>9</v>
      </c>
    </row>
    <row r="42" spans="1:11">
      <c r="A42" t="s">
        <v>10</v>
      </c>
      <c r="B42" s="6" t="e">
        <f>(B11/B31)*100</f>
        <v>#VALUE!</v>
      </c>
      <c r="C42" s="147">
        <f>D11/C31*100</f>
        <v>125.1075870603531</v>
      </c>
      <c r="D42" s="147"/>
      <c r="E42" s="12">
        <f>E11/E31*100</f>
        <v>1.8584954381132723</v>
      </c>
      <c r="F42" s="96" t="s">
        <v>55</v>
      </c>
      <c r="G42" s="12">
        <f t="shared" ref="G42:K42" si="5">G11/G31*100</f>
        <v>14.161955010997612</v>
      </c>
      <c r="H42" s="12" t="e">
        <f t="shared" si="5"/>
        <v>#VALUE!</v>
      </c>
      <c r="I42" s="12" t="e">
        <f t="shared" si="5"/>
        <v>#VALUE!</v>
      </c>
      <c r="J42" s="12" t="e">
        <f t="shared" si="5"/>
        <v>#VALUE!</v>
      </c>
      <c r="K42" s="12" t="e">
        <f t="shared" si="5"/>
        <v>#VALUE!</v>
      </c>
    </row>
    <row r="43" spans="1:11">
      <c r="A43" t="s">
        <v>11</v>
      </c>
      <c r="B43" s="6">
        <f>(B13/B31)*100</f>
        <v>53.512195398262172</v>
      </c>
      <c r="C43" s="151">
        <f>(D13/C31)*100</f>
        <v>112.36677628148534</v>
      </c>
      <c r="D43" s="151"/>
      <c r="E43" s="12">
        <f>E13/E31*100</f>
        <v>1.766913410225512</v>
      </c>
      <c r="F43" s="96" t="s">
        <v>55</v>
      </c>
      <c r="G43" s="12">
        <f t="shared" ref="G43:K43" si="6">G13/G31*100</f>
        <v>20.018351842605959</v>
      </c>
      <c r="H43" s="12" t="e">
        <f t="shared" si="6"/>
        <v>#VALUE!</v>
      </c>
      <c r="I43" s="12" t="e">
        <f t="shared" si="6"/>
        <v>#VALUE!</v>
      </c>
      <c r="J43" s="12" t="e">
        <f t="shared" si="6"/>
        <v>#VALUE!</v>
      </c>
      <c r="K43" s="12" t="e">
        <f t="shared" si="6"/>
        <v>#VALUE!</v>
      </c>
    </row>
    <row r="44" spans="1:11">
      <c r="I44" s="75"/>
    </row>
    <row r="45" spans="1:11">
      <c r="A45" t="s">
        <v>12</v>
      </c>
      <c r="I45" s="75"/>
    </row>
    <row r="46" spans="1:11">
      <c r="A46" t="s">
        <v>13</v>
      </c>
      <c r="B46" s="12" t="e">
        <f>B13/B11*100</f>
        <v>#VALUE!</v>
      </c>
      <c r="C46" s="95" t="e">
        <f>C13/C11*100</f>
        <v>#VALUE!</v>
      </c>
      <c r="D46" s="95">
        <f>D13/D11*100</f>
        <v>89.816116609521472</v>
      </c>
      <c r="E46" s="12">
        <f>E13/E11*100</f>
        <v>95.07224898110411</v>
      </c>
      <c r="F46" s="12">
        <f t="shared" ref="F46:K46" si="7">F13/F11*100</f>
        <v>2.9138251704897709</v>
      </c>
      <c r="G46" s="12">
        <f t="shared" si="7"/>
        <v>141.35302525011909</v>
      </c>
      <c r="H46" s="12">
        <f t="shared" si="7"/>
        <v>88.880881293112324</v>
      </c>
      <c r="I46" s="12">
        <f t="shared" si="7"/>
        <v>53.766895380590675</v>
      </c>
      <c r="J46" s="12" t="e">
        <f t="shared" si="7"/>
        <v>#VALUE!</v>
      </c>
      <c r="K46" s="12">
        <f t="shared" si="7"/>
        <v>6.4049586776859497</v>
      </c>
    </row>
    <row r="47" spans="1:11">
      <c r="A47" t="s">
        <v>14</v>
      </c>
      <c r="B47" s="12">
        <f>B20/B19*100</f>
        <v>87.9402278017768</v>
      </c>
      <c r="C47" s="148">
        <f>C20/C19*100</f>
        <v>92.804199041214929</v>
      </c>
      <c r="D47" s="148"/>
      <c r="E47" s="12">
        <f>E20/E19*100</f>
        <v>101.18179181217275</v>
      </c>
      <c r="F47" s="12">
        <f t="shared" ref="F47:K47" si="8">F20/F19*100</f>
        <v>1.181053081637877</v>
      </c>
      <c r="G47" s="12">
        <f t="shared" si="8"/>
        <v>82.788296253678354</v>
      </c>
      <c r="H47" s="12">
        <f t="shared" si="8"/>
        <v>83.837126005693918</v>
      </c>
      <c r="I47" s="12">
        <f t="shared" si="8"/>
        <v>90.429195880160066</v>
      </c>
      <c r="J47" s="12" t="e">
        <f t="shared" si="8"/>
        <v>#VALUE!</v>
      </c>
      <c r="K47" s="12">
        <f t="shared" si="8"/>
        <v>8.2212803273896515</v>
      </c>
    </row>
    <row r="48" spans="1:11">
      <c r="A48" s="10" t="s">
        <v>15</v>
      </c>
      <c r="B48" s="13" t="e">
        <f>AVERAGE(B46:B47)</f>
        <v>#VALUE!</v>
      </c>
      <c r="C48" s="88" t="e">
        <f>AVERAGE(C46,C47)</f>
        <v>#VALUE!</v>
      </c>
      <c r="D48" s="87">
        <f>AVERAGE(D46,C47)</f>
        <v>91.310157825368208</v>
      </c>
      <c r="E48" s="13">
        <f>AVERAGE(E46:E47)</f>
        <v>98.127020396638429</v>
      </c>
      <c r="F48" s="13">
        <f t="shared" ref="F48:K48" si="9">AVERAGE(F46:F47)</f>
        <v>2.0474391260638241</v>
      </c>
      <c r="G48" s="13">
        <f t="shared" si="9"/>
        <v>112.07066075189871</v>
      </c>
      <c r="H48" s="13">
        <f t="shared" si="9"/>
        <v>86.359003649403121</v>
      </c>
      <c r="I48" s="13">
        <f t="shared" si="9"/>
        <v>72.098045630375367</v>
      </c>
      <c r="J48" s="13" t="e">
        <f t="shared" si="9"/>
        <v>#VALUE!</v>
      </c>
      <c r="K48" s="13">
        <f t="shared" si="9"/>
        <v>7.3131195025378002</v>
      </c>
    </row>
    <row r="49" spans="1:11">
      <c r="A49" s="10"/>
      <c r="B49" s="13"/>
      <c r="C49" s="13"/>
      <c r="D49" s="13"/>
      <c r="E49" s="13"/>
      <c r="I49" s="75"/>
    </row>
    <row r="50" spans="1:11">
      <c r="A50" s="10" t="s">
        <v>16</v>
      </c>
      <c r="B50" s="10"/>
      <c r="C50" s="10"/>
      <c r="D50" s="10"/>
      <c r="E50" s="10"/>
      <c r="I50" s="75"/>
    </row>
    <row r="51" spans="1:11">
      <c r="A51" s="10" t="s">
        <v>17</v>
      </c>
      <c r="B51" s="88" t="e">
        <f>B13/B15*100</f>
        <v>#VALUE!</v>
      </c>
      <c r="C51" s="140" t="e">
        <f>C13/C15*100</f>
        <v>#VALUE!</v>
      </c>
      <c r="D51" s="140"/>
      <c r="E51" s="88">
        <f>E13/E15*100</f>
        <v>92.235801581595979</v>
      </c>
      <c r="F51" s="88">
        <f t="shared" ref="F51:K51" si="10">F13/F15*100</f>
        <v>2.8940886699507389</v>
      </c>
      <c r="G51" s="88">
        <f t="shared" si="10"/>
        <v>136.38871012227636</v>
      </c>
      <c r="H51" s="88">
        <f t="shared" si="10"/>
        <v>81.768348270840491</v>
      </c>
      <c r="I51" s="88">
        <f t="shared" si="10"/>
        <v>53.389540845391359</v>
      </c>
      <c r="J51" s="88" t="e">
        <f t="shared" si="10"/>
        <v>#VALUE!</v>
      </c>
      <c r="K51" s="88">
        <f t="shared" si="10"/>
        <v>6.4049586776859497</v>
      </c>
    </row>
    <row r="52" spans="1:11">
      <c r="A52" s="10" t="s">
        <v>18</v>
      </c>
      <c r="B52" s="13">
        <f>B20/B21*100</f>
        <v>68.749059889590725</v>
      </c>
      <c r="C52" s="132">
        <f>C20/C21*100</f>
        <v>73.525988144685812</v>
      </c>
      <c r="D52" s="132"/>
      <c r="E52" s="13">
        <f>E20/E21*100</f>
        <v>57.477903252865715</v>
      </c>
      <c r="F52" s="13">
        <f t="shared" ref="F52:K52" si="11">F20/F21*100</f>
        <v>0.65187859028101225</v>
      </c>
      <c r="G52" s="13">
        <f t="shared" si="11"/>
        <v>73.38098052857535</v>
      </c>
      <c r="H52" s="13">
        <f t="shared" si="11"/>
        <v>66.308782958171847</v>
      </c>
      <c r="I52" s="13">
        <f t="shared" si="11"/>
        <v>68.639129368450142</v>
      </c>
      <c r="J52" s="13" t="e">
        <f t="shared" si="11"/>
        <v>#VALUE!</v>
      </c>
      <c r="K52" s="13">
        <f t="shared" si="11"/>
        <v>5.4808535515931016</v>
      </c>
    </row>
    <row r="53" spans="1:11">
      <c r="A53" s="10" t="s">
        <v>19</v>
      </c>
      <c r="B53" s="13" t="e">
        <f>(B51+B52)/2</f>
        <v>#VALUE!</v>
      </c>
      <c r="C53" s="132" t="e">
        <f>(C51+C52)/2</f>
        <v>#VALUE!</v>
      </c>
      <c r="D53" s="132"/>
      <c r="E53" s="13">
        <f>(E51+E52)/2</f>
        <v>74.85685241723084</v>
      </c>
      <c r="F53" s="13">
        <f t="shared" ref="F53:K53" si="12">(F51+F52)/2</f>
        <v>1.7729836301158755</v>
      </c>
      <c r="G53" s="13">
        <f t="shared" si="12"/>
        <v>104.88484532542586</v>
      </c>
      <c r="H53" s="13">
        <f t="shared" si="12"/>
        <v>74.038565614506169</v>
      </c>
      <c r="I53" s="13">
        <f t="shared" si="12"/>
        <v>61.014335106920754</v>
      </c>
      <c r="J53" s="13" t="e">
        <f t="shared" si="12"/>
        <v>#VALUE!</v>
      </c>
      <c r="K53" s="13">
        <f t="shared" si="12"/>
        <v>5.9429061146395252</v>
      </c>
    </row>
    <row r="54" spans="1:11">
      <c r="A54" s="10"/>
      <c r="B54" s="10"/>
      <c r="C54" s="74"/>
      <c r="D54" s="74"/>
      <c r="E54" s="10"/>
      <c r="I54" s="75"/>
    </row>
    <row r="55" spans="1:11">
      <c r="A55" s="10" t="s">
        <v>31</v>
      </c>
      <c r="B55" s="10"/>
      <c r="C55" s="74"/>
      <c r="D55" s="74"/>
      <c r="E55" s="10"/>
      <c r="I55" s="75"/>
    </row>
    <row r="56" spans="1:11">
      <c r="A56" s="10" t="s">
        <v>20</v>
      </c>
      <c r="B56" s="13">
        <f>B22/B20*100</f>
        <v>100</v>
      </c>
      <c r="C56" s="132">
        <f>C22/C20*100</f>
        <v>100</v>
      </c>
      <c r="D56" s="132"/>
      <c r="E56" s="13">
        <f>E22/E20*100</f>
        <v>100</v>
      </c>
      <c r="F56" s="13">
        <f t="shared" ref="F56:K56" si="13">F22/F20*100</f>
        <v>100</v>
      </c>
      <c r="G56" s="13">
        <f t="shared" si="13"/>
        <v>100</v>
      </c>
      <c r="H56" s="13">
        <f t="shared" si="13"/>
        <v>100</v>
      </c>
      <c r="I56" s="13">
        <f t="shared" si="13"/>
        <v>100</v>
      </c>
      <c r="J56" s="13">
        <f t="shared" si="13"/>
        <v>100</v>
      </c>
      <c r="K56" s="13">
        <f t="shared" si="13"/>
        <v>100</v>
      </c>
    </row>
    <row r="57" spans="1:11">
      <c r="A57" s="10"/>
      <c r="B57" s="10"/>
      <c r="C57" s="74"/>
      <c r="D57" s="74"/>
      <c r="E57" s="10"/>
      <c r="I57" s="75"/>
    </row>
    <row r="58" spans="1:11">
      <c r="A58" s="10" t="s">
        <v>21</v>
      </c>
      <c r="B58" s="10"/>
      <c r="C58" s="74"/>
      <c r="D58" s="74"/>
      <c r="E58" s="10"/>
      <c r="I58" s="75"/>
    </row>
    <row r="59" spans="1:11">
      <c r="A59" s="10" t="s">
        <v>22</v>
      </c>
      <c r="B59" s="13">
        <f>((B13/B10)-1)*100</f>
        <v>3.7504186960843011</v>
      </c>
      <c r="C59" s="132">
        <f>((C13/C10)-1)*100</f>
        <v>0.28659855674335599</v>
      </c>
      <c r="D59" s="132"/>
      <c r="E59" s="13">
        <f>((E13/E10)-1)*100</f>
        <v>304.73186119873816</v>
      </c>
      <c r="F59" s="13">
        <f t="shared" ref="F59:K59" si="14">((F13/F10)-1)*100</f>
        <v>422.22222222222223</v>
      </c>
      <c r="G59" s="13">
        <f t="shared" si="14"/>
        <v>9.9458978729711767</v>
      </c>
      <c r="H59" s="13">
        <f t="shared" si="14"/>
        <v>15.534142995750955</v>
      </c>
      <c r="I59" s="13">
        <f t="shared" si="14"/>
        <v>20.623970345963748</v>
      </c>
      <c r="J59" s="13" t="e">
        <f t="shared" si="14"/>
        <v>#DIV/0!</v>
      </c>
      <c r="K59" s="13" t="e">
        <f t="shared" si="14"/>
        <v>#DIV/0!</v>
      </c>
    </row>
    <row r="60" spans="1:11">
      <c r="A60" s="10" t="s">
        <v>23</v>
      </c>
      <c r="B60" s="13">
        <f>((B35/B34)-1)*100</f>
        <v>23.878606275978775</v>
      </c>
      <c r="C60" s="132">
        <f>((C35/C34)-1)*100</f>
        <v>7.6167952596478239</v>
      </c>
      <c r="D60" s="132"/>
      <c r="E60" s="13">
        <f>((E35/E34)-1)*100</f>
        <v>328.41627734198744</v>
      </c>
      <c r="F60" s="13">
        <f t="shared" ref="F60:K60" si="15">((F35/F34)-1)*100</f>
        <v>80.883144857296728</v>
      </c>
      <c r="G60" s="13">
        <f t="shared" si="15"/>
        <v>24.994072169598613</v>
      </c>
      <c r="H60" s="13">
        <f t="shared" si="15"/>
        <v>57.793753365247611</v>
      </c>
      <c r="I60" s="13">
        <f t="shared" si="15"/>
        <v>54.838020347081738</v>
      </c>
      <c r="J60" s="13">
        <f t="shared" si="15"/>
        <v>-91.443222825219166</v>
      </c>
      <c r="K60" s="13" t="e">
        <f t="shared" si="15"/>
        <v>#DIV/0!</v>
      </c>
    </row>
    <row r="61" spans="1:11">
      <c r="A61" s="10" t="s">
        <v>24</v>
      </c>
      <c r="B61" s="13">
        <f>((B37/B36)-1)*100</f>
        <v>19.400584434127353</v>
      </c>
      <c r="C61" s="132">
        <f>((C37/C36)-1)*100</f>
        <v>8.3365710101547243</v>
      </c>
      <c r="D61" s="132"/>
      <c r="E61" s="13">
        <f>((E37/E36)-1)*100</f>
        <v>5.8518783456040557</v>
      </c>
      <c r="F61" s="13">
        <f t="shared" ref="F61:K61" si="16">((F37/F36)-1)*100</f>
        <v>-65.362802048602759</v>
      </c>
      <c r="G61" s="13">
        <f t="shared" si="16"/>
        <v>13.68689017757967</v>
      </c>
      <c r="H61" s="13">
        <f t="shared" si="16"/>
        <v>36.57759453069287</v>
      </c>
      <c r="I61" s="13">
        <f t="shared" si="16"/>
        <v>28.36422139230541</v>
      </c>
      <c r="J61" s="13" t="e">
        <f t="shared" si="16"/>
        <v>#DIV/0!</v>
      </c>
      <c r="K61" s="13" t="e">
        <f t="shared" si="16"/>
        <v>#DIV/0!</v>
      </c>
    </row>
    <row r="62" spans="1:11">
      <c r="A62" s="10"/>
      <c r="B62" s="13"/>
      <c r="C62" s="74"/>
      <c r="D62" s="74"/>
      <c r="E62" s="13"/>
      <c r="I62" s="75"/>
    </row>
    <row r="63" spans="1:11">
      <c r="A63" s="10" t="s">
        <v>25</v>
      </c>
      <c r="B63" s="10"/>
      <c r="C63" s="74"/>
      <c r="D63" s="74"/>
      <c r="E63" s="10"/>
      <c r="I63" s="75"/>
    </row>
    <row r="64" spans="1:11">
      <c r="A64" s="10" t="s">
        <v>38</v>
      </c>
      <c r="B64" s="5">
        <f>(B19/B12)*9</f>
        <v>454090.69634942024</v>
      </c>
      <c r="C64" s="132">
        <f>(C19/D12)*9</f>
        <v>269999.76802456699</v>
      </c>
      <c r="D64" s="132"/>
      <c r="E64" s="5">
        <f>(E19/E12)*9</f>
        <v>2026725.6391256021</v>
      </c>
      <c r="F64" s="5">
        <f t="shared" ref="F64:K64" si="17">(F19/F12)*9</f>
        <v>2701778.340721976</v>
      </c>
      <c r="G64" s="5">
        <f t="shared" si="17"/>
        <v>674994.3269699862</v>
      </c>
      <c r="H64" s="5">
        <f t="shared" si="17"/>
        <v>720000</v>
      </c>
      <c r="I64" s="5">
        <f t="shared" si="17"/>
        <v>965346.384550869</v>
      </c>
      <c r="J64" s="5" t="e">
        <f t="shared" si="17"/>
        <v>#VALUE!</v>
      </c>
      <c r="K64" s="5">
        <f t="shared" si="17"/>
        <v>559800</v>
      </c>
    </row>
    <row r="65" spans="1:11">
      <c r="A65" s="10" t="s">
        <v>39</v>
      </c>
      <c r="B65" s="5">
        <f>(B20/B14)*9</f>
        <v>452013.83002286759</v>
      </c>
      <c r="C65" s="140">
        <f>(C20/D14)*9</f>
        <v>284137.03024904209</v>
      </c>
      <c r="D65" s="140"/>
      <c r="E65" s="5">
        <f>(E20/E14)*9</f>
        <v>1067974.5447178003</v>
      </c>
      <c r="F65" s="5">
        <f t="shared" ref="F65:J65" si="18">(F20/F14)*9</f>
        <v>968942.30769230763</v>
      </c>
      <c r="G65" s="5">
        <f t="shared" si="18"/>
        <v>552784.34142702271</v>
      </c>
      <c r="H65" s="5">
        <f t="shared" si="18"/>
        <v>680330.11861981498</v>
      </c>
      <c r="I65" s="5">
        <f t="shared" si="18"/>
        <v>1058402.7053057707</v>
      </c>
      <c r="J65" s="5" t="e">
        <f t="shared" si="18"/>
        <v>#VALUE!</v>
      </c>
      <c r="K65" s="5">
        <f>(K20/K14)*3</f>
        <v>479032.25806451612</v>
      </c>
    </row>
    <row r="66" spans="1:11">
      <c r="A66" s="10" t="s">
        <v>26</v>
      </c>
      <c r="B66" s="13" t="e">
        <f>(B64/B65)*B48</f>
        <v>#VALUE!</v>
      </c>
      <c r="C66" s="140">
        <f>(C64/C65)*D48</f>
        <v>86.767013118731398</v>
      </c>
      <c r="D66" s="140"/>
      <c r="E66" s="13">
        <f>E64/E65*E48</f>
        <v>186.21843480494078</v>
      </c>
      <c r="F66" s="13">
        <f t="shared" ref="F66:K66" si="19">F64/F65*F48</f>
        <v>5.7090361735990971</v>
      </c>
      <c r="G66" s="13">
        <f t="shared" si="19"/>
        <v>136.84732825829556</v>
      </c>
      <c r="H66" s="13">
        <f t="shared" si="19"/>
        <v>91.394575847548353</v>
      </c>
      <c r="I66" s="13">
        <f t="shared" si="19"/>
        <v>65.759079538973054</v>
      </c>
      <c r="J66" s="13" t="e">
        <f t="shared" si="19"/>
        <v>#VALUE!</v>
      </c>
      <c r="K66" s="13">
        <f t="shared" si="19"/>
        <v>8.5461557726020523</v>
      </c>
    </row>
    <row r="67" spans="1:11">
      <c r="A67" s="10" t="s">
        <v>34</v>
      </c>
      <c r="B67" s="16">
        <f>B19/B12</f>
        <v>50454.521816602246</v>
      </c>
      <c r="C67" s="132">
        <f>C19/D12</f>
        <v>29999.974224951889</v>
      </c>
      <c r="D67" s="132"/>
      <c r="E67" s="16">
        <f>E19/E12</f>
        <v>225191.73768062246</v>
      </c>
      <c r="F67" s="16">
        <f t="shared" ref="F67:K67" si="20">F19/F12</f>
        <v>300197.59341355291</v>
      </c>
      <c r="G67" s="16">
        <f t="shared" si="20"/>
        <v>74999.369663331803</v>
      </c>
      <c r="H67" s="16">
        <f t="shared" si="20"/>
        <v>80000</v>
      </c>
      <c r="I67" s="16">
        <f t="shared" si="20"/>
        <v>107260.709394541</v>
      </c>
      <c r="J67" s="16" t="e">
        <f t="shared" si="20"/>
        <v>#VALUE!</v>
      </c>
      <c r="K67" s="16">
        <f t="shared" si="20"/>
        <v>62200</v>
      </c>
    </row>
    <row r="68" spans="1:11">
      <c r="A68" s="10" t="s">
        <v>35</v>
      </c>
      <c r="B68" s="16">
        <f>B20/B14</f>
        <v>50223.75889142973</v>
      </c>
      <c r="C68" s="140">
        <f>C20/D14</f>
        <v>31570.781138782451</v>
      </c>
      <c r="D68" s="140"/>
      <c r="E68" s="16">
        <f>E20/E14</f>
        <v>118663.83830197781</v>
      </c>
      <c r="F68" s="16">
        <f t="shared" ref="F68:K68" si="21">F20/F14</f>
        <v>107660.25641025641</v>
      </c>
      <c r="G68" s="16">
        <f t="shared" si="21"/>
        <v>61420.482380780304</v>
      </c>
      <c r="H68" s="16">
        <f t="shared" si="21"/>
        <v>75592.235402201666</v>
      </c>
      <c r="I68" s="16">
        <f t="shared" si="21"/>
        <v>117600.30058953007</v>
      </c>
      <c r="J68" s="16" t="e">
        <f t="shared" si="21"/>
        <v>#VALUE!</v>
      </c>
      <c r="K68" s="16">
        <f t="shared" si="21"/>
        <v>159677.4193548387</v>
      </c>
    </row>
    <row r="69" spans="1:11">
      <c r="A69" s="10"/>
      <c r="B69" s="13"/>
      <c r="C69" s="13"/>
      <c r="D69" s="13"/>
      <c r="E69" s="13"/>
      <c r="I69" s="75"/>
    </row>
    <row r="70" spans="1:11">
      <c r="A70" s="10" t="s">
        <v>27</v>
      </c>
      <c r="B70" s="13"/>
      <c r="C70" s="13"/>
      <c r="D70" s="13"/>
      <c r="E70" s="13"/>
      <c r="I70" s="75"/>
    </row>
    <row r="71" spans="1:11">
      <c r="A71" s="10" t="s">
        <v>28</v>
      </c>
      <c r="B71" s="13">
        <f>(B26/B25)*100</f>
        <v>93.323065211929119</v>
      </c>
      <c r="C71" s="13"/>
      <c r="D71" s="13"/>
      <c r="E71" s="13"/>
      <c r="I71" s="75"/>
    </row>
    <row r="72" spans="1:11">
      <c r="A72" s="10" t="s">
        <v>29</v>
      </c>
      <c r="B72" s="13">
        <f>(B20/B26)*100</f>
        <v>94.232039637866237</v>
      </c>
      <c r="C72" s="13"/>
      <c r="D72" s="13"/>
      <c r="E72" s="13"/>
      <c r="I72" s="75"/>
    </row>
    <row r="73" spans="1:11" ht="15.75" thickBot="1">
      <c r="A73" s="14"/>
      <c r="B73" s="14"/>
      <c r="C73" s="14"/>
      <c r="D73" s="14"/>
      <c r="E73" s="14"/>
      <c r="F73" s="14"/>
      <c r="G73" s="14"/>
      <c r="H73" s="14"/>
      <c r="I73" s="89"/>
      <c r="J73" s="89"/>
      <c r="K73" s="89"/>
    </row>
    <row r="74" spans="1:11" ht="15.75" thickTop="1">
      <c r="A74" s="72"/>
    </row>
    <row r="75" spans="1:11">
      <c r="A75" s="72"/>
    </row>
    <row r="76" spans="1:11">
      <c r="A76" s="6" t="s">
        <v>30</v>
      </c>
      <c r="B76" s="25"/>
    </row>
    <row r="77" spans="1:11">
      <c r="A77" s="6" t="s">
        <v>65</v>
      </c>
      <c r="B77" s="15"/>
      <c r="C77" s="15"/>
      <c r="D77" s="15"/>
      <c r="E77" s="15"/>
    </row>
    <row r="78" spans="1:11">
      <c r="A78" s="35" t="s">
        <v>103</v>
      </c>
    </row>
    <row r="79" spans="1:11">
      <c r="A79" s="35" t="s">
        <v>129</v>
      </c>
    </row>
    <row r="80" spans="1:11">
      <c r="A80" s="6" t="s">
        <v>105</v>
      </c>
    </row>
    <row r="81" spans="1:1">
      <c r="A81" s="6" t="s">
        <v>45</v>
      </c>
    </row>
    <row r="82" spans="1:1">
      <c r="A82" s="98" t="s">
        <v>151</v>
      </c>
    </row>
    <row r="83" spans="1:1">
      <c r="A83" s="84" t="s">
        <v>56</v>
      </c>
    </row>
    <row r="84" spans="1:1">
      <c r="A84" s="6" t="s">
        <v>148</v>
      </c>
    </row>
    <row r="85" spans="1:1">
      <c r="A85" s="6" t="s">
        <v>46</v>
      </c>
    </row>
    <row r="86" spans="1:1">
      <c r="A86" s="36" t="s">
        <v>47</v>
      </c>
    </row>
    <row r="87" spans="1:1">
      <c r="A87" s="36" t="s">
        <v>48</v>
      </c>
    </row>
    <row r="88" spans="1:1">
      <c r="A88" s="6" t="s">
        <v>155</v>
      </c>
    </row>
    <row r="89" spans="1:1">
      <c r="A89" s="103" t="s">
        <v>150</v>
      </c>
    </row>
  </sheetData>
  <mergeCells count="28">
    <mergeCell ref="C34:D34"/>
    <mergeCell ref="C35:D35"/>
    <mergeCell ref="C36:D36"/>
    <mergeCell ref="C37:D37"/>
    <mergeCell ref="A2:I2"/>
    <mergeCell ref="C31:D31"/>
    <mergeCell ref="C21:D21"/>
    <mergeCell ref="B4:B5"/>
    <mergeCell ref="C18:D18"/>
    <mergeCell ref="C19:D19"/>
    <mergeCell ref="C20:D20"/>
    <mergeCell ref="C5:D5"/>
    <mergeCell ref="C22:D22"/>
    <mergeCell ref="C67:D67"/>
    <mergeCell ref="C68:D68"/>
    <mergeCell ref="C42:D42"/>
    <mergeCell ref="C43:D43"/>
    <mergeCell ref="C47:D47"/>
    <mergeCell ref="C60:D60"/>
    <mergeCell ref="C61:D61"/>
    <mergeCell ref="C64:D64"/>
    <mergeCell ref="C65:D65"/>
    <mergeCell ref="C66:D66"/>
    <mergeCell ref="C59:D59"/>
    <mergeCell ref="C51:D51"/>
    <mergeCell ref="C52:D52"/>
    <mergeCell ref="C53:D53"/>
    <mergeCell ref="C56:D56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2:K88"/>
  <sheetViews>
    <sheetView topLeftCell="A4" zoomScale="85" zoomScaleNormal="85" zoomScalePageLayoutView="90" workbookViewId="0">
      <pane ySplit="2" topLeftCell="A59" activePane="bottomLeft" state="frozen"/>
      <selection activeCell="A4" sqref="A4"/>
      <selection pane="bottomLeft" activeCell="J70" sqref="J70"/>
    </sheetView>
  </sheetViews>
  <sheetFormatPr baseColWidth="10" defaultColWidth="11.42578125" defaultRowHeight="15"/>
  <cols>
    <col min="1" max="1" width="55.140625" style="6" customWidth="1"/>
    <col min="2" max="3" width="18.28515625" style="6" customWidth="1"/>
    <col min="4" max="4" width="16.42578125" style="6" bestFit="1" customWidth="1"/>
    <col min="5" max="5" width="16.42578125" style="6" customWidth="1"/>
    <col min="6" max="6" width="19.42578125" style="6" customWidth="1"/>
    <col min="7" max="7" width="15.140625" style="6" customWidth="1"/>
    <col min="8" max="8" width="16" style="6" customWidth="1"/>
    <col min="9" max="9" width="20.42578125" style="6" customWidth="1"/>
    <col min="10" max="10" width="14.140625" style="6" customWidth="1"/>
    <col min="11" max="16384" width="11.42578125" style="6"/>
  </cols>
  <sheetData>
    <row r="2" spans="1:11" ht="15.75">
      <c r="A2" s="134" t="s">
        <v>137</v>
      </c>
      <c r="B2" s="134"/>
      <c r="C2" s="134"/>
      <c r="D2" s="134"/>
      <c r="E2" s="134"/>
      <c r="F2" s="134"/>
      <c r="G2" s="134"/>
      <c r="H2" s="134"/>
      <c r="I2" s="134"/>
    </row>
    <row r="4" spans="1:11">
      <c r="A4" s="38" t="s">
        <v>0</v>
      </c>
      <c r="B4" s="127" t="s">
        <v>49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60.75" thickBot="1">
      <c r="A5" s="39"/>
      <c r="B5" s="128"/>
      <c r="C5" s="122" t="s">
        <v>1</v>
      </c>
      <c r="D5" s="122"/>
      <c r="E5" s="50" t="s">
        <v>51</v>
      </c>
      <c r="F5" s="50" t="s">
        <v>52</v>
      </c>
      <c r="G5" s="52" t="s">
        <v>53</v>
      </c>
      <c r="H5" s="52" t="s">
        <v>145</v>
      </c>
      <c r="I5" s="100" t="s">
        <v>95</v>
      </c>
      <c r="J5" s="118" t="s">
        <v>152</v>
      </c>
      <c r="K5" s="118" t="s">
        <v>149</v>
      </c>
    </row>
    <row r="6" spans="1:11" ht="15.75" thickTop="1">
      <c r="E6" s="40"/>
      <c r="J6"/>
      <c r="K6"/>
    </row>
    <row r="7" spans="1:11">
      <c r="A7" s="24" t="s">
        <v>2</v>
      </c>
      <c r="J7"/>
      <c r="K7"/>
    </row>
    <row r="8" spans="1:11">
      <c r="J8"/>
      <c r="K8"/>
    </row>
    <row r="9" spans="1:11">
      <c r="A9" s="6" t="s">
        <v>42</v>
      </c>
      <c r="C9" s="6" t="s">
        <v>43</v>
      </c>
      <c r="D9" s="6" t="s">
        <v>44</v>
      </c>
      <c r="E9" t="s">
        <v>43</v>
      </c>
      <c r="F9" t="s">
        <v>43</v>
      </c>
      <c r="G9" t="s">
        <v>43</v>
      </c>
      <c r="H9" t="s">
        <v>43</v>
      </c>
      <c r="I9" s="59" t="s">
        <v>144</v>
      </c>
      <c r="J9" s="59" t="s">
        <v>43</v>
      </c>
      <c r="K9" s="59" t="s">
        <v>144</v>
      </c>
    </row>
    <row r="10" spans="1:11" s="28" customFormat="1">
      <c r="A10" s="27" t="s">
        <v>82</v>
      </c>
      <c r="B10" s="28">
        <v>204604</v>
      </c>
      <c r="C10" s="28">
        <v>133015</v>
      </c>
      <c r="D10" s="28">
        <v>170774</v>
      </c>
      <c r="E10" s="5">
        <v>740</v>
      </c>
      <c r="F10" s="10">
        <v>19</v>
      </c>
      <c r="G10" s="28">
        <v>15615</v>
      </c>
      <c r="H10" s="28">
        <v>81582</v>
      </c>
      <c r="I10" s="28">
        <v>21863</v>
      </c>
      <c r="J10" s="28">
        <v>0</v>
      </c>
      <c r="K10" s="28">
        <v>0</v>
      </c>
    </row>
    <row r="11" spans="1:11">
      <c r="A11" s="29" t="s">
        <v>138</v>
      </c>
      <c r="B11" s="83" t="e">
        <f>C11+E11+F11+G11+H11</f>
        <v>#VALUE!</v>
      </c>
      <c r="C11" s="28" t="str">
        <f>'IV Trimestre'!C11</f>
        <v>n.d</v>
      </c>
      <c r="D11" s="28">
        <f>'IV Trimestre'!D11</f>
        <v>179951</v>
      </c>
      <c r="E11" s="28">
        <f>'IV Trimestre'!E11</f>
        <v>2782</v>
      </c>
      <c r="F11" s="28">
        <f>'IV Trimestre'!F11</f>
        <v>3248</v>
      </c>
      <c r="G11" s="28">
        <f>'IV Trimestre'!G11</f>
        <v>10877</v>
      </c>
      <c r="H11" s="28">
        <f>'IV Trimestre'!H11</f>
        <v>84463</v>
      </c>
      <c r="I11" s="28">
        <f>'IV Trimestre'!I11</f>
        <v>43885</v>
      </c>
      <c r="J11" s="28" t="str">
        <f>'IV Trimestre'!J11</f>
        <v>n.d</v>
      </c>
      <c r="K11" s="28">
        <f>'IV Trimestre'!K11</f>
        <v>484</v>
      </c>
    </row>
    <row r="12" spans="1:11">
      <c r="A12" s="29" t="s">
        <v>153</v>
      </c>
      <c r="B12" s="83">
        <f>SUM(D12:I12)+K12</f>
        <v>2568170</v>
      </c>
      <c r="C12" s="28" t="e">
        <f>'I Trimestre'!C12+'II Trimestre'!C12+'III Trimestre'!C12+'IV Trimestre'!C12</f>
        <v>#VALUE!</v>
      </c>
      <c r="D12" s="28">
        <v>1679022</v>
      </c>
      <c r="E12" s="28">
        <v>9500</v>
      </c>
      <c r="F12" s="28">
        <v>8582</v>
      </c>
      <c r="G12" s="28">
        <v>95761</v>
      </c>
      <c r="H12" s="28">
        <v>525818</v>
      </c>
      <c r="I12" s="28">
        <v>248035</v>
      </c>
      <c r="J12" s="28" t="e">
        <f>'I Trimestre'!J12+'II Trimestre'!J12+'III Trimestre'!J12+'IV Trimestre'!J12</f>
        <v>#VALUE!</v>
      </c>
      <c r="K12" s="28">
        <v>1452</v>
      </c>
    </row>
    <row r="13" spans="1:11">
      <c r="A13" s="29" t="s">
        <v>139</v>
      </c>
      <c r="B13" s="83">
        <v>205729</v>
      </c>
      <c r="C13" s="6">
        <v>132260</v>
      </c>
      <c r="D13" s="28">
        <v>168524</v>
      </c>
      <c r="E13" s="28">
        <v>2838</v>
      </c>
      <c r="F13" s="6">
        <v>240</v>
      </c>
      <c r="G13" s="6">
        <v>15487</v>
      </c>
      <c r="H13" s="83">
        <v>84466</v>
      </c>
      <c r="I13" s="6">
        <v>26617</v>
      </c>
      <c r="J13" s="25">
        <v>0</v>
      </c>
      <c r="K13" s="6">
        <v>77</v>
      </c>
    </row>
    <row r="14" spans="1:11">
      <c r="A14" s="29" t="s">
        <v>153</v>
      </c>
      <c r="B14" s="83">
        <f t="shared" ref="B14" si="0">SUM(D14:I14)+K14</f>
        <v>2498774</v>
      </c>
      <c r="C14" s="6" t="e">
        <f>'I Trimestre'!C14+'II Trimestre'!C14+'III Trimestre'!C14+'IV Trimestre'!C14</f>
        <v>#VALUE!</v>
      </c>
      <c r="D14" s="6">
        <f>'I Trimestre'!D14+'II Trimestre'!D14+'III Trimestre'!D14+'IV Trimestre'!D14</f>
        <v>1596577</v>
      </c>
      <c r="E14" s="6">
        <f>'I Trimestre'!E14+'II Trimestre'!E14+'III Trimestre'!E14+'IV Trimestre'!E14</f>
        <v>18321</v>
      </c>
      <c r="F14" s="6">
        <f>'I Trimestre'!F14+'II Trimestre'!F14+'III Trimestre'!F14+'IV Trimestre'!F14</f>
        <v>721</v>
      </c>
      <c r="G14" s="6">
        <f>'I Trimestre'!G14+'II Trimestre'!G14+'III Trimestre'!G14+'IV Trimestre'!G14</f>
        <v>122892</v>
      </c>
      <c r="H14" s="6">
        <f>'I Trimestre'!H14+'II Trimestre'!H14+'III Trimestre'!H14+'IV Trimestre'!H14</f>
        <v>543107</v>
      </c>
      <c r="I14" s="6">
        <f>'I Trimestre'!I14+'II Trimestre'!I14+'III Trimestre'!I14+'IV Trimestre'!I14</f>
        <v>216946</v>
      </c>
      <c r="J14" s="6" t="e">
        <f>'I Trimestre'!J14+'II Trimestre'!J14+'III Trimestre'!J14+'IV Trimestre'!J14</f>
        <v>#VALUE!</v>
      </c>
      <c r="K14" s="6">
        <f>'I Trimestre'!K14+'II Trimestre'!K14+'III Trimestre'!K14+'IV Trimestre'!K14</f>
        <v>210</v>
      </c>
    </row>
    <row r="15" spans="1:11">
      <c r="A15" s="29" t="s">
        <v>89</v>
      </c>
      <c r="B15" s="83" t="e">
        <f>C15+E15+F15+G15+H15</f>
        <v>#VALUE!</v>
      </c>
      <c r="C15" s="28" t="str">
        <f>'IV Trimestre'!C15</f>
        <v>n.d</v>
      </c>
      <c r="D15" s="28">
        <f>'IV Trimestre'!D15</f>
        <v>179951</v>
      </c>
      <c r="E15" s="28">
        <f>'IV Trimestre'!E15</f>
        <v>2782</v>
      </c>
      <c r="F15" s="28">
        <f>'IV Trimestre'!F15</f>
        <v>3248</v>
      </c>
      <c r="G15" s="28">
        <f>'IV Trimestre'!G15</f>
        <v>10877</v>
      </c>
      <c r="H15" s="28">
        <f>'IV Trimestre'!H15</f>
        <v>84463</v>
      </c>
      <c r="I15" s="28">
        <f>'IV Trimestre'!I15</f>
        <v>43885</v>
      </c>
      <c r="J15" s="28" t="str">
        <f>'IV Trimestre'!J15</f>
        <v>n.d</v>
      </c>
      <c r="K15" s="28">
        <f>'IV Trimestre'!K15</f>
        <v>484</v>
      </c>
    </row>
    <row r="17" spans="1:11">
      <c r="A17" s="30" t="s">
        <v>3</v>
      </c>
    </row>
    <row r="18" spans="1:11">
      <c r="A18" s="29" t="s">
        <v>82</v>
      </c>
      <c r="B18" s="28">
        <f>C18+I18+G18+H18+E18+F18++J18+K18</f>
        <v>113345535584.72</v>
      </c>
      <c r="C18" s="149">
        <f>'I Trimestre'!C18+'II Trimestre'!C18+'III Trimestre'!C18+'IV Trimestre'!C18</f>
        <v>47984932650</v>
      </c>
      <c r="D18" s="149"/>
      <c r="E18" s="31">
        <f>'I Trimestre'!E18+'II Trimestre'!E18+'III Trimestre'!E18+'IV Trimestre'!E18</f>
        <v>516640860</v>
      </c>
      <c r="F18" s="62">
        <f>'I Trimestre'!F18+'II Trimestre'!F18+'III Trimestre'!F18+'IV Trimestre'!F18</f>
        <v>13560000</v>
      </c>
      <c r="G18" s="62">
        <f>'I Trimestre'!G18+'II Trimestre'!G18+'III Trimestre'!G18+'IV Trimestre'!G18</f>
        <v>7044933139</v>
      </c>
      <c r="H18" s="67">
        <f>'I Trimestre'!H18+'II Trimestre'!H18+'III Trimestre'!H18+'IV Trimestre'!H18</f>
        <v>31999757408.999996</v>
      </c>
      <c r="I18" s="66">
        <f>'I Trimestre'!I18+'II Trimestre'!I18+'III Trimestre'!I18+'IV Trimestre'!I18</f>
        <v>18813882134.999996</v>
      </c>
      <c r="J18" s="119">
        <f>'I Trimestre'!J18+'II Trimestre'!J18+'III Trimestre'!J18+'IV Trimestre'!J18</f>
        <v>6971829391.7200003</v>
      </c>
      <c r="K18" s="119">
        <f>'I Trimestre'!K18+'II Trimestre'!K18+'III Trimestre'!K18+'IV Trimestre'!K18</f>
        <v>0</v>
      </c>
    </row>
    <row r="19" spans="1:11">
      <c r="A19" s="29" t="s">
        <v>138</v>
      </c>
      <c r="B19" s="28">
        <f>SUM(C19:I19)+K19</f>
        <v>131044235640</v>
      </c>
      <c r="C19" s="149">
        <f>'IV Trimestre'!C21:D21</f>
        <v>50370660000</v>
      </c>
      <c r="D19" s="149"/>
      <c r="E19" s="46">
        <f>'IV Trimestre'!E21</f>
        <v>2139867000</v>
      </c>
      <c r="F19" s="119">
        <f>'IV Trimestre'!F21</f>
        <v>2576400000</v>
      </c>
      <c r="G19" s="119">
        <f>'IV Trimestre'!G21</f>
        <v>7180442240</v>
      </c>
      <c r="H19" s="119">
        <f>'IV Trimestre'!H21</f>
        <v>42065440000</v>
      </c>
      <c r="I19" s="119">
        <f>'IV Trimestre'!I21</f>
        <v>26621112000</v>
      </c>
      <c r="J19" s="119" t="e">
        <f>'I Trimestre'!J19+'II Trimestre'!J19+'III Trimestre'!J19+'IV Trimestre'!J19</f>
        <v>#VALUE!</v>
      </c>
      <c r="K19" s="119">
        <f>'IV Trimestre'!K21</f>
        <v>90314400</v>
      </c>
    </row>
    <row r="20" spans="1:11">
      <c r="A20" s="29" t="s">
        <v>139</v>
      </c>
      <c r="B20" s="28">
        <f>SUM(C20:K20)</f>
        <v>129199261138.39</v>
      </c>
      <c r="C20" s="149">
        <f>'I Trimestre'!C20+'II Trimestre'!C20+'III Trimestre'!C20+'IV Trimestre'!C20</f>
        <v>50035762380</v>
      </c>
      <c r="D20" s="149"/>
      <c r="E20" s="46">
        <f>'I Trimestre'!E20+'II Trimestre'!E20+'III Trimestre'!E20+'IV Trimestre'!E20</f>
        <v>2112905218.9999995</v>
      </c>
      <c r="F20" s="62">
        <f>'I Trimestre'!F20+'II Trimestre'!F20+'III Trimestre'!F20+'IV Trimestre'!F20</f>
        <v>96488400</v>
      </c>
      <c r="G20" s="62">
        <f>'I Trimestre'!G20+'II Trimestre'!G20+'III Trimestre'!G20+'IV Trimestre'!G20</f>
        <v>7175549350.000001</v>
      </c>
      <c r="H20" s="67">
        <f>'I Trimestre'!H20+'II Trimestre'!H20+'III Trimestre'!H20+'IV Trimestre'!H20</f>
        <v>43413076775</v>
      </c>
      <c r="I20" s="62">
        <f>'I Trimestre'!I20+'II Trimestre'!I20+'III Trimestre'!I20+'IV Trimestre'!I20</f>
        <v>25956216203.999996</v>
      </c>
      <c r="J20" s="119">
        <f>'I Trimestre'!J20+'II Trimestre'!J20+'III Trimestre'!J20+'IV Trimestre'!J20</f>
        <v>374328810.38999999</v>
      </c>
      <c r="K20" s="119">
        <f>'I Trimestre'!K20+'II Trimestre'!K20+'III Trimestre'!K20+'IV Trimestre'!K20</f>
        <v>34934000</v>
      </c>
    </row>
    <row r="21" spans="1:11">
      <c r="A21" s="29" t="s">
        <v>89</v>
      </c>
      <c r="B21" s="28">
        <f>SUM(C21:I21)+K21</f>
        <v>131044235640</v>
      </c>
      <c r="C21" s="150">
        <f>'IV Trimestre'!C21</f>
        <v>50370660000</v>
      </c>
      <c r="D21" s="150"/>
      <c r="E21" s="46">
        <f>'IV Trimestre'!E21</f>
        <v>2139867000</v>
      </c>
      <c r="F21" s="62">
        <f>'IV Trimestre'!F21</f>
        <v>2576400000</v>
      </c>
      <c r="G21" s="62">
        <f>'IV Trimestre'!G21</f>
        <v>7180442240</v>
      </c>
      <c r="H21" s="62">
        <f>'IV Trimestre'!H21</f>
        <v>42065440000</v>
      </c>
      <c r="I21" s="62">
        <f>'IV Trimestre'!I21</f>
        <v>26621112000</v>
      </c>
      <c r="J21" s="119" t="str">
        <f>'IV Trimestre'!J21</f>
        <v>n.d</v>
      </c>
      <c r="K21" s="119">
        <f>'IV Trimestre'!K21</f>
        <v>90314400</v>
      </c>
    </row>
    <row r="22" spans="1:11">
      <c r="A22" s="29" t="s">
        <v>140</v>
      </c>
      <c r="B22" s="6">
        <f>SUM(C22:K22)</f>
        <v>129199261138.39</v>
      </c>
      <c r="C22" s="153">
        <f>C20</f>
        <v>50035762380</v>
      </c>
      <c r="D22" s="153"/>
      <c r="E22" s="48">
        <f>E20</f>
        <v>2112905218.9999995</v>
      </c>
      <c r="F22" s="48">
        <f t="shared" ref="F22:K22" si="1">F20</f>
        <v>96488400</v>
      </c>
      <c r="G22" s="48">
        <f t="shared" si="1"/>
        <v>7175549350.000001</v>
      </c>
      <c r="H22" s="48">
        <f t="shared" si="1"/>
        <v>43413076775</v>
      </c>
      <c r="I22" s="120">
        <f t="shared" si="1"/>
        <v>25956216203.999996</v>
      </c>
      <c r="J22" s="120">
        <f t="shared" si="1"/>
        <v>374328810.38999999</v>
      </c>
      <c r="K22" s="120">
        <f t="shared" si="1"/>
        <v>34934000</v>
      </c>
    </row>
    <row r="24" spans="1:11">
      <c r="A24" s="32" t="s">
        <v>4</v>
      </c>
      <c r="B24" s="28"/>
      <c r="C24" s="28"/>
      <c r="D24" s="28"/>
      <c r="E24" s="28"/>
    </row>
    <row r="25" spans="1:11">
      <c r="A25" s="27" t="s">
        <v>138</v>
      </c>
      <c r="B25" s="28">
        <f>B21</f>
        <v>131044235640</v>
      </c>
      <c r="C25" s="45"/>
      <c r="D25" s="28"/>
      <c r="E25" s="28"/>
    </row>
    <row r="26" spans="1:11">
      <c r="A26" s="27" t="s">
        <v>139</v>
      </c>
      <c r="B26" s="28">
        <f>'I Trimestre'!B26+'II Trimestre'!B26+'III Trimestre'!B26+'IV Trimestre'!B26</f>
        <v>123711319283.6575</v>
      </c>
      <c r="C26" s="45"/>
      <c r="D26" s="28"/>
      <c r="E26" s="28"/>
    </row>
    <row r="27" spans="1:11">
      <c r="A27" s="28"/>
      <c r="B27" s="28"/>
      <c r="C27" s="28"/>
      <c r="D27" s="28"/>
      <c r="E27" s="28"/>
    </row>
    <row r="28" spans="1:11">
      <c r="A28" s="28" t="s">
        <v>5</v>
      </c>
      <c r="B28" s="28"/>
      <c r="C28" s="28"/>
      <c r="D28" s="28"/>
      <c r="E28" s="28"/>
    </row>
    <row r="29" spans="1:11">
      <c r="A29" s="27" t="s">
        <v>83</v>
      </c>
      <c r="B29" s="51">
        <v>0.99</v>
      </c>
      <c r="C29" s="51">
        <v>0.99</v>
      </c>
      <c r="D29" s="51">
        <v>0.99</v>
      </c>
      <c r="E29" s="51">
        <v>0.99</v>
      </c>
      <c r="F29" s="51">
        <v>0.99</v>
      </c>
      <c r="G29" s="51">
        <v>0.99</v>
      </c>
      <c r="H29" s="51">
        <v>0.99</v>
      </c>
      <c r="I29" s="51">
        <v>0.99</v>
      </c>
      <c r="J29" s="51">
        <v>0.99</v>
      </c>
      <c r="K29" s="51">
        <v>0.99</v>
      </c>
    </row>
    <row r="30" spans="1:11">
      <c r="A30" s="27" t="s">
        <v>141</v>
      </c>
      <c r="B30" s="51">
        <v>0.99</v>
      </c>
      <c r="C30" s="51">
        <v>0.99</v>
      </c>
      <c r="D30" s="51">
        <v>0.99</v>
      </c>
      <c r="E30" s="51">
        <v>0.99</v>
      </c>
      <c r="F30" s="51">
        <v>0.99</v>
      </c>
      <c r="G30" s="51">
        <v>0.99</v>
      </c>
      <c r="H30" s="51">
        <v>0.99</v>
      </c>
      <c r="I30" s="51">
        <v>0.99</v>
      </c>
      <c r="J30" s="51">
        <v>0.99</v>
      </c>
      <c r="K30" s="51">
        <v>0.99</v>
      </c>
    </row>
    <row r="31" spans="1:11">
      <c r="A31" s="27" t="s">
        <v>6</v>
      </c>
      <c r="B31" s="66">
        <v>353084</v>
      </c>
      <c r="C31" s="129">
        <v>143836.99999999994</v>
      </c>
      <c r="D31" s="129"/>
      <c r="E31" s="81">
        <v>145225</v>
      </c>
      <c r="F31" s="82" t="s">
        <v>147</v>
      </c>
      <c r="G31" s="6">
        <v>74107</v>
      </c>
      <c r="H31" s="6" t="s">
        <v>147</v>
      </c>
      <c r="I31" s="25" t="s">
        <v>147</v>
      </c>
      <c r="J31" s="25" t="s">
        <v>147</v>
      </c>
      <c r="K31" s="6" t="s">
        <v>147</v>
      </c>
    </row>
    <row r="32" spans="1:11">
      <c r="A32" s="28"/>
      <c r="B32" s="28"/>
      <c r="C32" s="28"/>
      <c r="D32" s="28"/>
      <c r="E32" s="28"/>
    </row>
    <row r="33" spans="1:11">
      <c r="A33" s="33" t="s">
        <v>7</v>
      </c>
      <c r="B33" s="28"/>
      <c r="C33" s="28"/>
      <c r="D33" s="28"/>
      <c r="E33" s="28"/>
    </row>
    <row r="34" spans="1:11">
      <c r="A34" s="28" t="s">
        <v>84</v>
      </c>
      <c r="B34" s="28">
        <f>B18/B29</f>
        <v>114490439984.56566</v>
      </c>
      <c r="C34" s="130">
        <f>C18/C29</f>
        <v>48469628939.393936</v>
      </c>
      <c r="D34" s="130"/>
      <c r="E34" s="28">
        <f>E18/E29</f>
        <v>521859454.54545456</v>
      </c>
      <c r="F34" s="28">
        <f t="shared" ref="F34:K34" si="2">F18/F29</f>
        <v>13696969.696969697</v>
      </c>
      <c r="G34" s="28">
        <f t="shared" si="2"/>
        <v>7116094079.7979803</v>
      </c>
      <c r="H34" s="28">
        <f t="shared" si="2"/>
        <v>32322987281.81818</v>
      </c>
      <c r="I34" s="28">
        <f t="shared" si="2"/>
        <v>19003921348.484844</v>
      </c>
      <c r="J34" s="28">
        <f t="shared" si="2"/>
        <v>7042251910.8282833</v>
      </c>
      <c r="K34" s="28">
        <f t="shared" si="2"/>
        <v>0</v>
      </c>
    </row>
    <row r="35" spans="1:11">
      <c r="A35" s="28" t="s">
        <v>142</v>
      </c>
      <c r="B35" s="28">
        <f>B20/B30</f>
        <v>130504304180.19193</v>
      </c>
      <c r="C35" s="130">
        <f>C20/C30</f>
        <v>50541174121.21212</v>
      </c>
      <c r="D35" s="130"/>
      <c r="E35" s="28">
        <f>E20/E30</f>
        <v>2134247695.9595954</v>
      </c>
      <c r="F35" s="28">
        <f t="shared" ref="F35:K35" si="3">F20/F30</f>
        <v>97463030.303030297</v>
      </c>
      <c r="G35" s="28">
        <f t="shared" si="3"/>
        <v>7248029646.4646473</v>
      </c>
      <c r="H35" s="28">
        <f t="shared" si="3"/>
        <v>43851592702.020203</v>
      </c>
      <c r="I35" s="28">
        <f t="shared" si="3"/>
        <v>26218400206.060604</v>
      </c>
      <c r="J35" s="28">
        <f t="shared" si="3"/>
        <v>378109909.4848485</v>
      </c>
      <c r="K35" s="28">
        <f t="shared" si="3"/>
        <v>35286868.68686869</v>
      </c>
    </row>
    <row r="36" spans="1:11">
      <c r="A36" s="28" t="s">
        <v>85</v>
      </c>
      <c r="B36" s="28">
        <f>B34/B10</f>
        <v>559570.87830426416</v>
      </c>
      <c r="C36" s="124">
        <f>C34/D10</f>
        <v>283823.23386109091</v>
      </c>
      <c r="D36" s="124"/>
      <c r="E36" s="28">
        <f>E34/E10</f>
        <v>705215.47911547916</v>
      </c>
      <c r="F36" s="28">
        <f t="shared" ref="F36:K36" si="4">F34/F10</f>
        <v>720893.1419457735</v>
      </c>
      <c r="G36" s="28">
        <f t="shared" si="4"/>
        <v>455721.68298418063</v>
      </c>
      <c r="H36" s="28">
        <f t="shared" si="4"/>
        <v>396202.43781493686</v>
      </c>
      <c r="I36" s="28">
        <f t="shared" si="4"/>
        <v>869227.52360082534</v>
      </c>
      <c r="J36" s="28" t="e">
        <f t="shared" si="4"/>
        <v>#DIV/0!</v>
      </c>
      <c r="K36" s="28" t="e">
        <f t="shared" si="4"/>
        <v>#DIV/0!</v>
      </c>
    </row>
    <row r="37" spans="1:11">
      <c r="A37" s="28" t="s">
        <v>143</v>
      </c>
      <c r="B37" s="28">
        <f>B35/B13</f>
        <v>634350.54941302352</v>
      </c>
      <c r="C37" s="124">
        <f>C35/D13</f>
        <v>299904.90447183856</v>
      </c>
      <c r="D37" s="124"/>
      <c r="E37" s="28">
        <f>E35/E13</f>
        <v>752025.26284693286</v>
      </c>
      <c r="F37" s="28">
        <f t="shared" ref="F37:K37" si="5">F35/F13</f>
        <v>406095.95959595958</v>
      </c>
      <c r="G37" s="28">
        <f t="shared" si="5"/>
        <v>468007.33818458364</v>
      </c>
      <c r="H37" s="28">
        <f t="shared" si="5"/>
        <v>519162.6536360216</v>
      </c>
      <c r="I37" s="28">
        <f t="shared" si="5"/>
        <v>985024.61607471178</v>
      </c>
      <c r="J37" s="28" t="e">
        <f t="shared" si="5"/>
        <v>#DIV/0!</v>
      </c>
      <c r="K37" s="28">
        <f t="shared" si="5"/>
        <v>458271.02190738556</v>
      </c>
    </row>
    <row r="39" spans="1:11">
      <c r="A39" s="24" t="s">
        <v>8</v>
      </c>
    </row>
    <row r="41" spans="1:11">
      <c r="A41" s="6" t="s">
        <v>9</v>
      </c>
    </row>
    <row r="42" spans="1:11">
      <c r="A42" s="6" t="s">
        <v>10</v>
      </c>
      <c r="B42" s="6" t="e">
        <f>(B11/B31)*100</f>
        <v>#VALUE!</v>
      </c>
      <c r="C42" s="152">
        <f>D11/C31*100</f>
        <v>125.1075870603531</v>
      </c>
      <c r="D42" s="152"/>
      <c r="E42" s="6">
        <f>E11/E31*100</f>
        <v>1.9156481322086416</v>
      </c>
      <c r="F42" s="96" t="s">
        <v>55</v>
      </c>
      <c r="G42" s="6">
        <f t="shared" ref="G42:K42" si="6">G11/G31*100</f>
        <v>14.677425884194475</v>
      </c>
      <c r="H42" s="6" t="e">
        <f t="shared" si="6"/>
        <v>#VALUE!</v>
      </c>
      <c r="I42" s="6" t="e">
        <f t="shared" si="6"/>
        <v>#VALUE!</v>
      </c>
      <c r="J42" s="6" t="e">
        <f t="shared" si="6"/>
        <v>#VALUE!</v>
      </c>
      <c r="K42" s="6" t="e">
        <f t="shared" si="6"/>
        <v>#VALUE!</v>
      </c>
    </row>
    <row r="43" spans="1:11">
      <c r="A43" s="6" t="s">
        <v>11</v>
      </c>
      <c r="B43" s="6">
        <f>(B13/B31)*100</f>
        <v>58.266304901949674</v>
      </c>
      <c r="C43" s="152">
        <f>D13/C31*100</f>
        <v>117.16317776371869</v>
      </c>
      <c r="D43" s="152"/>
      <c r="E43" s="6">
        <f>E13/E31*100</f>
        <v>1.9542089860561198</v>
      </c>
      <c r="F43" s="96" t="s">
        <v>55</v>
      </c>
      <c r="G43" s="6">
        <f t="shared" ref="G43:K43" si="7">G13/G31*100</f>
        <v>20.89816076753883</v>
      </c>
      <c r="H43" s="6" t="e">
        <f t="shared" si="7"/>
        <v>#VALUE!</v>
      </c>
      <c r="I43" s="6" t="e">
        <f t="shared" si="7"/>
        <v>#VALUE!</v>
      </c>
      <c r="J43" s="6" t="e">
        <f t="shared" si="7"/>
        <v>#VALUE!</v>
      </c>
      <c r="K43" s="6" t="e">
        <f t="shared" si="7"/>
        <v>#VALUE!</v>
      </c>
    </row>
    <row r="44" spans="1:11">
      <c r="I44" s="45"/>
    </row>
    <row r="45" spans="1:11">
      <c r="A45" s="6" t="s">
        <v>12</v>
      </c>
      <c r="I45" s="45"/>
    </row>
    <row r="46" spans="1:11">
      <c r="A46" s="6" t="s">
        <v>13</v>
      </c>
      <c r="B46" s="6" t="e">
        <f>B13/B11*100</f>
        <v>#VALUE!</v>
      </c>
      <c r="C46" s="153">
        <f>D13/D11*100</f>
        <v>93.649938038688305</v>
      </c>
      <c r="D46" s="153"/>
      <c r="E46" s="6">
        <f>E13/E11*100</f>
        <v>102.01294033069735</v>
      </c>
      <c r="F46" s="6">
        <f t="shared" ref="F46:K46" si="8">F13/F11*100</f>
        <v>7.389162561576355</v>
      </c>
      <c r="G46" s="6">
        <f t="shared" si="8"/>
        <v>142.38301002114554</v>
      </c>
      <c r="H46" s="6">
        <f t="shared" si="8"/>
        <v>100.00355185110641</v>
      </c>
      <c r="I46" s="6">
        <f t="shared" si="8"/>
        <v>60.651703315483651</v>
      </c>
      <c r="J46" s="6" t="e">
        <f t="shared" si="8"/>
        <v>#VALUE!</v>
      </c>
      <c r="K46" s="6">
        <f t="shared" si="8"/>
        <v>15.909090909090908</v>
      </c>
    </row>
    <row r="47" spans="1:11">
      <c r="A47" s="6" t="s">
        <v>14</v>
      </c>
      <c r="B47" s="6">
        <f>B20/B19*100</f>
        <v>98.59209793349595</v>
      </c>
      <c r="C47" s="151">
        <f>C20/C19*100</f>
        <v>99.335133547982096</v>
      </c>
      <c r="D47" s="151"/>
      <c r="E47" s="6">
        <f>E20/E19*100</f>
        <v>98.740025384755199</v>
      </c>
      <c r="F47" s="6">
        <f t="shared" ref="F47:K47" si="9">F20/F19*100</f>
        <v>3.7450861667442945</v>
      </c>
      <c r="G47" s="6">
        <f t="shared" si="9"/>
        <v>99.931858096807161</v>
      </c>
      <c r="H47" s="6">
        <f t="shared" si="9"/>
        <v>103.20366736922281</v>
      </c>
      <c r="I47" s="6">
        <f t="shared" si="9"/>
        <v>97.502374070624825</v>
      </c>
      <c r="J47" s="6" t="e">
        <f t="shared" si="9"/>
        <v>#VALUE!</v>
      </c>
      <c r="K47" s="6">
        <f t="shared" si="9"/>
        <v>38.680431913404725</v>
      </c>
    </row>
    <row r="48" spans="1:11">
      <c r="A48" s="28" t="s">
        <v>15</v>
      </c>
      <c r="B48" s="28" t="e">
        <f>AVERAGE(B46:B47)</f>
        <v>#VALUE!</v>
      </c>
      <c r="C48" s="154">
        <f>AVERAGE(C46,C47)</f>
        <v>96.492535793335207</v>
      </c>
      <c r="D48" s="154"/>
      <c r="E48" s="28">
        <f>AVERAGE(E46:E47)</f>
        <v>100.37648285772627</v>
      </c>
      <c r="F48" s="28">
        <f t="shared" ref="F48:K48" si="10">AVERAGE(F46:F47)</f>
        <v>5.5671243641603247</v>
      </c>
      <c r="G48" s="28">
        <f t="shared" si="10"/>
        <v>121.15743405897635</v>
      </c>
      <c r="H48" s="28">
        <f t="shared" si="10"/>
        <v>101.60360961016461</v>
      </c>
      <c r="I48" s="28">
        <f t="shared" si="10"/>
        <v>79.077038693054234</v>
      </c>
      <c r="J48" s="28" t="e">
        <f t="shared" si="10"/>
        <v>#VALUE!</v>
      </c>
      <c r="K48" s="28">
        <f t="shared" si="10"/>
        <v>27.294761411247816</v>
      </c>
    </row>
    <row r="49" spans="1:11">
      <c r="A49" s="28"/>
      <c r="B49" s="28"/>
      <c r="C49" s="28"/>
      <c r="D49" s="28"/>
      <c r="E49" s="28"/>
      <c r="I49" s="45"/>
    </row>
    <row r="50" spans="1:11">
      <c r="A50" s="28" t="s">
        <v>16</v>
      </c>
      <c r="B50" s="28"/>
      <c r="C50" s="28"/>
      <c r="D50" s="28"/>
      <c r="E50" s="28"/>
      <c r="I50" s="45"/>
    </row>
    <row r="51" spans="1:11">
      <c r="A51" s="28" t="s">
        <v>17</v>
      </c>
      <c r="B51" s="28" t="e">
        <f>B13/B15*100</f>
        <v>#VALUE!</v>
      </c>
      <c r="C51" s="123">
        <f>D13/D15*100</f>
        <v>93.649938038688305</v>
      </c>
      <c r="D51" s="123"/>
      <c r="E51" s="28">
        <f>E13/E15*100</f>
        <v>102.01294033069735</v>
      </c>
      <c r="F51" s="28">
        <f t="shared" ref="F51:K51" si="11">F13/F15*100</f>
        <v>7.389162561576355</v>
      </c>
      <c r="G51" s="28">
        <f t="shared" si="11"/>
        <v>142.38301002114554</v>
      </c>
      <c r="H51" s="28">
        <f t="shared" si="11"/>
        <v>100.00355185110641</v>
      </c>
      <c r="I51" s="28">
        <f t="shared" si="11"/>
        <v>60.651703315483651</v>
      </c>
      <c r="J51" s="28" t="e">
        <f t="shared" si="11"/>
        <v>#VALUE!</v>
      </c>
      <c r="K51" s="28">
        <f t="shared" si="11"/>
        <v>15.909090909090908</v>
      </c>
    </row>
    <row r="52" spans="1:11">
      <c r="A52" s="28" t="s">
        <v>18</v>
      </c>
      <c r="B52" s="28">
        <f>B20/B21*100</f>
        <v>98.59209793349595</v>
      </c>
      <c r="C52" s="123">
        <f>C20/C21*100</f>
        <v>99.335133547982096</v>
      </c>
      <c r="D52" s="123"/>
      <c r="E52" s="28">
        <f>E20/E21*100</f>
        <v>98.740025384755199</v>
      </c>
      <c r="F52" s="28">
        <f t="shared" ref="F52:K52" si="12">F20/F21*100</f>
        <v>3.7450861667442945</v>
      </c>
      <c r="G52" s="28">
        <f t="shared" si="12"/>
        <v>99.931858096807161</v>
      </c>
      <c r="H52" s="28">
        <f t="shared" si="12"/>
        <v>103.20366736922281</v>
      </c>
      <c r="I52" s="28">
        <f t="shared" si="12"/>
        <v>97.502374070624825</v>
      </c>
      <c r="J52" s="28" t="e">
        <f t="shared" si="12"/>
        <v>#VALUE!</v>
      </c>
      <c r="K52" s="28">
        <f t="shared" si="12"/>
        <v>38.680431913404725</v>
      </c>
    </row>
    <row r="53" spans="1:11">
      <c r="A53" s="28" t="s">
        <v>19</v>
      </c>
      <c r="B53" s="28" t="e">
        <f>(B51+B52)/2</f>
        <v>#VALUE!</v>
      </c>
      <c r="C53" s="123">
        <f>(C51+C52)/2</f>
        <v>96.492535793335207</v>
      </c>
      <c r="D53" s="123"/>
      <c r="E53" s="28">
        <f>(E51+E52)/2</f>
        <v>100.37648285772627</v>
      </c>
      <c r="F53" s="28">
        <f t="shared" ref="F53:K53" si="13">(F51+F52)/2</f>
        <v>5.5671243641603247</v>
      </c>
      <c r="G53" s="28">
        <f t="shared" si="13"/>
        <v>121.15743405897635</v>
      </c>
      <c r="H53" s="28">
        <f t="shared" si="13"/>
        <v>101.60360961016461</v>
      </c>
      <c r="I53" s="28">
        <f t="shared" si="13"/>
        <v>79.077038693054234</v>
      </c>
      <c r="J53" s="28" t="e">
        <f t="shared" si="13"/>
        <v>#VALUE!</v>
      </c>
      <c r="K53" s="28">
        <f t="shared" si="13"/>
        <v>27.294761411247816</v>
      </c>
    </row>
    <row r="54" spans="1:11">
      <c r="A54" s="28"/>
      <c r="B54" s="28"/>
      <c r="C54" s="73"/>
      <c r="D54" s="73"/>
      <c r="E54" s="28"/>
      <c r="I54" s="45"/>
    </row>
    <row r="55" spans="1:11">
      <c r="A55" s="28" t="s">
        <v>31</v>
      </c>
      <c r="B55" s="28"/>
      <c r="C55" s="73"/>
      <c r="D55" s="73"/>
      <c r="E55" s="28"/>
      <c r="I55" s="45"/>
    </row>
    <row r="56" spans="1:11">
      <c r="A56" s="28" t="s">
        <v>20</v>
      </c>
      <c r="B56" s="28">
        <f>B22/B20*100</f>
        <v>100</v>
      </c>
      <c r="C56" s="123">
        <f>C22/C20*100</f>
        <v>100</v>
      </c>
      <c r="D56" s="123"/>
      <c r="E56" s="28">
        <f>E22/E20*100</f>
        <v>100</v>
      </c>
      <c r="F56" s="28">
        <f t="shared" ref="F56:K56" si="14">F22/F20*100</f>
        <v>100</v>
      </c>
      <c r="G56" s="28">
        <f t="shared" si="14"/>
        <v>100</v>
      </c>
      <c r="H56" s="28">
        <f t="shared" si="14"/>
        <v>100</v>
      </c>
      <c r="I56" s="28">
        <f t="shared" si="14"/>
        <v>100</v>
      </c>
      <c r="J56" s="28">
        <f t="shared" si="14"/>
        <v>100</v>
      </c>
      <c r="K56" s="28">
        <f t="shared" si="14"/>
        <v>100</v>
      </c>
    </row>
    <row r="57" spans="1:11">
      <c r="A57" s="28"/>
      <c r="B57" s="28"/>
      <c r="C57" s="73"/>
      <c r="D57" s="73"/>
      <c r="E57" s="28"/>
      <c r="I57" s="45"/>
    </row>
    <row r="58" spans="1:11">
      <c r="A58" s="28" t="s">
        <v>21</v>
      </c>
      <c r="B58" s="28"/>
      <c r="C58" s="73"/>
      <c r="D58" s="73"/>
      <c r="E58" s="28"/>
      <c r="I58" s="45"/>
    </row>
    <row r="59" spans="1:11">
      <c r="A59" s="28" t="s">
        <v>22</v>
      </c>
      <c r="B59" s="13">
        <f>((B13/B10)-1)*100</f>
        <v>0.54984262282262719</v>
      </c>
      <c r="C59" s="132">
        <f>((D13/D10)-1)*100</f>
        <v>-1.3175307716631335</v>
      </c>
      <c r="D59" s="132"/>
      <c r="E59" s="13">
        <f>((E13/E10)-1)*100</f>
        <v>283.51351351351354</v>
      </c>
      <c r="F59" s="13">
        <f t="shared" ref="F59:K59" si="15">((F13/F10)-1)*100</f>
        <v>1163.1578947368421</v>
      </c>
      <c r="G59" s="13">
        <f t="shared" si="15"/>
        <v>-0.8197246237592104</v>
      </c>
      <c r="H59" s="13">
        <f t="shared" si="15"/>
        <v>3.5350935255325844</v>
      </c>
      <c r="I59" s="13">
        <f t="shared" si="15"/>
        <v>21.74449983991218</v>
      </c>
      <c r="J59" s="13" t="e">
        <f t="shared" si="15"/>
        <v>#DIV/0!</v>
      </c>
      <c r="K59" s="13" t="e">
        <f t="shared" si="15"/>
        <v>#DIV/0!</v>
      </c>
    </row>
    <row r="60" spans="1:11">
      <c r="A60" s="28" t="s">
        <v>23</v>
      </c>
      <c r="B60" s="13">
        <f>((B35/B34)-1)*100</f>
        <v>13.987075425498485</v>
      </c>
      <c r="C60" s="132">
        <f>((C35/C34)-1)*100</f>
        <v>4.2739035291737615</v>
      </c>
      <c r="D60" s="132"/>
      <c r="E60" s="13">
        <f>((E35/E34)-1)*100</f>
        <v>308.96982460891678</v>
      </c>
      <c r="F60" s="13">
        <f t="shared" ref="F60:K60" si="16">((F35/F34)-1)*100</f>
        <v>611.56637168141583</v>
      </c>
      <c r="G60" s="13">
        <f t="shared" si="16"/>
        <v>1.8540447215449563</v>
      </c>
      <c r="H60" s="13">
        <f t="shared" si="16"/>
        <v>35.666893408354341</v>
      </c>
      <c r="I60" s="13">
        <f t="shared" si="16"/>
        <v>37.963106273069073</v>
      </c>
      <c r="J60" s="13">
        <f t="shared" si="16"/>
        <v>-94.630838057589784</v>
      </c>
      <c r="K60" s="13" t="e">
        <f t="shared" si="16"/>
        <v>#DIV/0!</v>
      </c>
    </row>
    <row r="61" spans="1:11">
      <c r="A61" s="28" t="s">
        <v>24</v>
      </c>
      <c r="B61" s="13">
        <f>((B37/B36)-1)*100</f>
        <v>13.363753191619487</v>
      </c>
      <c r="C61" s="132">
        <f>((C37/C36)-1)*100</f>
        <v>5.6660867371479462</v>
      </c>
      <c r="D61" s="132"/>
      <c r="E61" s="13">
        <f>((E37/E36)-1)*100</f>
        <v>6.6376568747704034</v>
      </c>
      <c r="F61" s="13">
        <f t="shared" ref="F61:K61" si="17">((F37/F36)-1)*100</f>
        <v>-43.667662241887903</v>
      </c>
      <c r="G61" s="13">
        <f t="shared" si="17"/>
        <v>2.6958680394475465</v>
      </c>
      <c r="H61" s="13">
        <f t="shared" si="17"/>
        <v>31.034694410062791</v>
      </c>
      <c r="I61" s="13">
        <f t="shared" si="17"/>
        <v>13.321839142206438</v>
      </c>
      <c r="J61" s="13" t="e">
        <f t="shared" si="17"/>
        <v>#DIV/0!</v>
      </c>
      <c r="K61" s="13" t="e">
        <f t="shared" si="17"/>
        <v>#DIV/0!</v>
      </c>
    </row>
    <row r="62" spans="1:11">
      <c r="A62" s="28"/>
      <c r="B62" s="28"/>
      <c r="C62" s="73"/>
      <c r="D62" s="73"/>
      <c r="E62" s="28"/>
      <c r="I62" s="45"/>
    </row>
    <row r="63" spans="1:11">
      <c r="A63" s="28" t="s">
        <v>25</v>
      </c>
      <c r="B63" s="28"/>
      <c r="C63" s="73"/>
      <c r="D63" s="73"/>
      <c r="E63" s="28"/>
      <c r="I63" s="45"/>
    </row>
    <row r="64" spans="1:11">
      <c r="A64" s="28" t="s">
        <v>40</v>
      </c>
      <c r="B64" s="28">
        <f>(B19/B12)*12</f>
        <v>612315.70639015327</v>
      </c>
      <c r="C64" s="28">
        <f>(C19/D12)*12</f>
        <v>360000</v>
      </c>
      <c r="D64" s="28"/>
      <c r="E64" s="28">
        <f>(E19/E12)*12</f>
        <v>2702989.8947368423</v>
      </c>
      <c r="F64" s="28">
        <f t="shared" ref="F64:K64" si="18">(F19/F12)*12</f>
        <v>3602516.895828478</v>
      </c>
      <c r="G64" s="28">
        <f t="shared" si="18"/>
        <v>899795.39562034642</v>
      </c>
      <c r="H64" s="28">
        <f t="shared" si="18"/>
        <v>960000</v>
      </c>
      <c r="I64" s="28">
        <f t="shared" si="18"/>
        <v>1287936.5573406979</v>
      </c>
      <c r="J64" s="28" t="e">
        <f t="shared" si="18"/>
        <v>#VALUE!</v>
      </c>
      <c r="K64" s="28">
        <f t="shared" si="18"/>
        <v>746400</v>
      </c>
    </row>
    <row r="65" spans="1:11">
      <c r="A65" s="28" t="s">
        <v>41</v>
      </c>
      <c r="B65" s="28">
        <f>(B20/B14)*12</f>
        <v>620460.7274049914</v>
      </c>
      <c r="C65" s="28">
        <f>(C20/D14)*12</f>
        <v>376072.77855061169</v>
      </c>
      <c r="D65" s="28"/>
      <c r="E65" s="28">
        <f>(E20/E14)*12</f>
        <v>1383923.5100704106</v>
      </c>
      <c r="F65" s="28">
        <f t="shared" ref="F65:K65" si="19">(F20/F14)*12</f>
        <v>1605909.570041609</v>
      </c>
      <c r="G65" s="28">
        <f t="shared" si="19"/>
        <v>700668.8165218241</v>
      </c>
      <c r="H65" s="28">
        <f t="shared" si="19"/>
        <v>959215.99482238304</v>
      </c>
      <c r="I65" s="28">
        <f t="shared" si="19"/>
        <v>1435724.0716491661</v>
      </c>
      <c r="J65" s="28" t="e">
        <f t="shared" si="19"/>
        <v>#VALUE!</v>
      </c>
      <c r="K65" s="28">
        <f t="shared" si="19"/>
        <v>1996228.5714285714</v>
      </c>
    </row>
    <row r="66" spans="1:11">
      <c r="A66" s="28" t="s">
        <v>26</v>
      </c>
      <c r="B66" s="28" t="e">
        <f>(B64/B65)*B48</f>
        <v>#VALUE!</v>
      </c>
      <c r="C66" s="99">
        <f>(C64/C65)*C48</f>
        <v>92.3685915781478</v>
      </c>
      <c r="D66" s="99"/>
      <c r="E66" s="28">
        <f>E64/E65*E48</f>
        <v>196.04885447740972</v>
      </c>
      <c r="F66" s="28">
        <f t="shared" ref="F66:K66" si="20">F64/F65*F48</f>
        <v>12.48866060530812</v>
      </c>
      <c r="G66" s="28">
        <f t="shared" si="20"/>
        <v>155.58977185913776</v>
      </c>
      <c r="H66" s="28">
        <f t="shared" si="20"/>
        <v>101.68665425957508</v>
      </c>
      <c r="I66" s="28">
        <f t="shared" si="20"/>
        <v>70.937174482309999</v>
      </c>
      <c r="J66" s="28" t="e">
        <f t="shared" si="20"/>
        <v>#VALUE!</v>
      </c>
      <c r="K66" s="28">
        <f t="shared" si="20"/>
        <v>10.205649898486259</v>
      </c>
    </row>
    <row r="67" spans="1:11">
      <c r="A67" s="28" t="s">
        <v>34</v>
      </c>
      <c r="B67" s="28">
        <f>B19/B12</f>
        <v>51026.308865846106</v>
      </c>
      <c r="C67" s="123">
        <f>C19/D12</f>
        <v>30000</v>
      </c>
      <c r="D67" s="123"/>
      <c r="E67" s="28">
        <f>E19/E12</f>
        <v>225249.15789473685</v>
      </c>
      <c r="F67" s="28">
        <f t="shared" ref="F67:K67" si="21">F19/F12</f>
        <v>300209.74131903984</v>
      </c>
      <c r="G67" s="28">
        <f t="shared" si="21"/>
        <v>74982.949635028868</v>
      </c>
      <c r="H67" s="28">
        <f t="shared" si="21"/>
        <v>80000</v>
      </c>
      <c r="I67" s="28">
        <f t="shared" si="21"/>
        <v>107328.04644505816</v>
      </c>
      <c r="J67" s="28" t="e">
        <f t="shared" si="21"/>
        <v>#VALUE!</v>
      </c>
      <c r="K67" s="28">
        <f t="shared" si="21"/>
        <v>62200</v>
      </c>
    </row>
    <row r="68" spans="1:11">
      <c r="A68" s="28" t="s">
        <v>35</v>
      </c>
      <c r="B68" s="28">
        <f>B20/B14</f>
        <v>51705.060617082614</v>
      </c>
      <c r="C68" s="123">
        <f>C20/D14</f>
        <v>31339.398212550976</v>
      </c>
      <c r="D68" s="123"/>
      <c r="E68" s="28">
        <f>E20/E14</f>
        <v>115326.95917253422</v>
      </c>
      <c r="F68" s="28">
        <f t="shared" ref="F68:K68" si="22">F20/F14</f>
        <v>133825.79750346742</v>
      </c>
      <c r="G68" s="28">
        <f t="shared" si="22"/>
        <v>58389.068043485342</v>
      </c>
      <c r="H68" s="28">
        <f t="shared" si="22"/>
        <v>79934.666235198587</v>
      </c>
      <c r="I68" s="28">
        <f t="shared" si="22"/>
        <v>119643.6726374305</v>
      </c>
      <c r="J68" s="28" t="e">
        <f t="shared" si="22"/>
        <v>#VALUE!</v>
      </c>
      <c r="K68" s="28">
        <f t="shared" si="22"/>
        <v>166352.38095238095</v>
      </c>
    </row>
    <row r="69" spans="1:11">
      <c r="A69" s="28"/>
      <c r="B69" s="28"/>
      <c r="C69" s="28"/>
      <c r="D69" s="28"/>
      <c r="E69" s="28"/>
      <c r="I69" s="45"/>
    </row>
    <row r="70" spans="1:11">
      <c r="A70" s="28" t="s">
        <v>27</v>
      </c>
      <c r="B70" s="28"/>
      <c r="C70" s="28"/>
      <c r="D70" s="28"/>
      <c r="E70" s="28"/>
      <c r="I70" s="45"/>
    </row>
    <row r="71" spans="1:11">
      <c r="A71" s="28" t="s">
        <v>28</v>
      </c>
      <c r="B71" s="28">
        <f>(B26/B25)*100</f>
        <v>94.404243482721952</v>
      </c>
      <c r="C71" s="45"/>
      <c r="D71" s="28"/>
      <c r="E71" s="28"/>
      <c r="I71" s="45"/>
    </row>
    <row r="72" spans="1:11">
      <c r="A72" s="28" t="s">
        <v>29</v>
      </c>
      <c r="B72" s="28">
        <f>(B20/B26)*100</f>
        <v>104.43608708282319</v>
      </c>
      <c r="C72" s="45"/>
      <c r="D72" s="28"/>
      <c r="E72" s="28"/>
      <c r="I72" s="45"/>
    </row>
    <row r="73" spans="1:11" ht="15.75" thickBot="1">
      <c r="A73" s="34"/>
      <c r="B73" s="34"/>
      <c r="C73" s="34"/>
      <c r="D73" s="34"/>
      <c r="E73" s="34"/>
      <c r="F73" s="34"/>
      <c r="G73" s="34"/>
      <c r="H73" s="34"/>
      <c r="I73" s="85"/>
      <c r="J73" s="85"/>
      <c r="K73" s="85"/>
    </row>
    <row r="74" spans="1:11" ht="15.75" thickTop="1">
      <c r="A74" s="72"/>
    </row>
    <row r="75" spans="1:11">
      <c r="A75" s="72"/>
    </row>
    <row r="76" spans="1:11">
      <c r="A76" s="6" t="s">
        <v>30</v>
      </c>
      <c r="B76" s="6" t="s">
        <v>156</v>
      </c>
      <c r="D76" s="25"/>
    </row>
    <row r="77" spans="1:11">
      <c r="A77" s="6" t="s">
        <v>65</v>
      </c>
    </row>
    <row r="78" spans="1:11">
      <c r="A78" s="35" t="s">
        <v>103</v>
      </c>
    </row>
    <row r="79" spans="1:11">
      <c r="A79" s="35" t="s">
        <v>129</v>
      </c>
    </row>
    <row r="80" spans="1:11">
      <c r="A80" s="6" t="s">
        <v>105</v>
      </c>
    </row>
    <row r="81" spans="1:1">
      <c r="A81" s="6" t="s">
        <v>45</v>
      </c>
    </row>
    <row r="82" spans="1:1">
      <c r="A82" s="98" t="s">
        <v>151</v>
      </c>
    </row>
    <row r="83" spans="1:1">
      <c r="A83" s="84" t="s">
        <v>56</v>
      </c>
    </row>
    <row r="84" spans="1:1">
      <c r="A84" s="6" t="s">
        <v>148</v>
      </c>
    </row>
    <row r="85" spans="1:1">
      <c r="A85" s="6" t="s">
        <v>46</v>
      </c>
    </row>
    <row r="86" spans="1:1">
      <c r="A86" s="36" t="s">
        <v>47</v>
      </c>
    </row>
    <row r="87" spans="1:1">
      <c r="A87" s="36" t="s">
        <v>50</v>
      </c>
    </row>
    <row r="88" spans="1:1">
      <c r="A88" s="6" t="s">
        <v>155</v>
      </c>
    </row>
  </sheetData>
  <mergeCells count="26">
    <mergeCell ref="C34:D34"/>
    <mergeCell ref="C35:D35"/>
    <mergeCell ref="C36:D36"/>
    <mergeCell ref="C37:D37"/>
    <mergeCell ref="C22:D22"/>
    <mergeCell ref="A2:I2"/>
    <mergeCell ref="C31:D31"/>
    <mergeCell ref="C21:D21"/>
    <mergeCell ref="B4:B5"/>
    <mergeCell ref="C18:D18"/>
    <mergeCell ref="C19:D19"/>
    <mergeCell ref="C20:D20"/>
    <mergeCell ref="C67:D67"/>
    <mergeCell ref="C68:D68"/>
    <mergeCell ref="C42:D42"/>
    <mergeCell ref="C43:D43"/>
    <mergeCell ref="C47:D47"/>
    <mergeCell ref="C60:D60"/>
    <mergeCell ref="C61:D61"/>
    <mergeCell ref="C59:D59"/>
    <mergeCell ref="C51:D51"/>
    <mergeCell ref="C52:D52"/>
    <mergeCell ref="C53:D53"/>
    <mergeCell ref="C56:D56"/>
    <mergeCell ref="C46:D46"/>
    <mergeCell ref="C48:D48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2" sqref="L12"/>
    </sheetView>
  </sheetViews>
  <sheetFormatPr baseColWidth="10" defaultColWidth="11.42578125" defaultRowHeight="15"/>
  <cols>
    <col min="1" max="16384" width="11.42578125" style="17"/>
  </cols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</cp:lastModifiedBy>
  <cp:lastPrinted>2012-11-21T16:57:56Z</cp:lastPrinted>
  <dcterms:created xsi:type="dcterms:W3CDTF">2012-04-24T21:09:42Z</dcterms:created>
  <dcterms:modified xsi:type="dcterms:W3CDTF">2017-03-13T19:02:38Z</dcterms:modified>
</cp:coreProperties>
</file>