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6.xml" ContentType="application/vnd.ms-office.chart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  <sheet name="Hoja1" sheetId="9" r:id="rId8"/>
  </sheets>
  <calcPr calcId="125725"/>
</workbook>
</file>

<file path=xl/calcChain.xml><?xml version="1.0" encoding="utf-8"?>
<calcChain xmlns="http://schemas.openxmlformats.org/spreadsheetml/2006/main">
  <c r="C66" i="7"/>
  <c r="D66"/>
  <c r="E66"/>
  <c r="F66"/>
  <c r="G66"/>
  <c r="H66"/>
  <c r="I66"/>
  <c r="C65"/>
  <c r="D65"/>
  <c r="E65"/>
  <c r="F65"/>
  <c r="G65"/>
  <c r="H65"/>
  <c r="I65"/>
  <c r="B66"/>
  <c r="B65"/>
  <c r="C64"/>
  <c r="D64"/>
  <c r="E64"/>
  <c r="F64"/>
  <c r="G64"/>
  <c r="H64"/>
  <c r="I64"/>
  <c r="B64"/>
  <c r="C63"/>
  <c r="D63"/>
  <c r="E63"/>
  <c r="F63"/>
  <c r="G63"/>
  <c r="H63"/>
  <c r="I63"/>
  <c r="C62"/>
  <c r="D62"/>
  <c r="E62"/>
  <c r="F62"/>
  <c r="G62"/>
  <c r="H62"/>
  <c r="I62"/>
  <c r="B63"/>
  <c r="B62"/>
  <c r="C59"/>
  <c r="D59"/>
  <c r="E59"/>
  <c r="F59"/>
  <c r="G59"/>
  <c r="H59"/>
  <c r="I59"/>
  <c r="C58"/>
  <c r="D58"/>
  <c r="E58"/>
  <c r="F58"/>
  <c r="G58"/>
  <c r="H58"/>
  <c r="I58"/>
  <c r="C57"/>
  <c r="D57"/>
  <c r="E57"/>
  <c r="F57"/>
  <c r="G57"/>
  <c r="H57"/>
  <c r="I57"/>
  <c r="F54"/>
  <c r="G54"/>
  <c r="H54"/>
  <c r="I54"/>
  <c r="C51"/>
  <c r="D51"/>
  <c r="E51"/>
  <c r="F51"/>
  <c r="G51"/>
  <c r="H51"/>
  <c r="I51"/>
  <c r="C50"/>
  <c r="D50"/>
  <c r="E50"/>
  <c r="F50"/>
  <c r="G50"/>
  <c r="H50"/>
  <c r="I50"/>
  <c r="C49"/>
  <c r="D49"/>
  <c r="E49"/>
  <c r="F49"/>
  <c r="G49"/>
  <c r="H49"/>
  <c r="I49"/>
  <c r="C46"/>
  <c r="D46"/>
  <c r="E46"/>
  <c r="F46"/>
  <c r="G46"/>
  <c r="H46"/>
  <c r="I46"/>
  <c r="C45"/>
  <c r="D45"/>
  <c r="E45"/>
  <c r="F45"/>
  <c r="G45"/>
  <c r="H45"/>
  <c r="I45"/>
  <c r="C44"/>
  <c r="D44"/>
  <c r="E44"/>
  <c r="F44"/>
  <c r="G44"/>
  <c r="H44"/>
  <c r="I44"/>
  <c r="C35"/>
  <c r="D35"/>
  <c r="E35"/>
  <c r="F35"/>
  <c r="G35"/>
  <c r="H35"/>
  <c r="I35"/>
  <c r="C34"/>
  <c r="D34"/>
  <c r="E34"/>
  <c r="F34"/>
  <c r="G34"/>
  <c r="H34"/>
  <c r="I34"/>
  <c r="C33"/>
  <c r="D33"/>
  <c r="E33"/>
  <c r="F33"/>
  <c r="G33"/>
  <c r="H33"/>
  <c r="I33"/>
  <c r="C32"/>
  <c r="D32"/>
  <c r="E32"/>
  <c r="F32"/>
  <c r="G32"/>
  <c r="H32"/>
  <c r="I32"/>
  <c r="D19"/>
  <c r="E19"/>
  <c r="F19"/>
  <c r="G19"/>
  <c r="H19"/>
  <c r="I19"/>
  <c r="C19"/>
  <c r="D18"/>
  <c r="E18"/>
  <c r="F18"/>
  <c r="G18"/>
  <c r="H18"/>
  <c r="I18"/>
  <c r="I20" s="1"/>
  <c r="C18"/>
  <c r="D17"/>
  <c r="E17"/>
  <c r="F17"/>
  <c r="G17"/>
  <c r="H17"/>
  <c r="I17"/>
  <c r="B17" s="1"/>
  <c r="D16"/>
  <c r="E16"/>
  <c r="F16"/>
  <c r="G16"/>
  <c r="H16"/>
  <c r="I16"/>
  <c r="B16"/>
  <c r="F12"/>
  <c r="F11"/>
  <c r="F10"/>
  <c r="D12"/>
  <c r="E12"/>
  <c r="G12"/>
  <c r="H12"/>
  <c r="I12"/>
  <c r="D11"/>
  <c r="E11"/>
  <c r="G11"/>
  <c r="H11"/>
  <c r="I11"/>
  <c r="C11"/>
  <c r="C12"/>
  <c r="D10"/>
  <c r="E10"/>
  <c r="G10"/>
  <c r="H10"/>
  <c r="I10"/>
  <c r="C10"/>
  <c r="B11"/>
  <c r="B12"/>
  <c r="B13"/>
  <c r="C66" i="6"/>
  <c r="D66"/>
  <c r="E66"/>
  <c r="F66"/>
  <c r="G66"/>
  <c r="H66"/>
  <c r="I66"/>
  <c r="B66"/>
  <c r="C65"/>
  <c r="D65"/>
  <c r="E65"/>
  <c r="F65"/>
  <c r="G65"/>
  <c r="H65"/>
  <c r="C64"/>
  <c r="D64"/>
  <c r="E64"/>
  <c r="F64"/>
  <c r="G64"/>
  <c r="H64"/>
  <c r="C63"/>
  <c r="D63"/>
  <c r="E63"/>
  <c r="F63"/>
  <c r="G63"/>
  <c r="H63"/>
  <c r="I63"/>
  <c r="B63"/>
  <c r="C62"/>
  <c r="D62"/>
  <c r="E62"/>
  <c r="F62"/>
  <c r="G62"/>
  <c r="H62"/>
  <c r="C59"/>
  <c r="D59"/>
  <c r="E59"/>
  <c r="F59"/>
  <c r="G59"/>
  <c r="H59"/>
  <c r="I59"/>
  <c r="C58"/>
  <c r="D58"/>
  <c r="E58"/>
  <c r="F58"/>
  <c r="G58"/>
  <c r="H58"/>
  <c r="I58"/>
  <c r="C57"/>
  <c r="D57"/>
  <c r="E57"/>
  <c r="F57"/>
  <c r="G57"/>
  <c r="H57"/>
  <c r="I57"/>
  <c r="C54"/>
  <c r="D54"/>
  <c r="E54"/>
  <c r="F54"/>
  <c r="G54"/>
  <c r="H54"/>
  <c r="I54"/>
  <c r="C51"/>
  <c r="D51"/>
  <c r="E51"/>
  <c r="F51"/>
  <c r="G51"/>
  <c r="H51"/>
  <c r="I51"/>
  <c r="C50"/>
  <c r="D50"/>
  <c r="E50"/>
  <c r="F50"/>
  <c r="G50"/>
  <c r="H50"/>
  <c r="I50"/>
  <c r="C49"/>
  <c r="D49"/>
  <c r="E49"/>
  <c r="F49"/>
  <c r="G49"/>
  <c r="H49"/>
  <c r="I49"/>
  <c r="C46"/>
  <c r="D46"/>
  <c r="E46"/>
  <c r="F46"/>
  <c r="G46"/>
  <c r="H46"/>
  <c r="I46"/>
  <c r="C45"/>
  <c r="D45"/>
  <c r="E45"/>
  <c r="F45"/>
  <c r="G45"/>
  <c r="H45"/>
  <c r="C44"/>
  <c r="D44"/>
  <c r="E44"/>
  <c r="F44"/>
  <c r="G44"/>
  <c r="H44"/>
  <c r="I44"/>
  <c r="C35"/>
  <c r="D35"/>
  <c r="E35"/>
  <c r="F35"/>
  <c r="G35"/>
  <c r="H35"/>
  <c r="I35"/>
  <c r="C34"/>
  <c r="D34"/>
  <c r="E34"/>
  <c r="F34"/>
  <c r="G34"/>
  <c r="H34"/>
  <c r="I34"/>
  <c r="C33"/>
  <c r="D33"/>
  <c r="E33"/>
  <c r="F33"/>
  <c r="G33"/>
  <c r="H33"/>
  <c r="I33"/>
  <c r="C32"/>
  <c r="D32"/>
  <c r="E32"/>
  <c r="F32"/>
  <c r="G32"/>
  <c r="H32"/>
  <c r="I32"/>
  <c r="D19"/>
  <c r="E19"/>
  <c r="F19"/>
  <c r="G19"/>
  <c r="H19"/>
  <c r="I19"/>
  <c r="C19"/>
  <c r="D18"/>
  <c r="E18"/>
  <c r="E20" s="1"/>
  <c r="F18"/>
  <c r="G18"/>
  <c r="G20" s="1"/>
  <c r="H18"/>
  <c r="I18"/>
  <c r="I20" s="1"/>
  <c r="D17"/>
  <c r="E17"/>
  <c r="F17"/>
  <c r="G17"/>
  <c r="H17"/>
  <c r="I17"/>
  <c r="I65" s="1"/>
  <c r="C17"/>
  <c r="C18"/>
  <c r="B18" s="1"/>
  <c r="D16"/>
  <c r="E16"/>
  <c r="F16"/>
  <c r="G16"/>
  <c r="H16"/>
  <c r="I16"/>
  <c r="D20"/>
  <c r="F20"/>
  <c r="H20"/>
  <c r="B17"/>
  <c r="B65" s="1"/>
  <c r="B19"/>
  <c r="B16"/>
  <c r="F12"/>
  <c r="F11"/>
  <c r="F10"/>
  <c r="D12"/>
  <c r="E12"/>
  <c r="G12"/>
  <c r="H12"/>
  <c r="I12"/>
  <c r="D11"/>
  <c r="E11"/>
  <c r="G11"/>
  <c r="H11"/>
  <c r="I11"/>
  <c r="D10"/>
  <c r="E10"/>
  <c r="G10"/>
  <c r="H10"/>
  <c r="I10"/>
  <c r="C11"/>
  <c r="C12"/>
  <c r="C10"/>
  <c r="B11"/>
  <c r="B12"/>
  <c r="B13"/>
  <c r="C66" i="5"/>
  <c r="D66"/>
  <c r="E66"/>
  <c r="F66"/>
  <c r="G66"/>
  <c r="H66"/>
  <c r="I66"/>
  <c r="B66"/>
  <c r="C65"/>
  <c r="D65"/>
  <c r="E65"/>
  <c r="F65"/>
  <c r="G65"/>
  <c r="H65"/>
  <c r="C64"/>
  <c r="D64"/>
  <c r="E64"/>
  <c r="F64"/>
  <c r="G64"/>
  <c r="H64"/>
  <c r="C63"/>
  <c r="D63"/>
  <c r="E63"/>
  <c r="F63"/>
  <c r="G63"/>
  <c r="H63"/>
  <c r="I63"/>
  <c r="B63"/>
  <c r="C62"/>
  <c r="D62"/>
  <c r="E62"/>
  <c r="F62"/>
  <c r="G62"/>
  <c r="H62"/>
  <c r="F59"/>
  <c r="G59"/>
  <c r="H59"/>
  <c r="I59"/>
  <c r="F58"/>
  <c r="G58"/>
  <c r="H58"/>
  <c r="I58"/>
  <c r="F57"/>
  <c r="G57"/>
  <c r="H57"/>
  <c r="I57"/>
  <c r="C54"/>
  <c r="D54"/>
  <c r="E54"/>
  <c r="F54"/>
  <c r="G54"/>
  <c r="H54"/>
  <c r="I54"/>
  <c r="C51"/>
  <c r="D51"/>
  <c r="E51"/>
  <c r="F51"/>
  <c r="G51"/>
  <c r="H51"/>
  <c r="I51"/>
  <c r="C50"/>
  <c r="D50"/>
  <c r="E50"/>
  <c r="F50"/>
  <c r="G50"/>
  <c r="H50"/>
  <c r="I50"/>
  <c r="C49"/>
  <c r="D49"/>
  <c r="E49"/>
  <c r="F49"/>
  <c r="G49"/>
  <c r="H49"/>
  <c r="I49"/>
  <c r="C46"/>
  <c r="D46"/>
  <c r="E46"/>
  <c r="F46"/>
  <c r="G46"/>
  <c r="H46"/>
  <c r="I46"/>
  <c r="C45"/>
  <c r="D45"/>
  <c r="E45"/>
  <c r="F45"/>
  <c r="G45"/>
  <c r="H45"/>
  <c r="C44"/>
  <c r="D44"/>
  <c r="E44"/>
  <c r="F44"/>
  <c r="G44"/>
  <c r="H44"/>
  <c r="I44"/>
  <c r="C35"/>
  <c r="D35"/>
  <c r="E35"/>
  <c r="F35"/>
  <c r="G35"/>
  <c r="H35"/>
  <c r="I35"/>
  <c r="C34"/>
  <c r="D34"/>
  <c r="E34"/>
  <c r="F34"/>
  <c r="G34"/>
  <c r="H34"/>
  <c r="I34"/>
  <c r="C33"/>
  <c r="D33"/>
  <c r="E33"/>
  <c r="F33"/>
  <c r="G33"/>
  <c r="H33"/>
  <c r="I33"/>
  <c r="C32"/>
  <c r="D32"/>
  <c r="E32"/>
  <c r="F32"/>
  <c r="G32"/>
  <c r="H32"/>
  <c r="I32"/>
  <c r="D20"/>
  <c r="E20"/>
  <c r="F20"/>
  <c r="G20"/>
  <c r="H20"/>
  <c r="I20"/>
  <c r="D19"/>
  <c r="E19"/>
  <c r="F19"/>
  <c r="G19"/>
  <c r="H19"/>
  <c r="I19"/>
  <c r="C19"/>
  <c r="D18"/>
  <c r="E18"/>
  <c r="F18"/>
  <c r="G18"/>
  <c r="H18"/>
  <c r="I18"/>
  <c r="D17"/>
  <c r="E17"/>
  <c r="F17"/>
  <c r="G17"/>
  <c r="H17"/>
  <c r="I17"/>
  <c r="I45" s="1"/>
  <c r="C17"/>
  <c r="C18"/>
  <c r="D16"/>
  <c r="E16"/>
  <c r="B16" s="1"/>
  <c r="F16"/>
  <c r="G16"/>
  <c r="H16"/>
  <c r="I16"/>
  <c r="B18"/>
  <c r="B19"/>
  <c r="F12"/>
  <c r="D12"/>
  <c r="E12"/>
  <c r="G12"/>
  <c r="H12"/>
  <c r="I12"/>
  <c r="F11"/>
  <c r="D11"/>
  <c r="E11"/>
  <c r="G11"/>
  <c r="H11"/>
  <c r="I11"/>
  <c r="D13"/>
  <c r="E13"/>
  <c r="F13"/>
  <c r="G13"/>
  <c r="H13"/>
  <c r="I13"/>
  <c r="C13"/>
  <c r="C11"/>
  <c r="C12"/>
  <c r="F10"/>
  <c r="D10"/>
  <c r="E10"/>
  <c r="G10"/>
  <c r="H10"/>
  <c r="I10"/>
  <c r="C10"/>
  <c r="B12"/>
  <c r="B17" l="1"/>
  <c r="I62"/>
  <c r="I64" s="1"/>
  <c r="I65"/>
  <c r="B62" i="6"/>
  <c r="I45"/>
  <c r="I62"/>
  <c r="I64" s="1"/>
  <c r="B19" i="7"/>
  <c r="G20"/>
  <c r="H20"/>
  <c r="B65" i="5" l="1"/>
  <c r="B62"/>
  <c r="F20" i="7"/>
  <c r="E20" l="1"/>
  <c r="B18" l="1"/>
  <c r="D20"/>
  <c r="C66" i="4" l="1"/>
  <c r="D66"/>
  <c r="E66"/>
  <c r="F66"/>
  <c r="G66"/>
  <c r="H66"/>
  <c r="I66"/>
  <c r="C65"/>
  <c r="D65"/>
  <c r="E65"/>
  <c r="F65"/>
  <c r="G65"/>
  <c r="H65"/>
  <c r="I65"/>
  <c r="C63"/>
  <c r="D63"/>
  <c r="E63"/>
  <c r="F63"/>
  <c r="G63"/>
  <c r="H63"/>
  <c r="I63"/>
  <c r="C62"/>
  <c r="D62"/>
  <c r="E62"/>
  <c r="F62"/>
  <c r="G62"/>
  <c r="H62"/>
  <c r="I62"/>
  <c r="F57"/>
  <c r="G57"/>
  <c r="H57"/>
  <c r="I57"/>
  <c r="F50"/>
  <c r="G50"/>
  <c r="H50"/>
  <c r="I50"/>
  <c r="C49"/>
  <c r="D49"/>
  <c r="E49"/>
  <c r="F49"/>
  <c r="G49"/>
  <c r="G51" s="1"/>
  <c r="H49"/>
  <c r="H51" s="1"/>
  <c r="I49"/>
  <c r="I51" s="1"/>
  <c r="H46"/>
  <c r="I46"/>
  <c r="F45"/>
  <c r="G45"/>
  <c r="H45"/>
  <c r="I45"/>
  <c r="C44"/>
  <c r="D44"/>
  <c r="E44"/>
  <c r="F44"/>
  <c r="F46" s="1"/>
  <c r="F64" s="1"/>
  <c r="G44"/>
  <c r="G46" s="1"/>
  <c r="H44"/>
  <c r="I44"/>
  <c r="C33"/>
  <c r="C35" s="1"/>
  <c r="D33"/>
  <c r="D35" s="1"/>
  <c r="E33"/>
  <c r="E35" s="1"/>
  <c r="F33"/>
  <c r="F58" s="1"/>
  <c r="G33"/>
  <c r="G35" s="1"/>
  <c r="H33"/>
  <c r="I33"/>
  <c r="I35" s="1"/>
  <c r="C32"/>
  <c r="C34" s="1"/>
  <c r="D32"/>
  <c r="D34" s="1"/>
  <c r="E32"/>
  <c r="E34" s="1"/>
  <c r="F32"/>
  <c r="F34" s="1"/>
  <c r="G32"/>
  <c r="H32"/>
  <c r="H34" s="1"/>
  <c r="I32"/>
  <c r="F35" l="1"/>
  <c r="F59" s="1"/>
  <c r="F51"/>
  <c r="I64"/>
  <c r="H64"/>
  <c r="G64"/>
  <c r="H58"/>
  <c r="I58"/>
  <c r="G58"/>
  <c r="H35"/>
  <c r="H59" s="1"/>
  <c r="G34"/>
  <c r="G59" s="1"/>
  <c r="I34"/>
  <c r="I59" s="1"/>
  <c r="D20" l="1"/>
  <c r="E20"/>
  <c r="F20"/>
  <c r="F54" s="1"/>
  <c r="G20"/>
  <c r="G54" s="1"/>
  <c r="H20"/>
  <c r="H54" s="1"/>
  <c r="I20"/>
  <c r="I54" s="1"/>
  <c r="D20" i="3"/>
  <c r="E20"/>
  <c r="F20"/>
  <c r="G20"/>
  <c r="H20"/>
  <c r="I20"/>
  <c r="B20"/>
  <c r="B17" i="4"/>
  <c r="B18"/>
  <c r="B19"/>
  <c r="B16"/>
  <c r="B65" l="1"/>
  <c r="B62"/>
  <c r="B66"/>
  <c r="B63"/>
  <c r="C63" i="3" l="1"/>
  <c r="D63"/>
  <c r="E63"/>
  <c r="F63"/>
  <c r="G63"/>
  <c r="H63"/>
  <c r="I63"/>
  <c r="C62"/>
  <c r="D62"/>
  <c r="E62"/>
  <c r="F62"/>
  <c r="G62"/>
  <c r="H62"/>
  <c r="I62"/>
  <c r="C35" i="2"/>
  <c r="D35"/>
  <c r="E35"/>
  <c r="F35"/>
  <c r="G35"/>
  <c r="H35"/>
  <c r="I35"/>
  <c r="C34"/>
  <c r="D34"/>
  <c r="E34"/>
  <c r="F34"/>
  <c r="G34"/>
  <c r="H34"/>
  <c r="I34"/>
  <c r="C33" i="3"/>
  <c r="C35" s="1"/>
  <c r="D33"/>
  <c r="D35" s="1"/>
  <c r="E33"/>
  <c r="E35" s="1"/>
  <c r="F33"/>
  <c r="F35" s="1"/>
  <c r="G33"/>
  <c r="G35" s="1"/>
  <c r="H33"/>
  <c r="H35" s="1"/>
  <c r="I33"/>
  <c r="I35" s="1"/>
  <c r="C66"/>
  <c r="D66"/>
  <c r="E66"/>
  <c r="F66"/>
  <c r="G66"/>
  <c r="H66"/>
  <c r="I66"/>
  <c r="C65"/>
  <c r="D65"/>
  <c r="E65"/>
  <c r="F65"/>
  <c r="G65"/>
  <c r="H65"/>
  <c r="I65"/>
  <c r="F57"/>
  <c r="G57"/>
  <c r="H57"/>
  <c r="I57"/>
  <c r="F54"/>
  <c r="G54"/>
  <c r="H54"/>
  <c r="I54"/>
  <c r="F50"/>
  <c r="F51" s="1"/>
  <c r="G50"/>
  <c r="H50"/>
  <c r="I50"/>
  <c r="C49"/>
  <c r="D49"/>
  <c r="E49"/>
  <c r="F49"/>
  <c r="G49"/>
  <c r="G51" s="1"/>
  <c r="H49"/>
  <c r="H51" s="1"/>
  <c r="I49"/>
  <c r="I51" s="1"/>
  <c r="F45"/>
  <c r="F46" s="1"/>
  <c r="G45"/>
  <c r="G46" s="1"/>
  <c r="H45"/>
  <c r="H46" s="1"/>
  <c r="I45"/>
  <c r="I46" s="1"/>
  <c r="F32"/>
  <c r="F58" s="1"/>
  <c r="G32"/>
  <c r="G34" s="1"/>
  <c r="H32"/>
  <c r="H58" s="1"/>
  <c r="I32"/>
  <c r="I34" s="1"/>
  <c r="B17"/>
  <c r="B65" s="1"/>
  <c r="B18"/>
  <c r="B33" s="1"/>
  <c r="B19"/>
  <c r="B16"/>
  <c r="C66" i="8"/>
  <c r="D66"/>
  <c r="E66"/>
  <c r="F66"/>
  <c r="G66"/>
  <c r="H66"/>
  <c r="I66"/>
  <c r="C65"/>
  <c r="D65"/>
  <c r="E65"/>
  <c r="F65"/>
  <c r="G65"/>
  <c r="H65"/>
  <c r="I65"/>
  <c r="B66"/>
  <c r="C64"/>
  <c r="D64"/>
  <c r="E64"/>
  <c r="F64"/>
  <c r="G64"/>
  <c r="H64"/>
  <c r="C63"/>
  <c r="D63"/>
  <c r="E63"/>
  <c r="F63"/>
  <c r="G63"/>
  <c r="H63"/>
  <c r="I63"/>
  <c r="C62"/>
  <c r="D62"/>
  <c r="E62"/>
  <c r="F62"/>
  <c r="G62"/>
  <c r="H62"/>
  <c r="I62"/>
  <c r="B63"/>
  <c r="F59"/>
  <c r="G59"/>
  <c r="H59"/>
  <c r="I59"/>
  <c r="C66" i="2"/>
  <c r="D66"/>
  <c r="E66"/>
  <c r="F66"/>
  <c r="G66"/>
  <c r="H66"/>
  <c r="I66"/>
  <c r="B66"/>
  <c r="C65"/>
  <c r="D65"/>
  <c r="E65"/>
  <c r="F65"/>
  <c r="G65"/>
  <c r="H65"/>
  <c r="I65"/>
  <c r="B65"/>
  <c r="C63"/>
  <c r="D63"/>
  <c r="E63"/>
  <c r="F63"/>
  <c r="G63"/>
  <c r="H63"/>
  <c r="I63"/>
  <c r="B63"/>
  <c r="B64" s="1"/>
  <c r="C62"/>
  <c r="D62"/>
  <c r="E62"/>
  <c r="F62"/>
  <c r="G62"/>
  <c r="H62"/>
  <c r="I62"/>
  <c r="B62"/>
  <c r="C64"/>
  <c r="D64"/>
  <c r="E64"/>
  <c r="F64"/>
  <c r="G64"/>
  <c r="H64"/>
  <c r="I64"/>
  <c r="F59"/>
  <c r="H59"/>
  <c r="F58"/>
  <c r="G58"/>
  <c r="H58"/>
  <c r="I58"/>
  <c r="F57"/>
  <c r="G57"/>
  <c r="H57"/>
  <c r="I57"/>
  <c r="F54"/>
  <c r="G54"/>
  <c r="H54"/>
  <c r="I54"/>
  <c r="F51"/>
  <c r="G51"/>
  <c r="H51"/>
  <c r="I51"/>
  <c r="F50"/>
  <c r="G50"/>
  <c r="H50"/>
  <c r="I50"/>
  <c r="C49"/>
  <c r="D49"/>
  <c r="E49"/>
  <c r="F49"/>
  <c r="G49"/>
  <c r="H49"/>
  <c r="I49"/>
  <c r="C44"/>
  <c r="D44"/>
  <c r="E44"/>
  <c r="F44"/>
  <c r="G44"/>
  <c r="H44"/>
  <c r="I44"/>
  <c r="F46"/>
  <c r="G46"/>
  <c r="H46"/>
  <c r="I46"/>
  <c r="F45"/>
  <c r="G45"/>
  <c r="H45"/>
  <c r="I45"/>
  <c r="F33"/>
  <c r="G33"/>
  <c r="H33"/>
  <c r="I33"/>
  <c r="F32"/>
  <c r="G32"/>
  <c r="H32"/>
  <c r="I32"/>
  <c r="I64" i="3" l="1"/>
  <c r="G64"/>
  <c r="H64"/>
  <c r="F64"/>
  <c r="B63"/>
  <c r="B66"/>
  <c r="B62"/>
  <c r="H34"/>
  <c r="H59" s="1"/>
  <c r="I58"/>
  <c r="G58"/>
  <c r="F34"/>
  <c r="F59" s="1"/>
  <c r="I59" i="2"/>
  <c r="G59"/>
  <c r="I59" i="3"/>
  <c r="G59"/>
  <c r="D20" i="2" l="1"/>
  <c r="E20"/>
  <c r="F20"/>
  <c r="G20"/>
  <c r="H20"/>
  <c r="I20"/>
  <c r="B17" l="1"/>
  <c r="B18"/>
  <c r="B19"/>
  <c r="B16"/>
  <c r="D20" i="8" l="1"/>
  <c r="E20"/>
  <c r="F20"/>
  <c r="B20" s="1"/>
  <c r="G20"/>
  <c r="H20"/>
  <c r="I20"/>
  <c r="B18"/>
  <c r="B17"/>
  <c r="B19"/>
  <c r="B65" l="1"/>
  <c r="B62"/>
  <c r="F58"/>
  <c r="G58"/>
  <c r="H58"/>
  <c r="I58"/>
  <c r="F57"/>
  <c r="G57"/>
  <c r="H57"/>
  <c r="I57"/>
  <c r="F54"/>
  <c r="G54"/>
  <c r="H54"/>
  <c r="I54"/>
  <c r="F51"/>
  <c r="G51"/>
  <c r="H51"/>
  <c r="I51"/>
  <c r="F50"/>
  <c r="G50"/>
  <c r="H50"/>
  <c r="I50"/>
  <c r="C46" l="1"/>
  <c r="D46"/>
  <c r="E46"/>
  <c r="F46"/>
  <c r="G46"/>
  <c r="H46"/>
  <c r="I46"/>
  <c r="I64" s="1"/>
  <c r="C45"/>
  <c r="D45"/>
  <c r="E45"/>
  <c r="F45"/>
  <c r="G45"/>
  <c r="H45"/>
  <c r="I45"/>
  <c r="C44"/>
  <c r="D44"/>
  <c r="E44"/>
  <c r="F44"/>
  <c r="G44"/>
  <c r="H44"/>
  <c r="I44"/>
  <c r="C35"/>
  <c r="D35"/>
  <c r="E35"/>
  <c r="F35"/>
  <c r="G35"/>
  <c r="H35"/>
  <c r="I35"/>
  <c r="C34"/>
  <c r="D34"/>
  <c r="E34"/>
  <c r="F34"/>
  <c r="G34"/>
  <c r="H34"/>
  <c r="I34"/>
  <c r="B34"/>
  <c r="C33"/>
  <c r="D33"/>
  <c r="E33"/>
  <c r="F33"/>
  <c r="G33"/>
  <c r="H33"/>
  <c r="I33"/>
  <c r="C32"/>
  <c r="D32"/>
  <c r="E32"/>
  <c r="F32"/>
  <c r="G32"/>
  <c r="H32"/>
  <c r="I32"/>
  <c r="B32"/>
  <c r="B16" l="1"/>
  <c r="C16" i="5" l="1"/>
  <c r="E50" i="4" l="1"/>
  <c r="E51" s="1"/>
  <c r="D50"/>
  <c r="D51" s="1"/>
  <c r="C50"/>
  <c r="C51" s="1"/>
  <c r="B49"/>
  <c r="E50" i="3"/>
  <c r="E51" s="1"/>
  <c r="D50"/>
  <c r="D51" s="1"/>
  <c r="C50"/>
  <c r="C51" s="1"/>
  <c r="B49"/>
  <c r="E50" i="2"/>
  <c r="E51" s="1"/>
  <c r="D50"/>
  <c r="D51" s="1"/>
  <c r="C50"/>
  <c r="C51" s="1"/>
  <c r="B49"/>
  <c r="E50" i="8"/>
  <c r="E51" s="1"/>
  <c r="D50"/>
  <c r="D51" s="1"/>
  <c r="C50"/>
  <c r="C51" s="1"/>
  <c r="B49"/>
  <c r="B24" i="6" l="1"/>
  <c r="C16" l="1"/>
  <c r="C57" i="4" l="1"/>
  <c r="D57"/>
  <c r="E57"/>
  <c r="D54"/>
  <c r="E54"/>
  <c r="C45"/>
  <c r="C46" s="1"/>
  <c r="C64" s="1"/>
  <c r="D45"/>
  <c r="D46" s="1"/>
  <c r="D64" s="1"/>
  <c r="E45"/>
  <c r="E46" s="1"/>
  <c r="E64" s="1"/>
  <c r="E58" l="1"/>
  <c r="D58"/>
  <c r="C58"/>
  <c r="D59"/>
  <c r="C59"/>
  <c r="E59"/>
  <c r="C57" i="3"/>
  <c r="D57"/>
  <c r="E57"/>
  <c r="D54"/>
  <c r="E54"/>
  <c r="C45"/>
  <c r="C46" s="1"/>
  <c r="C64" s="1"/>
  <c r="D45"/>
  <c r="D46" s="1"/>
  <c r="D64" s="1"/>
  <c r="E45"/>
  <c r="E46" s="1"/>
  <c r="E64" s="1"/>
  <c r="C32"/>
  <c r="C34" s="1"/>
  <c r="D32"/>
  <c r="D34" s="1"/>
  <c r="E32"/>
  <c r="E34" s="1"/>
  <c r="D59" l="1"/>
  <c r="C59"/>
  <c r="E59"/>
  <c r="E58"/>
  <c r="D58"/>
  <c r="C58"/>
  <c r="C57" i="5"/>
  <c r="D57"/>
  <c r="E57"/>
  <c r="D58" l="1"/>
  <c r="C58"/>
  <c r="E58"/>
  <c r="C57" i="2" l="1"/>
  <c r="D57"/>
  <c r="E57"/>
  <c r="D54"/>
  <c r="E54"/>
  <c r="C45"/>
  <c r="C46" s="1"/>
  <c r="D45"/>
  <c r="D46" s="1"/>
  <c r="E45"/>
  <c r="E46" s="1"/>
  <c r="C57" i="8" l="1"/>
  <c r="D57"/>
  <c r="E57"/>
  <c r="D54"/>
  <c r="E54"/>
  <c r="E32" i="2" l="1"/>
  <c r="D32"/>
  <c r="C32"/>
  <c r="E33"/>
  <c r="D33"/>
  <c r="C33"/>
  <c r="E58" l="1"/>
  <c r="D58"/>
  <c r="D59"/>
  <c r="C59"/>
  <c r="E59"/>
  <c r="C58"/>
  <c r="C20" i="3" l="1"/>
  <c r="C20" i="2"/>
  <c r="B20" s="1"/>
  <c r="C20" i="8"/>
  <c r="C20" i="4"/>
  <c r="B20" s="1"/>
  <c r="C54" i="3" l="1"/>
  <c r="B70" i="4"/>
  <c r="B50"/>
  <c r="B51" s="1"/>
  <c r="C54" i="8"/>
  <c r="C54" i="2"/>
  <c r="C54" i="4"/>
  <c r="C16" i="7"/>
  <c r="B13" i="5" l="1"/>
  <c r="B11"/>
  <c r="B10"/>
  <c r="B10" i="6"/>
  <c r="B49" l="1"/>
  <c r="B49" i="5"/>
  <c r="D59"/>
  <c r="E59"/>
  <c r="C20"/>
  <c r="B20" s="1"/>
  <c r="C59"/>
  <c r="C20" i="6"/>
  <c r="B20" s="1"/>
  <c r="B70" i="3" l="1"/>
  <c r="B70" i="2"/>
  <c r="B50"/>
  <c r="B51" s="1"/>
  <c r="B50" i="8"/>
  <c r="B51" s="1"/>
  <c r="B70"/>
  <c r="B50" i="3"/>
  <c r="B51" s="1"/>
  <c r="B50" i="5" l="1"/>
  <c r="B51" s="1"/>
  <c r="B70" i="6"/>
  <c r="B50"/>
  <c r="B51" s="1"/>
  <c r="B10" i="7"/>
  <c r="B57" i="6"/>
  <c r="B44"/>
  <c r="B57" i="5"/>
  <c r="B44"/>
  <c r="B54"/>
  <c r="B57" i="4"/>
  <c r="B54"/>
  <c r="B45"/>
  <c r="B44"/>
  <c r="B44" i="3"/>
  <c r="B57"/>
  <c r="B54"/>
  <c r="B44" i="2"/>
  <c r="B57"/>
  <c r="B54"/>
  <c r="B49" i="7" l="1"/>
  <c r="B57"/>
  <c r="B46" i="4"/>
  <c r="B64" s="1"/>
  <c r="B44" i="7"/>
  <c r="B44" i="8" l="1"/>
  <c r="B24" i="7" l="1"/>
  <c r="B24" i="5"/>
  <c r="B70" s="1"/>
  <c r="B32" i="4"/>
  <c r="B32" i="3"/>
  <c r="E54" i="7" l="1"/>
  <c r="D54"/>
  <c r="E58" i="8"/>
  <c r="E59"/>
  <c r="D58"/>
  <c r="D59"/>
  <c r="C59"/>
  <c r="C58"/>
  <c r="C20" i="7"/>
  <c r="B20" s="1"/>
  <c r="B45" i="8"/>
  <c r="B46" s="1"/>
  <c r="B64" s="1"/>
  <c r="B33"/>
  <c r="B35" s="1"/>
  <c r="B23"/>
  <c r="B69" s="1"/>
  <c r="B57"/>
  <c r="B54"/>
  <c r="B34" i="4"/>
  <c r="B33"/>
  <c r="B58" s="1"/>
  <c r="B34" i="3"/>
  <c r="B58"/>
  <c r="B70" i="7" l="1"/>
  <c r="C54"/>
  <c r="B50"/>
  <c r="B51" s="1"/>
  <c r="B54"/>
  <c r="B45" i="3"/>
  <c r="B46" s="1"/>
  <c r="B64" s="1"/>
  <c r="B33" i="5"/>
  <c r="B23" i="4"/>
  <c r="B69" s="1"/>
  <c r="B54" i="6"/>
  <c r="B33" i="7"/>
  <c r="B35" s="1"/>
  <c r="B33" i="6"/>
  <c r="B58" i="8"/>
  <c r="B59"/>
  <c r="B35" i="4"/>
  <c r="B59" s="1"/>
  <c r="B35" i="3"/>
  <c r="B59" s="1"/>
  <c r="B23"/>
  <c r="B69" s="1"/>
  <c r="B35" i="5" l="1"/>
  <c r="B45" i="2"/>
  <c r="B46" s="1"/>
  <c r="B35" i="6"/>
  <c r="C17" i="7"/>
  <c r="B32" i="2"/>
  <c r="B34" s="1"/>
  <c r="B32" i="5"/>
  <c r="B58" s="1"/>
  <c r="B32" i="6"/>
  <c r="B58" s="1"/>
  <c r="B23" i="2"/>
  <c r="B69" s="1"/>
  <c r="B33"/>
  <c r="B32" i="7" l="1"/>
  <c r="B58" s="1"/>
  <c r="B58" i="2"/>
  <c r="B45" i="6"/>
  <c r="B46" s="1"/>
  <c r="B64" s="1"/>
  <c r="B45" i="5"/>
  <c r="B46" s="1"/>
  <c r="B64" s="1"/>
  <c r="B34"/>
  <c r="B59" s="1"/>
  <c r="B23" i="6"/>
  <c r="B69" s="1"/>
  <c r="B34"/>
  <c r="B59" s="1"/>
  <c r="B23" i="5"/>
  <c r="B69" s="1"/>
  <c r="B35" i="2"/>
  <c r="B59" s="1"/>
  <c r="B34" i="7" l="1"/>
  <c r="B59" s="1"/>
  <c r="B45"/>
  <c r="B46" s="1"/>
  <c r="B23"/>
  <c r="B69" s="1"/>
</calcChain>
</file>

<file path=xl/sharedStrings.xml><?xml version="1.0" encoding="utf-8"?>
<sst xmlns="http://schemas.openxmlformats.org/spreadsheetml/2006/main" count="667" uniqueCount="137">
  <si>
    <t>Indicador</t>
  </si>
  <si>
    <t>Total programa</t>
  </si>
  <si>
    <t>Producto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</si>
  <si>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</si>
  <si>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</si>
  <si>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</si>
  <si>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</si>
  <si>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</si>
  <si>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</si>
  <si>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</si>
  <si>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</si>
  <si>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</si>
  <si>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</si>
  <si>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</si>
  <si>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</si>
  <si>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</si>
  <si>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</si>
  <si>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</si>
  <si>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</si>
  <si>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</si>
  <si>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</si>
  <si>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</si>
  <si>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</si>
  <si>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</si>
  <si>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</si>
  <si>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</si>
  <si>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</si>
  <si>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</si>
  <si>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</si>
  <si>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</si>
  <si>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</si>
  <si>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</si>
  <si>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</si>
  <si>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</si>
  <si>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</si>
  <si>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</si>
  <si>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</si>
  <si>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</si>
  <si>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</si>
  <si>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</si>
  <si>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</si>
  <si>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</si>
  <si>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na</t>
  </si>
  <si>
    <t>n.d.</t>
  </si>
  <si>
    <t>IPC, BCCR</t>
  </si>
  <si>
    <t>Notas: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</si>
  <si>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</si>
  <si>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</si>
  <si>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</si>
  <si>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</si>
  <si>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</si>
  <si>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</si>
  <si>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</si>
  <si>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</si>
  <si>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</si>
  <si>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</si>
  <si>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</si>
  <si>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</si>
  <si>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</si>
  <si>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</si>
  <si>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</si>
  <si>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</si>
  <si>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</si>
  <si>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</si>
  <si>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</si>
  <si>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</si>
  <si>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3T. Ac. 2015</t>
  </si>
  <si>
    <t>IPC (3T. Ac. 2015)</t>
  </si>
  <si>
    <t>Gasto efectivo real 3T. Ac. 2015</t>
  </si>
  <si>
    <t>Gasto efectivo real por beneficiario 3T. Ac. 2015</t>
  </si>
  <si>
    <t>Efectivos  2015</t>
  </si>
  <si>
    <t>IPC ( 2015)</t>
  </si>
  <si>
    <t>Gasto efectivo real  2015</t>
  </si>
  <si>
    <t>Gasto efectivo real por beneficiario  2015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</si>
  <si>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</si>
  <si>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</si>
  <si>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</si>
  <si>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</si>
  <si>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</si>
  <si>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</si>
  <si>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</si>
  <si>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ENAHO 2015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</si>
  <si>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</si>
  <si>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</si>
  <si>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</si>
  <si>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</si>
  <si>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</si>
  <si>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</si>
  <si>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</si>
  <si>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</si>
  <si>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</si>
  <si>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</si>
  <si>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</si>
  <si>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</si>
  <si>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</si>
  <si>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</si>
  <si>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</si>
  <si>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</si>
  <si>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</si>
  <si>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</si>
  <si>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</si>
  <si>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</si>
  <si>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</si>
  <si>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</si>
  <si>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</si>
  <si>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</si>
  <si>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Programados 3T. Ac. 2016</t>
  </si>
  <si>
    <t>Efectivos 3T. Ac. 2016</t>
  </si>
  <si>
    <t>En transferencias 3T. Ac. 2016</t>
  </si>
  <si>
    <t>IPC (3T. Ac. 2016)</t>
  </si>
  <si>
    <t>Gasto efectivo real 3T. Ac. 2016</t>
  </si>
  <si>
    <t>Gasto efectivo real por beneficiario 3T. Ac.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</si>
  <si>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</si>
  <si>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</si>
  <si>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</si>
  <si>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</si>
  <si>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</si>
  <si>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</si>
  <si>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Indicadores propuestos aplicado a ICODER. Primer trimestre 2016</t>
  </si>
  <si>
    <t>Parques Bio-saludables</t>
  </si>
  <si>
    <t xml:space="preserve">Proyectos Regionales </t>
  </si>
  <si>
    <t>Proyectos Financiados 
a CCDR</t>
  </si>
  <si>
    <t xml:space="preserve">Mantenimiento de 
Instalaciones Deportivas </t>
  </si>
  <si>
    <t>Informes Trimestrales 2015 y 2016 de ICODER</t>
  </si>
  <si>
    <t>Metas y Modificaciones ICODER, DESAF 2016</t>
  </si>
  <si>
    <t>Indicadores propuestos aplicado a ICODER. Segundo trimestre 2016</t>
  </si>
  <si>
    <t>Indicadores propuestos aplicado a ICODER. Tercer trimestre 2016</t>
  </si>
  <si>
    <t>Informes Trimestrales 2015 y 2016 deICODER</t>
  </si>
  <si>
    <t>Indicadores propuestos aplicado a ICODER. Cuarto trimestre 2016</t>
  </si>
  <si>
    <t>Indicadores propuestos aplicado a ICODER. Primer Semestre 2016</t>
  </si>
  <si>
    <t>Indicadores propuestos aplicado a ICODER. Tercer Trimestre Acumulado 2016</t>
  </si>
  <si>
    <t>Indicadores propuestos aplicado a ICODER.  Año 2016</t>
  </si>
  <si>
    <t>Gastos generales</t>
  </si>
  <si>
    <t xml:space="preserve">Olimpiadas Especiales </t>
  </si>
  <si>
    <t>Apoyo al deporte nacional</t>
  </si>
  <si>
    <t>n.d</t>
  </si>
  <si>
    <t>Fecha de actualización: 24/04/2017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</si>
</sst>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"/>
    <numFmt numFmtId="166" formatCode="#,##0.0____"/>
    <numFmt numFmtId="167" formatCode="_(* #,##0_);_(* \(#,##0\);_(* &quot;-&quot;??_);_(@_)"/>
    <numFmt numFmtId="168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3" fontId="0" fillId="0" borderId="0" xfId="0" applyNumberFormat="1" applyFill="1"/>
    <xf numFmtId="166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5" fontId="0" fillId="0" borderId="0" xfId="0" applyNumberFormat="1" applyFill="1"/>
    <xf numFmtId="167" fontId="0" fillId="0" borderId="0" xfId="1" applyNumberFormat="1" applyFont="1" applyFill="1"/>
    <xf numFmtId="167" fontId="0" fillId="0" borderId="0" xfId="1" applyNumberFormat="1" applyFont="1" applyFill="1" applyAlignment="1">
      <alignment horizontal="right"/>
    </xf>
    <xf numFmtId="167" fontId="0" fillId="0" borderId="0" xfId="1" applyNumberFormat="1" applyFont="1"/>
    <xf numFmtId="3" fontId="5" fillId="2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" fontId="2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167" fontId="5" fillId="0" borderId="0" xfId="1" applyNumberFormat="1" applyFont="1" applyFill="1"/>
    <xf numFmtId="3" fontId="5" fillId="0" borderId="0" xfId="0" applyNumberFormat="1" applyFont="1" applyFill="1"/>
    <xf numFmtId="167" fontId="5" fillId="0" borderId="0" xfId="1" applyNumberFormat="1" applyFont="1" applyFill="1" applyAlignment="1">
      <alignment horizontal="right"/>
    </xf>
    <xf numFmtId="0" fontId="10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0" xfId="0" applyBorder="1"/>
    <xf numFmtId="3" fontId="0" fillId="0" borderId="0" xfId="0" applyNumberForma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ICODER: Indicadores de resultado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Anual!$B$44:$I$44</c:f>
              <c:numCache>
                <c:formatCode>#,##0.00</c:formatCode>
                <c:ptCount val="8"/>
                <c:pt idx="0">
                  <c:v>0</c:v>
                </c:pt>
                <c:pt idx="1">
                  <c:v>80</c:v>
                </c:pt>
                <c:pt idx="2">
                  <c:v>105</c:v>
                </c:pt>
                <c:pt idx="3">
                  <c:v>6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(Anual!$B$4,Anual!#REF!,Anual!$C$5:$E$5)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Anual!$B$45:$I$45</c:f>
              <c:numCache>
                <c:formatCode>#,##0.00</c:formatCode>
                <c:ptCount val="8"/>
                <c:pt idx="0">
                  <c:v>55.701216596324564</c:v>
                </c:pt>
                <c:pt idx="1">
                  <c:v>50.113100000000003</c:v>
                </c:pt>
                <c:pt idx="2">
                  <c:v>154.71877236500001</c:v>
                </c:pt>
                <c:pt idx="3">
                  <c:v>60</c:v>
                </c:pt>
                <c:pt idx="4">
                  <c:v>106.41351534735446</c:v>
                </c:pt>
                <c:pt idx="5">
                  <c:v>0</c:v>
                </c:pt>
                <c:pt idx="6">
                  <c:v>186.30357696933393</c:v>
                </c:pt>
                <c:pt idx="7">
                  <c:v>32.860655897813764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(Anual!$B$4,Anual!#REF!,Anual!$C$5:$E$5)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Anual!$B$46:$I$46</c:f>
              <c:numCache>
                <c:formatCode>#,##0.00</c:formatCode>
                <c:ptCount val="8"/>
                <c:pt idx="0">
                  <c:v>0</c:v>
                </c:pt>
                <c:pt idx="1">
                  <c:v>65.056550000000001</c:v>
                </c:pt>
                <c:pt idx="2">
                  <c:v>129.8593861825</c:v>
                </c:pt>
                <c:pt idx="3">
                  <c:v>33</c:v>
                </c:pt>
                <c:pt idx="4">
                  <c:v>91.206757673677231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(Anual!$B$4,Anual!#REF!,Anual!$C$5:$E$5)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gapWidth val="100"/>
        <c:overlap val="-3"/>
        <c:axId val="53942912"/>
        <c:axId val="53956992"/>
      </c:barChart>
      <c:catAx>
        <c:axId val="539429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56992"/>
        <c:crosses val="autoZero"/>
        <c:auto val="1"/>
        <c:lblAlgn val="ctr"/>
        <c:lblOffset val="100"/>
      </c:catAx>
      <c:valAx>
        <c:axId val="53956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94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ICODER: Indicadores de avance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Anual!$B$49:$I$49</c:f>
              <c:numCache>
                <c:formatCode>#,##0.00</c:formatCode>
                <c:ptCount val="8"/>
                <c:pt idx="0">
                  <c:v>0</c:v>
                </c:pt>
                <c:pt idx="1">
                  <c:v>80</c:v>
                </c:pt>
                <c:pt idx="2">
                  <c:v>105</c:v>
                </c:pt>
                <c:pt idx="3">
                  <c:v>6</c:v>
                </c:pt>
                <c:pt idx="4">
                  <c:v>76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Anual!$B$50:$I$50</c:f>
              <c:numCache>
                <c:formatCode>#,##0.00</c:formatCode>
                <c:ptCount val="8"/>
                <c:pt idx="0">
                  <c:v>55.701216596324564</c:v>
                </c:pt>
                <c:pt idx="1">
                  <c:v>50.113100000000003</c:v>
                </c:pt>
                <c:pt idx="2">
                  <c:v>154.71877236500001</c:v>
                </c:pt>
                <c:pt idx="3">
                  <c:v>60</c:v>
                </c:pt>
                <c:pt idx="4">
                  <c:v>106.41351534735448</c:v>
                </c:pt>
                <c:pt idx="5">
                  <c:v>0</c:v>
                </c:pt>
                <c:pt idx="6">
                  <c:v>186.30357696933388</c:v>
                </c:pt>
                <c:pt idx="7">
                  <c:v>32.860655897813764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Anual!$B$51:$I$51</c:f>
              <c:numCache>
                <c:formatCode>#,##0.00</c:formatCode>
                <c:ptCount val="8"/>
                <c:pt idx="0">
                  <c:v>0</c:v>
                </c:pt>
                <c:pt idx="1">
                  <c:v>65.056550000000001</c:v>
                </c:pt>
                <c:pt idx="2">
                  <c:v>129.8593861825</c:v>
                </c:pt>
                <c:pt idx="3">
                  <c:v>33</c:v>
                </c:pt>
                <c:pt idx="4">
                  <c:v>91.206757673677231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gapWidth val="100"/>
        <c:overlap val="-3"/>
        <c:axId val="55707520"/>
        <c:axId val="55709056"/>
      </c:barChart>
      <c:catAx>
        <c:axId val="5570752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09056"/>
        <c:crosses val="autoZero"/>
        <c:auto val="1"/>
        <c:lblAlgn val="ctr"/>
        <c:lblOffset val="100"/>
      </c:catAx>
      <c:valAx>
        <c:axId val="557090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07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ICODER: Índice transferencia efectiva del gasto (ITG) 2016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4591744213791467E-2"/>
          <c:y val="0.25072013306408236"/>
          <c:w val="0.87662037699832984"/>
          <c:h val="0.48294013933945329"/>
        </c:manualLayout>
      </c:layout>
      <c:barChart>
        <c:barDir val="col"/>
        <c:grouping val="clustered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Anual!$B$54:$I$54</c:f>
              <c:numCache>
                <c:formatCode>#,##0.00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</c:numCache>
            </c:numRef>
          </c:val>
        </c:ser>
        <c:gapWidth val="100"/>
        <c:overlap val="-24"/>
        <c:axId val="55729152"/>
        <c:axId val="55739136"/>
      </c:barChart>
      <c:catAx>
        <c:axId val="55729152"/>
        <c:scaling>
          <c:orientation val="minMax"/>
        </c:scaling>
        <c:axPos val="b"/>
        <c:numFmt formatCode="General" sourceLinked="1"/>
        <c:maj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44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39136"/>
        <c:crosses val="autoZero"/>
        <c:auto val="1"/>
        <c:lblAlgn val="ctr"/>
        <c:lblOffset val="100"/>
      </c:catAx>
      <c:valAx>
        <c:axId val="55739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2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ICODER: Indicadores de expansión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Anual!$B$57:$I$57</c:f>
              <c:numCache>
                <c:formatCode>#,##0.00</c:formatCode>
                <c:ptCount val="8"/>
                <c:pt idx="0">
                  <c:v>0</c:v>
                </c:pt>
                <c:pt idx="1">
                  <c:v>6.6666666666666652</c:v>
                </c:pt>
                <c:pt idx="2">
                  <c:v>-68.656716417910445</c:v>
                </c:pt>
                <c:pt idx="3">
                  <c:v>-97.329376854599403</c:v>
                </c:pt>
                <c:pt idx="4">
                  <c:v>-24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Anual!$B$58:$I$58</c:f>
              <c:numCache>
                <c:formatCode>#,##0.00</c:formatCode>
                <c:ptCount val="8"/>
                <c:pt idx="0">
                  <c:v>-20.770855490404148</c:v>
                </c:pt>
                <c:pt idx="1">
                  <c:v>298.5922210789297</c:v>
                </c:pt>
                <c:pt idx="2">
                  <c:v>-1.4530112324840694</c:v>
                </c:pt>
                <c:pt idx="3">
                  <c:v>6.1667798959458286</c:v>
                </c:pt>
                <c:pt idx="4">
                  <c:v>-20.130565261132539</c:v>
                </c:pt>
                <c:pt idx="5">
                  <c:v>-100</c:v>
                </c:pt>
                <c:pt idx="6">
                  <c:v>35.409088577220516</c:v>
                </c:pt>
                <c:pt idx="7">
                  <c:v>-25.404102640201287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Anual!$B$59:$I$59</c:f>
              <c:numCache>
                <c:formatCode>#,##0.00</c:formatCode>
                <c:ptCount val="8"/>
                <c:pt idx="0">
                  <c:v>0</c:v>
                </c:pt>
                <c:pt idx="1">
                  <c:v>273.68020726149661</c:v>
                </c:pt>
                <c:pt idx="2">
                  <c:v>214.41182130588419</c:v>
                </c:pt>
                <c:pt idx="3">
                  <c:v>3875.3560916593051</c:v>
                </c:pt>
                <c:pt idx="4">
                  <c:v>5.0913614985098166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gapWidth val="100"/>
        <c:overlap val="-3"/>
        <c:axId val="55789056"/>
        <c:axId val="55790592"/>
      </c:barChart>
      <c:catAx>
        <c:axId val="557890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90592"/>
        <c:crosses val="autoZero"/>
        <c:auto val="1"/>
        <c:lblAlgn val="ctr"/>
        <c:lblOffset val="100"/>
      </c:catAx>
      <c:valAx>
        <c:axId val="557905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789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ICODER: Indicadores de gasto medio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Anual!$B$65:$I$65</c:f>
              <c:numCache>
                <c:formatCode>#,##0</c:formatCode>
                <c:ptCount val="8"/>
                <c:pt idx="0">
                  <c:v>0</c:v>
                </c:pt>
                <c:pt idx="1">
                  <c:v>15000000</c:v>
                </c:pt>
                <c:pt idx="2">
                  <c:v>10000000</c:v>
                </c:pt>
                <c:pt idx="3">
                  <c:v>2000000</c:v>
                </c:pt>
                <c:pt idx="4">
                  <c:v>28729581.189199999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(Anual!$B$4,Anual!$C$5:$E$5,Anual!$F$5,Anual!$G$5,Anual!$H$5,Anual!$I$5)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Anual!$B$66:$I$66</c:f>
              <c:numCache>
                <c:formatCode>#,##0</c:formatCode>
                <c:ptCount val="8"/>
                <c:pt idx="0">
                  <c:v>0</c:v>
                </c:pt>
                <c:pt idx="1">
                  <c:v>9396206.25</c:v>
                </c:pt>
                <c:pt idx="2">
                  <c:v>14735121.177619049</c:v>
                </c:pt>
                <c:pt idx="3">
                  <c:v>20000000</c:v>
                </c:pt>
                <c:pt idx="4">
                  <c:v>40226522.747368425</c:v>
                </c:pt>
                <c:pt idx="5">
                  <c:v>0</c:v>
                </c:pt>
                <c:pt idx="6">
                  <c:v>1321528.4551813472</c:v>
                </c:pt>
                <c:pt idx="7">
                  <c:v>0</c:v>
                </c:pt>
              </c:numCache>
            </c:numRef>
          </c:val>
        </c:ser>
        <c:gapWidth val="100"/>
        <c:overlap val="-3"/>
        <c:axId val="56885248"/>
        <c:axId val="56886784"/>
      </c:barChart>
      <c:catAx>
        <c:axId val="56885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86784"/>
        <c:crosses val="autoZero"/>
        <c:auto val="1"/>
        <c:lblAlgn val="ctr"/>
        <c:lblOffset val="100"/>
      </c:catAx>
      <c:valAx>
        <c:axId val="56886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88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ICODER: Indicadores de giro de recursos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117.16802518027151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47.539605204256198</c:v>
                </c:pt>
              </c:numCache>
            </c:numRef>
          </c:val>
        </c:ser>
        <c:gapWidth val="100"/>
        <c:axId val="56928128"/>
        <c:axId val="56929664"/>
      </c:barChart>
      <c:catAx>
        <c:axId val="569281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29664"/>
        <c:crosses val="autoZero"/>
        <c:auto val="1"/>
        <c:lblAlgn val="ctr"/>
        <c:lblOffset val="100"/>
      </c:catAx>
      <c:valAx>
        <c:axId val="569296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2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ICODER: Índice de eficiencia (IE)  2016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Parques Bio-saludables</c:v>
                </c:pt>
                <c:pt idx="2">
                  <c:v>Proyectos Financiados 
a CCDR</c:v>
                </c:pt>
                <c:pt idx="3">
                  <c:v>Proyectos Regionales </c:v>
                </c:pt>
                <c:pt idx="4">
                  <c:v>Mantenimiento de 
Instalaciones Deportivas </c:v>
                </c:pt>
                <c:pt idx="5">
                  <c:v>Olimpiadas Especiales </c:v>
                </c:pt>
                <c:pt idx="6">
                  <c:v>Apoyo al deporte nacional</c:v>
                </c:pt>
                <c:pt idx="7">
                  <c:v>Gastos generales</c:v>
                </c:pt>
              </c:strCache>
            </c:strRef>
          </c:cat>
          <c:val>
            <c:numRef>
              <c:f>Anual!$B$64:$I$64</c:f>
              <c:numCache>
                <c:formatCode>#,##0.00</c:formatCode>
                <c:ptCount val="8"/>
                <c:pt idx="0">
                  <c:v>0</c:v>
                </c:pt>
                <c:pt idx="1">
                  <c:v>40.752317447562497</c:v>
                </c:pt>
                <c:pt idx="2">
                  <c:v>191.34937914503661</c:v>
                </c:pt>
                <c:pt idx="3">
                  <c:v>330.00000000000006</c:v>
                </c:pt>
                <c:pt idx="4">
                  <c:v>127.70568036171434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gapWidth val="100"/>
        <c:overlap val="-24"/>
        <c:axId val="58080256"/>
        <c:axId val="58090240"/>
      </c:barChart>
      <c:catAx>
        <c:axId val="580802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90240"/>
        <c:crosses val="autoZero"/>
        <c:auto val="1"/>
        <c:lblAlgn val="ctr"/>
        <c:lblOffset val="100"/>
      </c:catAx>
      <c:valAx>
        <c:axId val="58090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08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42332</xdr:colOff>
      <xdr:row>29</xdr:row>
      <xdr:rowOff>147107</xdr:rowOff>
    </xdr:from>
    <xdr:to>
      <xdr:col>17</xdr:col>
      <xdr:colOff>539749</xdr:colOff>
      <xdr:row>44</xdr:row>
      <xdr:rowOff>32807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105834</xdr:colOff>
      <xdr:row>46</xdr:row>
      <xdr:rowOff>20108</xdr:rowOff>
    </xdr:from>
    <xdr:to>
      <xdr:col>17</xdr:col>
      <xdr:colOff>412750</xdr:colOff>
      <xdr:row>60</xdr:row>
      <xdr:rowOff>96308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31750</xdr:colOff>
      <xdr:row>62</xdr:row>
      <xdr:rowOff>51855</xdr:rowOff>
    </xdr:from>
    <xdr:to>
      <xdr:col>16</xdr:col>
      <xdr:colOff>698500</xdr:colOff>
      <xdr:row>79</xdr:row>
      <xdr:rowOff>148165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107156</xdr:colOff>
      <xdr:row>81</xdr:row>
      <xdr:rowOff>34395</xdr:rowOff>
    </xdr:from>
    <xdr:to>
      <xdr:col>17</xdr:col>
      <xdr:colOff>571499</xdr:colOff>
      <xdr:row>97</xdr:row>
      <xdr:rowOff>66145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1355988</xdr:colOff>
      <xdr:row>82</xdr:row>
      <xdr:rowOff>23812</xdr:rowOff>
    </xdr:from>
    <xdr:to>
      <xdr:col>4</xdr:col>
      <xdr:colOff>833437</xdr:colOff>
      <xdr:row>99</xdr:row>
      <xdr:rowOff>71437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142876</xdr:colOff>
      <xdr:row>81</xdr:row>
      <xdr:rowOff>11907</xdr:rowOff>
    </xdr:from>
    <xdr:to>
      <xdr:col>9</xdr:col>
      <xdr:colOff>500062</xdr:colOff>
      <xdr:row>96</xdr:row>
      <xdr:rowOff>170391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26458</xdr:colOff>
      <xdr:row>102</xdr:row>
      <xdr:rowOff>9523</xdr:rowOff>
    </xdr:from>
    <xdr:to>
      <xdr:col>6</xdr:col>
      <xdr:colOff>845343</xdr:colOff>
      <xdr:row>116</xdr:row>
      <xdr:rowOff>85723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67"/>
  <sheetViews>
    <sheetView topLeftCell="A75" zoomScale="90" zoomScaleNormal="90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5.140625" bestFit="1" customWidth="1"/>
    <col min="3" max="3" width="32.85546875" customWidth="1"/>
    <col min="4" max="4" width="18.42578125" customWidth="1"/>
    <col min="5" max="5" width="22.42578125" customWidth="1"/>
    <col min="6" max="8" width="27.28515625" customWidth="1"/>
    <col min="9" max="9" width="19.42578125" customWidth="1"/>
  </cols>
  <sheetData>
    <row r="2" spans="1:9" ht="15.75">
      <c r="A2" s="50" t="s">
        <v>118</v>
      </c>
      <c r="B2" s="50"/>
      <c r="C2" s="50"/>
      <c r="D2" s="50"/>
      <c r="E2" s="50"/>
    </row>
    <row r="4" spans="1:9" ht="15" customHeight="1">
      <c r="A4" s="51" t="s">
        <v>0</v>
      </c>
      <c r="B4" s="53" t="s">
        <v>1</v>
      </c>
      <c r="C4" s="55" t="s">
        <v>2</v>
      </c>
      <c r="D4" s="55"/>
      <c r="E4" s="55"/>
      <c r="F4" s="55"/>
      <c r="G4" s="45"/>
      <c r="H4" s="45"/>
      <c r="I4" s="47"/>
    </row>
    <row r="5" spans="1:9" ht="45.75" thickBot="1">
      <c r="A5" s="52"/>
      <c r="B5" s="54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3" t="s">
        <v>3</v>
      </c>
    </row>
    <row r="8" spans="1:9">
      <c r="B8" s="4"/>
      <c r="C8" s="4"/>
      <c r="D8" s="4"/>
      <c r="E8" s="4"/>
      <c r="F8" s="4"/>
      <c r="G8" s="4"/>
      <c r="H8" s="4"/>
    </row>
    <row r="9" spans="1:9">
      <c r="A9" t="s">
        <v>4</v>
      </c>
      <c r="B9" s="4"/>
      <c r="C9" s="4"/>
      <c r="D9" s="4"/>
      <c r="E9" s="4"/>
      <c r="F9" s="4"/>
      <c r="G9" s="4"/>
      <c r="H9" s="4"/>
    </row>
    <row r="10" spans="1:9">
      <c r="A10" s="5" t="s">
        <v>46</v>
      </c>
      <c r="B10" s="13" t="s">
        <v>135</v>
      </c>
      <c r="C10" s="13">
        <v>0</v>
      </c>
      <c r="D10" s="13">
        <v>0</v>
      </c>
      <c r="E10" s="13">
        <v>65</v>
      </c>
      <c r="F10" s="49">
        <v>25</v>
      </c>
      <c r="G10" s="49">
        <v>0</v>
      </c>
      <c r="H10" s="49">
        <v>0</v>
      </c>
      <c r="I10" s="49">
        <v>0</v>
      </c>
    </row>
    <row r="11" spans="1:9">
      <c r="A11" s="5" t="s">
        <v>74</v>
      </c>
      <c r="B11" s="13" t="s">
        <v>135</v>
      </c>
      <c r="C11" s="13">
        <v>0</v>
      </c>
      <c r="D11" s="13">
        <v>0</v>
      </c>
      <c r="E11" s="13">
        <v>34</v>
      </c>
      <c r="F11" s="49">
        <v>25</v>
      </c>
      <c r="G11" s="49">
        <v>0</v>
      </c>
      <c r="H11" s="49">
        <v>0</v>
      </c>
      <c r="I11" s="49">
        <v>0</v>
      </c>
    </row>
    <row r="12" spans="1:9">
      <c r="A12" s="5" t="s">
        <v>75</v>
      </c>
      <c r="B12" s="13" t="s">
        <v>135</v>
      </c>
      <c r="C12" s="49">
        <v>0</v>
      </c>
      <c r="D12" s="49">
        <v>0</v>
      </c>
      <c r="E12" s="49">
        <v>0</v>
      </c>
      <c r="F12" s="49">
        <v>19</v>
      </c>
      <c r="G12" s="49">
        <v>0</v>
      </c>
      <c r="H12" s="49">
        <v>0</v>
      </c>
      <c r="I12" s="49">
        <v>0</v>
      </c>
    </row>
    <row r="13" spans="1:9">
      <c r="A13" s="5" t="s">
        <v>76</v>
      </c>
      <c r="B13" s="13" t="s">
        <v>135</v>
      </c>
      <c r="C13" s="13">
        <v>20</v>
      </c>
      <c r="D13" s="13">
        <v>20</v>
      </c>
      <c r="E13" s="13">
        <v>150</v>
      </c>
      <c r="F13" s="49">
        <v>25</v>
      </c>
      <c r="G13" s="49">
        <v>0</v>
      </c>
      <c r="H13" s="49">
        <v>0</v>
      </c>
      <c r="I13" s="49">
        <v>0</v>
      </c>
    </row>
    <row r="14" spans="1:9">
      <c r="B14" s="6"/>
      <c r="C14" s="6"/>
      <c r="D14" s="6"/>
      <c r="E14" s="6"/>
      <c r="F14" s="4"/>
      <c r="G14" s="4"/>
      <c r="H14" s="4"/>
    </row>
    <row r="15" spans="1:9">
      <c r="A15" s="7" t="s">
        <v>5</v>
      </c>
      <c r="B15" s="6"/>
      <c r="C15" s="6"/>
      <c r="D15" s="6"/>
      <c r="E15" s="6"/>
      <c r="F15" s="4"/>
      <c r="G15" s="4"/>
      <c r="H15" s="4"/>
    </row>
    <row r="16" spans="1:9">
      <c r="A16" s="5" t="s">
        <v>46</v>
      </c>
      <c r="B16" s="41">
        <f>SUM(C16:I16)</f>
        <v>83304930.928714275</v>
      </c>
      <c r="C16" s="41">
        <v>0</v>
      </c>
      <c r="D16" s="43">
        <v>0</v>
      </c>
      <c r="E16" s="41">
        <v>2072065.5</v>
      </c>
      <c r="F16" s="39">
        <v>25084267.978367347</v>
      </c>
      <c r="G16" s="39">
        <v>0</v>
      </c>
      <c r="H16" s="39">
        <v>0</v>
      </c>
      <c r="I16" s="39">
        <v>56148597.450346932</v>
      </c>
    </row>
    <row r="17" spans="1:9">
      <c r="A17" s="5" t="s">
        <v>74</v>
      </c>
      <c r="B17" s="41">
        <f t="shared" ref="B17:B20" si="0">SUM(C17:I17)</f>
        <v>885578727.4375</v>
      </c>
      <c r="C17" s="23">
        <v>0</v>
      </c>
      <c r="D17" s="23">
        <v>0</v>
      </c>
      <c r="E17" s="23">
        <v>68000000</v>
      </c>
      <c r="F17" s="4">
        <v>179559882.42000002</v>
      </c>
      <c r="G17" s="4">
        <v>279571779.99000001</v>
      </c>
      <c r="H17" s="4">
        <v>37636000.359999999</v>
      </c>
      <c r="I17" s="23">
        <v>320811064.66750002</v>
      </c>
    </row>
    <row r="18" spans="1:9">
      <c r="A18" s="5" t="s">
        <v>75</v>
      </c>
      <c r="B18" s="41">
        <f>SUM(C18:I18)</f>
        <v>227742466.73000002</v>
      </c>
      <c r="C18" s="23">
        <v>6212514</v>
      </c>
      <c r="D18" s="24">
        <v>0</v>
      </c>
      <c r="E18" s="23">
        <v>0</v>
      </c>
      <c r="F18" s="4">
        <v>158242903.52000001</v>
      </c>
      <c r="G18" s="4">
        <v>0</v>
      </c>
      <c r="H18" s="4">
        <v>0</v>
      </c>
      <c r="I18" s="4">
        <v>63287049.209999993</v>
      </c>
    </row>
    <row r="19" spans="1:9">
      <c r="A19" s="5" t="s">
        <v>76</v>
      </c>
      <c r="B19" s="41">
        <f t="shared" si="0"/>
        <v>4193576700.0000005</v>
      </c>
      <c r="C19" s="23">
        <v>300000000</v>
      </c>
      <c r="D19" s="23">
        <v>200000000</v>
      </c>
      <c r="E19" s="23">
        <v>300000000</v>
      </c>
      <c r="F19" s="4">
        <v>718239529.7299999</v>
      </c>
      <c r="G19" s="4">
        <v>1118287120.0000002</v>
      </c>
      <c r="H19" s="4">
        <v>273805791.60000002</v>
      </c>
      <c r="I19" s="23">
        <v>1283244258.6700001</v>
      </c>
    </row>
    <row r="20" spans="1:9">
      <c r="A20" s="5" t="s">
        <v>77</v>
      </c>
      <c r="B20" s="41">
        <f t="shared" si="0"/>
        <v>227742466.73000002</v>
      </c>
      <c r="C20" s="6">
        <f>C18</f>
        <v>6212514</v>
      </c>
      <c r="D20" s="6">
        <f t="shared" ref="D20:I20" si="1">D18</f>
        <v>0</v>
      </c>
      <c r="E20" s="6">
        <f t="shared" si="1"/>
        <v>0</v>
      </c>
      <c r="F20" s="6">
        <f t="shared" si="1"/>
        <v>158242903.52000001</v>
      </c>
      <c r="G20" s="6">
        <f t="shared" si="1"/>
        <v>0</v>
      </c>
      <c r="H20" s="6">
        <f t="shared" si="1"/>
        <v>0</v>
      </c>
      <c r="I20" s="6">
        <f t="shared" si="1"/>
        <v>63287049.209999993</v>
      </c>
    </row>
    <row r="21" spans="1:9">
      <c r="B21" s="6"/>
      <c r="C21" s="6"/>
      <c r="D21" s="6"/>
      <c r="E21" s="6"/>
      <c r="F21" s="4"/>
      <c r="G21" s="4"/>
      <c r="H21" s="4"/>
    </row>
    <row r="22" spans="1:9">
      <c r="A22" s="5" t="s">
        <v>6</v>
      </c>
      <c r="B22" s="6"/>
      <c r="C22" s="6"/>
      <c r="D22" s="6"/>
      <c r="E22" s="6"/>
      <c r="F22" s="4"/>
      <c r="G22" s="4"/>
      <c r="H22" s="4"/>
    </row>
    <row r="23" spans="1:9">
      <c r="A23" s="5" t="s">
        <v>74</v>
      </c>
      <c r="B23" s="13">
        <f>B17</f>
        <v>885578727.4375</v>
      </c>
      <c r="C23" s="30"/>
      <c r="D23" s="6"/>
      <c r="E23" s="6"/>
      <c r="F23" s="4"/>
      <c r="G23" s="4"/>
      <c r="H23" s="4"/>
      <c r="I23" s="8"/>
    </row>
    <row r="24" spans="1:9">
      <c r="A24" s="5" t="s">
        <v>75</v>
      </c>
      <c r="B24" s="13">
        <v>627321193.20000005</v>
      </c>
      <c r="C24" s="42"/>
      <c r="D24" s="6"/>
      <c r="E24" s="6"/>
      <c r="F24" s="35"/>
      <c r="G24" s="35"/>
      <c r="H24" s="35"/>
      <c r="I24" s="8"/>
    </row>
    <row r="25" spans="1:9">
      <c r="B25" s="6"/>
      <c r="C25" s="6"/>
      <c r="D25" s="6"/>
      <c r="E25" s="6"/>
      <c r="F25" s="4"/>
      <c r="G25" s="4"/>
      <c r="H25" s="4"/>
    </row>
    <row r="26" spans="1:9">
      <c r="A26" t="s">
        <v>7</v>
      </c>
      <c r="B26" s="6"/>
      <c r="C26" s="6"/>
      <c r="D26" s="6"/>
      <c r="E26" s="6"/>
      <c r="F26" s="4"/>
      <c r="G26" s="4"/>
      <c r="H26" s="4"/>
    </row>
    <row r="27" spans="1:9">
      <c r="A27" t="s">
        <v>47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</row>
    <row r="28" spans="1:9">
      <c r="A28" t="s">
        <v>78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4"/>
      <c r="G30" s="4"/>
      <c r="H30" s="4"/>
    </row>
    <row r="31" spans="1:9">
      <c r="A31" t="s">
        <v>9</v>
      </c>
      <c r="B31" s="6"/>
      <c r="C31" s="6"/>
      <c r="D31" s="6"/>
      <c r="E31" s="6"/>
      <c r="F31" s="4"/>
      <c r="G31" s="4"/>
      <c r="H31" s="4"/>
    </row>
    <row r="32" spans="1:9">
      <c r="A32" t="s">
        <v>48</v>
      </c>
      <c r="B32" s="23">
        <f>B16/B27</f>
        <v>83304930.928714275</v>
      </c>
      <c r="C32" s="23">
        <f t="shared" ref="C32:I32" si="2">C16/C27</f>
        <v>0</v>
      </c>
      <c r="D32" s="23">
        <f t="shared" si="2"/>
        <v>0</v>
      </c>
      <c r="E32" s="23">
        <f t="shared" si="2"/>
        <v>2072065.5</v>
      </c>
      <c r="F32" s="23">
        <f t="shared" si="2"/>
        <v>25084267.978367347</v>
      </c>
      <c r="G32" s="23">
        <f t="shared" si="2"/>
        <v>0</v>
      </c>
      <c r="H32" s="23">
        <f t="shared" si="2"/>
        <v>0</v>
      </c>
      <c r="I32" s="23">
        <f t="shared" si="2"/>
        <v>56148597.450346932</v>
      </c>
    </row>
    <row r="33" spans="1:9">
      <c r="A33" t="s">
        <v>79</v>
      </c>
      <c r="B33" s="23">
        <f>B18/B28</f>
        <v>230042895.6868687</v>
      </c>
      <c r="C33" s="23">
        <f t="shared" ref="C33:I33" si="3">C18/C28</f>
        <v>6275266.666666667</v>
      </c>
      <c r="D33" s="23">
        <f t="shared" si="3"/>
        <v>0</v>
      </c>
      <c r="E33" s="23">
        <f t="shared" si="3"/>
        <v>0</v>
      </c>
      <c r="F33" s="23">
        <f t="shared" si="3"/>
        <v>159841316.6868687</v>
      </c>
      <c r="G33" s="23">
        <f t="shared" si="3"/>
        <v>0</v>
      </c>
      <c r="H33" s="23">
        <f t="shared" si="3"/>
        <v>0</v>
      </c>
      <c r="I33" s="23">
        <f t="shared" si="3"/>
        <v>63926312.333333328</v>
      </c>
    </row>
    <row r="34" spans="1:9">
      <c r="A34" t="s">
        <v>49</v>
      </c>
      <c r="B34" s="23" t="e">
        <f>B32/B10</f>
        <v>#VALUE!</v>
      </c>
      <c r="C34" s="23" t="e">
        <f t="shared" ref="C34:I34" si="4">C32/C10</f>
        <v>#DIV/0!</v>
      </c>
      <c r="D34" s="23" t="e">
        <f t="shared" si="4"/>
        <v>#DIV/0!</v>
      </c>
      <c r="E34" s="23">
        <f t="shared" si="4"/>
        <v>31877.93076923077</v>
      </c>
      <c r="F34" s="23">
        <f t="shared" si="4"/>
        <v>1003370.7191346938</v>
      </c>
      <c r="G34" s="23" t="e">
        <f t="shared" si="4"/>
        <v>#DIV/0!</v>
      </c>
      <c r="H34" s="23" t="e">
        <f t="shared" si="4"/>
        <v>#DIV/0!</v>
      </c>
      <c r="I34" s="23" t="e">
        <f t="shared" si="4"/>
        <v>#DIV/0!</v>
      </c>
    </row>
    <row r="35" spans="1:9">
      <c r="A35" t="s">
        <v>80</v>
      </c>
      <c r="B35" s="23" t="e">
        <f>B33/B12</f>
        <v>#VALUE!</v>
      </c>
      <c r="C35" s="23" t="e">
        <f t="shared" ref="C35:I35" si="5">C33/C12</f>
        <v>#DIV/0!</v>
      </c>
      <c r="D35" s="23" t="e">
        <f t="shared" si="5"/>
        <v>#DIV/0!</v>
      </c>
      <c r="E35" s="23" t="e">
        <f t="shared" si="5"/>
        <v>#DIV/0!</v>
      </c>
      <c r="F35" s="23">
        <f t="shared" si="5"/>
        <v>8412700.8782562464</v>
      </c>
      <c r="G35" s="23" t="e">
        <f t="shared" si="5"/>
        <v>#DIV/0!</v>
      </c>
      <c r="H35" s="23" t="e">
        <f t="shared" si="5"/>
        <v>#DIV/0!</v>
      </c>
      <c r="I35" s="23" t="e">
        <f t="shared" si="5"/>
        <v>#DIV/0!</v>
      </c>
    </row>
    <row r="36" spans="1:9">
      <c r="B36" s="6"/>
      <c r="C36" s="6"/>
      <c r="D36" s="6"/>
      <c r="E36" s="6"/>
      <c r="F36" s="4"/>
      <c r="G36" s="4"/>
      <c r="H36" s="4"/>
    </row>
    <row r="37" spans="1:9">
      <c r="A37" s="3" t="s">
        <v>10</v>
      </c>
      <c r="B37" s="6"/>
      <c r="C37" s="6"/>
      <c r="D37" s="6"/>
      <c r="E37" s="6"/>
      <c r="F37" s="4"/>
      <c r="G37" s="4"/>
      <c r="H37" s="4"/>
    </row>
    <row r="38" spans="1:9">
      <c r="B38" s="6"/>
      <c r="C38" s="6"/>
      <c r="D38" s="6"/>
      <c r="E38" s="6"/>
      <c r="F38" s="4"/>
      <c r="G38" s="4"/>
      <c r="H38" s="4"/>
    </row>
    <row r="39" spans="1:9">
      <c r="A39" t="s">
        <v>11</v>
      </c>
      <c r="B39" s="6"/>
      <c r="C39" s="6"/>
      <c r="D39" s="6"/>
      <c r="E39" s="6"/>
      <c r="F39" s="4"/>
      <c r="G39" s="4"/>
      <c r="H39" s="4"/>
    </row>
    <row r="40" spans="1:9">
      <c r="A40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4"/>
      <c r="G42" s="4"/>
      <c r="H42" s="4"/>
    </row>
    <row r="43" spans="1:9">
      <c r="A43" t="s">
        <v>14</v>
      </c>
      <c r="B43" s="6"/>
      <c r="C43" s="6"/>
      <c r="D43" s="6"/>
      <c r="E43" s="6"/>
      <c r="F43" s="4"/>
      <c r="G43" s="4"/>
      <c r="H43" s="4"/>
    </row>
    <row r="44" spans="1:9">
      <c r="A44" t="s">
        <v>15</v>
      </c>
      <c r="B44" s="6" t="e">
        <f>B12/B11*100</f>
        <v>#VALUE!</v>
      </c>
      <c r="C44" s="6" t="e">
        <f t="shared" ref="C44:I44" si="6">C12/C11*100</f>
        <v>#DIV/0!</v>
      </c>
      <c r="D44" s="6" t="e">
        <f t="shared" si="6"/>
        <v>#DIV/0!</v>
      </c>
      <c r="E44" s="6">
        <f t="shared" si="6"/>
        <v>0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t="s">
        <v>16</v>
      </c>
      <c r="B45" s="6">
        <f>B18/B17*100</f>
        <v>25.716795093869621</v>
      </c>
      <c r="C45" s="6" t="e">
        <f t="shared" ref="C45:I45" si="7">C18/C17*100</f>
        <v>#DIV/0!</v>
      </c>
      <c r="D45" s="6" t="e">
        <f t="shared" si="7"/>
        <v>#DIV/0!</v>
      </c>
      <c r="E45" s="6">
        <f t="shared" si="7"/>
        <v>0</v>
      </c>
      <c r="F45" s="6">
        <f t="shared" si="7"/>
        <v>88.128206249245324</v>
      </c>
      <c r="G45" s="6">
        <f t="shared" si="7"/>
        <v>0</v>
      </c>
      <c r="H45" s="6">
        <f t="shared" si="7"/>
        <v>0</v>
      </c>
      <c r="I45" s="6">
        <f t="shared" si="7"/>
        <v>19.7272027620347</v>
      </c>
    </row>
    <row r="46" spans="1:9">
      <c r="A46" t="s">
        <v>17</v>
      </c>
      <c r="B46" s="6" t="e">
        <f>AVERAGE(B44:B45)</f>
        <v>#VALUE!</v>
      </c>
      <c r="C46" s="6" t="e">
        <f t="shared" ref="C46:I46" si="8">AVERAGE(C44:C45)</f>
        <v>#DIV/0!</v>
      </c>
      <c r="D46" s="6" t="e">
        <f t="shared" si="8"/>
        <v>#DIV/0!</v>
      </c>
      <c r="E46" s="6">
        <f t="shared" si="8"/>
        <v>0</v>
      </c>
      <c r="F46" s="6">
        <f t="shared" si="8"/>
        <v>82.064103124622662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B47" s="6"/>
      <c r="C47" s="6"/>
      <c r="D47" s="6"/>
      <c r="E47" s="6"/>
      <c r="F47" s="4"/>
      <c r="G47" s="4"/>
      <c r="H47" s="4"/>
    </row>
    <row r="48" spans="1:9">
      <c r="A48" t="s">
        <v>18</v>
      </c>
      <c r="B48" s="6"/>
      <c r="C48" s="6"/>
      <c r="D48" s="6"/>
      <c r="E48" s="6"/>
      <c r="F48" s="4"/>
      <c r="G48" s="4"/>
      <c r="H48" s="4"/>
    </row>
    <row r="49" spans="1:9">
      <c r="A49" t="s">
        <v>19</v>
      </c>
      <c r="B49" s="6" t="e">
        <f>(B12/B13)*100</f>
        <v>#VALUE!</v>
      </c>
      <c r="C49" s="6"/>
      <c r="D49" s="6"/>
      <c r="E49" s="6"/>
      <c r="F49" s="4"/>
      <c r="G49" s="4"/>
      <c r="H49" s="4"/>
    </row>
    <row r="50" spans="1:9">
      <c r="A50" t="s">
        <v>20</v>
      </c>
      <c r="B50" s="6">
        <f>B18/B19*100</f>
        <v>5.4307452330608381</v>
      </c>
      <c r="C50" s="6">
        <f t="shared" ref="C50:I50" si="9">C18/C19*100</f>
        <v>2.0708379999999997</v>
      </c>
      <c r="D50" s="6">
        <f t="shared" si="9"/>
        <v>0</v>
      </c>
      <c r="E50" s="6">
        <f t="shared" si="9"/>
        <v>0</v>
      </c>
      <c r="F50" s="6">
        <f t="shared" si="9"/>
        <v>22.032051560777582</v>
      </c>
      <c r="G50" s="6">
        <f t="shared" si="9"/>
        <v>0</v>
      </c>
      <c r="H50" s="6">
        <f t="shared" si="9"/>
        <v>0</v>
      </c>
      <c r="I50" s="6">
        <f t="shared" si="9"/>
        <v>4.9318006905086751</v>
      </c>
    </row>
    <row r="51" spans="1:9">
      <c r="A51" t="s">
        <v>21</v>
      </c>
      <c r="B51" s="6" t="e">
        <f>AVERAGE(B49:B50)</f>
        <v>#VALUE!</v>
      </c>
      <c r="C51" s="6">
        <f t="shared" ref="C51:I51" si="10">AVERAGE(C49:C50)</f>
        <v>2.0708379999999997</v>
      </c>
      <c r="D51" s="6">
        <f t="shared" si="10"/>
        <v>0</v>
      </c>
      <c r="E51" s="6">
        <f t="shared" si="10"/>
        <v>0</v>
      </c>
      <c r="F51" s="6">
        <f t="shared" si="10"/>
        <v>22.032051560777582</v>
      </c>
      <c r="G51" s="6">
        <f t="shared" si="10"/>
        <v>0</v>
      </c>
      <c r="H51" s="6">
        <f t="shared" si="10"/>
        <v>0</v>
      </c>
      <c r="I51" s="6">
        <f t="shared" si="10"/>
        <v>4.9318006905086751</v>
      </c>
    </row>
    <row r="52" spans="1:9">
      <c r="B52" s="6"/>
      <c r="C52" s="6"/>
      <c r="D52" s="6"/>
      <c r="E52" s="6"/>
      <c r="F52" s="4"/>
      <c r="G52" s="4"/>
      <c r="H52" s="4"/>
    </row>
    <row r="53" spans="1:9">
      <c r="A53" t="s">
        <v>33</v>
      </c>
      <c r="B53" s="6"/>
      <c r="C53" s="6"/>
      <c r="D53" s="6"/>
      <c r="E53" s="6"/>
      <c r="F53" s="4"/>
      <c r="G53" s="4"/>
      <c r="H53" s="4"/>
    </row>
    <row r="54" spans="1:9">
      <c r="A54" t="s">
        <v>22</v>
      </c>
      <c r="B54" s="6">
        <f>B20/B18*100</f>
        <v>100</v>
      </c>
      <c r="C54" s="6">
        <f t="shared" ref="C54:I54" si="11">C20/C18*100</f>
        <v>100</v>
      </c>
      <c r="D54" s="6" t="e">
        <f t="shared" si="11"/>
        <v>#DIV/0!</v>
      </c>
      <c r="E54" s="6" t="e">
        <f t="shared" si="11"/>
        <v>#DIV/0!</v>
      </c>
      <c r="F54" s="6">
        <f t="shared" si="11"/>
        <v>100</v>
      </c>
      <c r="G54" s="6" t="e">
        <f t="shared" si="11"/>
        <v>#DIV/0!</v>
      </c>
      <c r="H54" s="6" t="e">
        <f t="shared" si="11"/>
        <v>#DIV/0!</v>
      </c>
      <c r="I54" s="6">
        <f t="shared" si="11"/>
        <v>100</v>
      </c>
    </row>
    <row r="55" spans="1:9">
      <c r="B55" s="6"/>
      <c r="C55" s="6"/>
      <c r="D55" s="6"/>
      <c r="E55" s="6"/>
      <c r="F55" s="4"/>
      <c r="G55" s="4"/>
      <c r="H55" s="4"/>
    </row>
    <row r="56" spans="1:9">
      <c r="A56" t="s">
        <v>23</v>
      </c>
      <c r="B56" s="6"/>
      <c r="C56" s="6"/>
      <c r="D56" s="6"/>
      <c r="E56" s="6"/>
      <c r="F56" s="4"/>
      <c r="G56" s="4"/>
      <c r="H56" s="4"/>
    </row>
    <row r="57" spans="1:9">
      <c r="A57" t="s">
        <v>24</v>
      </c>
      <c r="B57" s="6" t="e">
        <f>((B12/B10)-1)*100</f>
        <v>#VALUE!</v>
      </c>
      <c r="C57" s="6" t="e">
        <f t="shared" ref="C57:I57" si="12">((C12/C10)-1)*100</f>
        <v>#DIV/0!</v>
      </c>
      <c r="D57" s="6" t="e">
        <f t="shared" si="12"/>
        <v>#DIV/0!</v>
      </c>
      <c r="E57" s="6">
        <f t="shared" si="12"/>
        <v>-100</v>
      </c>
      <c r="F57" s="6">
        <f t="shared" si="12"/>
        <v>-24</v>
      </c>
      <c r="G57" s="6" t="e">
        <f t="shared" si="12"/>
        <v>#DIV/0!</v>
      </c>
      <c r="H57" s="6" t="e">
        <f t="shared" si="12"/>
        <v>#DIV/0!</v>
      </c>
      <c r="I57" s="6" t="e">
        <f t="shared" si="12"/>
        <v>#DIV/0!</v>
      </c>
    </row>
    <row r="58" spans="1:9">
      <c r="A58" t="s">
        <v>25</v>
      </c>
      <c r="B58" s="6">
        <f>((B33/B32)-1)*100</f>
        <v>176.14559321070811</v>
      </c>
      <c r="C58" s="6" t="e">
        <f t="shared" ref="C58:I58" si="13">((C33/C32)-1)*100</f>
        <v>#DIV/0!</v>
      </c>
      <c r="D58" s="6" t="e">
        <f t="shared" si="13"/>
        <v>#DIV/0!</v>
      </c>
      <c r="E58" s="6">
        <f t="shared" si="13"/>
        <v>-100</v>
      </c>
      <c r="F58" s="6">
        <f t="shared" si="13"/>
        <v>537.21738591182225</v>
      </c>
      <c r="G58" s="6" t="e">
        <f t="shared" si="13"/>
        <v>#DIV/0!</v>
      </c>
      <c r="H58" s="6" t="e">
        <f t="shared" si="13"/>
        <v>#DIV/0!</v>
      </c>
      <c r="I58" s="6">
        <f t="shared" si="13"/>
        <v>13.852019883247046</v>
      </c>
    </row>
    <row r="59" spans="1:9">
      <c r="A59" t="s">
        <v>26</v>
      </c>
      <c r="B59" s="6" t="e">
        <f>((B35/B34)-1)*100</f>
        <v>#VALUE!</v>
      </c>
      <c r="C59" s="6" t="e">
        <f t="shared" ref="C59:I59" si="14">((C35/C34)-1)*100</f>
        <v>#DIV/0!</v>
      </c>
      <c r="D59" s="6" t="e">
        <f t="shared" si="14"/>
        <v>#DIV/0!</v>
      </c>
      <c r="E59" s="6" t="e">
        <f t="shared" si="14"/>
        <v>#DIV/0!</v>
      </c>
      <c r="F59" s="6">
        <f t="shared" si="14"/>
        <v>738.44392883134503</v>
      </c>
      <c r="G59" s="6" t="e">
        <f t="shared" si="14"/>
        <v>#DIV/0!</v>
      </c>
      <c r="H59" s="6" t="e">
        <f t="shared" si="14"/>
        <v>#DIV/0!</v>
      </c>
      <c r="I59" s="6" t="e">
        <f t="shared" si="14"/>
        <v>#DIV/0!</v>
      </c>
    </row>
    <row r="60" spans="1:9">
      <c r="B60" s="6"/>
      <c r="C60" s="6"/>
      <c r="D60" s="6"/>
      <c r="E60" s="6"/>
      <c r="F60" s="4"/>
      <c r="G60" s="4"/>
      <c r="H60" s="4"/>
    </row>
    <row r="61" spans="1:9">
      <c r="A61" t="s">
        <v>27</v>
      </c>
      <c r="B61" s="6"/>
      <c r="C61" s="6"/>
      <c r="D61" s="6"/>
      <c r="E61" s="6"/>
      <c r="F61" s="4"/>
      <c r="G61" s="4"/>
      <c r="H61" s="4"/>
    </row>
    <row r="62" spans="1:9">
      <c r="A62" t="s">
        <v>34</v>
      </c>
      <c r="B62" s="42" t="e">
        <f>B17/(B11*3)</f>
        <v>#VALUE!</v>
      </c>
      <c r="C62" s="42" t="e">
        <f t="shared" ref="C62:I62" si="15">C17/(C11*3)</f>
        <v>#DIV/0!</v>
      </c>
      <c r="D62" s="42" t="e">
        <f t="shared" si="15"/>
        <v>#DIV/0!</v>
      </c>
      <c r="E62" s="42">
        <f t="shared" si="15"/>
        <v>666666.66666666663</v>
      </c>
      <c r="F62" s="42">
        <f t="shared" si="15"/>
        <v>2394131.7656</v>
      </c>
      <c r="G62" s="42" t="e">
        <f t="shared" si="15"/>
        <v>#DIV/0!</v>
      </c>
      <c r="H62" s="42" t="e">
        <f t="shared" si="15"/>
        <v>#DIV/0!</v>
      </c>
      <c r="I62" s="42" t="e">
        <f t="shared" si="15"/>
        <v>#DIV/0!</v>
      </c>
    </row>
    <row r="63" spans="1:9">
      <c r="A63" t="s">
        <v>35</v>
      </c>
      <c r="B63" s="42" t="e">
        <f>B18/(B12*3)</f>
        <v>#VALUE!</v>
      </c>
      <c r="C63" s="42" t="e">
        <f t="shared" ref="C63:I63" si="16">C18/(C12*3)</f>
        <v>#DIV/0!</v>
      </c>
      <c r="D63" s="42" t="e">
        <f t="shared" si="16"/>
        <v>#DIV/0!</v>
      </c>
      <c r="E63" s="42" t="e">
        <f t="shared" si="16"/>
        <v>#DIV/0!</v>
      </c>
      <c r="F63" s="42">
        <f t="shared" si="16"/>
        <v>2776191.2898245617</v>
      </c>
      <c r="G63" s="42" t="e">
        <f t="shared" si="16"/>
        <v>#DIV/0!</v>
      </c>
      <c r="H63" s="42" t="e">
        <f t="shared" si="16"/>
        <v>#DIV/0!</v>
      </c>
      <c r="I63" s="42" t="e">
        <f t="shared" si="16"/>
        <v>#DIV/0!</v>
      </c>
    </row>
    <row r="64" spans="1:9">
      <c r="A64" s="16" t="s">
        <v>28</v>
      </c>
      <c r="B64" s="39" t="e">
        <f>(B63/B62)*B46</f>
        <v>#VALUE!</v>
      </c>
      <c r="C64" s="39" t="e">
        <f t="shared" ref="C64:I64" si="17">(C63/C62)*C46</f>
        <v>#DIV/0!</v>
      </c>
      <c r="D64" s="39" t="e">
        <f t="shared" si="17"/>
        <v>#DIV/0!</v>
      </c>
      <c r="E64" s="39" t="e">
        <f t="shared" si="17"/>
        <v>#DIV/0!</v>
      </c>
      <c r="F64" s="39">
        <f t="shared" si="17"/>
        <v>95.160029024027423</v>
      </c>
      <c r="G64" s="39" t="e">
        <f t="shared" si="17"/>
        <v>#DIV/0!</v>
      </c>
      <c r="H64" s="39" t="e">
        <f t="shared" si="17"/>
        <v>#DIV/0!</v>
      </c>
      <c r="I64" s="39" t="e">
        <f t="shared" si="17"/>
        <v>#DIV/0!</v>
      </c>
    </row>
    <row r="65" spans="1:13">
      <c r="A65" s="14" t="s">
        <v>36</v>
      </c>
      <c r="B65" s="42" t="e">
        <f>B17/(B11)</f>
        <v>#VALUE!</v>
      </c>
      <c r="C65" s="42" t="e">
        <f t="shared" ref="C65:I65" si="18">C17/(C11)</f>
        <v>#DIV/0!</v>
      </c>
      <c r="D65" s="42" t="e">
        <f t="shared" si="18"/>
        <v>#DIV/0!</v>
      </c>
      <c r="E65" s="42">
        <f t="shared" si="18"/>
        <v>2000000</v>
      </c>
      <c r="F65" s="42">
        <f t="shared" si="18"/>
        <v>7182395.2968000006</v>
      </c>
      <c r="G65" s="42" t="e">
        <f t="shared" si="18"/>
        <v>#DIV/0!</v>
      </c>
      <c r="H65" s="42" t="e">
        <f t="shared" si="18"/>
        <v>#DIV/0!</v>
      </c>
      <c r="I65" s="42" t="e">
        <f t="shared" si="18"/>
        <v>#DIV/0!</v>
      </c>
    </row>
    <row r="66" spans="1:13">
      <c r="A66" s="14" t="s">
        <v>37</v>
      </c>
      <c r="B66" s="42" t="e">
        <f>B18/(B12)</f>
        <v>#VALUE!</v>
      </c>
      <c r="C66" s="42" t="e">
        <f t="shared" ref="C66:I66" si="19">C18/(C12)</f>
        <v>#DIV/0!</v>
      </c>
      <c r="D66" s="42" t="e">
        <f t="shared" si="19"/>
        <v>#DIV/0!</v>
      </c>
      <c r="E66" s="42" t="e">
        <f t="shared" si="19"/>
        <v>#DIV/0!</v>
      </c>
      <c r="F66" s="42">
        <f t="shared" si="19"/>
        <v>8328573.8694736846</v>
      </c>
      <c r="G66" s="42" t="e">
        <f t="shared" si="19"/>
        <v>#DIV/0!</v>
      </c>
      <c r="H66" s="42" t="e">
        <f t="shared" si="19"/>
        <v>#DIV/0!</v>
      </c>
      <c r="I66" s="42" t="e">
        <f t="shared" si="19"/>
        <v>#DIV/0!</v>
      </c>
    </row>
    <row r="67" spans="1:13">
      <c r="B67" s="6"/>
      <c r="C67" s="6"/>
      <c r="D67" s="6"/>
      <c r="E67" s="6"/>
      <c r="F67" s="4"/>
      <c r="G67" s="4"/>
      <c r="H67" s="4"/>
    </row>
    <row r="68" spans="1:13">
      <c r="A68" t="s">
        <v>29</v>
      </c>
      <c r="B68" s="6"/>
      <c r="C68" s="6"/>
      <c r="D68" s="6"/>
      <c r="E68" s="6"/>
      <c r="F68" s="4"/>
      <c r="G68" s="4"/>
      <c r="H68" s="4"/>
    </row>
    <row r="69" spans="1:13">
      <c r="A69" t="s">
        <v>30</v>
      </c>
      <c r="B69" s="39">
        <f>((B24+C24)/B23)*100</f>
        <v>70.837427973818791</v>
      </c>
      <c r="C69" s="6"/>
      <c r="D69" s="6"/>
      <c r="E69" s="6"/>
      <c r="F69" s="36"/>
      <c r="G69" s="36"/>
      <c r="H69" s="36"/>
      <c r="I69" s="8"/>
    </row>
    <row r="70" spans="1:13">
      <c r="A70" t="s">
        <v>31</v>
      </c>
      <c r="B70" s="39">
        <f>(B18/(B24+C24))*100</f>
        <v>36.303965049908982</v>
      </c>
      <c r="C70" s="6"/>
      <c r="D70" s="6"/>
      <c r="E70" s="6"/>
      <c r="F70" s="4"/>
      <c r="G70" s="4"/>
      <c r="H70" s="4"/>
      <c r="I70" s="8"/>
    </row>
    <row r="71" spans="1:13" ht="15.75" thickBot="1">
      <c r="A71" s="9"/>
      <c r="B71" s="9"/>
      <c r="C71" s="9"/>
      <c r="D71" s="9"/>
      <c r="E71" s="9"/>
      <c r="F71" s="9"/>
      <c r="G71" s="48"/>
      <c r="H71" s="48"/>
    </row>
    <row r="72" spans="1:13" ht="15.75" thickTop="1"/>
    <row r="73" spans="1:13">
      <c r="A73" s="10" t="s">
        <v>32</v>
      </c>
    </row>
    <row r="74" spans="1:13">
      <c r="A74" s="10" t="s">
        <v>123</v>
      </c>
    </row>
    <row r="75" spans="1:13">
      <c r="A75" s="11" t="s">
        <v>124</v>
      </c>
      <c r="B75" s="12"/>
      <c r="C75" s="12"/>
      <c r="D75" s="12"/>
    </row>
    <row r="76" spans="1:13">
      <c r="A76" s="32" t="s">
        <v>81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</row>
    <row r="77" spans="1:13">
      <c r="A77" s="11" t="s">
        <v>44</v>
      </c>
      <c r="B77" s="12"/>
      <c r="C77" s="12"/>
      <c r="D77" s="12"/>
    </row>
    <row r="78" spans="1:13">
      <c r="A78" s="31" t="s">
        <v>45</v>
      </c>
    </row>
    <row r="79" spans="1:13">
      <c r="A79" s="15"/>
    </row>
    <row r="80" spans="1:13">
      <c r="A80" s="15"/>
    </row>
    <row r="81" spans="1:1">
      <c r="A81" s="44"/>
    </row>
    <row r="82" spans="1:1">
      <c r="A82" s="23" t="s">
        <v>136</v>
      </c>
    </row>
    <row r="165" spans="1:4">
      <c r="A165" s="25"/>
      <c r="B165" s="25"/>
      <c r="C165" s="25"/>
      <c r="D165" s="25"/>
    </row>
    <row r="166" spans="1:4">
      <c r="A166" s="25"/>
      <c r="B166" s="29"/>
      <c r="C166" s="29"/>
      <c r="D166" s="29"/>
    </row>
    <row r="167" spans="1:4">
      <c r="A167" s="25"/>
      <c r="B167" s="29"/>
      <c r="C167" s="29"/>
      <c r="D167" s="29"/>
    </row>
  </sheetData>
  <mergeCells count="4">
    <mergeCell ref="A2:E2"/>
    <mergeCell ref="A4:A5"/>
    <mergeCell ref="B4:B5"/>
    <mergeCell ref="C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82"/>
  <sheetViews>
    <sheetView topLeftCell="A59" zoomScale="70" zoomScaleNormal="70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6" bestFit="1" customWidth="1"/>
    <col min="3" max="3" width="24.140625" customWidth="1"/>
    <col min="4" max="4" width="19.5703125" customWidth="1"/>
    <col min="5" max="5" width="24.28515625" customWidth="1"/>
    <col min="6" max="6" width="25" customWidth="1"/>
    <col min="7" max="7" width="14.85546875" customWidth="1"/>
    <col min="8" max="8" width="21.42578125" customWidth="1"/>
    <col min="9" max="9" width="20" customWidth="1"/>
  </cols>
  <sheetData>
    <row r="2" spans="1:9" ht="15.75">
      <c r="A2" s="50" t="s">
        <v>125</v>
      </c>
      <c r="B2" s="50"/>
      <c r="C2" s="50"/>
      <c r="D2" s="50"/>
      <c r="E2" s="50"/>
      <c r="F2" s="50"/>
    </row>
    <row r="4" spans="1:9" ht="15" customHeight="1">
      <c r="A4" s="51" t="s">
        <v>0</v>
      </c>
      <c r="B4" s="56" t="s">
        <v>1</v>
      </c>
      <c r="C4" s="58" t="s">
        <v>2</v>
      </c>
      <c r="D4" s="58"/>
      <c r="E4" s="58"/>
      <c r="F4" s="58"/>
      <c r="G4" s="58"/>
      <c r="H4" s="58"/>
      <c r="I4" s="58"/>
    </row>
    <row r="5" spans="1:9" ht="45.75" thickBot="1">
      <c r="A5" s="52"/>
      <c r="B5" s="57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3" t="s">
        <v>3</v>
      </c>
    </row>
    <row r="8" spans="1:9">
      <c r="B8" s="4"/>
      <c r="C8" s="4"/>
      <c r="D8" s="4"/>
      <c r="E8" s="4"/>
      <c r="F8" s="4"/>
    </row>
    <row r="9" spans="1:9">
      <c r="A9" t="s">
        <v>4</v>
      </c>
      <c r="B9" s="4"/>
      <c r="C9" s="4"/>
      <c r="D9" s="4"/>
      <c r="E9" s="4"/>
      <c r="F9" s="4"/>
    </row>
    <row r="10" spans="1:9">
      <c r="A10" s="5" t="s">
        <v>50</v>
      </c>
      <c r="B10" s="13" t="s">
        <v>135</v>
      </c>
      <c r="C10" s="13">
        <v>0</v>
      </c>
      <c r="D10" s="13">
        <v>0</v>
      </c>
      <c r="E10" s="13">
        <v>132</v>
      </c>
      <c r="F10" s="49">
        <v>25</v>
      </c>
      <c r="G10" s="49">
        <v>0</v>
      </c>
      <c r="H10" s="49">
        <v>0</v>
      </c>
      <c r="I10" s="49">
        <v>0</v>
      </c>
    </row>
    <row r="11" spans="1:9">
      <c r="A11" s="5" t="s">
        <v>82</v>
      </c>
      <c r="B11" s="13" t="s">
        <v>135</v>
      </c>
      <c r="C11" s="13">
        <v>0</v>
      </c>
      <c r="D11" s="13">
        <v>0</v>
      </c>
      <c r="E11" s="13">
        <v>36</v>
      </c>
      <c r="F11" s="49">
        <v>25</v>
      </c>
      <c r="G11" s="49">
        <v>0</v>
      </c>
      <c r="H11" s="49">
        <v>0</v>
      </c>
      <c r="I11" s="49">
        <v>0</v>
      </c>
    </row>
    <row r="12" spans="1:9">
      <c r="A12" s="5" t="s">
        <v>83</v>
      </c>
      <c r="B12" s="13" t="s">
        <v>135</v>
      </c>
      <c r="C12" s="49">
        <v>0</v>
      </c>
      <c r="D12" s="49">
        <v>0</v>
      </c>
      <c r="E12" s="49">
        <v>0</v>
      </c>
      <c r="F12" s="49">
        <v>19</v>
      </c>
      <c r="G12" s="49">
        <v>0</v>
      </c>
      <c r="H12" s="49">
        <v>127</v>
      </c>
      <c r="I12" s="49">
        <v>0</v>
      </c>
    </row>
    <row r="13" spans="1:9">
      <c r="A13" s="5" t="s">
        <v>76</v>
      </c>
      <c r="B13" s="13" t="s">
        <v>135</v>
      </c>
      <c r="C13" s="13">
        <v>20</v>
      </c>
      <c r="D13" s="13">
        <v>20</v>
      </c>
      <c r="E13" s="13">
        <v>150</v>
      </c>
      <c r="F13" s="49">
        <v>25</v>
      </c>
      <c r="G13" s="49">
        <v>0</v>
      </c>
      <c r="H13" s="49">
        <v>0</v>
      </c>
      <c r="I13" s="49">
        <v>0</v>
      </c>
    </row>
    <row r="14" spans="1:9">
      <c r="B14" s="6"/>
      <c r="C14" s="6"/>
      <c r="D14" s="6"/>
      <c r="E14" s="6"/>
      <c r="F14" s="4"/>
    </row>
    <row r="15" spans="1:9">
      <c r="A15" s="7" t="s">
        <v>5</v>
      </c>
      <c r="B15" s="6"/>
      <c r="C15" s="6"/>
      <c r="D15" s="6"/>
      <c r="E15" s="6"/>
      <c r="F15" s="4"/>
    </row>
    <row r="16" spans="1:9">
      <c r="A16" s="5" t="s">
        <v>50</v>
      </c>
      <c r="B16" s="13">
        <f>SUM(C16:I16)</f>
        <v>306833642.20766133</v>
      </c>
      <c r="C16" s="28">
        <v>0</v>
      </c>
      <c r="D16" s="28">
        <v>0</v>
      </c>
      <c r="E16" s="28">
        <v>8951695</v>
      </c>
      <c r="F16" s="28">
        <v>108165037.05</v>
      </c>
      <c r="G16" s="28">
        <v>0</v>
      </c>
      <c r="H16" s="28">
        <v>0</v>
      </c>
      <c r="I16" s="28">
        <v>189716910.15766132</v>
      </c>
    </row>
    <row r="17" spans="1:9">
      <c r="A17" s="5" t="s">
        <v>82</v>
      </c>
      <c r="B17" s="13">
        <f t="shared" ref="B17:B20" si="0">SUM(C17:I17)</f>
        <v>969903185.22416687</v>
      </c>
      <c r="C17" s="28">
        <v>0</v>
      </c>
      <c r="D17" s="28">
        <v>0</v>
      </c>
      <c r="E17" s="28">
        <v>72000000</v>
      </c>
      <c r="F17" s="28">
        <v>179559882.42000002</v>
      </c>
      <c r="G17" s="28">
        <v>279571779.99000001</v>
      </c>
      <c r="H17" s="28">
        <v>117960458.1466668</v>
      </c>
      <c r="I17" s="28">
        <v>320811064.66750002</v>
      </c>
    </row>
    <row r="18" spans="1:9">
      <c r="A18" s="5" t="s">
        <v>83</v>
      </c>
      <c r="B18" s="13">
        <f t="shared" si="0"/>
        <v>326460087.54000002</v>
      </c>
      <c r="C18" s="28">
        <v>126786</v>
      </c>
      <c r="D18" s="28">
        <v>0</v>
      </c>
      <c r="E18" s="28">
        <v>0</v>
      </c>
      <c r="F18" s="28">
        <v>175344673.93000001</v>
      </c>
      <c r="G18" s="28">
        <v>0</v>
      </c>
      <c r="H18" s="28">
        <v>76900000</v>
      </c>
      <c r="I18" s="28">
        <v>74088627.609999999</v>
      </c>
    </row>
    <row r="19" spans="1:9">
      <c r="A19" s="5" t="s">
        <v>76</v>
      </c>
      <c r="B19" s="13">
        <f t="shared" si="0"/>
        <v>4193576700.0000005</v>
      </c>
      <c r="C19" s="28">
        <v>300000000</v>
      </c>
      <c r="D19" s="28">
        <v>200000000</v>
      </c>
      <c r="E19" s="28">
        <v>300000000</v>
      </c>
      <c r="F19" s="28">
        <v>718239529.7299999</v>
      </c>
      <c r="G19" s="28">
        <v>1118287120.0000002</v>
      </c>
      <c r="H19" s="28">
        <v>273805791.60000002</v>
      </c>
      <c r="I19" s="28">
        <v>1283244258.6700001</v>
      </c>
    </row>
    <row r="20" spans="1:9">
      <c r="A20" s="5" t="s">
        <v>84</v>
      </c>
      <c r="B20" s="13">
        <f t="shared" si="0"/>
        <v>326460087.54000002</v>
      </c>
      <c r="C20" s="28">
        <f>C18</f>
        <v>126786</v>
      </c>
      <c r="D20" s="28">
        <f t="shared" ref="D20:I20" si="1">D18</f>
        <v>0</v>
      </c>
      <c r="E20" s="28">
        <f t="shared" si="1"/>
        <v>0</v>
      </c>
      <c r="F20" s="28">
        <f t="shared" si="1"/>
        <v>175344673.93000001</v>
      </c>
      <c r="G20" s="28">
        <f t="shared" si="1"/>
        <v>0</v>
      </c>
      <c r="H20" s="28">
        <f t="shared" si="1"/>
        <v>76900000</v>
      </c>
      <c r="I20" s="28">
        <f t="shared" si="1"/>
        <v>74088627.609999999</v>
      </c>
    </row>
    <row r="21" spans="1:9">
      <c r="B21" s="6"/>
      <c r="C21" s="6"/>
      <c r="D21" s="6"/>
      <c r="E21" s="6"/>
      <c r="F21" s="4"/>
    </row>
    <row r="22" spans="1:9">
      <c r="A22" s="5" t="s">
        <v>6</v>
      </c>
      <c r="B22" s="6"/>
      <c r="C22" s="6"/>
      <c r="D22" s="6"/>
      <c r="E22" s="6"/>
      <c r="F22" s="4"/>
    </row>
    <row r="23" spans="1:9">
      <c r="A23" s="5" t="s">
        <v>82</v>
      </c>
      <c r="B23" s="13">
        <f>B17</f>
        <v>969903185.22416687</v>
      </c>
      <c r="C23" s="38"/>
      <c r="D23" s="6"/>
      <c r="E23" s="6"/>
      <c r="F23" s="35"/>
      <c r="G23" s="8"/>
    </row>
    <row r="24" spans="1:9">
      <c r="A24" s="5" t="s">
        <v>83</v>
      </c>
      <c r="B24" s="13">
        <v>807672925.68000007</v>
      </c>
      <c r="C24" s="37"/>
      <c r="D24" s="6"/>
      <c r="E24" s="6"/>
      <c r="F24" s="4"/>
      <c r="G24" s="8"/>
    </row>
    <row r="25" spans="1:9">
      <c r="B25" s="6"/>
      <c r="C25" s="6"/>
      <c r="D25" s="6"/>
      <c r="E25" s="6"/>
      <c r="F25" s="4"/>
    </row>
    <row r="26" spans="1:9">
      <c r="A26" t="s">
        <v>7</v>
      </c>
      <c r="B26" s="6"/>
      <c r="C26" s="6"/>
      <c r="D26" s="6"/>
      <c r="E26" s="6"/>
      <c r="F26" s="4"/>
    </row>
    <row r="27" spans="1:9">
      <c r="A27" t="s">
        <v>51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</row>
    <row r="28" spans="1:9">
      <c r="A28" t="s">
        <v>85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4"/>
    </row>
    <row r="31" spans="1:9">
      <c r="A31" t="s">
        <v>9</v>
      </c>
      <c r="B31" s="6"/>
      <c r="C31" s="6"/>
      <c r="D31" s="6"/>
      <c r="E31" s="6"/>
      <c r="F31" s="4"/>
    </row>
    <row r="32" spans="1:9">
      <c r="A32" t="s">
        <v>52</v>
      </c>
      <c r="B32" s="13">
        <f>B16/B27</f>
        <v>306833642.20766133</v>
      </c>
      <c r="C32" s="23">
        <f>C16/C27</f>
        <v>0</v>
      </c>
      <c r="D32" s="23">
        <f t="shared" ref="D32:I32" si="2">D16/D27</f>
        <v>0</v>
      </c>
      <c r="E32" s="23">
        <f t="shared" si="2"/>
        <v>8951695</v>
      </c>
      <c r="F32" s="23">
        <f t="shared" si="2"/>
        <v>108165037.05</v>
      </c>
      <c r="G32" s="23">
        <f t="shared" si="2"/>
        <v>0</v>
      </c>
      <c r="H32" s="23">
        <f t="shared" si="2"/>
        <v>0</v>
      </c>
      <c r="I32" s="23">
        <f t="shared" si="2"/>
        <v>189716910.15766132</v>
      </c>
    </row>
    <row r="33" spans="1:9">
      <c r="A33" t="s">
        <v>86</v>
      </c>
      <c r="B33" s="13">
        <f>B18/B28</f>
        <v>329757664.18181819</v>
      </c>
      <c r="C33" s="23">
        <f>C18/C28</f>
        <v>128066.66666666667</v>
      </c>
      <c r="D33" s="23">
        <f>D18/D28</f>
        <v>0</v>
      </c>
      <c r="E33" s="23">
        <f t="shared" ref="E33:I33" si="3">E18/E28</f>
        <v>0</v>
      </c>
      <c r="F33" s="23">
        <f t="shared" si="3"/>
        <v>177115832.25252527</v>
      </c>
      <c r="G33" s="23">
        <f t="shared" si="3"/>
        <v>0</v>
      </c>
      <c r="H33" s="23">
        <f t="shared" si="3"/>
        <v>77676767.676767677</v>
      </c>
      <c r="I33" s="23">
        <f t="shared" si="3"/>
        <v>74836997.585858583</v>
      </c>
    </row>
    <row r="34" spans="1:9">
      <c r="A34" t="s">
        <v>53</v>
      </c>
      <c r="B34" s="13" t="e">
        <f>B32/B10</f>
        <v>#VALUE!</v>
      </c>
      <c r="C34" s="13" t="e">
        <f t="shared" ref="C34:I34" si="4">C32/C10</f>
        <v>#DIV/0!</v>
      </c>
      <c r="D34" s="13" t="e">
        <f t="shared" si="4"/>
        <v>#DIV/0!</v>
      </c>
      <c r="E34" s="13">
        <f t="shared" si="4"/>
        <v>67815.871212121216</v>
      </c>
      <c r="F34" s="13">
        <f t="shared" si="4"/>
        <v>4326601.4819999998</v>
      </c>
      <c r="G34" s="13" t="e">
        <f t="shared" si="4"/>
        <v>#DIV/0!</v>
      </c>
      <c r="H34" s="13" t="e">
        <f t="shared" si="4"/>
        <v>#DIV/0!</v>
      </c>
      <c r="I34" s="13" t="e">
        <f t="shared" si="4"/>
        <v>#DIV/0!</v>
      </c>
    </row>
    <row r="35" spans="1:9">
      <c r="A35" t="s">
        <v>87</v>
      </c>
      <c r="B35" s="13" t="e">
        <f>B33/B12</f>
        <v>#VALUE!</v>
      </c>
      <c r="C35" s="13" t="e">
        <f t="shared" ref="C35:I35" si="5">C33/C12</f>
        <v>#DIV/0!</v>
      </c>
      <c r="D35" s="13" t="e">
        <f t="shared" si="5"/>
        <v>#DIV/0!</v>
      </c>
      <c r="E35" s="13" t="e">
        <f t="shared" si="5"/>
        <v>#DIV/0!</v>
      </c>
      <c r="F35" s="13">
        <f t="shared" si="5"/>
        <v>9321885.9080276452</v>
      </c>
      <c r="G35" s="13" t="e">
        <f t="shared" si="5"/>
        <v>#DIV/0!</v>
      </c>
      <c r="H35" s="13">
        <f t="shared" si="5"/>
        <v>611628.0919430526</v>
      </c>
      <c r="I35" s="13" t="e">
        <f t="shared" si="5"/>
        <v>#DIV/0!</v>
      </c>
    </row>
    <row r="36" spans="1:9">
      <c r="B36" s="6"/>
      <c r="C36" s="6"/>
      <c r="D36" s="6"/>
      <c r="E36" s="6"/>
      <c r="F36" s="4"/>
    </row>
    <row r="37" spans="1:9">
      <c r="A37" s="3" t="s">
        <v>10</v>
      </c>
      <c r="B37" s="6"/>
      <c r="C37" s="6"/>
      <c r="D37" s="6"/>
      <c r="E37" s="6"/>
      <c r="F37" s="4"/>
    </row>
    <row r="38" spans="1:9">
      <c r="B38" s="6"/>
      <c r="C38" s="6"/>
      <c r="D38" s="6"/>
      <c r="E38" s="6"/>
      <c r="F38" s="4"/>
    </row>
    <row r="39" spans="1:9">
      <c r="A39" t="s">
        <v>11</v>
      </c>
      <c r="B39" s="6"/>
      <c r="C39" s="6"/>
      <c r="D39" s="6"/>
      <c r="E39" s="6"/>
      <c r="F39" s="4"/>
    </row>
    <row r="40" spans="1:9">
      <c r="A40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4"/>
    </row>
    <row r="43" spans="1:9">
      <c r="A43" t="s">
        <v>14</v>
      </c>
      <c r="B43" s="6"/>
      <c r="C43" s="6"/>
      <c r="D43" s="6"/>
      <c r="E43" s="6"/>
      <c r="F43" s="4"/>
    </row>
    <row r="44" spans="1:9">
      <c r="A44" s="16" t="s">
        <v>15</v>
      </c>
      <c r="B44" s="6" t="e">
        <f>B12/B11*100</f>
        <v>#VALUE!</v>
      </c>
      <c r="C44" s="6" t="e">
        <f t="shared" ref="C44:I44" si="6">C12/C11*100</f>
        <v>#DIV/0!</v>
      </c>
      <c r="D44" s="6" t="e">
        <f t="shared" si="6"/>
        <v>#DIV/0!</v>
      </c>
      <c r="E44" s="6">
        <f t="shared" si="6"/>
        <v>0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s="16" t="s">
        <v>16</v>
      </c>
      <c r="B45" s="6">
        <f>B18/B17*100</f>
        <v>33.659038604409531</v>
      </c>
      <c r="C45" s="6" t="e">
        <f t="shared" ref="C45:I45" si="7">C18/C17*100</f>
        <v>#DIV/0!</v>
      </c>
      <c r="D45" s="6" t="e">
        <f t="shared" si="7"/>
        <v>#DIV/0!</v>
      </c>
      <c r="E45" s="6">
        <f t="shared" si="7"/>
        <v>0</v>
      </c>
      <c r="F45" s="6">
        <f t="shared" si="7"/>
        <v>97.652477583973678</v>
      </c>
      <c r="G45" s="6">
        <f t="shared" si="7"/>
        <v>0</v>
      </c>
      <c r="H45" s="6">
        <f t="shared" si="7"/>
        <v>65.191337171974993</v>
      </c>
      <c r="I45" s="6">
        <f t="shared" si="7"/>
        <v>23.094162193809645</v>
      </c>
    </row>
    <row r="46" spans="1:9">
      <c r="A46" s="16" t="s">
        <v>17</v>
      </c>
      <c r="B46" s="6" t="e">
        <f>AVERAGE(B44:B45)</f>
        <v>#VALUE!</v>
      </c>
      <c r="C46" s="6" t="e">
        <f t="shared" ref="C46:I46" si="8">AVERAGE(C44:C45)</f>
        <v>#DIV/0!</v>
      </c>
      <c r="D46" s="6" t="e">
        <f t="shared" si="8"/>
        <v>#DIV/0!</v>
      </c>
      <c r="E46" s="6">
        <f t="shared" si="8"/>
        <v>0</v>
      </c>
      <c r="F46" s="6">
        <f t="shared" si="8"/>
        <v>86.826238791986839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A47" s="16"/>
      <c r="B47" s="6"/>
      <c r="C47" s="6"/>
      <c r="D47" s="6"/>
      <c r="E47" s="6"/>
      <c r="F47" s="4"/>
    </row>
    <row r="48" spans="1:9">
      <c r="A48" s="16" t="s">
        <v>18</v>
      </c>
      <c r="B48" s="6"/>
      <c r="C48" s="6"/>
      <c r="D48" s="6"/>
      <c r="E48" s="6"/>
      <c r="F48" s="4"/>
    </row>
    <row r="49" spans="1:9">
      <c r="A49" s="16" t="s">
        <v>19</v>
      </c>
      <c r="B49" s="6" t="e">
        <f>(B12/B13)*100</f>
        <v>#VALUE!</v>
      </c>
      <c r="C49" s="6">
        <f t="shared" ref="C49:I49" si="9">(C12/C13)*100</f>
        <v>0</v>
      </c>
      <c r="D49" s="6">
        <f t="shared" si="9"/>
        <v>0</v>
      </c>
      <c r="E49" s="6">
        <f t="shared" si="9"/>
        <v>0</v>
      </c>
      <c r="F49" s="6">
        <f t="shared" si="9"/>
        <v>76</v>
      </c>
      <c r="G49" s="6" t="e">
        <f t="shared" si="9"/>
        <v>#DIV/0!</v>
      </c>
      <c r="H49" s="6" t="e">
        <f t="shared" si="9"/>
        <v>#DIV/0!</v>
      </c>
      <c r="I49" s="6" t="e">
        <f t="shared" si="9"/>
        <v>#DIV/0!</v>
      </c>
    </row>
    <row r="50" spans="1:9">
      <c r="A50" s="16" t="s">
        <v>20</v>
      </c>
      <c r="B50" s="6">
        <f>B18/B19*100</f>
        <v>7.784764912967967</v>
      </c>
      <c r="C50" s="6">
        <f t="shared" ref="C50:I50" si="10">C18/C19*100</f>
        <v>4.2262000000000001E-2</v>
      </c>
      <c r="D50" s="6">
        <f t="shared" si="10"/>
        <v>0</v>
      </c>
      <c r="E50" s="6">
        <f t="shared" si="10"/>
        <v>0</v>
      </c>
      <c r="F50" s="6">
        <f t="shared" si="10"/>
        <v>24.413119394293915</v>
      </c>
      <c r="G50" s="6">
        <f t="shared" si="10"/>
        <v>0</v>
      </c>
      <c r="H50" s="6">
        <f t="shared" si="10"/>
        <v>28.085600217084668</v>
      </c>
      <c r="I50" s="6">
        <f t="shared" si="10"/>
        <v>5.7735405484524112</v>
      </c>
    </row>
    <row r="51" spans="1:9">
      <c r="A51" s="16" t="s">
        <v>21</v>
      </c>
      <c r="B51" s="6" t="e">
        <f>AVERAGE(B49:B50)</f>
        <v>#VALUE!</v>
      </c>
      <c r="C51" s="6">
        <f t="shared" ref="C51:I51" si="11">AVERAGE(C49:C50)</f>
        <v>2.1131E-2</v>
      </c>
      <c r="D51" s="6">
        <f t="shared" si="11"/>
        <v>0</v>
      </c>
      <c r="E51" s="6">
        <f t="shared" si="11"/>
        <v>0</v>
      </c>
      <c r="F51" s="6">
        <f t="shared" si="11"/>
        <v>50.206559697146957</v>
      </c>
      <c r="G51" s="6" t="e">
        <f t="shared" si="11"/>
        <v>#DIV/0!</v>
      </c>
      <c r="H51" s="6" t="e">
        <f t="shared" si="11"/>
        <v>#DIV/0!</v>
      </c>
      <c r="I51" s="6" t="e">
        <f t="shared" si="11"/>
        <v>#DIV/0!</v>
      </c>
    </row>
    <row r="52" spans="1:9">
      <c r="A52" s="16"/>
      <c r="B52" s="6"/>
      <c r="C52" s="6"/>
      <c r="D52" s="6"/>
      <c r="E52" s="6"/>
      <c r="F52" s="4"/>
    </row>
    <row r="53" spans="1:9">
      <c r="A53" s="16" t="s">
        <v>33</v>
      </c>
      <c r="B53" s="6"/>
      <c r="C53" s="6"/>
      <c r="D53" s="6"/>
      <c r="E53" s="6"/>
      <c r="F53" s="4"/>
    </row>
    <row r="54" spans="1:9">
      <c r="A54" s="16" t="s">
        <v>22</v>
      </c>
      <c r="B54" s="6">
        <f>B20/B18*100</f>
        <v>100</v>
      </c>
      <c r="C54" s="6">
        <f t="shared" ref="C54:I54" si="12">C20/C18*100</f>
        <v>100</v>
      </c>
      <c r="D54" s="6" t="e">
        <f t="shared" si="12"/>
        <v>#DIV/0!</v>
      </c>
      <c r="E54" s="6" t="e">
        <f t="shared" si="12"/>
        <v>#DIV/0!</v>
      </c>
      <c r="F54" s="6">
        <f t="shared" si="12"/>
        <v>100</v>
      </c>
      <c r="G54" s="6" t="e">
        <f t="shared" si="12"/>
        <v>#DIV/0!</v>
      </c>
      <c r="H54" s="6">
        <f t="shared" si="12"/>
        <v>100</v>
      </c>
      <c r="I54" s="6">
        <f t="shared" si="12"/>
        <v>100</v>
      </c>
    </row>
    <row r="55" spans="1:9">
      <c r="A55" s="16"/>
      <c r="B55" s="6"/>
      <c r="C55" s="6"/>
      <c r="D55" s="6"/>
      <c r="E55" s="6"/>
      <c r="F55" s="4"/>
    </row>
    <row r="56" spans="1:9">
      <c r="A56" s="16" t="s">
        <v>23</v>
      </c>
      <c r="B56" s="6"/>
      <c r="C56" s="6"/>
      <c r="D56" s="6"/>
      <c r="E56" s="6"/>
      <c r="F56" s="4"/>
    </row>
    <row r="57" spans="1:9">
      <c r="A57" s="16" t="s">
        <v>24</v>
      </c>
      <c r="B57" s="6" t="e">
        <f>((B12/B10)-1)*100</f>
        <v>#VALUE!</v>
      </c>
      <c r="C57" s="6" t="e">
        <f t="shared" ref="C57:I57" si="13">((C12/C10)-1)*100</f>
        <v>#DIV/0!</v>
      </c>
      <c r="D57" s="6" t="e">
        <f t="shared" si="13"/>
        <v>#DIV/0!</v>
      </c>
      <c r="E57" s="6">
        <f t="shared" si="13"/>
        <v>-100</v>
      </c>
      <c r="F57" s="6">
        <f t="shared" si="13"/>
        <v>-24</v>
      </c>
      <c r="G57" s="6" t="e">
        <f t="shared" si="13"/>
        <v>#DIV/0!</v>
      </c>
      <c r="H57" s="6" t="e">
        <f t="shared" si="13"/>
        <v>#DIV/0!</v>
      </c>
      <c r="I57" s="6" t="e">
        <f t="shared" si="13"/>
        <v>#DIV/0!</v>
      </c>
    </row>
    <row r="58" spans="1:9">
      <c r="A58" s="16" t="s">
        <v>25</v>
      </c>
      <c r="B58" s="6">
        <f>((B33/B32)-1)*100</f>
        <v>7.4711566206427049</v>
      </c>
      <c r="C58" s="6" t="e">
        <f t="shared" ref="C58:I58" si="14">((C33/C32)-1)*100</f>
        <v>#DIV/0!</v>
      </c>
      <c r="D58" s="6" t="e">
        <f t="shared" si="14"/>
        <v>#DIV/0!</v>
      </c>
      <c r="E58" s="6">
        <f t="shared" si="14"/>
        <v>-100</v>
      </c>
      <c r="F58" s="6">
        <f t="shared" si="14"/>
        <v>63.745917426767321</v>
      </c>
      <c r="G58" s="6" t="e">
        <f t="shared" si="14"/>
        <v>#DIV/0!</v>
      </c>
      <c r="H58" s="6" t="e">
        <f t="shared" si="14"/>
        <v>#DIV/0!</v>
      </c>
      <c r="I58" s="6">
        <f t="shared" si="14"/>
        <v>-60.553333108964068</v>
      </c>
    </row>
    <row r="59" spans="1:9">
      <c r="A59" s="16" t="s">
        <v>26</v>
      </c>
      <c r="B59" s="6" t="e">
        <f>((B35/B34)-1)*100</f>
        <v>#VALUE!</v>
      </c>
      <c r="C59" s="6" t="e">
        <f t="shared" ref="C59:I59" si="15">((C35/C34)-1)*100</f>
        <v>#DIV/0!</v>
      </c>
      <c r="D59" s="6" t="e">
        <f t="shared" si="15"/>
        <v>#DIV/0!</v>
      </c>
      <c r="E59" s="6" t="e">
        <f t="shared" si="15"/>
        <v>#DIV/0!</v>
      </c>
      <c r="F59" s="6">
        <f t="shared" si="15"/>
        <v>115.45515450890433</v>
      </c>
      <c r="G59" s="6" t="e">
        <f t="shared" si="15"/>
        <v>#DIV/0!</v>
      </c>
      <c r="H59" s="6" t="e">
        <f t="shared" si="15"/>
        <v>#DIV/0!</v>
      </c>
      <c r="I59" s="6" t="e">
        <f t="shared" si="15"/>
        <v>#DIV/0!</v>
      </c>
    </row>
    <row r="60" spans="1:9">
      <c r="A60" s="16"/>
      <c r="B60" s="6"/>
      <c r="C60" s="6"/>
      <c r="D60" s="6"/>
      <c r="E60" s="6"/>
      <c r="F60" s="4"/>
    </row>
    <row r="61" spans="1:9">
      <c r="A61" s="16" t="s">
        <v>27</v>
      </c>
      <c r="B61" s="6"/>
      <c r="C61" s="6"/>
      <c r="D61" s="6"/>
      <c r="E61" s="6"/>
      <c r="F61" s="4"/>
    </row>
    <row r="62" spans="1:9">
      <c r="A62" s="16" t="s">
        <v>34</v>
      </c>
      <c r="B62" s="41" t="e">
        <f>B17/(B11*3)</f>
        <v>#VALUE!</v>
      </c>
      <c r="C62" s="41" t="e">
        <f t="shared" ref="C62:I62" si="16">C17/(C11*3)</f>
        <v>#DIV/0!</v>
      </c>
      <c r="D62" s="41" t="e">
        <f t="shared" si="16"/>
        <v>#DIV/0!</v>
      </c>
      <c r="E62" s="41">
        <f t="shared" si="16"/>
        <v>666666.66666666663</v>
      </c>
      <c r="F62" s="41">
        <f t="shared" si="16"/>
        <v>2394131.7656</v>
      </c>
      <c r="G62" s="41" t="e">
        <f t="shared" si="16"/>
        <v>#DIV/0!</v>
      </c>
      <c r="H62" s="41" t="e">
        <f t="shared" si="16"/>
        <v>#DIV/0!</v>
      </c>
      <c r="I62" s="41" t="e">
        <f t="shared" si="16"/>
        <v>#DIV/0!</v>
      </c>
    </row>
    <row r="63" spans="1:9">
      <c r="A63" s="16" t="s">
        <v>35</v>
      </c>
      <c r="B63" s="41" t="e">
        <f>B18/(B12*3)</f>
        <v>#VALUE!</v>
      </c>
      <c r="C63" s="41" t="e">
        <f t="shared" ref="C63:I63" si="17">C18/(C12*3)</f>
        <v>#DIV/0!</v>
      </c>
      <c r="D63" s="41" t="e">
        <f t="shared" si="17"/>
        <v>#DIV/0!</v>
      </c>
      <c r="E63" s="41" t="e">
        <f t="shared" si="17"/>
        <v>#DIV/0!</v>
      </c>
      <c r="F63" s="41">
        <f t="shared" si="17"/>
        <v>3076222.3496491229</v>
      </c>
      <c r="G63" s="41" t="e">
        <f t="shared" si="17"/>
        <v>#DIV/0!</v>
      </c>
      <c r="H63" s="41">
        <f t="shared" si="17"/>
        <v>201837.27034120736</v>
      </c>
      <c r="I63" s="41" t="e">
        <f t="shared" si="17"/>
        <v>#DIV/0!</v>
      </c>
    </row>
    <row r="64" spans="1:9">
      <c r="A64" s="16" t="s">
        <v>28</v>
      </c>
      <c r="B64" s="39" t="e">
        <f>(B63/B62)*B46</f>
        <v>#VALUE!</v>
      </c>
      <c r="C64" s="39" t="e">
        <f t="shared" ref="C64:I64" si="18">(C63/C62)*C46</f>
        <v>#DIV/0!</v>
      </c>
      <c r="D64" s="39" t="e">
        <f t="shared" si="18"/>
        <v>#DIV/0!</v>
      </c>
      <c r="E64" s="39" t="e">
        <f t="shared" si="18"/>
        <v>#DIV/0!</v>
      </c>
      <c r="F64" s="39">
        <f t="shared" si="18"/>
        <v>111.56312285967422</v>
      </c>
      <c r="G64" s="39" t="e">
        <f t="shared" si="18"/>
        <v>#DIV/0!</v>
      </c>
      <c r="H64" s="39" t="e">
        <f t="shared" si="18"/>
        <v>#DIV/0!</v>
      </c>
      <c r="I64" s="39" t="e">
        <f t="shared" si="18"/>
        <v>#DIV/0!</v>
      </c>
    </row>
    <row r="65" spans="1:11">
      <c r="A65" s="14" t="s">
        <v>36</v>
      </c>
      <c r="B65" s="41" t="e">
        <f>B17/(B11)</f>
        <v>#VALUE!</v>
      </c>
      <c r="C65" s="41" t="e">
        <f t="shared" ref="C65:I65" si="19">C17/(C11)</f>
        <v>#DIV/0!</v>
      </c>
      <c r="D65" s="41" t="e">
        <f t="shared" si="19"/>
        <v>#DIV/0!</v>
      </c>
      <c r="E65" s="41">
        <f t="shared" si="19"/>
        <v>2000000</v>
      </c>
      <c r="F65" s="41">
        <f t="shared" si="19"/>
        <v>7182395.2968000006</v>
      </c>
      <c r="G65" s="41" t="e">
        <f t="shared" si="19"/>
        <v>#DIV/0!</v>
      </c>
      <c r="H65" s="41" t="e">
        <f t="shared" si="19"/>
        <v>#DIV/0!</v>
      </c>
      <c r="I65" s="41" t="e">
        <f t="shared" si="19"/>
        <v>#DIV/0!</v>
      </c>
    </row>
    <row r="66" spans="1:11">
      <c r="A66" s="14" t="s">
        <v>37</v>
      </c>
      <c r="B66" s="41" t="e">
        <f>B18/(B12)</f>
        <v>#VALUE!</v>
      </c>
      <c r="C66" s="41" t="e">
        <f t="shared" ref="C66:I66" si="20">C18/(C12)</f>
        <v>#DIV/0!</v>
      </c>
      <c r="D66" s="41" t="e">
        <f t="shared" si="20"/>
        <v>#DIV/0!</v>
      </c>
      <c r="E66" s="41" t="e">
        <f t="shared" si="20"/>
        <v>#DIV/0!</v>
      </c>
      <c r="F66" s="41">
        <f t="shared" si="20"/>
        <v>9228667.0489473697</v>
      </c>
      <c r="G66" s="41" t="e">
        <f t="shared" si="20"/>
        <v>#DIV/0!</v>
      </c>
      <c r="H66" s="41">
        <f t="shared" si="20"/>
        <v>605511.81102362205</v>
      </c>
      <c r="I66" s="41" t="e">
        <f t="shared" si="20"/>
        <v>#DIV/0!</v>
      </c>
    </row>
    <row r="67" spans="1:11">
      <c r="B67" s="6"/>
      <c r="C67" s="6"/>
      <c r="D67" s="6"/>
      <c r="E67" s="6"/>
      <c r="F67" s="4"/>
    </row>
    <row r="68" spans="1:11">
      <c r="A68" t="s">
        <v>29</v>
      </c>
      <c r="B68" s="6"/>
      <c r="C68" s="6"/>
      <c r="D68" s="6"/>
      <c r="E68" s="6"/>
      <c r="F68" s="4"/>
      <c r="G68" s="8"/>
    </row>
    <row r="69" spans="1:11">
      <c r="A69" t="s">
        <v>30</v>
      </c>
      <c r="B69" s="39">
        <f>(B24/B23)*100</f>
        <v>83.273561524940078</v>
      </c>
      <c r="C69" s="6"/>
      <c r="D69" s="6"/>
      <c r="E69" s="6"/>
      <c r="G69" s="8"/>
    </row>
    <row r="70" spans="1:11">
      <c r="A70" t="s">
        <v>31</v>
      </c>
      <c r="B70" s="39">
        <f>(B18/B24)*100</f>
        <v>40.419837926985743</v>
      </c>
      <c r="C70" s="6"/>
      <c r="D70" s="6"/>
      <c r="E70" s="6"/>
      <c r="F70" s="36"/>
    </row>
    <row r="71" spans="1:11" ht="15.75" thickBot="1">
      <c r="A71" s="9"/>
      <c r="B71" s="9"/>
      <c r="C71" s="9"/>
      <c r="D71" s="9"/>
      <c r="E71" s="9"/>
      <c r="F71" s="9"/>
      <c r="G71" s="9"/>
      <c r="H71" s="9"/>
      <c r="I71" s="9"/>
    </row>
    <row r="72" spans="1:11" ht="15.75" thickTop="1"/>
    <row r="73" spans="1:11">
      <c r="A73" s="10" t="s">
        <v>32</v>
      </c>
    </row>
    <row r="74" spans="1:11">
      <c r="A74" s="10" t="s">
        <v>123</v>
      </c>
    </row>
    <row r="75" spans="1:11">
      <c r="A75" s="11" t="s">
        <v>124</v>
      </c>
      <c r="B75" s="12"/>
      <c r="C75" s="12"/>
      <c r="D75" s="12"/>
    </row>
    <row r="76" spans="1:11" ht="15" customHeight="1">
      <c r="A76" s="32" t="s">
        <v>81</v>
      </c>
      <c r="B76" s="33"/>
      <c r="C76" s="33"/>
      <c r="D76" s="33"/>
      <c r="E76" s="33"/>
      <c r="F76" s="33"/>
      <c r="G76" s="33"/>
      <c r="H76" s="33"/>
      <c r="I76" s="33"/>
      <c r="J76" s="33"/>
      <c r="K76" s="34"/>
    </row>
    <row r="77" spans="1:11">
      <c r="A77" s="11" t="s">
        <v>44</v>
      </c>
      <c r="B77" s="12"/>
      <c r="C77" s="12"/>
      <c r="D77" s="12"/>
    </row>
    <row r="78" spans="1:11">
      <c r="A78" s="31" t="s">
        <v>45</v>
      </c>
    </row>
    <row r="79" spans="1:11">
      <c r="A79" s="15"/>
    </row>
    <row r="80" spans="1:11">
      <c r="A80" s="15"/>
    </row>
    <row r="81" spans="1:1">
      <c r="A81" s="44"/>
    </row>
    <row r="82" spans="1:1">
      <c r="A82" s="23" t="s">
        <v>136</v>
      </c>
    </row>
  </sheetData>
  <mergeCells count="4">
    <mergeCell ref="A4:A5"/>
    <mergeCell ref="B4:B5"/>
    <mergeCell ref="A2:F2"/>
    <mergeCell ref="C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82"/>
  <sheetViews>
    <sheetView topLeftCell="A62" zoomScale="80" zoomScaleNormal="80" workbookViewId="0">
      <selection activeCell="A82" sqref="A82"/>
    </sheetView>
  </sheetViews>
  <sheetFormatPr baseColWidth="10" defaultColWidth="11.42578125" defaultRowHeight="15"/>
  <cols>
    <col min="1" max="1" width="55.140625" customWidth="1"/>
    <col min="2" max="2" width="18.140625" customWidth="1"/>
    <col min="3" max="3" width="25.5703125" customWidth="1"/>
    <col min="4" max="4" width="18.140625" customWidth="1"/>
    <col min="5" max="5" width="19.140625" customWidth="1"/>
    <col min="6" max="6" width="19.42578125" customWidth="1"/>
    <col min="7" max="7" width="14.42578125" customWidth="1"/>
    <col min="8" max="8" width="15.85546875" customWidth="1"/>
    <col min="9" max="9" width="16.42578125" customWidth="1"/>
  </cols>
  <sheetData>
    <row r="2" spans="1:9" ht="15.75">
      <c r="A2" s="50" t="s">
        <v>126</v>
      </c>
      <c r="B2" s="50"/>
      <c r="C2" s="50"/>
      <c r="D2" s="50"/>
      <c r="E2" s="50"/>
      <c r="F2" s="50"/>
    </row>
    <row r="4" spans="1:9" ht="15" customHeight="1">
      <c r="A4" s="51" t="s">
        <v>0</v>
      </c>
      <c r="B4" s="56" t="s">
        <v>1</v>
      </c>
      <c r="C4" s="58" t="s">
        <v>2</v>
      </c>
      <c r="D4" s="58"/>
      <c r="E4" s="58"/>
      <c r="F4" s="58"/>
      <c r="G4" s="58"/>
      <c r="H4" s="58"/>
      <c r="I4" s="58"/>
    </row>
    <row r="5" spans="1:9" ht="45.75" thickBot="1">
      <c r="A5" s="52"/>
      <c r="B5" s="57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3" t="s">
        <v>3</v>
      </c>
    </row>
    <row r="8" spans="1:9">
      <c r="B8" s="4"/>
      <c r="C8" s="4"/>
      <c r="D8" s="4"/>
      <c r="E8" s="4"/>
      <c r="F8" s="4"/>
    </row>
    <row r="9" spans="1:9">
      <c r="A9" t="s">
        <v>4</v>
      </c>
      <c r="B9" s="4"/>
      <c r="C9" s="4"/>
      <c r="D9" s="4"/>
      <c r="E9" s="4"/>
      <c r="F9" s="4"/>
    </row>
    <row r="10" spans="1:9">
      <c r="A10" s="5" t="s">
        <v>54</v>
      </c>
      <c r="B10" s="13" t="s">
        <v>135</v>
      </c>
      <c r="C10" s="13">
        <v>0</v>
      </c>
      <c r="D10" s="13">
        <v>20</v>
      </c>
      <c r="E10" s="13">
        <v>70</v>
      </c>
      <c r="F10" s="49">
        <v>25</v>
      </c>
      <c r="G10" s="49">
        <v>0</v>
      </c>
      <c r="H10" s="49">
        <v>0</v>
      </c>
      <c r="I10" s="49">
        <v>0</v>
      </c>
    </row>
    <row r="11" spans="1:9">
      <c r="A11" s="5" t="s">
        <v>88</v>
      </c>
      <c r="B11" s="13" t="s">
        <v>135</v>
      </c>
      <c r="C11" s="13">
        <v>0</v>
      </c>
      <c r="D11" s="13">
        <v>20</v>
      </c>
      <c r="E11" s="13">
        <v>38</v>
      </c>
      <c r="F11" s="49">
        <v>25</v>
      </c>
      <c r="G11" s="49">
        <v>0</v>
      </c>
      <c r="H11" s="49">
        <v>0</v>
      </c>
      <c r="I11" s="49">
        <v>0</v>
      </c>
    </row>
    <row r="12" spans="1:9">
      <c r="A12" s="5" t="s">
        <v>89</v>
      </c>
      <c r="B12" s="13" t="s">
        <v>135</v>
      </c>
      <c r="C12" s="49">
        <v>0</v>
      </c>
      <c r="D12" s="49">
        <v>0</v>
      </c>
      <c r="E12" s="49">
        <v>0</v>
      </c>
      <c r="F12" s="49">
        <v>19</v>
      </c>
      <c r="G12" s="49">
        <v>0</v>
      </c>
      <c r="H12" s="49">
        <v>129</v>
      </c>
      <c r="I12" s="49">
        <v>0</v>
      </c>
    </row>
    <row r="13" spans="1:9">
      <c r="A13" s="5" t="s">
        <v>76</v>
      </c>
      <c r="B13" s="13" t="s">
        <v>135</v>
      </c>
      <c r="C13" s="13">
        <v>20</v>
      </c>
      <c r="D13" s="13">
        <v>20</v>
      </c>
      <c r="E13" s="13">
        <v>150</v>
      </c>
      <c r="F13" s="49">
        <v>25</v>
      </c>
      <c r="G13" s="49">
        <v>0</v>
      </c>
      <c r="H13" s="49">
        <v>0</v>
      </c>
      <c r="I13" s="49">
        <v>0</v>
      </c>
    </row>
    <row r="14" spans="1:9">
      <c r="B14" s="6"/>
      <c r="C14" s="6"/>
      <c r="D14" s="6"/>
      <c r="E14" s="6"/>
      <c r="F14" s="4"/>
    </row>
    <row r="15" spans="1:9">
      <c r="A15" s="7" t="s">
        <v>5</v>
      </c>
      <c r="B15" s="6"/>
      <c r="C15" s="6"/>
      <c r="D15" s="6"/>
      <c r="E15" s="6"/>
      <c r="F15" s="4"/>
    </row>
    <row r="16" spans="1:9">
      <c r="A16" s="5" t="s">
        <v>54</v>
      </c>
      <c r="B16" s="13">
        <f>SUM(C16:I16)</f>
        <v>1186125732.77</v>
      </c>
      <c r="C16" s="13">
        <v>37717569.999999985</v>
      </c>
      <c r="D16" s="13">
        <v>242000000</v>
      </c>
      <c r="E16" s="13">
        <v>0</v>
      </c>
      <c r="F16" s="13">
        <v>131313135.03</v>
      </c>
      <c r="G16" s="13">
        <v>528039357.95999998</v>
      </c>
      <c r="H16" s="13">
        <v>114816779.36</v>
      </c>
      <c r="I16" s="13">
        <v>132238890.42</v>
      </c>
    </row>
    <row r="17" spans="1:9">
      <c r="A17" s="5" t="s">
        <v>88</v>
      </c>
      <c r="B17" s="13">
        <f t="shared" ref="B17:B20" si="0">SUM(C17:I17)</f>
        <v>1113722060.6508334</v>
      </c>
      <c r="C17" s="13">
        <v>0</v>
      </c>
      <c r="D17" s="13">
        <v>200000000</v>
      </c>
      <c r="E17" s="13">
        <v>76000000</v>
      </c>
      <c r="F17" s="13">
        <v>179559882.44</v>
      </c>
      <c r="G17" s="13">
        <v>279571780</v>
      </c>
      <c r="H17" s="13">
        <v>57779333.543333299</v>
      </c>
      <c r="I17" s="13">
        <v>320811064.66750002</v>
      </c>
    </row>
    <row r="18" spans="1:9">
      <c r="A18" s="5" t="s">
        <v>89</v>
      </c>
      <c r="B18" s="13">
        <f t="shared" si="0"/>
        <v>471403604.31000006</v>
      </c>
      <c r="C18" s="13">
        <v>0</v>
      </c>
      <c r="D18" s="13">
        <v>75710066.530000001</v>
      </c>
      <c r="E18" s="13">
        <v>60000000</v>
      </c>
      <c r="F18" s="13">
        <v>220042526.03000003</v>
      </c>
      <c r="G18" s="13">
        <v>0</v>
      </c>
      <c r="H18" s="13">
        <v>59800000</v>
      </c>
      <c r="I18" s="13">
        <v>55851011.75</v>
      </c>
    </row>
    <row r="19" spans="1:9">
      <c r="A19" s="5" t="s">
        <v>76</v>
      </c>
      <c r="B19" s="13">
        <f t="shared" si="0"/>
        <v>4193576700.0000005</v>
      </c>
      <c r="C19" s="13">
        <v>300000000</v>
      </c>
      <c r="D19" s="13">
        <v>200000000</v>
      </c>
      <c r="E19" s="13">
        <v>300000000</v>
      </c>
      <c r="F19" s="13">
        <v>718239529.7299999</v>
      </c>
      <c r="G19" s="13">
        <v>1118287120.0000002</v>
      </c>
      <c r="H19" s="13">
        <v>273805791.60000002</v>
      </c>
      <c r="I19" s="13">
        <v>1283244258.6700001</v>
      </c>
    </row>
    <row r="20" spans="1:9">
      <c r="A20" s="5" t="s">
        <v>90</v>
      </c>
      <c r="B20" s="13">
        <f t="shared" si="0"/>
        <v>471403604.31000006</v>
      </c>
      <c r="C20" s="13">
        <f>C18</f>
        <v>0</v>
      </c>
      <c r="D20" s="13">
        <f t="shared" ref="D20:I20" si="1">D18</f>
        <v>75710066.530000001</v>
      </c>
      <c r="E20" s="13">
        <f t="shared" si="1"/>
        <v>60000000</v>
      </c>
      <c r="F20" s="13">
        <f t="shared" si="1"/>
        <v>220042526.03000003</v>
      </c>
      <c r="G20" s="13">
        <f t="shared" si="1"/>
        <v>0</v>
      </c>
      <c r="H20" s="13">
        <f t="shared" si="1"/>
        <v>59800000</v>
      </c>
      <c r="I20" s="13">
        <f t="shared" si="1"/>
        <v>55851011.75</v>
      </c>
    </row>
    <row r="21" spans="1:9">
      <c r="B21" s="6"/>
      <c r="C21" s="6"/>
      <c r="D21" s="6"/>
      <c r="E21" s="6"/>
      <c r="F21" s="4"/>
    </row>
    <row r="22" spans="1:9">
      <c r="A22" s="5" t="s">
        <v>6</v>
      </c>
      <c r="B22" s="6"/>
      <c r="C22" s="6"/>
      <c r="D22" s="6"/>
      <c r="E22" s="6"/>
      <c r="F22" s="4"/>
    </row>
    <row r="23" spans="1:9">
      <c r="A23" s="5" t="s">
        <v>88</v>
      </c>
      <c r="B23" s="13">
        <f>B17</f>
        <v>1113722060.6508334</v>
      </c>
      <c r="C23" s="38"/>
      <c r="D23" s="6"/>
      <c r="E23" s="6"/>
      <c r="F23" s="35"/>
      <c r="G23" s="8"/>
    </row>
    <row r="24" spans="1:9">
      <c r="A24" s="5" t="s">
        <v>89</v>
      </c>
      <c r="B24" s="13">
        <v>764427822.19999993</v>
      </c>
      <c r="C24" s="37"/>
      <c r="D24" s="6"/>
      <c r="E24" s="6"/>
      <c r="F24" s="4"/>
      <c r="G24" s="8"/>
    </row>
    <row r="25" spans="1:9">
      <c r="B25" s="6"/>
      <c r="C25" s="6"/>
      <c r="D25" s="6"/>
      <c r="E25" s="6"/>
      <c r="F25" s="4"/>
    </row>
    <row r="26" spans="1:9">
      <c r="A26" t="s">
        <v>7</v>
      </c>
    </row>
    <row r="27" spans="1:9">
      <c r="A27" t="s">
        <v>55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>
        <v>0.99</v>
      </c>
      <c r="H27" s="6">
        <v>0.99</v>
      </c>
      <c r="I27" s="6">
        <v>0.99</v>
      </c>
    </row>
    <row r="28" spans="1:9">
      <c r="A28" t="s">
        <v>91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4"/>
    </row>
    <row r="31" spans="1:9">
      <c r="A31" t="s">
        <v>9</v>
      </c>
      <c r="B31" s="6"/>
      <c r="C31" s="6"/>
      <c r="D31" s="6"/>
      <c r="E31" s="6"/>
      <c r="F31" s="4"/>
    </row>
    <row r="32" spans="1:9">
      <c r="A32" t="s">
        <v>56</v>
      </c>
      <c r="B32" s="6">
        <f>B16/B27</f>
        <v>1198106800.7777777</v>
      </c>
      <c r="C32" s="6">
        <f>C16/C27</f>
        <v>38098555.555555537</v>
      </c>
      <c r="D32" s="6">
        <f>D16/D27</f>
        <v>244444444.44444445</v>
      </c>
      <c r="E32" s="6">
        <f>E16/E27</f>
        <v>0</v>
      </c>
      <c r="F32" s="6">
        <f t="shared" ref="F32:I32" si="2">F16/F27</f>
        <v>132639530.33333333</v>
      </c>
      <c r="G32" s="6">
        <f t="shared" si="2"/>
        <v>533373088.84848481</v>
      </c>
      <c r="H32" s="6">
        <f t="shared" si="2"/>
        <v>115976544.80808081</v>
      </c>
      <c r="I32" s="6">
        <f t="shared" si="2"/>
        <v>133574636.7878788</v>
      </c>
    </row>
    <row r="33" spans="1:9">
      <c r="A33" t="s">
        <v>92</v>
      </c>
      <c r="B33" s="6">
        <f>B18/B28</f>
        <v>476165256.87878793</v>
      </c>
      <c r="C33" s="6">
        <f t="shared" ref="C33:I33" si="3">C18/C28</f>
        <v>0</v>
      </c>
      <c r="D33" s="6">
        <f t="shared" si="3"/>
        <v>76474814.676767677</v>
      </c>
      <c r="E33" s="6">
        <f t="shared" si="3"/>
        <v>60606060.606060609</v>
      </c>
      <c r="F33" s="6">
        <f t="shared" si="3"/>
        <v>222265177.80808085</v>
      </c>
      <c r="G33" s="6">
        <f t="shared" si="3"/>
        <v>0</v>
      </c>
      <c r="H33" s="6">
        <f t="shared" si="3"/>
        <v>60404040.404040404</v>
      </c>
      <c r="I33" s="6">
        <f t="shared" si="3"/>
        <v>56415163.383838385</v>
      </c>
    </row>
    <row r="34" spans="1:9">
      <c r="A34" t="s">
        <v>57</v>
      </c>
      <c r="B34" s="6" t="e">
        <f>B32/B10</f>
        <v>#VALUE!</v>
      </c>
      <c r="C34" s="6" t="e">
        <f t="shared" ref="C34:I34" si="4">C32/C10</f>
        <v>#DIV/0!</v>
      </c>
      <c r="D34" s="6">
        <f t="shared" si="4"/>
        <v>12222222.222222222</v>
      </c>
      <c r="E34" s="6">
        <f t="shared" si="4"/>
        <v>0</v>
      </c>
      <c r="F34" s="6">
        <f t="shared" si="4"/>
        <v>5305581.2133333329</v>
      </c>
      <c r="G34" s="6" t="e">
        <f t="shared" si="4"/>
        <v>#DIV/0!</v>
      </c>
      <c r="H34" s="6" t="e">
        <f t="shared" si="4"/>
        <v>#DIV/0!</v>
      </c>
      <c r="I34" s="6" t="e">
        <f t="shared" si="4"/>
        <v>#DIV/0!</v>
      </c>
    </row>
    <row r="35" spans="1:9">
      <c r="A35" t="s">
        <v>93</v>
      </c>
      <c r="B35" s="6" t="e">
        <f>B33/B12</f>
        <v>#VALUE!</v>
      </c>
      <c r="C35" s="6" t="e">
        <f t="shared" ref="C35:I35" si="5">C33/C12</f>
        <v>#DIV/0!</v>
      </c>
      <c r="D35" s="6" t="e">
        <f t="shared" si="5"/>
        <v>#DIV/0!</v>
      </c>
      <c r="E35" s="6" t="e">
        <f t="shared" si="5"/>
        <v>#DIV/0!</v>
      </c>
      <c r="F35" s="6">
        <f t="shared" si="5"/>
        <v>11698167.253056888</v>
      </c>
      <c r="G35" s="6" t="e">
        <f t="shared" si="5"/>
        <v>#DIV/0!</v>
      </c>
      <c r="H35" s="6">
        <f t="shared" si="5"/>
        <v>468248.37522511941</v>
      </c>
      <c r="I35" s="6" t="e">
        <f t="shared" si="5"/>
        <v>#DIV/0!</v>
      </c>
    </row>
    <row r="36" spans="1:9">
      <c r="B36" s="6"/>
      <c r="C36" s="6"/>
      <c r="D36" s="6"/>
      <c r="E36" s="6"/>
      <c r="F36" s="4"/>
    </row>
    <row r="37" spans="1:9">
      <c r="A37" s="3" t="s">
        <v>10</v>
      </c>
      <c r="B37" s="6"/>
      <c r="C37" s="6"/>
      <c r="D37" s="6"/>
      <c r="E37" s="6"/>
      <c r="F37" s="4"/>
    </row>
    <row r="38" spans="1:9">
      <c r="B38" s="6"/>
      <c r="C38" s="6"/>
      <c r="D38" s="6"/>
      <c r="E38" s="6"/>
      <c r="F38" s="4"/>
    </row>
    <row r="39" spans="1:9">
      <c r="A39" t="s">
        <v>11</v>
      </c>
      <c r="B39" s="6"/>
      <c r="C39" s="6"/>
      <c r="D39" s="6"/>
      <c r="E39" s="6"/>
      <c r="F39" s="4"/>
    </row>
    <row r="40" spans="1:9">
      <c r="A40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4"/>
    </row>
    <row r="43" spans="1:9">
      <c r="A43" t="s">
        <v>14</v>
      </c>
      <c r="B43" s="6"/>
      <c r="C43" s="6"/>
      <c r="D43" s="6"/>
      <c r="E43" s="6"/>
      <c r="F43" s="4"/>
    </row>
    <row r="44" spans="1:9">
      <c r="A44" s="16" t="s">
        <v>15</v>
      </c>
      <c r="B44" s="6" t="e">
        <f>B12/B11*100</f>
        <v>#VALUE!</v>
      </c>
      <c r="C44" s="6"/>
      <c r="D44" s="6"/>
      <c r="E44" s="6"/>
      <c r="F44" s="35"/>
    </row>
    <row r="45" spans="1:9">
      <c r="A45" s="16" t="s">
        <v>16</v>
      </c>
      <c r="B45" s="6">
        <f>B18/B17*100</f>
        <v>42.326862416151002</v>
      </c>
      <c r="C45" s="6" t="e">
        <f>C18/C17*100</f>
        <v>#DIV/0!</v>
      </c>
      <c r="D45" s="6">
        <f>D18/D17*100</f>
        <v>37.855033264999996</v>
      </c>
      <c r="E45" s="6">
        <f>E18/E17*100</f>
        <v>78.94736842105263</v>
      </c>
      <c r="F45" s="6">
        <f t="shared" ref="F45:I45" si="6">F18/F17*100</f>
        <v>122.5454834564883</v>
      </c>
      <c r="G45" s="6">
        <f t="shared" si="6"/>
        <v>0</v>
      </c>
      <c r="H45" s="6">
        <f t="shared" si="6"/>
        <v>103.49721316039626</v>
      </c>
      <c r="I45" s="6">
        <f t="shared" si="6"/>
        <v>17.409315918665701</v>
      </c>
    </row>
    <row r="46" spans="1:9">
      <c r="A46" s="16" t="s">
        <v>17</v>
      </c>
      <c r="B46" s="6" t="e">
        <f>AVERAGE(B44:B45)</f>
        <v>#VALUE!</v>
      </c>
      <c r="C46" s="6" t="e">
        <f t="shared" ref="C46:I46" si="7">AVERAGE(C44:C45)</f>
        <v>#DIV/0!</v>
      </c>
      <c r="D46" s="6">
        <f t="shared" si="7"/>
        <v>37.855033264999996</v>
      </c>
      <c r="E46" s="6">
        <f t="shared" si="7"/>
        <v>78.94736842105263</v>
      </c>
      <c r="F46" s="6">
        <f t="shared" si="7"/>
        <v>122.5454834564883</v>
      </c>
      <c r="G46" s="6">
        <f t="shared" si="7"/>
        <v>0</v>
      </c>
      <c r="H46" s="6">
        <f t="shared" si="7"/>
        <v>103.49721316039626</v>
      </c>
      <c r="I46" s="6">
        <f t="shared" si="7"/>
        <v>17.409315918665701</v>
      </c>
    </row>
    <row r="47" spans="1:9">
      <c r="A47" s="16"/>
      <c r="B47" s="6"/>
      <c r="C47" s="6"/>
      <c r="D47" s="6"/>
      <c r="E47" s="6"/>
      <c r="F47" s="4"/>
    </row>
    <row r="48" spans="1:9">
      <c r="A48" s="16" t="s">
        <v>18</v>
      </c>
      <c r="B48" s="6"/>
      <c r="C48" s="6"/>
      <c r="D48" s="6"/>
      <c r="E48" s="6"/>
      <c r="F48" s="4"/>
    </row>
    <row r="49" spans="1:9">
      <c r="A49" s="16" t="s">
        <v>19</v>
      </c>
      <c r="B49" s="6" t="e">
        <f>(B12/B13)*100</f>
        <v>#VALUE!</v>
      </c>
      <c r="C49" s="6">
        <f t="shared" ref="C49:I49" si="8">(C12/C13)*100</f>
        <v>0</v>
      </c>
      <c r="D49" s="6">
        <f t="shared" si="8"/>
        <v>0</v>
      </c>
      <c r="E49" s="6">
        <f t="shared" si="8"/>
        <v>0</v>
      </c>
      <c r="F49" s="6">
        <f t="shared" si="8"/>
        <v>76</v>
      </c>
      <c r="G49" s="6" t="e">
        <f t="shared" si="8"/>
        <v>#DIV/0!</v>
      </c>
      <c r="H49" s="6" t="e">
        <f t="shared" si="8"/>
        <v>#DIV/0!</v>
      </c>
      <c r="I49" s="6" t="e">
        <f t="shared" si="8"/>
        <v>#DIV/0!</v>
      </c>
    </row>
    <row r="50" spans="1:9">
      <c r="A50" s="16" t="s">
        <v>20</v>
      </c>
      <c r="B50" s="6">
        <f>B18/B19*100</f>
        <v>11.241086977376616</v>
      </c>
      <c r="C50" s="6">
        <f t="shared" ref="C50:I50" si="9">C18/C19*100</f>
        <v>0</v>
      </c>
      <c r="D50" s="6">
        <f t="shared" si="9"/>
        <v>37.855033264999996</v>
      </c>
      <c r="E50" s="6">
        <f t="shared" si="9"/>
        <v>20</v>
      </c>
      <c r="F50" s="6">
        <f t="shared" si="9"/>
        <v>30.636370865401723</v>
      </c>
      <c r="G50" s="6">
        <f t="shared" si="9"/>
        <v>0</v>
      </c>
      <c r="H50" s="6">
        <f t="shared" si="9"/>
        <v>21.840297698071044</v>
      </c>
      <c r="I50" s="6">
        <f t="shared" si="9"/>
        <v>4.3523289796664253</v>
      </c>
    </row>
    <row r="51" spans="1:9">
      <c r="A51" s="16" t="s">
        <v>21</v>
      </c>
      <c r="B51" s="6" t="e">
        <f>AVERAGE(B49:B50)</f>
        <v>#VALUE!</v>
      </c>
      <c r="C51" s="6">
        <f t="shared" ref="C51:I51" si="10">AVERAGE(C49:C50)</f>
        <v>0</v>
      </c>
      <c r="D51" s="6">
        <f t="shared" si="10"/>
        <v>18.927516632499998</v>
      </c>
      <c r="E51" s="6">
        <f t="shared" si="10"/>
        <v>10</v>
      </c>
      <c r="F51" s="6">
        <f t="shared" si="10"/>
        <v>53.318185432700858</v>
      </c>
      <c r="G51" s="6" t="e">
        <f t="shared" si="10"/>
        <v>#DIV/0!</v>
      </c>
      <c r="H51" s="6" t="e">
        <f t="shared" si="10"/>
        <v>#DIV/0!</v>
      </c>
      <c r="I51" s="6" t="e">
        <f t="shared" si="10"/>
        <v>#DIV/0!</v>
      </c>
    </row>
    <row r="52" spans="1:9">
      <c r="A52" s="16"/>
      <c r="B52" s="6"/>
      <c r="C52" s="6"/>
      <c r="D52" s="6"/>
      <c r="E52" s="6"/>
      <c r="F52" s="4"/>
    </row>
    <row r="53" spans="1:9">
      <c r="A53" s="16" t="s">
        <v>33</v>
      </c>
      <c r="B53" s="6"/>
      <c r="C53" s="6"/>
      <c r="D53" s="6"/>
      <c r="E53" s="6"/>
      <c r="F53" s="4"/>
    </row>
    <row r="54" spans="1:9">
      <c r="A54" s="16" t="s">
        <v>22</v>
      </c>
      <c r="B54" s="6">
        <f>B20/B18*100</f>
        <v>100</v>
      </c>
      <c r="C54" s="6" t="e">
        <f t="shared" ref="C54:I54" si="11">C20/C18*100</f>
        <v>#DIV/0!</v>
      </c>
      <c r="D54" s="6">
        <f t="shared" si="11"/>
        <v>100</v>
      </c>
      <c r="E54" s="6">
        <f t="shared" si="11"/>
        <v>100</v>
      </c>
      <c r="F54" s="6">
        <f t="shared" si="11"/>
        <v>100</v>
      </c>
      <c r="G54" s="6" t="e">
        <f t="shared" si="11"/>
        <v>#DIV/0!</v>
      </c>
      <c r="H54" s="6">
        <f t="shared" si="11"/>
        <v>100</v>
      </c>
      <c r="I54" s="6">
        <f t="shared" si="11"/>
        <v>100</v>
      </c>
    </row>
    <row r="55" spans="1:9">
      <c r="A55" s="16"/>
      <c r="B55" s="6"/>
      <c r="C55" s="6"/>
      <c r="D55" s="6"/>
      <c r="E55" s="6"/>
      <c r="F55" s="4"/>
    </row>
    <row r="56" spans="1:9">
      <c r="A56" s="16" t="s">
        <v>23</v>
      </c>
      <c r="B56" s="6"/>
      <c r="C56" s="6"/>
      <c r="D56" s="6"/>
      <c r="E56" s="6"/>
      <c r="F56" s="4"/>
    </row>
    <row r="57" spans="1:9">
      <c r="A57" s="16" t="s">
        <v>24</v>
      </c>
      <c r="B57" s="6" t="e">
        <f>((B12/B10)-1)*100</f>
        <v>#VALUE!</v>
      </c>
      <c r="C57" s="6" t="e">
        <f t="shared" ref="C57:I57" si="12">((C12/C10)-1)*100</f>
        <v>#DIV/0!</v>
      </c>
      <c r="D57" s="6">
        <f t="shared" si="12"/>
        <v>-100</v>
      </c>
      <c r="E57" s="6">
        <f t="shared" si="12"/>
        <v>-100</v>
      </c>
      <c r="F57" s="6">
        <f t="shared" si="12"/>
        <v>-24</v>
      </c>
      <c r="G57" s="6" t="e">
        <f t="shared" si="12"/>
        <v>#DIV/0!</v>
      </c>
      <c r="H57" s="6" t="e">
        <f t="shared" si="12"/>
        <v>#DIV/0!</v>
      </c>
      <c r="I57" s="6" t="e">
        <f t="shared" si="12"/>
        <v>#DIV/0!</v>
      </c>
    </row>
    <row r="58" spans="1:9">
      <c r="A58" s="16" t="s">
        <v>25</v>
      </c>
      <c r="B58" s="6">
        <f>((B33/B32)-1)*100</f>
        <v>-60.256860526150533</v>
      </c>
      <c r="C58" s="6">
        <f t="shared" ref="C58:I58" si="13">((C33/C32)-1)*100</f>
        <v>-100</v>
      </c>
      <c r="D58" s="6">
        <f t="shared" si="13"/>
        <v>-68.714848541322311</v>
      </c>
      <c r="E58" s="6" t="e">
        <f t="shared" si="13"/>
        <v>#DIV/0!</v>
      </c>
      <c r="F58" s="6">
        <f t="shared" si="13"/>
        <v>67.570842002765971</v>
      </c>
      <c r="G58" s="6">
        <f t="shared" si="13"/>
        <v>-100</v>
      </c>
      <c r="H58" s="6">
        <f t="shared" si="13"/>
        <v>-47.917020200940073</v>
      </c>
      <c r="I58" s="6">
        <f t="shared" si="13"/>
        <v>-57.76506323320374</v>
      </c>
    </row>
    <row r="59" spans="1:9">
      <c r="A59" s="16" t="s">
        <v>26</v>
      </c>
      <c r="B59" s="6" t="e">
        <f>((B35/B34)-1)*100</f>
        <v>#VALUE!</v>
      </c>
      <c r="C59" s="6" t="e">
        <f t="shared" ref="C59:I59" si="14">((C35/C34)-1)*100</f>
        <v>#DIV/0!</v>
      </c>
      <c r="D59" s="6" t="e">
        <f t="shared" si="14"/>
        <v>#DIV/0!</v>
      </c>
      <c r="E59" s="6" t="e">
        <f t="shared" si="14"/>
        <v>#DIV/0!</v>
      </c>
      <c r="F59" s="6">
        <f t="shared" si="14"/>
        <v>120.48795000363945</v>
      </c>
      <c r="G59" s="6" t="e">
        <f t="shared" si="14"/>
        <v>#DIV/0!</v>
      </c>
      <c r="H59" s="6" t="e">
        <f t="shared" si="14"/>
        <v>#DIV/0!</v>
      </c>
      <c r="I59" s="6" t="e">
        <f t="shared" si="14"/>
        <v>#DIV/0!</v>
      </c>
    </row>
    <row r="60" spans="1:9">
      <c r="A60" s="16"/>
      <c r="B60" s="6"/>
      <c r="C60" s="6"/>
      <c r="D60" s="6"/>
      <c r="E60" s="6"/>
      <c r="F60" s="4"/>
    </row>
    <row r="61" spans="1:9">
      <c r="A61" s="16" t="s">
        <v>27</v>
      </c>
      <c r="B61" s="6"/>
      <c r="C61" s="6"/>
      <c r="D61" s="6"/>
      <c r="E61" s="6"/>
      <c r="F61" s="4"/>
    </row>
    <row r="62" spans="1:9">
      <c r="A62" s="16" t="s">
        <v>34</v>
      </c>
      <c r="B62" s="41" t="e">
        <f>B17/(B11*3)</f>
        <v>#VALUE!</v>
      </c>
      <c r="C62" s="41" t="e">
        <f t="shared" ref="C62:I62" si="15">C17/(C11*3)</f>
        <v>#DIV/0!</v>
      </c>
      <c r="D62" s="41">
        <f t="shared" si="15"/>
        <v>3333333.3333333335</v>
      </c>
      <c r="E62" s="41">
        <f t="shared" si="15"/>
        <v>666666.66666666663</v>
      </c>
      <c r="F62" s="41">
        <f t="shared" si="15"/>
        <v>2394131.7658666666</v>
      </c>
      <c r="G62" s="41" t="e">
        <f t="shared" si="15"/>
        <v>#DIV/0!</v>
      </c>
      <c r="H62" s="41" t="e">
        <f t="shared" si="15"/>
        <v>#DIV/0!</v>
      </c>
      <c r="I62" s="41" t="e">
        <f t="shared" si="15"/>
        <v>#DIV/0!</v>
      </c>
    </row>
    <row r="63" spans="1:9">
      <c r="A63" s="16" t="s">
        <v>35</v>
      </c>
      <c r="B63" s="41" t="e">
        <f>B18/(B12*3)</f>
        <v>#VALUE!</v>
      </c>
      <c r="C63" s="41" t="e">
        <f t="shared" ref="C63:I63" si="16">C18/(C12*3)</f>
        <v>#DIV/0!</v>
      </c>
      <c r="D63" s="41" t="e">
        <f t="shared" si="16"/>
        <v>#DIV/0!</v>
      </c>
      <c r="E63" s="41" t="e">
        <f t="shared" si="16"/>
        <v>#DIV/0!</v>
      </c>
      <c r="F63" s="41">
        <f t="shared" si="16"/>
        <v>3860395.1935087726</v>
      </c>
      <c r="G63" s="41" t="e">
        <f t="shared" si="16"/>
        <v>#DIV/0!</v>
      </c>
      <c r="H63" s="41">
        <f t="shared" si="16"/>
        <v>154521.96382428941</v>
      </c>
      <c r="I63" s="41" t="e">
        <f t="shared" si="16"/>
        <v>#DIV/0!</v>
      </c>
    </row>
    <row r="64" spans="1:9">
      <c r="A64" s="16" t="s">
        <v>28</v>
      </c>
      <c r="B64" s="39" t="e">
        <f>(B63/B62)*B46</f>
        <v>#VALUE!</v>
      </c>
      <c r="C64" s="39" t="e">
        <f t="shared" ref="C64:I64" si="17">(C63/C62)*C46</f>
        <v>#DIV/0!</v>
      </c>
      <c r="D64" s="39" t="e">
        <f t="shared" si="17"/>
        <v>#DIV/0!</v>
      </c>
      <c r="E64" s="39" t="e">
        <f t="shared" si="17"/>
        <v>#DIV/0!</v>
      </c>
      <c r="F64" s="39">
        <f t="shared" si="17"/>
        <v>197.59730941558485</v>
      </c>
      <c r="G64" s="39" t="e">
        <f t="shared" si="17"/>
        <v>#DIV/0!</v>
      </c>
      <c r="H64" s="39" t="e">
        <f t="shared" si="17"/>
        <v>#DIV/0!</v>
      </c>
      <c r="I64" s="39" t="e">
        <f t="shared" si="17"/>
        <v>#DIV/0!</v>
      </c>
    </row>
    <row r="65" spans="1:9">
      <c r="A65" s="14" t="s">
        <v>36</v>
      </c>
      <c r="B65" s="41" t="e">
        <f>B17/(B11)</f>
        <v>#VALUE!</v>
      </c>
      <c r="C65" s="41" t="e">
        <f t="shared" ref="C65:I65" si="18">C17/(C11)</f>
        <v>#DIV/0!</v>
      </c>
      <c r="D65" s="41">
        <f t="shared" si="18"/>
        <v>10000000</v>
      </c>
      <c r="E65" s="41">
        <f t="shared" si="18"/>
        <v>2000000</v>
      </c>
      <c r="F65" s="41">
        <f t="shared" si="18"/>
        <v>7182395.2976000002</v>
      </c>
      <c r="G65" s="41" t="e">
        <f t="shared" si="18"/>
        <v>#DIV/0!</v>
      </c>
      <c r="H65" s="41" t="e">
        <f t="shared" si="18"/>
        <v>#DIV/0!</v>
      </c>
      <c r="I65" s="41" t="e">
        <f t="shared" si="18"/>
        <v>#DIV/0!</v>
      </c>
    </row>
    <row r="66" spans="1:9">
      <c r="A66" s="14" t="s">
        <v>37</v>
      </c>
      <c r="B66" s="41" t="e">
        <f>B18/(B12)</f>
        <v>#VALUE!</v>
      </c>
      <c r="C66" s="41" t="e">
        <f t="shared" ref="C66:I66" si="19">C18/(C12)</f>
        <v>#DIV/0!</v>
      </c>
      <c r="D66" s="41" t="e">
        <f t="shared" si="19"/>
        <v>#DIV/0!</v>
      </c>
      <c r="E66" s="41" t="e">
        <f t="shared" si="19"/>
        <v>#DIV/0!</v>
      </c>
      <c r="F66" s="41">
        <f t="shared" si="19"/>
        <v>11581185.580526317</v>
      </c>
      <c r="G66" s="41" t="e">
        <f t="shared" si="19"/>
        <v>#DIV/0!</v>
      </c>
      <c r="H66" s="41">
        <f t="shared" si="19"/>
        <v>463565.89147286821</v>
      </c>
      <c r="I66" s="41" t="e">
        <f t="shared" si="19"/>
        <v>#DIV/0!</v>
      </c>
    </row>
    <row r="67" spans="1:9">
      <c r="B67" s="6"/>
      <c r="C67" s="6"/>
      <c r="D67" s="6"/>
      <c r="E67" s="6"/>
      <c r="F67" s="4"/>
    </row>
    <row r="68" spans="1:9">
      <c r="A68" t="s">
        <v>29</v>
      </c>
      <c r="B68" s="6"/>
      <c r="C68" s="6"/>
      <c r="D68" s="6"/>
      <c r="E68" s="6"/>
      <c r="F68" s="4"/>
    </row>
    <row r="69" spans="1:9">
      <c r="A69" t="s">
        <v>30</v>
      </c>
      <c r="B69" s="39">
        <f>(B24/B23)*100</f>
        <v>68.637216520007343</v>
      </c>
      <c r="C69" s="6"/>
      <c r="D69" s="6"/>
      <c r="E69" s="6"/>
      <c r="F69" s="36"/>
      <c r="G69" s="8"/>
    </row>
    <row r="70" spans="1:9">
      <c r="A70" t="s">
        <v>31</v>
      </c>
      <c r="B70" s="39">
        <f>(B18/B24)*100</f>
        <v>61.667510080064183</v>
      </c>
      <c r="C70" s="6"/>
      <c r="D70" s="6"/>
      <c r="E70" s="6"/>
      <c r="F70" s="36"/>
      <c r="G70" s="8"/>
    </row>
    <row r="71" spans="1:9" ht="15.75" thickBot="1">
      <c r="A71" s="9"/>
      <c r="B71" s="9"/>
      <c r="C71" s="9"/>
      <c r="D71" s="9"/>
      <c r="E71" s="9"/>
      <c r="F71" s="9"/>
      <c r="G71" s="9"/>
      <c r="H71" s="9"/>
      <c r="I71" s="9"/>
    </row>
    <row r="72" spans="1:9" ht="15.75" thickTop="1"/>
    <row r="73" spans="1:9">
      <c r="A73" s="10" t="s">
        <v>32</v>
      </c>
    </row>
    <row r="74" spans="1:9">
      <c r="A74" s="10" t="s">
        <v>127</v>
      </c>
    </row>
    <row r="75" spans="1:9">
      <c r="A75" s="11" t="s">
        <v>124</v>
      </c>
      <c r="B75" s="12"/>
      <c r="C75" s="12"/>
      <c r="D75" s="12"/>
    </row>
    <row r="76" spans="1:9">
      <c r="A76" s="32" t="s">
        <v>81</v>
      </c>
      <c r="B76" s="12"/>
      <c r="C76" s="12"/>
      <c r="D76" s="12"/>
    </row>
    <row r="77" spans="1:9">
      <c r="A77" s="11" t="s">
        <v>44</v>
      </c>
      <c r="B77" s="12"/>
      <c r="C77" s="12"/>
      <c r="D77" s="12"/>
    </row>
    <row r="78" spans="1:9">
      <c r="A78" s="31" t="s">
        <v>45</v>
      </c>
    </row>
    <row r="79" spans="1:9">
      <c r="A79" s="15"/>
    </row>
    <row r="80" spans="1:9">
      <c r="A80" s="15"/>
    </row>
    <row r="81" spans="1:1">
      <c r="A81" s="44"/>
    </row>
    <row r="82" spans="1:1">
      <c r="A82" s="23" t="s">
        <v>136</v>
      </c>
    </row>
  </sheetData>
  <mergeCells count="4">
    <mergeCell ref="A4:A5"/>
    <mergeCell ref="B4:B5"/>
    <mergeCell ref="A2:F2"/>
    <mergeCell ref="C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I82"/>
  <sheetViews>
    <sheetView topLeftCell="A65" zoomScale="90" zoomScaleNormal="90" workbookViewId="0">
      <selection activeCell="A82" sqref="A82"/>
    </sheetView>
  </sheetViews>
  <sheetFormatPr baseColWidth="10" defaultColWidth="11.42578125" defaultRowHeight="15"/>
  <cols>
    <col min="1" max="1" width="55.140625" style="16" customWidth="1"/>
    <col min="2" max="2" width="17.42578125" style="16" customWidth="1"/>
    <col min="3" max="3" width="20.7109375" style="16" customWidth="1"/>
    <col min="4" max="4" width="15.5703125" style="16" customWidth="1"/>
    <col min="5" max="5" width="19.42578125" style="16" customWidth="1"/>
    <col min="6" max="6" width="19" style="16" customWidth="1"/>
    <col min="7" max="7" width="16.7109375" style="16" customWidth="1"/>
    <col min="8" max="8" width="14.85546875" style="16" customWidth="1"/>
    <col min="9" max="9" width="20" style="16" customWidth="1"/>
    <col min="10" max="16384" width="11.42578125" style="16"/>
  </cols>
  <sheetData>
    <row r="2" spans="1:9" ht="15.75">
      <c r="A2" s="59" t="s">
        <v>128</v>
      </c>
      <c r="B2" s="59"/>
      <c r="C2" s="59"/>
      <c r="D2" s="59"/>
      <c r="E2" s="59"/>
    </row>
    <row r="4" spans="1:9" ht="15" customHeight="1">
      <c r="A4" s="60" t="s">
        <v>0</v>
      </c>
      <c r="B4" s="62" t="s">
        <v>1</v>
      </c>
      <c r="C4" s="64" t="s">
        <v>2</v>
      </c>
      <c r="D4" s="64"/>
      <c r="E4" s="64"/>
      <c r="F4" s="64"/>
      <c r="G4" s="64"/>
      <c r="H4" s="64"/>
      <c r="I4" s="64"/>
    </row>
    <row r="5" spans="1:9" ht="45.75" thickBot="1">
      <c r="A5" s="61"/>
      <c r="B5" s="63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17" t="s">
        <v>3</v>
      </c>
    </row>
    <row r="8" spans="1:9">
      <c r="B8" s="6"/>
      <c r="C8" s="6"/>
      <c r="D8" s="6"/>
      <c r="E8" s="6"/>
      <c r="F8" s="6"/>
    </row>
    <row r="9" spans="1:9">
      <c r="A9" s="16" t="s">
        <v>4</v>
      </c>
      <c r="B9" s="6"/>
      <c r="C9" s="6"/>
      <c r="D9" s="6"/>
      <c r="E9" s="6"/>
      <c r="F9" s="6"/>
    </row>
    <row r="10" spans="1:9">
      <c r="A10" s="18" t="s">
        <v>58</v>
      </c>
      <c r="B10" s="13" t="s">
        <v>135</v>
      </c>
      <c r="C10" s="13">
        <v>15</v>
      </c>
      <c r="D10" s="13">
        <v>47</v>
      </c>
      <c r="E10" s="13">
        <v>70</v>
      </c>
      <c r="F10" s="13">
        <v>25</v>
      </c>
      <c r="G10" s="13">
        <v>0</v>
      </c>
      <c r="H10" s="13">
        <v>0</v>
      </c>
      <c r="I10" s="13">
        <v>0</v>
      </c>
    </row>
    <row r="11" spans="1:9">
      <c r="A11" s="18" t="s">
        <v>94</v>
      </c>
      <c r="B11" s="13" t="s">
        <v>135</v>
      </c>
      <c r="C11" s="13">
        <v>20</v>
      </c>
      <c r="D11" s="13">
        <v>0</v>
      </c>
      <c r="E11" s="13">
        <v>42</v>
      </c>
      <c r="F11" s="13">
        <v>25</v>
      </c>
      <c r="G11" s="13">
        <v>0</v>
      </c>
      <c r="H11" s="13">
        <v>0</v>
      </c>
      <c r="I11" s="13">
        <v>0</v>
      </c>
    </row>
    <row r="12" spans="1:9">
      <c r="A12" s="18" t="s">
        <v>95</v>
      </c>
      <c r="B12" s="13" t="s">
        <v>135</v>
      </c>
      <c r="C12" s="13">
        <v>16</v>
      </c>
      <c r="D12" s="13">
        <v>21</v>
      </c>
      <c r="E12" s="13">
        <v>9</v>
      </c>
      <c r="F12" s="13">
        <v>19</v>
      </c>
      <c r="G12" s="13">
        <v>0</v>
      </c>
      <c r="H12" s="13">
        <v>130</v>
      </c>
      <c r="I12" s="13">
        <v>0</v>
      </c>
    </row>
    <row r="13" spans="1:9">
      <c r="A13" s="18" t="s">
        <v>76</v>
      </c>
      <c r="B13" s="13" t="s">
        <v>135</v>
      </c>
      <c r="C13" s="13">
        <v>20</v>
      </c>
      <c r="D13" s="13">
        <v>20</v>
      </c>
      <c r="E13" s="13">
        <v>150</v>
      </c>
      <c r="F13" s="13">
        <v>25</v>
      </c>
      <c r="G13" s="13">
        <v>0</v>
      </c>
      <c r="H13" s="13">
        <v>0</v>
      </c>
      <c r="I13" s="13">
        <v>0</v>
      </c>
    </row>
    <row r="14" spans="1:9">
      <c r="B14" s="6"/>
      <c r="C14" s="6"/>
      <c r="D14" s="6"/>
      <c r="E14" s="6"/>
      <c r="F14" s="6"/>
    </row>
    <row r="15" spans="1:9">
      <c r="A15" s="19" t="s">
        <v>5</v>
      </c>
      <c r="B15" s="6"/>
      <c r="C15" s="6"/>
      <c r="D15" s="6"/>
      <c r="E15" s="6"/>
      <c r="F15" s="6"/>
    </row>
    <row r="16" spans="1:9">
      <c r="A16" s="18" t="s">
        <v>58</v>
      </c>
      <c r="B16" s="13">
        <f>SUM(C16:I16)</f>
        <v>1371985678.6900001</v>
      </c>
      <c r="C16" s="13">
        <v>0</v>
      </c>
      <c r="D16" s="27">
        <v>72000000</v>
      </c>
      <c r="E16" s="28">
        <v>158520799.65000001</v>
      </c>
      <c r="F16" s="6">
        <v>692379266.99000001</v>
      </c>
      <c r="G16" s="6">
        <v>0</v>
      </c>
      <c r="H16" s="6">
        <v>261900905.59</v>
      </c>
      <c r="I16" s="6">
        <v>187184706.45999998</v>
      </c>
    </row>
    <row r="17" spans="1:9">
      <c r="A17" s="18" t="s">
        <v>94</v>
      </c>
      <c r="B17" s="13">
        <f t="shared" ref="B17:B20" si="0">SUM(C17:I17)</f>
        <v>1224372726.6875</v>
      </c>
      <c r="C17" s="13">
        <v>300000000</v>
      </c>
      <c r="D17" s="13">
        <v>0</v>
      </c>
      <c r="E17" s="13">
        <v>84000000</v>
      </c>
      <c r="F17" s="6">
        <v>179559882.44999999</v>
      </c>
      <c r="G17" s="6">
        <v>279571780.01999998</v>
      </c>
      <c r="H17" s="6">
        <v>60429999.5499999</v>
      </c>
      <c r="I17" s="6">
        <v>320811064.66750002</v>
      </c>
    </row>
    <row r="18" spans="1:9">
      <c r="A18" s="18" t="s">
        <v>95</v>
      </c>
      <c r="B18" s="13">
        <f t="shared" si="0"/>
        <v>1310267082.2199998</v>
      </c>
      <c r="C18" s="13">
        <v>144000000</v>
      </c>
      <c r="D18" s="27">
        <v>233727478.19999999</v>
      </c>
      <c r="E18" s="28">
        <v>120000000</v>
      </c>
      <c r="F18" s="6">
        <v>210673828.72</v>
      </c>
      <c r="G18" s="6">
        <v>0</v>
      </c>
      <c r="H18" s="6">
        <v>373409983.69999999</v>
      </c>
      <c r="I18" s="6">
        <v>228455791.59999999</v>
      </c>
    </row>
    <row r="19" spans="1:9">
      <c r="A19" s="18" t="s">
        <v>76</v>
      </c>
      <c r="B19" s="13">
        <f t="shared" si="0"/>
        <v>4193576700.0000005</v>
      </c>
      <c r="C19" s="13">
        <v>300000000</v>
      </c>
      <c r="D19" s="13">
        <v>200000000</v>
      </c>
      <c r="E19" s="13">
        <v>300000000</v>
      </c>
      <c r="F19" s="6">
        <v>718239529.7299999</v>
      </c>
      <c r="G19" s="6">
        <v>1118287120.0000002</v>
      </c>
      <c r="H19" s="6">
        <v>273805791.60000002</v>
      </c>
      <c r="I19" s="6">
        <v>1283244258.6700001</v>
      </c>
    </row>
    <row r="20" spans="1:9">
      <c r="A20" s="18" t="s">
        <v>96</v>
      </c>
      <c r="B20" s="13">
        <f t="shared" si="0"/>
        <v>1310267082.2199998</v>
      </c>
      <c r="C20" s="6">
        <f>C18</f>
        <v>144000000</v>
      </c>
      <c r="D20" s="6">
        <f t="shared" ref="D20:I20" si="1">D18</f>
        <v>233727478.19999999</v>
      </c>
      <c r="E20" s="6">
        <f t="shared" si="1"/>
        <v>120000000</v>
      </c>
      <c r="F20" s="6">
        <f t="shared" si="1"/>
        <v>210673828.72</v>
      </c>
      <c r="G20" s="6">
        <f t="shared" si="1"/>
        <v>0</v>
      </c>
      <c r="H20" s="6">
        <f t="shared" si="1"/>
        <v>373409983.69999999</v>
      </c>
      <c r="I20" s="6">
        <f t="shared" si="1"/>
        <v>228455791.59999999</v>
      </c>
    </row>
    <row r="21" spans="1:9">
      <c r="B21" s="6"/>
      <c r="C21" s="6"/>
      <c r="D21" s="6"/>
      <c r="E21" s="6"/>
      <c r="F21" s="6"/>
    </row>
    <row r="22" spans="1:9">
      <c r="A22" s="18" t="s">
        <v>6</v>
      </c>
      <c r="B22" s="6"/>
      <c r="C22" s="6"/>
      <c r="D22" s="6"/>
      <c r="E22" s="6"/>
      <c r="F22" s="6"/>
    </row>
    <row r="23" spans="1:9">
      <c r="A23" s="18" t="s">
        <v>94</v>
      </c>
      <c r="B23" s="6">
        <f>B17</f>
        <v>1224372726.6875</v>
      </c>
      <c r="C23" s="30"/>
      <c r="D23" s="6"/>
      <c r="E23" s="6"/>
      <c r="F23" s="35"/>
      <c r="G23" s="20"/>
    </row>
    <row r="24" spans="1:9">
      <c r="A24" s="18" t="s">
        <v>95</v>
      </c>
      <c r="B24" s="6">
        <v>2714109062.7299995</v>
      </c>
      <c r="C24" s="13"/>
      <c r="D24" s="13"/>
      <c r="E24" s="6"/>
      <c r="F24" s="6"/>
      <c r="G24" s="20"/>
    </row>
    <row r="25" spans="1:9">
      <c r="B25" s="6"/>
      <c r="C25" s="6"/>
      <c r="D25" s="6"/>
      <c r="E25" s="6"/>
      <c r="F25" s="6"/>
    </row>
    <row r="26" spans="1:9">
      <c r="A26" s="16" t="s">
        <v>7</v>
      </c>
      <c r="B26" s="6"/>
      <c r="C26" s="6"/>
      <c r="D26" s="6"/>
      <c r="E26" s="6"/>
      <c r="F26" s="6"/>
    </row>
    <row r="27" spans="1:9">
      <c r="A27" s="16" t="s">
        <v>59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>
        <v>0.99</v>
      </c>
      <c r="H27" s="6">
        <v>0.99</v>
      </c>
      <c r="I27" s="6">
        <v>0.99</v>
      </c>
    </row>
    <row r="28" spans="1:9">
      <c r="A28" s="16" t="s">
        <v>97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s="16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6"/>
    </row>
    <row r="31" spans="1:9">
      <c r="A31" s="16" t="s">
        <v>9</v>
      </c>
      <c r="B31" s="6"/>
      <c r="C31" s="6"/>
      <c r="D31" s="6"/>
      <c r="E31" s="6"/>
      <c r="F31" s="6"/>
    </row>
    <row r="32" spans="1:9">
      <c r="A32" s="16" t="s">
        <v>60</v>
      </c>
      <c r="B32" s="6">
        <f>B16/B27</f>
        <v>1385844119.8888891</v>
      </c>
      <c r="C32" s="6">
        <f t="shared" ref="C32:I32" si="2">C16/C27</f>
        <v>0</v>
      </c>
      <c r="D32" s="6">
        <f t="shared" si="2"/>
        <v>72727272.727272734</v>
      </c>
      <c r="E32" s="6">
        <f t="shared" si="2"/>
        <v>160122019.84848484</v>
      </c>
      <c r="F32" s="6">
        <f t="shared" si="2"/>
        <v>699372996.95959592</v>
      </c>
      <c r="G32" s="6">
        <f t="shared" si="2"/>
        <v>0</v>
      </c>
      <c r="H32" s="6">
        <f t="shared" si="2"/>
        <v>264546369.2828283</v>
      </c>
      <c r="I32" s="6">
        <f t="shared" si="2"/>
        <v>189075461.07070705</v>
      </c>
    </row>
    <row r="33" spans="1:9">
      <c r="A33" s="16" t="s">
        <v>98</v>
      </c>
      <c r="B33" s="6">
        <f>B18/B28</f>
        <v>1323502103.2525251</v>
      </c>
      <c r="C33" s="6">
        <f t="shared" ref="C33:I33" si="3">C18/C28</f>
        <v>145454545.45454547</v>
      </c>
      <c r="D33" s="6">
        <f t="shared" si="3"/>
        <v>236088361.81818181</v>
      </c>
      <c r="E33" s="6">
        <f t="shared" si="3"/>
        <v>121212121.21212122</v>
      </c>
      <c r="F33" s="6">
        <f t="shared" si="3"/>
        <v>212801847.19191918</v>
      </c>
      <c r="G33" s="6">
        <f t="shared" si="3"/>
        <v>0</v>
      </c>
      <c r="H33" s="6">
        <f t="shared" si="3"/>
        <v>377181801.71717173</v>
      </c>
      <c r="I33" s="6">
        <f t="shared" si="3"/>
        <v>230763425.85858586</v>
      </c>
    </row>
    <row r="34" spans="1:9">
      <c r="A34" s="16" t="s">
        <v>61</v>
      </c>
      <c r="B34" s="6" t="e">
        <f>B32/B10</f>
        <v>#VALUE!</v>
      </c>
      <c r="C34" s="6">
        <f t="shared" ref="C34:I34" si="4">C32/C10</f>
        <v>0</v>
      </c>
      <c r="D34" s="6">
        <f t="shared" si="4"/>
        <v>1547388.7814313348</v>
      </c>
      <c r="E34" s="6">
        <f t="shared" si="4"/>
        <v>2287457.4264069265</v>
      </c>
      <c r="F34" s="6">
        <f t="shared" si="4"/>
        <v>27974919.878383838</v>
      </c>
      <c r="G34" s="6" t="e">
        <f t="shared" si="4"/>
        <v>#DIV/0!</v>
      </c>
      <c r="H34" s="6" t="e">
        <f t="shared" si="4"/>
        <v>#DIV/0!</v>
      </c>
      <c r="I34" s="6" t="e">
        <f t="shared" si="4"/>
        <v>#DIV/0!</v>
      </c>
    </row>
    <row r="35" spans="1:9">
      <c r="A35" s="16" t="s">
        <v>99</v>
      </c>
      <c r="B35" s="6" t="e">
        <f>B33/B12</f>
        <v>#VALUE!</v>
      </c>
      <c r="C35" s="6">
        <f t="shared" ref="C35:I35" si="5">C33/C12</f>
        <v>9090909.0909090918</v>
      </c>
      <c r="D35" s="6">
        <f t="shared" si="5"/>
        <v>11242302.943722943</v>
      </c>
      <c r="E35" s="6">
        <f t="shared" si="5"/>
        <v>13468013.468013469</v>
      </c>
      <c r="F35" s="6">
        <f t="shared" si="5"/>
        <v>11200097.220627325</v>
      </c>
      <c r="G35" s="6" t="e">
        <f t="shared" si="5"/>
        <v>#DIV/0!</v>
      </c>
      <c r="H35" s="6">
        <f t="shared" si="5"/>
        <v>2901398.4747474748</v>
      </c>
      <c r="I35" s="6" t="e">
        <f t="shared" si="5"/>
        <v>#DIV/0!</v>
      </c>
    </row>
    <row r="36" spans="1:9">
      <c r="B36" s="6"/>
      <c r="C36" s="6"/>
      <c r="D36" s="6"/>
      <c r="E36" s="6"/>
      <c r="F36" s="6"/>
    </row>
    <row r="37" spans="1:9">
      <c r="A37" s="17" t="s">
        <v>10</v>
      </c>
      <c r="B37" s="6"/>
      <c r="C37" s="6"/>
      <c r="D37" s="6"/>
      <c r="E37" s="6"/>
      <c r="F37" s="6"/>
    </row>
    <row r="38" spans="1:9">
      <c r="B38" s="6"/>
      <c r="C38" s="6"/>
      <c r="D38" s="6"/>
      <c r="E38" s="6"/>
      <c r="F38" s="6"/>
    </row>
    <row r="39" spans="1:9">
      <c r="A39" s="16" t="s">
        <v>11</v>
      </c>
      <c r="B39" s="6"/>
      <c r="C39" s="6"/>
      <c r="D39" s="6"/>
      <c r="E39" s="6"/>
      <c r="F39" s="6"/>
    </row>
    <row r="40" spans="1:9">
      <c r="A40" s="16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s="16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6"/>
    </row>
    <row r="43" spans="1:9">
      <c r="A43" s="16" t="s">
        <v>14</v>
      </c>
      <c r="B43" s="6"/>
      <c r="C43" s="6"/>
      <c r="D43" s="6"/>
      <c r="E43" s="6"/>
      <c r="F43" s="6"/>
    </row>
    <row r="44" spans="1:9">
      <c r="A44" s="16" t="s">
        <v>15</v>
      </c>
      <c r="B44" s="6" t="e">
        <f>B12/B11*100</f>
        <v>#VALUE!</v>
      </c>
      <c r="C44" s="6">
        <f t="shared" ref="C44:I44" si="6">C12/C11*100</f>
        <v>80</v>
      </c>
      <c r="D44" s="6" t="e">
        <f t="shared" si="6"/>
        <v>#DIV/0!</v>
      </c>
      <c r="E44" s="6">
        <f t="shared" si="6"/>
        <v>21.428571428571427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s="16" t="s">
        <v>16</v>
      </c>
      <c r="B45" s="6">
        <f>B18/B17*100</f>
        <v>107.01537641767666</v>
      </c>
      <c r="C45" s="6">
        <f t="shared" ref="C45:I45" si="7">C18/C17*100</f>
        <v>48</v>
      </c>
      <c r="D45" s="6" t="e">
        <f t="shared" si="7"/>
        <v>#DIV/0!</v>
      </c>
      <c r="E45" s="6">
        <f t="shared" si="7"/>
        <v>142.85714285714286</v>
      </c>
      <c r="F45" s="6">
        <f t="shared" si="7"/>
        <v>117.32789409609016</v>
      </c>
      <c r="G45" s="6">
        <f t="shared" si="7"/>
        <v>0</v>
      </c>
      <c r="H45" s="6">
        <f t="shared" si="7"/>
        <v>617.92153976608893</v>
      </c>
      <c r="I45" s="6">
        <f t="shared" si="7"/>
        <v>71.211942716745043</v>
      </c>
    </row>
    <row r="46" spans="1:9">
      <c r="A46" s="16" t="s">
        <v>17</v>
      </c>
      <c r="B46" s="6" t="e">
        <f>AVERAGE(B44:B45)</f>
        <v>#VALUE!</v>
      </c>
      <c r="C46" s="6">
        <f t="shared" ref="C46:I46" si="8">AVERAGE(C44:C45)</f>
        <v>64</v>
      </c>
      <c r="D46" s="6" t="e">
        <f t="shared" si="8"/>
        <v>#DIV/0!</v>
      </c>
      <c r="E46" s="6">
        <f t="shared" si="8"/>
        <v>82.142857142857139</v>
      </c>
      <c r="F46" s="6">
        <f t="shared" si="8"/>
        <v>96.663947048045088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B47" s="6"/>
      <c r="C47" s="6"/>
      <c r="D47" s="6"/>
      <c r="E47" s="6"/>
      <c r="F47" s="6"/>
    </row>
    <row r="48" spans="1:9">
      <c r="A48" s="16" t="s">
        <v>18</v>
      </c>
      <c r="B48" s="6"/>
      <c r="C48" s="6"/>
      <c r="D48" s="6"/>
      <c r="E48" s="6"/>
      <c r="F48" s="6"/>
    </row>
    <row r="49" spans="1:9">
      <c r="A49" s="16" t="s">
        <v>19</v>
      </c>
      <c r="B49" s="6" t="e">
        <f>(B12/B13)*100</f>
        <v>#VALUE!</v>
      </c>
      <c r="C49" s="6">
        <f t="shared" ref="C49:I49" si="9">(C12/C13)*100</f>
        <v>80</v>
      </c>
      <c r="D49" s="6">
        <f t="shared" si="9"/>
        <v>105</v>
      </c>
      <c r="E49" s="6">
        <f t="shared" si="9"/>
        <v>6</v>
      </c>
      <c r="F49" s="6">
        <f t="shared" si="9"/>
        <v>76</v>
      </c>
      <c r="G49" s="6" t="e">
        <f t="shared" si="9"/>
        <v>#DIV/0!</v>
      </c>
      <c r="H49" s="6" t="e">
        <f t="shared" si="9"/>
        <v>#DIV/0!</v>
      </c>
      <c r="I49" s="6" t="e">
        <f t="shared" si="9"/>
        <v>#DIV/0!</v>
      </c>
    </row>
    <row r="50" spans="1:9">
      <c r="A50" s="16" t="s">
        <v>20</v>
      </c>
      <c r="B50" s="6">
        <f>B18/B19*100</f>
        <v>31.244619472919133</v>
      </c>
      <c r="C50" s="6">
        <f t="shared" ref="C50:I50" si="10">C18/C19*100</f>
        <v>48</v>
      </c>
      <c r="D50" s="6">
        <f t="shared" si="10"/>
        <v>116.86373909999999</v>
      </c>
      <c r="E50" s="6">
        <f t="shared" si="10"/>
        <v>40</v>
      </c>
      <c r="F50" s="6">
        <f t="shared" si="10"/>
        <v>29.331973526881256</v>
      </c>
      <c r="G50" s="6">
        <f t="shared" si="10"/>
        <v>0</v>
      </c>
      <c r="H50" s="6">
        <f t="shared" si="10"/>
        <v>136.37767905417817</v>
      </c>
      <c r="I50" s="6">
        <f t="shared" si="10"/>
        <v>17.802985679186261</v>
      </c>
    </row>
    <row r="51" spans="1:9">
      <c r="A51" s="16" t="s">
        <v>21</v>
      </c>
      <c r="B51" s="6" t="e">
        <f>AVERAGE(B49:B50)</f>
        <v>#VALUE!</v>
      </c>
      <c r="C51" s="6">
        <f t="shared" ref="C51:I51" si="11">AVERAGE(C49:C50)</f>
        <v>64</v>
      </c>
      <c r="D51" s="6">
        <f t="shared" si="11"/>
        <v>110.93186954999999</v>
      </c>
      <c r="E51" s="6">
        <f t="shared" si="11"/>
        <v>23</v>
      </c>
      <c r="F51" s="6">
        <f t="shared" si="11"/>
        <v>52.665986763440628</v>
      </c>
      <c r="G51" s="6" t="e">
        <f t="shared" si="11"/>
        <v>#DIV/0!</v>
      </c>
      <c r="H51" s="6" t="e">
        <f t="shared" si="11"/>
        <v>#DIV/0!</v>
      </c>
      <c r="I51" s="6" t="e">
        <f t="shared" si="11"/>
        <v>#DIV/0!</v>
      </c>
    </row>
    <row r="52" spans="1:9">
      <c r="B52" s="6"/>
      <c r="C52" s="6"/>
      <c r="D52" s="6"/>
      <c r="E52" s="6"/>
      <c r="F52" s="6"/>
    </row>
    <row r="53" spans="1:9">
      <c r="A53" s="16" t="s">
        <v>33</v>
      </c>
      <c r="B53" s="6"/>
      <c r="C53" s="6"/>
      <c r="D53" s="6"/>
      <c r="E53" s="6"/>
      <c r="F53" s="6"/>
    </row>
    <row r="54" spans="1:9">
      <c r="A54" s="16" t="s">
        <v>22</v>
      </c>
      <c r="B54" s="6">
        <f>B20/B18*100</f>
        <v>100</v>
      </c>
      <c r="C54" s="6">
        <f t="shared" ref="C54:I54" si="12">C20/C18*100</f>
        <v>100</v>
      </c>
      <c r="D54" s="6">
        <f t="shared" si="12"/>
        <v>100</v>
      </c>
      <c r="E54" s="6">
        <f t="shared" si="12"/>
        <v>100</v>
      </c>
      <c r="F54" s="6">
        <f t="shared" si="12"/>
        <v>100</v>
      </c>
      <c r="G54" s="6" t="e">
        <f t="shared" si="12"/>
        <v>#DIV/0!</v>
      </c>
      <c r="H54" s="6">
        <f t="shared" si="12"/>
        <v>100</v>
      </c>
      <c r="I54" s="6">
        <f t="shared" si="12"/>
        <v>100</v>
      </c>
    </row>
    <row r="55" spans="1:9">
      <c r="B55" s="6"/>
      <c r="C55" s="6"/>
      <c r="D55" s="6"/>
      <c r="E55" s="6"/>
      <c r="F55" s="6"/>
    </row>
    <row r="56" spans="1:9">
      <c r="A56" s="16" t="s">
        <v>23</v>
      </c>
      <c r="B56" s="6"/>
      <c r="C56" s="6"/>
      <c r="D56" s="6"/>
      <c r="E56" s="6"/>
      <c r="F56" s="6"/>
    </row>
    <row r="57" spans="1:9">
      <c r="A57" s="16" t="s">
        <v>24</v>
      </c>
      <c r="B57" s="6" t="e">
        <f>((B12/B10)-1)*100</f>
        <v>#VALUE!</v>
      </c>
      <c r="C57" s="6">
        <f t="shared" ref="C57:I57" si="13">((C12/C10)-1)*100</f>
        <v>6.6666666666666652</v>
      </c>
      <c r="D57" s="6">
        <f t="shared" si="13"/>
        <v>-55.319148936170215</v>
      </c>
      <c r="E57" s="6">
        <f t="shared" si="13"/>
        <v>-87.142857142857139</v>
      </c>
      <c r="F57" s="6">
        <f t="shared" si="13"/>
        <v>-24</v>
      </c>
      <c r="G57" s="6" t="e">
        <f t="shared" si="13"/>
        <v>#DIV/0!</v>
      </c>
      <c r="H57" s="6" t="e">
        <f t="shared" si="13"/>
        <v>#DIV/0!</v>
      </c>
      <c r="I57" s="6" t="e">
        <f t="shared" si="13"/>
        <v>#DIV/0!</v>
      </c>
    </row>
    <row r="58" spans="1:9">
      <c r="A58" s="16" t="s">
        <v>25</v>
      </c>
      <c r="B58" s="6">
        <f>((B33/B32)-1)*100</f>
        <v>-4.4984869323804073</v>
      </c>
      <c r="C58" s="6" t="e">
        <f t="shared" ref="C58:I58" si="14">((C33/C32)-1)*100</f>
        <v>#DIV/0!</v>
      </c>
      <c r="D58" s="6">
        <f t="shared" si="14"/>
        <v>224.62149749999995</v>
      </c>
      <c r="E58" s="6">
        <f t="shared" si="14"/>
        <v>-24.300154765210959</v>
      </c>
      <c r="F58" s="6">
        <f t="shared" si="14"/>
        <v>-69.572481620388743</v>
      </c>
      <c r="G58" s="6" t="e">
        <f t="shared" si="14"/>
        <v>#DIV/0!</v>
      </c>
      <c r="H58" s="6">
        <f t="shared" si="14"/>
        <v>42.576820366007027</v>
      </c>
      <c r="I58" s="6">
        <f t="shared" si="14"/>
        <v>22.048321105132239</v>
      </c>
    </row>
    <row r="59" spans="1:9">
      <c r="A59" s="16" t="s">
        <v>26</v>
      </c>
      <c r="B59" s="6" t="e">
        <f>((B35/B34)-1)*100</f>
        <v>#VALUE!</v>
      </c>
      <c r="C59" s="6" t="e">
        <f t="shared" ref="C59:I59" si="15">((C35/C34)-1)*100</f>
        <v>#DIV/0!</v>
      </c>
      <c r="D59" s="6">
        <f t="shared" si="15"/>
        <v>626.53382773809506</v>
      </c>
      <c r="E59" s="6">
        <f t="shared" si="15"/>
        <v>488.77657404835918</v>
      </c>
      <c r="F59" s="6">
        <f t="shared" si="15"/>
        <v>-59.963791605774652</v>
      </c>
      <c r="G59" s="6" t="e">
        <f t="shared" si="15"/>
        <v>#DIV/0!</v>
      </c>
      <c r="H59" s="6" t="e">
        <f t="shared" si="15"/>
        <v>#DIV/0!</v>
      </c>
      <c r="I59" s="6" t="e">
        <f t="shared" si="15"/>
        <v>#DIV/0!</v>
      </c>
    </row>
    <row r="60" spans="1:9">
      <c r="B60" s="6"/>
      <c r="C60" s="6"/>
      <c r="D60" s="6"/>
      <c r="E60" s="6"/>
      <c r="F60" s="6"/>
    </row>
    <row r="61" spans="1:9">
      <c r="A61" s="16" t="s">
        <v>27</v>
      </c>
      <c r="B61" s="6"/>
      <c r="C61" s="6"/>
      <c r="D61" s="6"/>
      <c r="E61" s="6"/>
      <c r="F61" s="6"/>
    </row>
    <row r="62" spans="1:9">
      <c r="A62" s="16" t="s">
        <v>34</v>
      </c>
      <c r="B62" s="41" t="e">
        <f>B17/(B11*3)</f>
        <v>#VALUE!</v>
      </c>
      <c r="C62" s="41">
        <f t="shared" ref="C62:I62" si="16">C17/(C11*3)</f>
        <v>5000000</v>
      </c>
      <c r="D62" s="41" t="e">
        <f t="shared" si="16"/>
        <v>#DIV/0!</v>
      </c>
      <c r="E62" s="41">
        <f t="shared" si="16"/>
        <v>666666.66666666663</v>
      </c>
      <c r="F62" s="41">
        <f t="shared" si="16"/>
        <v>2394131.7659999998</v>
      </c>
      <c r="G62" s="41" t="e">
        <f t="shared" si="16"/>
        <v>#DIV/0!</v>
      </c>
      <c r="H62" s="41" t="e">
        <f t="shared" si="16"/>
        <v>#DIV/0!</v>
      </c>
      <c r="I62" s="41" t="e">
        <f t="shared" si="16"/>
        <v>#DIV/0!</v>
      </c>
    </row>
    <row r="63" spans="1:9">
      <c r="A63" s="16" t="s">
        <v>35</v>
      </c>
      <c r="B63" s="41" t="e">
        <f>B18/(B12*3)</f>
        <v>#VALUE!</v>
      </c>
      <c r="C63" s="41">
        <f t="shared" ref="C63:I63" si="17">C18/(C12*3)</f>
        <v>3000000</v>
      </c>
      <c r="D63" s="41">
        <f t="shared" si="17"/>
        <v>3709959.9714285713</v>
      </c>
      <c r="E63" s="41">
        <f t="shared" si="17"/>
        <v>4444444.444444444</v>
      </c>
      <c r="F63" s="41">
        <f t="shared" si="17"/>
        <v>3696032.0828070175</v>
      </c>
      <c r="G63" s="41" t="e">
        <f t="shared" si="17"/>
        <v>#DIV/0!</v>
      </c>
      <c r="H63" s="41">
        <f t="shared" si="17"/>
        <v>957461.49666666659</v>
      </c>
      <c r="I63" s="41" t="e">
        <f t="shared" si="17"/>
        <v>#DIV/0!</v>
      </c>
    </row>
    <row r="64" spans="1:9">
      <c r="A64" s="16" t="s">
        <v>28</v>
      </c>
      <c r="B64" s="39" t="e">
        <f>(B63/B62)*B46</f>
        <v>#VALUE!</v>
      </c>
      <c r="C64" s="39">
        <f t="shared" ref="C64:I64" si="18">(C63/C62)*C46</f>
        <v>38.4</v>
      </c>
      <c r="D64" s="39" t="e">
        <f t="shared" si="18"/>
        <v>#DIV/0!</v>
      </c>
      <c r="E64" s="39">
        <f t="shared" si="18"/>
        <v>547.61904761904759</v>
      </c>
      <c r="F64" s="39">
        <f t="shared" si="18"/>
        <v>149.2286492389882</v>
      </c>
      <c r="G64" s="39" t="e">
        <f t="shared" si="18"/>
        <v>#DIV/0!</v>
      </c>
      <c r="H64" s="39" t="e">
        <f t="shared" si="18"/>
        <v>#DIV/0!</v>
      </c>
      <c r="I64" s="39" t="e">
        <f t="shared" si="18"/>
        <v>#DIV/0!</v>
      </c>
    </row>
    <row r="65" spans="1:9">
      <c r="A65" s="14" t="s">
        <v>36</v>
      </c>
      <c r="B65" s="41" t="e">
        <f>B17/(B11)</f>
        <v>#VALUE!</v>
      </c>
      <c r="C65" s="41">
        <f t="shared" ref="C65:I65" si="19">C17/(C11)</f>
        <v>15000000</v>
      </c>
      <c r="D65" s="41" t="e">
        <f t="shared" si="19"/>
        <v>#DIV/0!</v>
      </c>
      <c r="E65" s="41">
        <f t="shared" si="19"/>
        <v>2000000</v>
      </c>
      <c r="F65" s="41">
        <f t="shared" si="19"/>
        <v>7182395.2979999995</v>
      </c>
      <c r="G65" s="41" t="e">
        <f t="shared" si="19"/>
        <v>#DIV/0!</v>
      </c>
      <c r="H65" s="41" t="e">
        <f t="shared" si="19"/>
        <v>#DIV/0!</v>
      </c>
      <c r="I65" s="41" t="e">
        <f t="shared" si="19"/>
        <v>#DIV/0!</v>
      </c>
    </row>
    <row r="66" spans="1:9">
      <c r="A66" s="14" t="s">
        <v>37</v>
      </c>
      <c r="B66" s="41" t="e">
        <f>B18/(B12)</f>
        <v>#VALUE!</v>
      </c>
      <c r="C66" s="41">
        <f t="shared" ref="C66:I66" si="20">C18/(C12)</f>
        <v>9000000</v>
      </c>
      <c r="D66" s="41">
        <f t="shared" si="20"/>
        <v>11129879.914285714</v>
      </c>
      <c r="E66" s="41">
        <f t="shared" si="20"/>
        <v>13333333.333333334</v>
      </c>
      <c r="F66" s="41">
        <f t="shared" si="20"/>
        <v>11088096.248421052</v>
      </c>
      <c r="G66" s="41" t="e">
        <f t="shared" si="20"/>
        <v>#DIV/0!</v>
      </c>
      <c r="H66" s="41">
        <f t="shared" si="20"/>
        <v>2872384.4899999998</v>
      </c>
      <c r="I66" s="41" t="e">
        <f t="shared" si="20"/>
        <v>#DIV/0!</v>
      </c>
    </row>
    <row r="67" spans="1:9">
      <c r="B67" s="6"/>
      <c r="C67" s="6"/>
      <c r="D67" s="6"/>
      <c r="E67" s="6"/>
      <c r="F67" s="6"/>
    </row>
    <row r="68" spans="1:9">
      <c r="A68" s="16" t="s">
        <v>29</v>
      </c>
      <c r="B68" s="6"/>
      <c r="C68" s="6"/>
      <c r="D68" s="6"/>
      <c r="E68" s="6"/>
      <c r="F68" s="6"/>
    </row>
    <row r="69" spans="1:9">
      <c r="A69" s="16" t="s">
        <v>30</v>
      </c>
      <c r="B69" s="39">
        <f>(B24/B23)*100</f>
        <v>221.67343355261858</v>
      </c>
      <c r="C69" s="6"/>
      <c r="D69" s="6"/>
      <c r="E69" s="6"/>
      <c r="F69" s="36"/>
      <c r="G69" s="20"/>
    </row>
    <row r="70" spans="1:9">
      <c r="A70" s="16" t="s">
        <v>31</v>
      </c>
      <c r="B70" s="39">
        <f>(B18/B24)*100</f>
        <v>48.276139681065779</v>
      </c>
      <c r="C70" s="6"/>
      <c r="D70" s="6"/>
      <c r="E70" s="6"/>
      <c r="F70" s="36"/>
      <c r="G70" s="20"/>
    </row>
    <row r="71" spans="1:9" ht="15.75" thickBot="1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5.75" thickTop="1"/>
    <row r="73" spans="1:9">
      <c r="A73" s="10" t="s">
        <v>32</v>
      </c>
    </row>
    <row r="74" spans="1:9">
      <c r="A74" s="10" t="s">
        <v>123</v>
      </c>
    </row>
    <row r="75" spans="1:9">
      <c r="A75" s="11" t="s">
        <v>124</v>
      </c>
      <c r="B75" s="22"/>
      <c r="C75" s="22"/>
      <c r="D75" s="22"/>
    </row>
    <row r="76" spans="1:9">
      <c r="A76" s="32" t="s">
        <v>81</v>
      </c>
      <c r="B76" s="22"/>
      <c r="C76" s="22"/>
      <c r="D76" s="22"/>
    </row>
    <row r="77" spans="1:9">
      <c r="A77" s="11" t="s">
        <v>44</v>
      </c>
    </row>
    <row r="78" spans="1:9">
      <c r="A78" s="31" t="s">
        <v>45</v>
      </c>
    </row>
    <row r="79" spans="1:9">
      <c r="A79" s="15"/>
    </row>
    <row r="80" spans="1:9">
      <c r="A80" s="15"/>
    </row>
    <row r="81" spans="1:1">
      <c r="A81" s="44"/>
    </row>
    <row r="82" spans="1:1">
      <c r="A82" s="23" t="s">
        <v>136</v>
      </c>
    </row>
  </sheetData>
  <mergeCells count="4">
    <mergeCell ref="A2:E2"/>
    <mergeCell ref="A4:A5"/>
    <mergeCell ref="B4:B5"/>
    <mergeCell ref="C4:I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K82"/>
  <sheetViews>
    <sheetView topLeftCell="A67" zoomScaleNormal="100" workbookViewId="0">
      <selection activeCell="A82" sqref="A82"/>
    </sheetView>
  </sheetViews>
  <sheetFormatPr baseColWidth="10" defaultColWidth="11.42578125" defaultRowHeight="15"/>
  <cols>
    <col min="1" max="1" width="55.140625" style="16" customWidth="1"/>
    <col min="2" max="2" width="19.7109375" style="16" customWidth="1"/>
    <col min="3" max="3" width="20.7109375" style="16" customWidth="1"/>
    <col min="4" max="4" width="14.42578125" style="16" customWidth="1"/>
    <col min="5" max="5" width="21.140625" style="16" customWidth="1"/>
    <col min="6" max="6" width="18.5703125" style="16" customWidth="1"/>
    <col min="7" max="7" width="16.28515625" style="16" customWidth="1"/>
    <col min="8" max="8" width="17" style="16" customWidth="1"/>
    <col min="9" max="9" width="16" style="16" customWidth="1"/>
    <col min="10" max="16384" width="11.42578125" style="16"/>
  </cols>
  <sheetData>
    <row r="2" spans="1:11" ht="15.75">
      <c r="A2" s="59" t="s">
        <v>129</v>
      </c>
      <c r="B2" s="59"/>
      <c r="C2" s="59"/>
      <c r="D2" s="59"/>
      <c r="E2" s="59"/>
    </row>
    <row r="4" spans="1:11" ht="15" customHeight="1">
      <c r="A4" s="60" t="s">
        <v>0</v>
      </c>
      <c r="B4" s="62" t="s">
        <v>1</v>
      </c>
      <c r="C4" s="64" t="s">
        <v>2</v>
      </c>
      <c r="D4" s="64"/>
      <c r="E4" s="64"/>
      <c r="F4" s="64"/>
      <c r="G4" s="64"/>
      <c r="H4" s="64"/>
      <c r="I4" s="64"/>
    </row>
    <row r="5" spans="1:11" ht="45.75" thickBot="1">
      <c r="A5" s="61"/>
      <c r="B5" s="63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11" ht="15.75" thickTop="1"/>
    <row r="7" spans="1:11">
      <c r="A7" s="17" t="s">
        <v>3</v>
      </c>
    </row>
    <row r="8" spans="1:11">
      <c r="B8" s="6"/>
      <c r="C8" s="6"/>
      <c r="D8" s="6"/>
      <c r="E8" s="6"/>
      <c r="F8" s="6"/>
    </row>
    <row r="9" spans="1:11">
      <c r="A9" s="16" t="s">
        <v>4</v>
      </c>
      <c r="B9" s="6"/>
      <c r="C9" s="6"/>
      <c r="D9" s="6"/>
      <c r="E9" s="6"/>
      <c r="F9" s="6"/>
    </row>
    <row r="10" spans="1:11">
      <c r="A10" s="18" t="s">
        <v>62</v>
      </c>
      <c r="B10" s="13" t="str">
        <f>'I Trimestre'!B10</f>
        <v>n.d</v>
      </c>
      <c r="C10" s="13">
        <f>'I Trimestre'!C10+'II Trimestre'!C10</f>
        <v>0</v>
      </c>
      <c r="D10" s="13">
        <f>'I Trimestre'!D10+'II Trimestre'!D10</f>
        <v>0</v>
      </c>
      <c r="E10" s="13">
        <f>'I Trimestre'!E10+'II Trimestre'!E10</f>
        <v>197</v>
      </c>
      <c r="F10" s="13">
        <f>'II Trimestre'!F10</f>
        <v>25</v>
      </c>
      <c r="G10" s="13">
        <f>'I Trimestre'!G10+'II Trimestre'!G10</f>
        <v>0</v>
      </c>
      <c r="H10" s="13">
        <f>'I Trimestre'!H10+'II Trimestre'!H10</f>
        <v>0</v>
      </c>
      <c r="I10" s="13">
        <f>'I Trimestre'!I10+'II Trimestre'!I10</f>
        <v>0</v>
      </c>
      <c r="J10" s="6"/>
      <c r="K10" s="6"/>
    </row>
    <row r="11" spans="1:11">
      <c r="A11" s="18" t="s">
        <v>100</v>
      </c>
      <c r="B11" s="13" t="str">
        <f>'I Trimestre'!B11</f>
        <v>n.d</v>
      </c>
      <c r="C11" s="13">
        <f>'I Trimestre'!C11+'II Trimestre'!C11</f>
        <v>0</v>
      </c>
      <c r="D11" s="13">
        <f>'I Trimestre'!D11+'II Trimestre'!D11</f>
        <v>0</v>
      </c>
      <c r="E11" s="13">
        <f>'I Trimestre'!E11+'II Trimestre'!E11</f>
        <v>70</v>
      </c>
      <c r="F11" s="13">
        <f>'II Trimestre'!F11</f>
        <v>25</v>
      </c>
      <c r="G11" s="13">
        <f>'I Trimestre'!G11+'II Trimestre'!G11</f>
        <v>0</v>
      </c>
      <c r="H11" s="13">
        <f>'I Trimestre'!H11+'II Trimestre'!H11</f>
        <v>0</v>
      </c>
      <c r="I11" s="13">
        <f>'I Trimestre'!I11+'II Trimestre'!I11</f>
        <v>0</v>
      </c>
    </row>
    <row r="12" spans="1:11">
      <c r="A12" s="18" t="s">
        <v>101</v>
      </c>
      <c r="B12" s="13" t="str">
        <f>'I Trimestre'!B12</f>
        <v>n.d</v>
      </c>
      <c r="C12" s="13">
        <f>'I Trimestre'!C12+'II Trimestre'!C12</f>
        <v>0</v>
      </c>
      <c r="D12" s="13">
        <f>'I Trimestre'!D12+'II Trimestre'!D12</f>
        <v>0</v>
      </c>
      <c r="E12" s="13">
        <f>'I Trimestre'!E12+'II Trimestre'!E12</f>
        <v>0</v>
      </c>
      <c r="F12" s="13">
        <f>'I Trimestre'!F12</f>
        <v>19</v>
      </c>
      <c r="G12" s="13">
        <f>'I Trimestre'!G12+'II Trimestre'!G12</f>
        <v>0</v>
      </c>
      <c r="H12" s="13">
        <f>'I Trimestre'!H12+'II Trimestre'!H12</f>
        <v>127</v>
      </c>
      <c r="I12" s="13">
        <f>'I Trimestre'!I12+'II Trimestre'!I12</f>
        <v>0</v>
      </c>
    </row>
    <row r="13" spans="1:11">
      <c r="A13" s="18" t="s">
        <v>76</v>
      </c>
      <c r="B13" s="13" t="str">
        <f>'I Trimestre'!B13</f>
        <v>n.d</v>
      </c>
      <c r="C13" s="13">
        <f>'II Trimestre'!C13</f>
        <v>20</v>
      </c>
      <c r="D13" s="13">
        <f>'II Trimestre'!D13</f>
        <v>20</v>
      </c>
      <c r="E13" s="13">
        <f>'II Trimestre'!E13</f>
        <v>150</v>
      </c>
      <c r="F13" s="13">
        <f>'II Trimestre'!F13</f>
        <v>25</v>
      </c>
      <c r="G13" s="13">
        <f>'II Trimestre'!G13</f>
        <v>0</v>
      </c>
      <c r="H13" s="13">
        <f>'II Trimestre'!H13</f>
        <v>0</v>
      </c>
      <c r="I13" s="13">
        <f>'II Trimestre'!I13</f>
        <v>0</v>
      </c>
    </row>
    <row r="14" spans="1:11">
      <c r="B14" s="6"/>
      <c r="C14" s="6"/>
      <c r="D14" s="6"/>
      <c r="E14" s="6"/>
      <c r="F14" s="6"/>
    </row>
    <row r="15" spans="1:11">
      <c r="A15" s="19" t="s">
        <v>5</v>
      </c>
      <c r="B15" s="6"/>
      <c r="C15" s="6"/>
      <c r="D15" s="6"/>
      <c r="E15" s="6"/>
      <c r="F15" s="6"/>
    </row>
    <row r="16" spans="1:11">
      <c r="A16" s="18" t="s">
        <v>62</v>
      </c>
      <c r="B16" s="39">
        <f>SUM(C16:I16)</f>
        <v>390138573.13637561</v>
      </c>
      <c r="C16" s="6">
        <f>'I Trimestre'!C16+'II Trimestre'!C16</f>
        <v>0</v>
      </c>
      <c r="D16" s="6">
        <f>'I Trimestre'!D16+'II Trimestre'!D16</f>
        <v>0</v>
      </c>
      <c r="E16" s="6">
        <f>'I Trimestre'!E16+'II Trimestre'!E16</f>
        <v>11023760.5</v>
      </c>
      <c r="F16" s="6">
        <f>'I Trimestre'!F16+'II Trimestre'!F16</f>
        <v>133249305.02836734</v>
      </c>
      <c r="G16" s="6">
        <f>'I Trimestre'!G16+'II Trimestre'!G16</f>
        <v>0</v>
      </c>
      <c r="H16" s="6">
        <f>'I Trimestre'!H16+'II Trimestre'!H16</f>
        <v>0</v>
      </c>
      <c r="I16" s="6">
        <f>'I Trimestre'!I16+'II Trimestre'!I16</f>
        <v>245865507.60800827</v>
      </c>
    </row>
    <row r="17" spans="1:9">
      <c r="A17" s="18" t="s">
        <v>100</v>
      </c>
      <c r="B17" s="39">
        <f t="shared" ref="B17:B20" si="0">SUM(C17:I17)</f>
        <v>1855481912.6616669</v>
      </c>
      <c r="C17" s="6">
        <f>'I Trimestre'!C17+'II Trimestre'!C17</f>
        <v>0</v>
      </c>
      <c r="D17" s="6">
        <f>'I Trimestre'!D17+'II Trimestre'!D17</f>
        <v>0</v>
      </c>
      <c r="E17" s="6">
        <f>'I Trimestre'!E17+'II Trimestre'!E17</f>
        <v>140000000</v>
      </c>
      <c r="F17" s="6">
        <f>'I Trimestre'!F17+'II Trimestre'!F17</f>
        <v>359119764.84000003</v>
      </c>
      <c r="G17" s="6">
        <f>'I Trimestre'!G17+'II Trimestre'!G17</f>
        <v>559143559.98000002</v>
      </c>
      <c r="H17" s="6">
        <f>'I Trimestre'!H17+'II Trimestre'!H17</f>
        <v>155596458.50666678</v>
      </c>
      <c r="I17" s="6">
        <f>'I Trimestre'!I17+'II Trimestre'!I17</f>
        <v>641622129.33500004</v>
      </c>
    </row>
    <row r="18" spans="1:9">
      <c r="A18" s="18" t="s">
        <v>101</v>
      </c>
      <c r="B18" s="39">
        <f t="shared" si="0"/>
        <v>554202554.26999998</v>
      </c>
      <c r="C18" s="6">
        <f>'I Trimestre'!C18+'II Trimestre'!C18</f>
        <v>6339300</v>
      </c>
      <c r="D18" s="6">
        <f>'I Trimestre'!D18+'II Trimestre'!D18</f>
        <v>0</v>
      </c>
      <c r="E18" s="6">
        <f>'I Trimestre'!E18+'II Trimestre'!E18</f>
        <v>0</v>
      </c>
      <c r="F18" s="6">
        <f>'I Trimestre'!F18+'II Trimestre'!F18</f>
        <v>333587577.45000005</v>
      </c>
      <c r="G18" s="6">
        <f>'I Trimestre'!G18+'II Trimestre'!G18</f>
        <v>0</v>
      </c>
      <c r="H18" s="6">
        <f>'I Trimestre'!H18+'II Trimestre'!H18</f>
        <v>76900000</v>
      </c>
      <c r="I18" s="6">
        <f>'I Trimestre'!I18+'II Trimestre'!I18</f>
        <v>137375676.81999999</v>
      </c>
    </row>
    <row r="19" spans="1:9">
      <c r="A19" s="18" t="s">
        <v>76</v>
      </c>
      <c r="B19" s="39">
        <f t="shared" si="0"/>
        <v>4193576700.0000005</v>
      </c>
      <c r="C19" s="6">
        <f>'II Trimestre'!C19</f>
        <v>300000000</v>
      </c>
      <c r="D19" s="6">
        <f>'II Trimestre'!D19</f>
        <v>200000000</v>
      </c>
      <c r="E19" s="6">
        <f>'II Trimestre'!E19</f>
        <v>300000000</v>
      </c>
      <c r="F19" s="6">
        <f>'II Trimestre'!F19</f>
        <v>718239529.7299999</v>
      </c>
      <c r="G19" s="6">
        <f>'II Trimestre'!G19</f>
        <v>1118287120.0000002</v>
      </c>
      <c r="H19" s="6">
        <f>'II Trimestre'!H19</f>
        <v>273805791.60000002</v>
      </c>
      <c r="I19" s="6">
        <f>'II Trimestre'!I19</f>
        <v>1283244258.6700001</v>
      </c>
    </row>
    <row r="20" spans="1:9">
      <c r="A20" s="18" t="s">
        <v>102</v>
      </c>
      <c r="B20" s="39">
        <f t="shared" si="0"/>
        <v>554202554.26999998</v>
      </c>
      <c r="C20" s="6">
        <f>C18</f>
        <v>6339300</v>
      </c>
      <c r="D20" s="6">
        <f t="shared" ref="D20:I20" si="1">D18</f>
        <v>0</v>
      </c>
      <c r="E20" s="6">
        <f t="shared" si="1"/>
        <v>0</v>
      </c>
      <c r="F20" s="6">
        <f t="shared" si="1"/>
        <v>333587577.45000005</v>
      </c>
      <c r="G20" s="6">
        <f t="shared" si="1"/>
        <v>0</v>
      </c>
      <c r="H20" s="6">
        <f t="shared" si="1"/>
        <v>76900000</v>
      </c>
      <c r="I20" s="6">
        <f t="shared" si="1"/>
        <v>137375676.81999999</v>
      </c>
    </row>
    <row r="21" spans="1:9">
      <c r="B21" s="6"/>
      <c r="C21" s="6"/>
      <c r="D21" s="6"/>
      <c r="E21" s="6"/>
      <c r="F21" s="6"/>
    </row>
    <row r="22" spans="1:9">
      <c r="A22" s="18" t="s">
        <v>6</v>
      </c>
      <c r="B22" s="6"/>
      <c r="C22" s="6"/>
      <c r="D22" s="6"/>
      <c r="E22" s="6"/>
      <c r="F22" s="6"/>
    </row>
    <row r="23" spans="1:9">
      <c r="A23" s="18" t="s">
        <v>100</v>
      </c>
      <c r="B23" s="6">
        <f>B17</f>
        <v>1855481912.6616669</v>
      </c>
      <c r="C23" s="40"/>
      <c r="D23" s="6"/>
      <c r="E23" s="6"/>
      <c r="F23" s="35"/>
      <c r="G23" s="20"/>
    </row>
    <row r="24" spans="1:9">
      <c r="A24" s="18" t="s">
        <v>101</v>
      </c>
      <c r="B24" s="6">
        <f>'I Trimestre'!B24+'II Trimestre'!B24</f>
        <v>1434994118.8800001</v>
      </c>
      <c r="C24" s="39"/>
      <c r="D24" s="6"/>
      <c r="E24" s="6"/>
      <c r="F24" s="6"/>
      <c r="G24" s="20"/>
    </row>
    <row r="25" spans="1:9">
      <c r="B25" s="6"/>
      <c r="C25" s="6"/>
      <c r="D25" s="6"/>
      <c r="E25" s="6"/>
      <c r="F25" s="6"/>
    </row>
    <row r="26" spans="1:9">
      <c r="A26" s="16" t="s">
        <v>7</v>
      </c>
      <c r="B26" s="6"/>
      <c r="C26" s="6"/>
      <c r="D26" s="6"/>
      <c r="E26" s="6"/>
      <c r="F26" s="6"/>
    </row>
    <row r="27" spans="1:9">
      <c r="A27" s="16" t="s">
        <v>63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6">
        <v>1</v>
      </c>
      <c r="H27" s="6">
        <v>1</v>
      </c>
      <c r="I27" s="6">
        <v>1</v>
      </c>
    </row>
    <row r="28" spans="1:9">
      <c r="A28" s="16" t="s">
        <v>103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s="16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6"/>
    </row>
    <row r="31" spans="1:9">
      <c r="A31" s="16" t="s">
        <v>9</v>
      </c>
      <c r="B31" s="6"/>
      <c r="C31" s="6"/>
      <c r="D31" s="6"/>
      <c r="E31" s="6"/>
      <c r="F31" s="6"/>
    </row>
    <row r="32" spans="1:9">
      <c r="A32" s="16" t="s">
        <v>64</v>
      </c>
      <c r="B32" s="6">
        <f>B16/B27</f>
        <v>390138573.13637561</v>
      </c>
      <c r="C32" s="6">
        <f t="shared" ref="C32:I32" si="2">C16/C27</f>
        <v>0</v>
      </c>
      <c r="D32" s="6">
        <f t="shared" si="2"/>
        <v>0</v>
      </c>
      <c r="E32" s="6">
        <f t="shared" si="2"/>
        <v>11023760.5</v>
      </c>
      <c r="F32" s="6">
        <f t="shared" si="2"/>
        <v>133249305.02836734</v>
      </c>
      <c r="G32" s="6">
        <f t="shared" si="2"/>
        <v>0</v>
      </c>
      <c r="H32" s="6">
        <f t="shared" si="2"/>
        <v>0</v>
      </c>
      <c r="I32" s="6">
        <f t="shared" si="2"/>
        <v>245865507.60800827</v>
      </c>
    </row>
    <row r="33" spans="1:9">
      <c r="A33" s="16" t="s">
        <v>104</v>
      </c>
      <c r="B33" s="6">
        <f>B18/B28</f>
        <v>559800559.8686868</v>
      </c>
      <c r="C33" s="6">
        <f t="shared" ref="C33:I33" si="3">C18/C28</f>
        <v>6403333.333333333</v>
      </c>
      <c r="D33" s="6">
        <f t="shared" si="3"/>
        <v>0</v>
      </c>
      <c r="E33" s="6">
        <f t="shared" si="3"/>
        <v>0</v>
      </c>
      <c r="F33" s="6">
        <f t="shared" si="3"/>
        <v>336957148.939394</v>
      </c>
      <c r="G33" s="6">
        <f t="shared" si="3"/>
        <v>0</v>
      </c>
      <c r="H33" s="6">
        <f t="shared" si="3"/>
        <v>77676767.676767677</v>
      </c>
      <c r="I33" s="6">
        <f t="shared" si="3"/>
        <v>138763309.91919193</v>
      </c>
    </row>
    <row r="34" spans="1:9">
      <c r="A34" s="16" t="s">
        <v>65</v>
      </c>
      <c r="B34" s="6" t="e">
        <f>B32/B10</f>
        <v>#VALUE!</v>
      </c>
      <c r="C34" s="6" t="e">
        <f t="shared" ref="C34:I34" si="4">C32/C10</f>
        <v>#DIV/0!</v>
      </c>
      <c r="D34" s="6" t="e">
        <f t="shared" si="4"/>
        <v>#DIV/0!</v>
      </c>
      <c r="E34" s="6">
        <f t="shared" si="4"/>
        <v>55958.175126903552</v>
      </c>
      <c r="F34" s="6">
        <f t="shared" si="4"/>
        <v>5329972.2011346938</v>
      </c>
      <c r="G34" s="6" t="e">
        <f t="shared" si="4"/>
        <v>#DIV/0!</v>
      </c>
      <c r="H34" s="6" t="e">
        <f t="shared" si="4"/>
        <v>#DIV/0!</v>
      </c>
      <c r="I34" s="6" t="e">
        <f t="shared" si="4"/>
        <v>#DIV/0!</v>
      </c>
    </row>
    <row r="35" spans="1:9">
      <c r="A35" s="16" t="s">
        <v>105</v>
      </c>
      <c r="B35" s="6" t="e">
        <f>B33/B12</f>
        <v>#VALUE!</v>
      </c>
      <c r="C35" s="6" t="e">
        <f t="shared" ref="C35:I35" si="5">C33/C12</f>
        <v>#DIV/0!</v>
      </c>
      <c r="D35" s="6" t="e">
        <f t="shared" si="5"/>
        <v>#DIV/0!</v>
      </c>
      <c r="E35" s="6" t="e">
        <f t="shared" si="5"/>
        <v>#DIV/0!</v>
      </c>
      <c r="F35" s="6">
        <f t="shared" si="5"/>
        <v>17734586.786283895</v>
      </c>
      <c r="G35" s="6" t="e">
        <f t="shared" si="5"/>
        <v>#DIV/0!</v>
      </c>
      <c r="H35" s="6">
        <f t="shared" si="5"/>
        <v>611628.0919430526</v>
      </c>
      <c r="I35" s="6" t="e">
        <f t="shared" si="5"/>
        <v>#DIV/0!</v>
      </c>
    </row>
    <row r="36" spans="1:9">
      <c r="B36" s="6"/>
      <c r="C36" s="6"/>
      <c r="D36" s="6"/>
      <c r="E36" s="6"/>
      <c r="F36" s="6"/>
    </row>
    <row r="37" spans="1:9">
      <c r="A37" s="17" t="s">
        <v>10</v>
      </c>
      <c r="B37" s="6"/>
      <c r="C37" s="6"/>
      <c r="D37" s="6"/>
      <c r="E37" s="6"/>
      <c r="F37" s="6"/>
    </row>
    <row r="38" spans="1:9">
      <c r="B38" s="6"/>
      <c r="C38" s="6"/>
      <c r="D38" s="6"/>
      <c r="E38" s="6"/>
      <c r="F38" s="6"/>
    </row>
    <row r="39" spans="1:9">
      <c r="A39" s="16" t="s">
        <v>11</v>
      </c>
      <c r="B39" s="6"/>
      <c r="C39" s="6"/>
      <c r="D39" s="6"/>
      <c r="E39" s="6"/>
      <c r="F39" s="6"/>
    </row>
    <row r="40" spans="1:9">
      <c r="A40" s="16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s="16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6"/>
    </row>
    <row r="43" spans="1:9">
      <c r="A43" s="16" t="s">
        <v>14</v>
      </c>
      <c r="B43" s="6"/>
      <c r="C43" s="6"/>
      <c r="D43" s="6"/>
      <c r="E43" s="6"/>
      <c r="F43" s="6"/>
    </row>
    <row r="44" spans="1:9">
      <c r="A44" s="16" t="s">
        <v>15</v>
      </c>
      <c r="B44" s="6" t="e">
        <f>B12/B11*100</f>
        <v>#VALUE!</v>
      </c>
      <c r="C44" s="6" t="e">
        <f t="shared" ref="C44:I44" si="6">C12/C11*100</f>
        <v>#DIV/0!</v>
      </c>
      <c r="D44" s="6" t="e">
        <f t="shared" si="6"/>
        <v>#DIV/0!</v>
      </c>
      <c r="E44" s="6">
        <f t="shared" si="6"/>
        <v>0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s="16" t="s">
        <v>16</v>
      </c>
      <c r="B45" s="6">
        <f>B18/B17*100</f>
        <v>29.868388933794719</v>
      </c>
      <c r="C45" s="6" t="e">
        <f t="shared" ref="C45:I45" si="7">C18/C17*100</f>
        <v>#DIV/0!</v>
      </c>
      <c r="D45" s="6" t="e">
        <f t="shared" si="7"/>
        <v>#DIV/0!</v>
      </c>
      <c r="E45" s="6">
        <f t="shared" si="7"/>
        <v>0</v>
      </c>
      <c r="F45" s="6">
        <f t="shared" si="7"/>
        <v>92.890341916609515</v>
      </c>
      <c r="G45" s="6">
        <f t="shared" si="7"/>
        <v>0</v>
      </c>
      <c r="H45" s="6">
        <f t="shared" si="7"/>
        <v>49.422718703269908</v>
      </c>
      <c r="I45" s="6">
        <f t="shared" si="7"/>
        <v>21.410682477922172</v>
      </c>
    </row>
    <row r="46" spans="1:9">
      <c r="A46" s="16" t="s">
        <v>17</v>
      </c>
      <c r="B46" s="6" t="e">
        <f>AVERAGE(B44:B45)</f>
        <v>#VALUE!</v>
      </c>
      <c r="C46" s="6" t="e">
        <f t="shared" ref="C46:I46" si="8">AVERAGE(C44:C45)</f>
        <v>#DIV/0!</v>
      </c>
      <c r="D46" s="6" t="e">
        <f t="shared" si="8"/>
        <v>#DIV/0!</v>
      </c>
      <c r="E46" s="6">
        <f t="shared" si="8"/>
        <v>0</v>
      </c>
      <c r="F46" s="6">
        <f t="shared" si="8"/>
        <v>84.445170958304757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B47" s="6"/>
      <c r="C47" s="6"/>
      <c r="D47" s="6"/>
      <c r="E47" s="6"/>
      <c r="F47" s="6"/>
    </row>
    <row r="48" spans="1:9">
      <c r="A48" s="16" t="s">
        <v>18</v>
      </c>
      <c r="B48" s="6"/>
      <c r="C48" s="6"/>
      <c r="D48" s="6"/>
      <c r="E48" s="6"/>
      <c r="F48" s="6"/>
    </row>
    <row r="49" spans="1:9">
      <c r="A49" s="16" t="s">
        <v>19</v>
      </c>
      <c r="B49" s="6" t="e">
        <f>(B12/B13)*100</f>
        <v>#VALUE!</v>
      </c>
      <c r="C49" s="6">
        <f t="shared" ref="C49:I49" si="9">(C12/C13)*100</f>
        <v>0</v>
      </c>
      <c r="D49" s="6">
        <f t="shared" si="9"/>
        <v>0</v>
      </c>
      <c r="E49" s="6">
        <f t="shared" si="9"/>
        <v>0</v>
      </c>
      <c r="F49" s="6">
        <f t="shared" si="9"/>
        <v>76</v>
      </c>
      <c r="G49" s="6" t="e">
        <f t="shared" si="9"/>
        <v>#DIV/0!</v>
      </c>
      <c r="H49" s="6" t="e">
        <f t="shared" si="9"/>
        <v>#DIV/0!</v>
      </c>
      <c r="I49" s="6" t="e">
        <f t="shared" si="9"/>
        <v>#DIV/0!</v>
      </c>
    </row>
    <row r="50" spans="1:9">
      <c r="A50" s="16" t="s">
        <v>20</v>
      </c>
      <c r="B50" s="6">
        <f>B18/B19*100</f>
        <v>13.215510146028805</v>
      </c>
      <c r="C50" s="6">
        <f t="shared" ref="C50:I50" si="10">C18/C19*100</f>
        <v>2.1131000000000002</v>
      </c>
      <c r="D50" s="6">
        <f t="shared" si="10"/>
        <v>0</v>
      </c>
      <c r="E50" s="6">
        <f t="shared" si="10"/>
        <v>0</v>
      </c>
      <c r="F50" s="6">
        <f t="shared" si="10"/>
        <v>46.445170955071504</v>
      </c>
      <c r="G50" s="6">
        <f t="shared" si="10"/>
        <v>0</v>
      </c>
      <c r="H50" s="6">
        <f t="shared" si="10"/>
        <v>28.085600217084668</v>
      </c>
      <c r="I50" s="6">
        <f t="shared" si="10"/>
        <v>10.705341238961086</v>
      </c>
    </row>
    <row r="51" spans="1:9">
      <c r="A51" s="16" t="s">
        <v>21</v>
      </c>
      <c r="B51" s="6" t="e">
        <f>AVERAGE(B49:B50)</f>
        <v>#VALUE!</v>
      </c>
      <c r="C51" s="6">
        <f t="shared" ref="C51:I51" si="11">AVERAGE(C49:C50)</f>
        <v>1.0565500000000001</v>
      </c>
      <c r="D51" s="6">
        <f t="shared" si="11"/>
        <v>0</v>
      </c>
      <c r="E51" s="6">
        <f t="shared" si="11"/>
        <v>0</v>
      </c>
      <c r="F51" s="6">
        <f t="shared" si="11"/>
        <v>61.222585477535752</v>
      </c>
      <c r="G51" s="6" t="e">
        <f t="shared" si="11"/>
        <v>#DIV/0!</v>
      </c>
      <c r="H51" s="6" t="e">
        <f t="shared" si="11"/>
        <v>#DIV/0!</v>
      </c>
      <c r="I51" s="6" t="e">
        <f t="shared" si="11"/>
        <v>#DIV/0!</v>
      </c>
    </row>
    <row r="52" spans="1:9">
      <c r="B52" s="6"/>
      <c r="C52" s="6"/>
      <c r="D52" s="6"/>
      <c r="E52" s="6"/>
      <c r="F52" s="6"/>
    </row>
    <row r="53" spans="1:9">
      <c r="A53" s="16" t="s">
        <v>33</v>
      </c>
      <c r="B53" s="6"/>
      <c r="C53" s="6"/>
      <c r="D53" s="6"/>
      <c r="E53" s="6"/>
      <c r="F53" s="6"/>
    </row>
    <row r="54" spans="1:9">
      <c r="A54" s="16" t="s">
        <v>22</v>
      </c>
      <c r="B54" s="6">
        <f>B20/B18*100</f>
        <v>100</v>
      </c>
      <c r="C54" s="6">
        <f t="shared" ref="C54:I54" si="12">C20/C18*100</f>
        <v>100</v>
      </c>
      <c r="D54" s="6" t="e">
        <f t="shared" si="12"/>
        <v>#DIV/0!</v>
      </c>
      <c r="E54" s="6" t="e">
        <f t="shared" si="12"/>
        <v>#DIV/0!</v>
      </c>
      <c r="F54" s="6">
        <f t="shared" si="12"/>
        <v>100</v>
      </c>
      <c r="G54" s="6" t="e">
        <f t="shared" si="12"/>
        <v>#DIV/0!</v>
      </c>
      <c r="H54" s="6">
        <f t="shared" si="12"/>
        <v>100</v>
      </c>
      <c r="I54" s="6">
        <f t="shared" si="12"/>
        <v>100</v>
      </c>
    </row>
    <row r="55" spans="1:9">
      <c r="B55" s="6"/>
      <c r="C55" s="6"/>
      <c r="D55" s="6"/>
      <c r="E55" s="6"/>
      <c r="F55" s="6"/>
    </row>
    <row r="56" spans="1:9">
      <c r="A56" s="16" t="s">
        <v>23</v>
      </c>
      <c r="B56" s="6"/>
      <c r="C56" s="6"/>
      <c r="D56" s="6"/>
      <c r="E56" s="6"/>
      <c r="F56" s="6"/>
    </row>
    <row r="57" spans="1:9">
      <c r="A57" s="16" t="s">
        <v>24</v>
      </c>
      <c r="B57" s="6" t="e">
        <f>((B12/B10)-1)*100</f>
        <v>#VALUE!</v>
      </c>
      <c r="C57" s="6" t="e">
        <f t="shared" ref="C57:I57" si="13">((C12/C10)-1)*100</f>
        <v>#DIV/0!</v>
      </c>
      <c r="D57" s="6" t="e">
        <f t="shared" si="13"/>
        <v>#DIV/0!</v>
      </c>
      <c r="E57" s="6">
        <f t="shared" si="13"/>
        <v>-100</v>
      </c>
      <c r="F57" s="6">
        <f t="shared" si="13"/>
        <v>-24</v>
      </c>
      <c r="G57" s="6" t="e">
        <f t="shared" si="13"/>
        <v>#DIV/0!</v>
      </c>
      <c r="H57" s="6" t="e">
        <f t="shared" si="13"/>
        <v>#DIV/0!</v>
      </c>
      <c r="I57" s="6" t="e">
        <f t="shared" si="13"/>
        <v>#DIV/0!</v>
      </c>
    </row>
    <row r="58" spans="1:9">
      <c r="A58" s="16" t="s">
        <v>25</v>
      </c>
      <c r="B58" s="6">
        <f>((B33/B32)-1)*100</f>
        <v>43.487621684873659</v>
      </c>
      <c r="C58" s="6" t="e">
        <f t="shared" ref="C58:I58" si="14">((C33/C32)-1)*100</f>
        <v>#DIV/0!</v>
      </c>
      <c r="D58" s="6" t="e">
        <f t="shared" si="14"/>
        <v>#DIV/0!</v>
      </c>
      <c r="E58" s="6">
        <f t="shared" si="14"/>
        <v>-100</v>
      </c>
      <c r="F58" s="6">
        <f t="shared" si="14"/>
        <v>152.87722804082128</v>
      </c>
      <c r="G58" s="6" t="e">
        <f t="shared" si="14"/>
        <v>#DIV/0!</v>
      </c>
      <c r="H58" s="6" t="e">
        <f t="shared" si="14"/>
        <v>#DIV/0!</v>
      </c>
      <c r="I58" s="6">
        <f t="shared" si="14"/>
        <v>-43.561294437271378</v>
      </c>
    </row>
    <row r="59" spans="1:9">
      <c r="A59" s="16" t="s">
        <v>26</v>
      </c>
      <c r="B59" s="6" t="e">
        <f>((B35/B34)-1)*100</f>
        <v>#VALUE!</v>
      </c>
      <c r="C59" s="6" t="e">
        <f t="shared" ref="C59:I59" si="15">((C35/C34)-1)*100</f>
        <v>#DIV/0!</v>
      </c>
      <c r="D59" s="6" t="e">
        <f t="shared" si="15"/>
        <v>#DIV/0!</v>
      </c>
      <c r="E59" s="6" t="e">
        <f t="shared" si="15"/>
        <v>#DIV/0!</v>
      </c>
      <c r="F59" s="6">
        <f t="shared" si="15"/>
        <v>232.73319479055431</v>
      </c>
      <c r="G59" s="6" t="e">
        <f t="shared" si="15"/>
        <v>#DIV/0!</v>
      </c>
      <c r="H59" s="6" t="e">
        <f t="shared" si="15"/>
        <v>#DIV/0!</v>
      </c>
      <c r="I59" s="6" t="e">
        <f t="shared" si="15"/>
        <v>#DIV/0!</v>
      </c>
    </row>
    <row r="60" spans="1:9">
      <c r="B60" s="6"/>
      <c r="C60" s="6"/>
      <c r="D60" s="6"/>
      <c r="E60" s="6"/>
      <c r="F60" s="6"/>
    </row>
    <row r="61" spans="1:9">
      <c r="A61" s="16" t="s">
        <v>27</v>
      </c>
      <c r="B61" s="6"/>
      <c r="C61" s="6"/>
      <c r="D61" s="6"/>
      <c r="E61" s="6"/>
      <c r="F61" s="6"/>
    </row>
    <row r="62" spans="1:9">
      <c r="A62" s="16" t="s">
        <v>34</v>
      </c>
      <c r="B62" s="41" t="e">
        <f>B17/(B11*6)</f>
        <v>#VALUE!</v>
      </c>
      <c r="C62" s="41" t="e">
        <f t="shared" ref="C62:I62" si="16">C17/(C11*6)</f>
        <v>#DIV/0!</v>
      </c>
      <c r="D62" s="41" t="e">
        <f t="shared" si="16"/>
        <v>#DIV/0!</v>
      </c>
      <c r="E62" s="41">
        <f t="shared" si="16"/>
        <v>333333.33333333331</v>
      </c>
      <c r="F62" s="41">
        <f t="shared" si="16"/>
        <v>2394131.7656</v>
      </c>
      <c r="G62" s="41" t="e">
        <f t="shared" si="16"/>
        <v>#DIV/0!</v>
      </c>
      <c r="H62" s="41" t="e">
        <f t="shared" si="16"/>
        <v>#DIV/0!</v>
      </c>
      <c r="I62" s="41" t="e">
        <f t="shared" si="16"/>
        <v>#DIV/0!</v>
      </c>
    </row>
    <row r="63" spans="1:9">
      <c r="A63" s="16" t="s">
        <v>35</v>
      </c>
      <c r="B63" s="41" t="e">
        <f>B18/(B12*6)</f>
        <v>#VALUE!</v>
      </c>
      <c r="C63" s="41" t="e">
        <f t="shared" ref="C63:I63" si="17">C18/(C12*6)</f>
        <v>#DIV/0!</v>
      </c>
      <c r="D63" s="41" t="e">
        <f t="shared" si="17"/>
        <v>#DIV/0!</v>
      </c>
      <c r="E63" s="41" t="e">
        <f t="shared" si="17"/>
        <v>#DIV/0!</v>
      </c>
      <c r="F63" s="41">
        <f t="shared" si="17"/>
        <v>2926206.8197368425</v>
      </c>
      <c r="G63" s="41" t="e">
        <f t="shared" si="17"/>
        <v>#DIV/0!</v>
      </c>
      <c r="H63" s="41">
        <f t="shared" si="17"/>
        <v>100918.63517060368</v>
      </c>
      <c r="I63" s="41" t="e">
        <f t="shared" si="17"/>
        <v>#DIV/0!</v>
      </c>
    </row>
    <row r="64" spans="1:9">
      <c r="A64" s="16" t="s">
        <v>28</v>
      </c>
      <c r="B64" s="39" t="e">
        <f>(B63/B62)*B46</f>
        <v>#VALUE!</v>
      </c>
      <c r="C64" s="39" t="e">
        <f t="shared" ref="C64:I64" si="18">(C63/C62)*C46</f>
        <v>#DIV/0!</v>
      </c>
      <c r="D64" s="39" t="e">
        <f t="shared" si="18"/>
        <v>#DIV/0!</v>
      </c>
      <c r="E64" s="39" t="e">
        <f t="shared" si="18"/>
        <v>#DIV/0!</v>
      </c>
      <c r="F64" s="39">
        <f t="shared" si="18"/>
        <v>103.21237899372991</v>
      </c>
      <c r="G64" s="39" t="e">
        <f t="shared" si="18"/>
        <v>#DIV/0!</v>
      </c>
      <c r="H64" s="39" t="e">
        <f t="shared" si="18"/>
        <v>#DIV/0!</v>
      </c>
      <c r="I64" s="39" t="e">
        <f t="shared" si="18"/>
        <v>#DIV/0!</v>
      </c>
    </row>
    <row r="65" spans="1:9">
      <c r="A65" s="14" t="s">
        <v>38</v>
      </c>
      <c r="B65" s="41" t="e">
        <f>B17/(B11)</f>
        <v>#VALUE!</v>
      </c>
      <c r="C65" s="41" t="e">
        <f t="shared" ref="C65:I65" si="19">C17/(C11)</f>
        <v>#DIV/0!</v>
      </c>
      <c r="D65" s="41" t="e">
        <f t="shared" si="19"/>
        <v>#DIV/0!</v>
      </c>
      <c r="E65" s="41">
        <f t="shared" si="19"/>
        <v>2000000</v>
      </c>
      <c r="F65" s="41">
        <f t="shared" si="19"/>
        <v>14364790.593600001</v>
      </c>
      <c r="G65" s="41" t="e">
        <f t="shared" si="19"/>
        <v>#DIV/0!</v>
      </c>
      <c r="H65" s="41" t="e">
        <f t="shared" si="19"/>
        <v>#DIV/0!</v>
      </c>
      <c r="I65" s="41" t="e">
        <f t="shared" si="19"/>
        <v>#DIV/0!</v>
      </c>
    </row>
    <row r="66" spans="1:9">
      <c r="A66" s="14" t="s">
        <v>39</v>
      </c>
      <c r="B66" s="41" t="e">
        <f>B18/(B12)</f>
        <v>#VALUE!</v>
      </c>
      <c r="C66" s="41" t="e">
        <f t="shared" ref="C66:I66" si="20">C18/(C12)</f>
        <v>#DIV/0!</v>
      </c>
      <c r="D66" s="41" t="e">
        <f t="shared" si="20"/>
        <v>#DIV/0!</v>
      </c>
      <c r="E66" s="41" t="e">
        <f t="shared" si="20"/>
        <v>#DIV/0!</v>
      </c>
      <c r="F66" s="41">
        <f t="shared" si="20"/>
        <v>17557240.918421056</v>
      </c>
      <c r="G66" s="41" t="e">
        <f t="shared" si="20"/>
        <v>#DIV/0!</v>
      </c>
      <c r="H66" s="41">
        <f t="shared" si="20"/>
        <v>605511.81102362205</v>
      </c>
      <c r="I66" s="41" t="e">
        <f t="shared" si="20"/>
        <v>#DIV/0!</v>
      </c>
    </row>
    <row r="67" spans="1:9">
      <c r="B67" s="6"/>
      <c r="C67" s="6"/>
      <c r="D67" s="6"/>
      <c r="E67" s="6"/>
      <c r="F67" s="6"/>
    </row>
    <row r="68" spans="1:9">
      <c r="A68" s="16" t="s">
        <v>29</v>
      </c>
      <c r="B68" s="6"/>
      <c r="C68" s="6"/>
      <c r="D68" s="6"/>
      <c r="E68" s="6"/>
      <c r="F68" s="6"/>
    </row>
    <row r="69" spans="1:9">
      <c r="A69" s="16" t="s">
        <v>30</v>
      </c>
      <c r="B69" s="39">
        <f>((B24+C24)/B23)*100</f>
        <v>77.338081772056626</v>
      </c>
      <c r="C69" s="6"/>
      <c r="D69" s="6"/>
      <c r="E69" s="6"/>
      <c r="F69" s="36"/>
      <c r="G69" s="20"/>
    </row>
    <row r="70" spans="1:9">
      <c r="A70" s="16" t="s">
        <v>31</v>
      </c>
      <c r="B70" s="39">
        <f>(B18/(B24+C24))*100</f>
        <v>38.620545337325147</v>
      </c>
      <c r="C70" s="6"/>
      <c r="D70" s="6"/>
      <c r="E70" s="6"/>
      <c r="F70" s="6"/>
      <c r="G70" s="20"/>
    </row>
    <row r="71" spans="1:9" ht="15.75" thickBot="1">
      <c r="A71" s="21"/>
      <c r="B71" s="21"/>
      <c r="C71" s="21"/>
      <c r="D71" s="21"/>
      <c r="E71" s="21"/>
    </row>
    <row r="72" spans="1:9" ht="15.75" thickTop="1"/>
    <row r="73" spans="1:9">
      <c r="A73" s="10" t="s">
        <v>32</v>
      </c>
    </row>
    <row r="74" spans="1:9">
      <c r="A74" s="10" t="s">
        <v>123</v>
      </c>
    </row>
    <row r="75" spans="1:9">
      <c r="A75" s="11" t="s">
        <v>124</v>
      </c>
      <c r="B75" s="22"/>
      <c r="C75" s="22"/>
      <c r="D75" s="22"/>
    </row>
    <row r="76" spans="1:9">
      <c r="A76" s="32" t="s">
        <v>81</v>
      </c>
      <c r="B76" s="22"/>
      <c r="C76" s="22"/>
      <c r="D76" s="22"/>
    </row>
    <row r="77" spans="1:9">
      <c r="A77" s="11" t="s">
        <v>44</v>
      </c>
    </row>
    <row r="78" spans="1:9">
      <c r="A78" s="31" t="s">
        <v>45</v>
      </c>
    </row>
    <row r="79" spans="1:9">
      <c r="A79" s="15"/>
    </row>
    <row r="80" spans="1:9">
      <c r="A80" s="15"/>
    </row>
    <row r="81" spans="1:1">
      <c r="A81" s="44"/>
    </row>
    <row r="82" spans="1:1">
      <c r="A82" s="23" t="s">
        <v>136</v>
      </c>
    </row>
  </sheetData>
  <mergeCells count="4">
    <mergeCell ref="A2:E2"/>
    <mergeCell ref="A4:A5"/>
    <mergeCell ref="B4:B5"/>
    <mergeCell ref="C4:I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K82"/>
  <sheetViews>
    <sheetView topLeftCell="A65" zoomScale="90" zoomScaleNormal="90" workbookViewId="0">
      <selection activeCell="A82" sqref="A82"/>
    </sheetView>
  </sheetViews>
  <sheetFormatPr baseColWidth="10" defaultColWidth="11.42578125" defaultRowHeight="15"/>
  <cols>
    <col min="1" max="1" width="55.140625" style="16" customWidth="1"/>
    <col min="2" max="2" width="23.42578125" style="16" customWidth="1"/>
    <col min="3" max="3" width="20.7109375" style="16" customWidth="1"/>
    <col min="4" max="4" width="18.85546875" style="16" customWidth="1"/>
    <col min="5" max="6" width="19.7109375" style="16" customWidth="1"/>
    <col min="7" max="8" width="16" style="16" customWidth="1"/>
    <col min="9" max="9" width="17.140625" style="16" customWidth="1"/>
    <col min="10" max="16384" width="11.42578125" style="16"/>
  </cols>
  <sheetData>
    <row r="2" spans="1:9" ht="15.75">
      <c r="A2" s="59" t="s">
        <v>130</v>
      </c>
      <c r="B2" s="59"/>
      <c r="C2" s="59"/>
      <c r="D2" s="59"/>
      <c r="E2" s="59"/>
    </row>
    <row r="4" spans="1:9" ht="15" customHeight="1">
      <c r="A4" s="60" t="s">
        <v>0</v>
      </c>
      <c r="B4" s="62" t="s">
        <v>1</v>
      </c>
      <c r="C4" s="64" t="s">
        <v>2</v>
      </c>
      <c r="D4" s="64"/>
      <c r="E4" s="64"/>
      <c r="F4" s="64"/>
      <c r="G4" s="64"/>
      <c r="H4" s="64"/>
      <c r="I4" s="64"/>
    </row>
    <row r="5" spans="1:9" ht="45.75" thickBot="1">
      <c r="A5" s="61"/>
      <c r="B5" s="63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17" t="s">
        <v>3</v>
      </c>
    </row>
    <row r="8" spans="1:9">
      <c r="B8" s="6"/>
      <c r="C8" s="6"/>
      <c r="D8" s="6"/>
      <c r="E8" s="6"/>
      <c r="F8" s="6"/>
    </row>
    <row r="9" spans="1:9">
      <c r="A9" s="16" t="s">
        <v>4</v>
      </c>
      <c r="B9" s="6"/>
      <c r="C9" s="6"/>
      <c r="D9" s="6"/>
      <c r="E9" s="6"/>
      <c r="F9" s="6"/>
    </row>
    <row r="10" spans="1:9">
      <c r="A10" s="18" t="s">
        <v>66</v>
      </c>
      <c r="B10" s="13" t="str">
        <f>'I Trimestre'!B10</f>
        <v>n.d</v>
      </c>
      <c r="C10" s="13">
        <f>'I Trimestre'!C10+'II Trimestre'!C10+'III Trimestre'!C10</f>
        <v>0</v>
      </c>
      <c r="D10" s="13">
        <f>'I Trimestre'!D10+'II Trimestre'!D10+'III Trimestre'!D10</f>
        <v>20</v>
      </c>
      <c r="E10" s="13">
        <f>'I Trimestre'!E10+'II Trimestre'!E10+'III Trimestre'!E10</f>
        <v>267</v>
      </c>
      <c r="F10" s="13">
        <f>'I Trimestre'!F10</f>
        <v>25</v>
      </c>
      <c r="G10" s="13">
        <f>'I Trimestre'!G10+'II Trimestre'!G10+'III Trimestre'!G10</f>
        <v>0</v>
      </c>
      <c r="H10" s="13">
        <f>'I Trimestre'!H10+'II Trimestre'!H10+'III Trimestre'!H10</f>
        <v>0</v>
      </c>
      <c r="I10" s="13">
        <f>'I Trimestre'!I10+'II Trimestre'!I10+'III Trimestre'!I10</f>
        <v>0</v>
      </c>
    </row>
    <row r="11" spans="1:9">
      <c r="A11" s="18" t="s">
        <v>106</v>
      </c>
      <c r="B11" s="13" t="str">
        <f>'I Trimestre'!B11</f>
        <v>n.d</v>
      </c>
      <c r="C11" s="13">
        <f>'I Trimestre'!C11+'II Trimestre'!C11+'III Trimestre'!C11</f>
        <v>0</v>
      </c>
      <c r="D11" s="13">
        <f>'I Trimestre'!D11+'II Trimestre'!D11+'III Trimestre'!D11</f>
        <v>20</v>
      </c>
      <c r="E11" s="13">
        <f>'I Trimestre'!E11+'II Trimestre'!E11+'III Trimestre'!E11</f>
        <v>108</v>
      </c>
      <c r="F11" s="13">
        <f>'I Trimestre'!F11</f>
        <v>25</v>
      </c>
      <c r="G11" s="13">
        <f>'I Trimestre'!G11+'II Trimestre'!G11+'III Trimestre'!G11</f>
        <v>0</v>
      </c>
      <c r="H11" s="13">
        <f>'I Trimestre'!H11+'II Trimestre'!H11+'III Trimestre'!H11</f>
        <v>0</v>
      </c>
      <c r="I11" s="13">
        <f>'I Trimestre'!I11+'II Trimestre'!I11+'III Trimestre'!I11</f>
        <v>0</v>
      </c>
    </row>
    <row r="12" spans="1:9">
      <c r="A12" s="18" t="s">
        <v>107</v>
      </c>
      <c r="B12" s="13" t="str">
        <f>'I Trimestre'!B12</f>
        <v>n.d</v>
      </c>
      <c r="C12" s="13">
        <f>'I Trimestre'!C12+'II Trimestre'!C12+'III Trimestre'!C12</f>
        <v>0</v>
      </c>
      <c r="D12" s="13">
        <f>'I Trimestre'!D12+'II Trimestre'!D12+'III Trimestre'!D12</f>
        <v>0</v>
      </c>
      <c r="E12" s="13">
        <f>'I Trimestre'!E12+'II Trimestre'!E12+'III Trimestre'!E12</f>
        <v>0</v>
      </c>
      <c r="F12" s="13">
        <f>'III Trimestre'!F12</f>
        <v>19</v>
      </c>
      <c r="G12" s="13">
        <f>'I Trimestre'!G12+'II Trimestre'!G12+'III Trimestre'!G12</f>
        <v>0</v>
      </c>
      <c r="H12" s="13">
        <f>'I Trimestre'!H12+'II Trimestre'!H12+'III Trimestre'!H12</f>
        <v>256</v>
      </c>
      <c r="I12" s="13">
        <f>'I Trimestre'!I12+'II Trimestre'!I12+'III Trimestre'!I12</f>
        <v>0</v>
      </c>
    </row>
    <row r="13" spans="1:9">
      <c r="A13" s="18" t="s">
        <v>76</v>
      </c>
      <c r="B13" s="13" t="str">
        <f>'I Trimestre'!B13</f>
        <v>n.d</v>
      </c>
      <c r="C13" s="13">
        <v>20</v>
      </c>
      <c r="D13" s="13">
        <v>20</v>
      </c>
      <c r="E13" s="13">
        <v>150</v>
      </c>
      <c r="F13" s="13">
        <v>25</v>
      </c>
      <c r="G13" s="13">
        <v>0</v>
      </c>
      <c r="H13" s="13">
        <v>0</v>
      </c>
      <c r="I13" s="13">
        <v>0</v>
      </c>
    </row>
    <row r="14" spans="1:9">
      <c r="B14" s="6"/>
      <c r="C14" s="6"/>
      <c r="D14" s="6"/>
      <c r="E14" s="6"/>
      <c r="F14" s="6"/>
    </row>
    <row r="15" spans="1:9">
      <c r="A15" s="19" t="s">
        <v>5</v>
      </c>
      <c r="B15" s="6"/>
      <c r="C15" s="6"/>
      <c r="D15" s="6"/>
      <c r="E15" s="6"/>
      <c r="F15" s="6"/>
    </row>
    <row r="16" spans="1:9">
      <c r="A16" s="18" t="s">
        <v>66</v>
      </c>
      <c r="B16" s="39">
        <f>SUM(C16:I16)</f>
        <v>1576264305.9063754</v>
      </c>
      <c r="C16" s="39">
        <f>'I Trimestre'!C16+'II Trimestre'!C16+'III Trimestre'!C16</f>
        <v>37717569.999999985</v>
      </c>
      <c r="D16" s="39">
        <f>'I Trimestre'!D16+'II Trimestre'!D16+'III Trimestre'!D16</f>
        <v>242000000</v>
      </c>
      <c r="E16" s="39">
        <f>'I Trimestre'!E16+'II Trimestre'!E16+'III Trimestre'!E16</f>
        <v>11023760.5</v>
      </c>
      <c r="F16" s="39">
        <f>'I Trimestre'!F16+'II Trimestre'!F16+'III Trimestre'!F16</f>
        <v>264562440.05836734</v>
      </c>
      <c r="G16" s="39">
        <f>'I Trimestre'!G16+'II Trimestre'!G16+'III Trimestre'!G16</f>
        <v>528039357.95999998</v>
      </c>
      <c r="H16" s="39">
        <f>'I Trimestre'!H16+'II Trimestre'!H16+'III Trimestre'!H16</f>
        <v>114816779.36</v>
      </c>
      <c r="I16" s="39">
        <f>'I Trimestre'!I16+'II Trimestre'!I16+'III Trimestre'!I16</f>
        <v>378104398.02800828</v>
      </c>
    </row>
    <row r="17" spans="1:11">
      <c r="A17" s="18" t="s">
        <v>106</v>
      </c>
      <c r="B17" s="39">
        <f t="shared" ref="B17:B20" si="0">SUM(C17:I17)</f>
        <v>2969203973.3125</v>
      </c>
      <c r="C17" s="39">
        <f>'I Trimestre'!C17+'II Trimestre'!C17+'III Trimestre'!C17</f>
        <v>0</v>
      </c>
      <c r="D17" s="39">
        <f>'I Trimestre'!D17+'II Trimestre'!D17+'III Trimestre'!D17</f>
        <v>200000000</v>
      </c>
      <c r="E17" s="39">
        <f>'I Trimestre'!E17+'II Trimestre'!E17+'III Trimestre'!E17</f>
        <v>216000000</v>
      </c>
      <c r="F17" s="39">
        <f>'I Trimestre'!F17+'II Trimestre'!F17+'III Trimestre'!F17</f>
        <v>538679647.27999997</v>
      </c>
      <c r="G17" s="39">
        <f>'I Trimestre'!G17+'II Trimestre'!G17+'III Trimestre'!G17</f>
        <v>838715339.98000002</v>
      </c>
      <c r="H17" s="39">
        <f>'I Trimestre'!H17+'II Trimestre'!H17+'III Trimestre'!H17</f>
        <v>213375792.05000007</v>
      </c>
      <c r="I17" s="39">
        <f>'I Trimestre'!I17+'II Trimestre'!I17+'III Trimestre'!I17</f>
        <v>962433194.00250006</v>
      </c>
    </row>
    <row r="18" spans="1:11">
      <c r="A18" s="18" t="s">
        <v>107</v>
      </c>
      <c r="B18" s="39">
        <f t="shared" si="0"/>
        <v>1025606158.5799999</v>
      </c>
      <c r="C18" s="39">
        <f>'I Trimestre'!C18+'II Trimestre'!C18+'III Trimestre'!C18</f>
        <v>6339300</v>
      </c>
      <c r="D18" s="39">
        <f>'I Trimestre'!D18+'II Trimestre'!D18+'III Trimestre'!D18</f>
        <v>75710066.530000001</v>
      </c>
      <c r="E18" s="39">
        <f>'I Trimestre'!E18+'II Trimestre'!E18+'III Trimestre'!E18</f>
        <v>60000000</v>
      </c>
      <c r="F18" s="39">
        <f>'I Trimestre'!F18+'II Trimestre'!F18+'III Trimestre'!F18</f>
        <v>553630103.48000002</v>
      </c>
      <c r="G18" s="39">
        <f>'I Trimestre'!G18+'II Trimestre'!G18+'III Trimestre'!G18</f>
        <v>0</v>
      </c>
      <c r="H18" s="39">
        <f>'I Trimestre'!H18+'II Trimestre'!H18+'III Trimestre'!H18</f>
        <v>136700000</v>
      </c>
      <c r="I18" s="39">
        <f>'I Trimestre'!I18+'II Trimestre'!I18+'III Trimestre'!I18</f>
        <v>193226688.56999999</v>
      </c>
    </row>
    <row r="19" spans="1:11">
      <c r="A19" s="18" t="s">
        <v>76</v>
      </c>
      <c r="B19" s="39">
        <f t="shared" si="0"/>
        <v>4193576700.0000005</v>
      </c>
      <c r="C19" s="39">
        <f>'III Trimestre'!C19</f>
        <v>300000000</v>
      </c>
      <c r="D19" s="39">
        <f>'III Trimestre'!D19</f>
        <v>200000000</v>
      </c>
      <c r="E19" s="39">
        <f>'III Trimestre'!E19</f>
        <v>300000000</v>
      </c>
      <c r="F19" s="39">
        <f>'III Trimestre'!F19</f>
        <v>718239529.7299999</v>
      </c>
      <c r="G19" s="39">
        <f>'III Trimestre'!G19</f>
        <v>1118287120.0000002</v>
      </c>
      <c r="H19" s="39">
        <f>'III Trimestre'!H19</f>
        <v>273805791.60000002</v>
      </c>
      <c r="I19" s="39">
        <f>'III Trimestre'!I19</f>
        <v>1283244258.6700001</v>
      </c>
    </row>
    <row r="20" spans="1:11">
      <c r="A20" s="18" t="s">
        <v>108</v>
      </c>
      <c r="B20" s="39">
        <f t="shared" si="0"/>
        <v>1025606158.5799999</v>
      </c>
      <c r="C20" s="6">
        <f>C18</f>
        <v>6339300</v>
      </c>
      <c r="D20" s="6">
        <f t="shared" ref="D20:I20" si="1">D18</f>
        <v>75710066.530000001</v>
      </c>
      <c r="E20" s="6">
        <f t="shared" si="1"/>
        <v>60000000</v>
      </c>
      <c r="F20" s="6">
        <f t="shared" si="1"/>
        <v>553630103.48000002</v>
      </c>
      <c r="G20" s="6">
        <f t="shared" si="1"/>
        <v>0</v>
      </c>
      <c r="H20" s="6">
        <f t="shared" si="1"/>
        <v>136700000</v>
      </c>
      <c r="I20" s="6">
        <f t="shared" si="1"/>
        <v>193226688.56999999</v>
      </c>
    </row>
    <row r="21" spans="1:11">
      <c r="B21" s="6"/>
      <c r="C21" s="6"/>
      <c r="D21" s="6"/>
      <c r="E21" s="6"/>
      <c r="F21" s="6"/>
    </row>
    <row r="22" spans="1:11">
      <c r="A22" s="18" t="s">
        <v>6</v>
      </c>
      <c r="B22" s="6"/>
      <c r="C22" s="6"/>
      <c r="D22" s="6"/>
      <c r="E22" s="6"/>
      <c r="F22" s="6"/>
    </row>
    <row r="23" spans="1:11">
      <c r="A23" s="18" t="s">
        <v>106</v>
      </c>
      <c r="B23" s="6">
        <f>B17</f>
        <v>2969203973.3125</v>
      </c>
      <c r="C23" s="40"/>
      <c r="D23" s="6"/>
      <c r="E23" s="6"/>
      <c r="F23" s="35"/>
      <c r="G23" s="20"/>
    </row>
    <row r="24" spans="1:11">
      <c r="A24" s="18" t="s">
        <v>107</v>
      </c>
      <c r="B24" s="6">
        <f>'I Trimestre'!B24+'II Trimestre'!B24+'III Trimestre'!B24</f>
        <v>2199421941.0799999</v>
      </c>
      <c r="C24" s="39"/>
      <c r="D24" s="6"/>
      <c r="E24" s="6"/>
      <c r="F24" s="6"/>
      <c r="G24" s="20"/>
    </row>
    <row r="25" spans="1:11">
      <c r="B25" s="6"/>
      <c r="C25" s="6"/>
      <c r="D25" s="6"/>
      <c r="E25" s="6"/>
      <c r="F25" s="6"/>
    </row>
    <row r="26" spans="1:11">
      <c r="A26" s="16" t="s">
        <v>7</v>
      </c>
      <c r="B26" s="6"/>
      <c r="C26" s="6"/>
      <c r="D26" s="6"/>
      <c r="E26" s="6"/>
      <c r="F26" s="6"/>
    </row>
    <row r="27" spans="1:11">
      <c r="A27" s="16" t="s">
        <v>67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>
        <v>0.99</v>
      </c>
      <c r="H27" s="6">
        <v>0.99</v>
      </c>
      <c r="I27" s="6">
        <v>0.99</v>
      </c>
    </row>
    <row r="28" spans="1:11">
      <c r="A28" s="16" t="s">
        <v>109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  <c r="J28" s="6"/>
      <c r="K28" s="6"/>
    </row>
    <row r="29" spans="1:11">
      <c r="A29" s="16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11">
      <c r="B30" s="6"/>
      <c r="C30" s="6"/>
      <c r="D30" s="6"/>
      <c r="E30" s="6"/>
      <c r="F30" s="6"/>
    </row>
    <row r="31" spans="1:11">
      <c r="A31" s="16" t="s">
        <v>9</v>
      </c>
      <c r="B31" s="6"/>
      <c r="C31" s="6"/>
      <c r="D31" s="6"/>
      <c r="E31" s="6"/>
      <c r="F31" s="6"/>
    </row>
    <row r="32" spans="1:11">
      <c r="A32" s="16" t="s">
        <v>68</v>
      </c>
      <c r="B32" s="6">
        <f>B16/B27</f>
        <v>1592186167.5821974</v>
      </c>
      <c r="C32" s="6">
        <f t="shared" ref="C32:I32" si="2">C16/C27</f>
        <v>38098555.555555537</v>
      </c>
      <c r="D32" s="6">
        <f t="shared" si="2"/>
        <v>244444444.44444445</v>
      </c>
      <c r="E32" s="6">
        <f t="shared" si="2"/>
        <v>11135111.616161617</v>
      </c>
      <c r="F32" s="6">
        <f t="shared" si="2"/>
        <v>267234787.9377448</v>
      </c>
      <c r="G32" s="6">
        <f t="shared" si="2"/>
        <v>533373088.84848481</v>
      </c>
      <c r="H32" s="6">
        <f t="shared" si="2"/>
        <v>115976544.80808081</v>
      </c>
      <c r="I32" s="6">
        <f t="shared" si="2"/>
        <v>381923634.37172556</v>
      </c>
    </row>
    <row r="33" spans="1:9">
      <c r="A33" s="16" t="s">
        <v>110</v>
      </c>
      <c r="B33" s="6">
        <f>B18/B28</f>
        <v>1035965816.7474747</v>
      </c>
      <c r="C33" s="6">
        <f t="shared" ref="C33:I33" si="3">C18/C28</f>
        <v>6403333.333333333</v>
      </c>
      <c r="D33" s="6">
        <f t="shared" si="3"/>
        <v>76474814.676767677</v>
      </c>
      <c r="E33" s="6">
        <f t="shared" si="3"/>
        <v>60606060.606060609</v>
      </c>
      <c r="F33" s="6">
        <f t="shared" si="3"/>
        <v>559222326.74747479</v>
      </c>
      <c r="G33" s="6">
        <f t="shared" si="3"/>
        <v>0</v>
      </c>
      <c r="H33" s="6">
        <f t="shared" si="3"/>
        <v>138080808.08080807</v>
      </c>
      <c r="I33" s="6">
        <f t="shared" si="3"/>
        <v>195178473.30303031</v>
      </c>
    </row>
    <row r="34" spans="1:9">
      <c r="A34" s="16" t="s">
        <v>69</v>
      </c>
      <c r="B34" s="6" t="e">
        <f>B32/B10</f>
        <v>#VALUE!</v>
      </c>
      <c r="C34" s="6" t="e">
        <f t="shared" ref="C34:I34" si="4">C32/C10</f>
        <v>#DIV/0!</v>
      </c>
      <c r="D34" s="6">
        <f t="shared" si="4"/>
        <v>12222222.222222222</v>
      </c>
      <c r="E34" s="6">
        <f t="shared" si="4"/>
        <v>41704.537888245752</v>
      </c>
      <c r="F34" s="6">
        <f t="shared" si="4"/>
        <v>10689391.517509792</v>
      </c>
      <c r="G34" s="6" t="e">
        <f t="shared" si="4"/>
        <v>#DIV/0!</v>
      </c>
      <c r="H34" s="6" t="e">
        <f t="shared" si="4"/>
        <v>#DIV/0!</v>
      </c>
      <c r="I34" s="6" t="e">
        <f t="shared" si="4"/>
        <v>#DIV/0!</v>
      </c>
    </row>
    <row r="35" spans="1:9">
      <c r="A35" s="16" t="s">
        <v>111</v>
      </c>
      <c r="B35" s="6" t="e">
        <f>B33/B12</f>
        <v>#VALUE!</v>
      </c>
      <c r="C35" s="6" t="e">
        <f t="shared" ref="C35:I35" si="5">C33/C12</f>
        <v>#DIV/0!</v>
      </c>
      <c r="D35" s="6" t="e">
        <f t="shared" si="5"/>
        <v>#DIV/0!</v>
      </c>
      <c r="E35" s="6" t="e">
        <f t="shared" si="5"/>
        <v>#DIV/0!</v>
      </c>
      <c r="F35" s="6">
        <f t="shared" si="5"/>
        <v>29432754.039340779</v>
      </c>
      <c r="G35" s="6" t="e">
        <f t="shared" si="5"/>
        <v>#DIV/0!</v>
      </c>
      <c r="H35" s="6">
        <f t="shared" si="5"/>
        <v>539378.15656565654</v>
      </c>
      <c r="I35" s="6" t="e">
        <f t="shared" si="5"/>
        <v>#DIV/0!</v>
      </c>
    </row>
    <row r="36" spans="1:9">
      <c r="B36" s="6"/>
      <c r="C36" s="6"/>
      <c r="D36" s="6"/>
      <c r="E36" s="6"/>
      <c r="F36" s="6"/>
    </row>
    <row r="37" spans="1:9">
      <c r="A37" s="17" t="s">
        <v>10</v>
      </c>
      <c r="B37" s="6"/>
      <c r="C37" s="6"/>
      <c r="D37" s="6"/>
      <c r="E37" s="6"/>
      <c r="F37" s="6"/>
    </row>
    <row r="38" spans="1:9">
      <c r="B38" s="6"/>
      <c r="C38" s="6"/>
      <c r="D38" s="6"/>
      <c r="E38" s="6"/>
      <c r="F38" s="6"/>
    </row>
    <row r="39" spans="1:9">
      <c r="A39" s="16" t="s">
        <v>11</v>
      </c>
      <c r="B39" s="6"/>
      <c r="C39" s="6"/>
      <c r="D39" s="6"/>
      <c r="E39" s="6"/>
      <c r="F39" s="6"/>
    </row>
    <row r="40" spans="1:9">
      <c r="A40" s="16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s="16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6"/>
    </row>
    <row r="43" spans="1:9">
      <c r="A43" s="16" t="s">
        <v>14</v>
      </c>
      <c r="B43" s="6"/>
      <c r="C43" s="6"/>
      <c r="D43" s="6"/>
      <c r="E43" s="6"/>
      <c r="F43" s="6"/>
    </row>
    <row r="44" spans="1:9">
      <c r="A44" s="16" t="s">
        <v>15</v>
      </c>
      <c r="B44" s="6" t="e">
        <f>B12/B11*100</f>
        <v>#VALUE!</v>
      </c>
      <c r="C44" s="6" t="e">
        <f t="shared" ref="C44:I44" si="6">C12/C11*100</f>
        <v>#DIV/0!</v>
      </c>
      <c r="D44" s="6">
        <f t="shared" si="6"/>
        <v>0</v>
      </c>
      <c r="E44" s="6">
        <f t="shared" si="6"/>
        <v>0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s="16" t="s">
        <v>16</v>
      </c>
      <c r="B45" s="6">
        <f>B18/B17*100</f>
        <v>34.541451776242042</v>
      </c>
      <c r="C45" s="6" t="e">
        <f t="shared" ref="C45:I45" si="7">C18/C17*100</f>
        <v>#DIV/0!</v>
      </c>
      <c r="D45" s="6">
        <f t="shared" si="7"/>
        <v>37.855033264999996</v>
      </c>
      <c r="E45" s="6">
        <f t="shared" si="7"/>
        <v>27.777777777777779</v>
      </c>
      <c r="F45" s="6">
        <f t="shared" si="7"/>
        <v>102.77538909730313</v>
      </c>
      <c r="G45" s="6">
        <f t="shared" si="7"/>
        <v>0</v>
      </c>
      <c r="H45" s="6">
        <f t="shared" si="7"/>
        <v>64.065374373849906</v>
      </c>
      <c r="I45" s="6">
        <f t="shared" si="7"/>
        <v>20.076893624836682</v>
      </c>
    </row>
    <row r="46" spans="1:9">
      <c r="A46" s="16" t="s">
        <v>17</v>
      </c>
      <c r="B46" s="6" t="e">
        <f>AVERAGE(B44:B45)</f>
        <v>#VALUE!</v>
      </c>
      <c r="C46" s="6" t="e">
        <f t="shared" ref="C46:I46" si="8">AVERAGE(C44:C45)</f>
        <v>#DIV/0!</v>
      </c>
      <c r="D46" s="6">
        <f t="shared" si="8"/>
        <v>18.927516632499998</v>
      </c>
      <c r="E46" s="6">
        <f t="shared" si="8"/>
        <v>13.888888888888889</v>
      </c>
      <c r="F46" s="6">
        <f t="shared" si="8"/>
        <v>89.387694548651567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B47" s="6"/>
      <c r="C47" s="6"/>
      <c r="D47" s="6"/>
      <c r="E47" s="6"/>
      <c r="F47" s="6"/>
    </row>
    <row r="48" spans="1:9">
      <c r="A48" s="16" t="s">
        <v>18</v>
      </c>
      <c r="B48" s="6"/>
      <c r="C48" s="6"/>
      <c r="D48" s="6"/>
      <c r="E48" s="6"/>
      <c r="F48" s="6"/>
    </row>
    <row r="49" spans="1:9">
      <c r="A49" s="16" t="s">
        <v>19</v>
      </c>
      <c r="B49" s="6" t="e">
        <f>(B12/B13)*100</f>
        <v>#VALUE!</v>
      </c>
      <c r="C49" s="6">
        <f t="shared" ref="C49:I49" si="9">(C12/C13)*100</f>
        <v>0</v>
      </c>
      <c r="D49" s="6">
        <f t="shared" si="9"/>
        <v>0</v>
      </c>
      <c r="E49" s="6">
        <f t="shared" si="9"/>
        <v>0</v>
      </c>
      <c r="F49" s="6">
        <f t="shared" si="9"/>
        <v>76</v>
      </c>
      <c r="G49" s="6" t="e">
        <f t="shared" si="9"/>
        <v>#DIV/0!</v>
      </c>
      <c r="H49" s="6" t="e">
        <f t="shared" si="9"/>
        <v>#DIV/0!</v>
      </c>
      <c r="I49" s="6" t="e">
        <f t="shared" si="9"/>
        <v>#DIV/0!</v>
      </c>
    </row>
    <row r="50" spans="1:9">
      <c r="A50" s="16" t="s">
        <v>20</v>
      </c>
      <c r="B50" s="6">
        <f>B18/B19*100</f>
        <v>24.456597123405416</v>
      </c>
      <c r="C50" s="6">
        <f t="shared" ref="C50:I50" si="10">C18/C19*100</f>
        <v>2.1131000000000002</v>
      </c>
      <c r="D50" s="6">
        <f t="shared" si="10"/>
        <v>37.855033264999996</v>
      </c>
      <c r="E50" s="6">
        <f t="shared" si="10"/>
        <v>20</v>
      </c>
      <c r="F50" s="6">
        <f t="shared" si="10"/>
        <v>77.081541820473205</v>
      </c>
      <c r="G50" s="6">
        <f t="shared" si="10"/>
        <v>0</v>
      </c>
      <c r="H50" s="6">
        <f t="shared" si="10"/>
        <v>49.925897915155709</v>
      </c>
      <c r="I50" s="6">
        <f t="shared" si="10"/>
        <v>15.057670218627511</v>
      </c>
    </row>
    <row r="51" spans="1:9">
      <c r="A51" s="16" t="s">
        <v>21</v>
      </c>
      <c r="B51" s="6" t="e">
        <f>AVERAGE(B49:B50)</f>
        <v>#VALUE!</v>
      </c>
      <c r="C51" s="6">
        <f t="shared" ref="C51:I51" si="11">AVERAGE(C49:C50)</f>
        <v>1.0565500000000001</v>
      </c>
      <c r="D51" s="6">
        <f t="shared" si="11"/>
        <v>18.927516632499998</v>
      </c>
      <c r="E51" s="6">
        <f t="shared" si="11"/>
        <v>10</v>
      </c>
      <c r="F51" s="6">
        <f t="shared" si="11"/>
        <v>76.540770910236603</v>
      </c>
      <c r="G51" s="6" t="e">
        <f t="shared" si="11"/>
        <v>#DIV/0!</v>
      </c>
      <c r="H51" s="6" t="e">
        <f t="shared" si="11"/>
        <v>#DIV/0!</v>
      </c>
      <c r="I51" s="6" t="e">
        <f t="shared" si="11"/>
        <v>#DIV/0!</v>
      </c>
    </row>
    <row r="52" spans="1:9">
      <c r="B52" s="6"/>
      <c r="C52" s="6"/>
      <c r="D52" s="6"/>
      <c r="E52" s="6"/>
      <c r="F52" s="6"/>
    </row>
    <row r="53" spans="1:9">
      <c r="A53" s="16" t="s">
        <v>33</v>
      </c>
      <c r="B53" s="6"/>
      <c r="C53" s="6"/>
      <c r="D53" s="6"/>
      <c r="E53" s="6"/>
      <c r="F53" s="6"/>
    </row>
    <row r="54" spans="1:9">
      <c r="A54" s="16" t="s">
        <v>22</v>
      </c>
      <c r="B54" s="6">
        <f>B20/B18*100</f>
        <v>100</v>
      </c>
      <c r="C54" s="6">
        <f t="shared" ref="C54:I54" si="12">C20/C18*100</f>
        <v>100</v>
      </c>
      <c r="D54" s="6">
        <f t="shared" si="12"/>
        <v>100</v>
      </c>
      <c r="E54" s="6">
        <f t="shared" si="12"/>
        <v>100</v>
      </c>
      <c r="F54" s="6">
        <f t="shared" si="12"/>
        <v>100</v>
      </c>
      <c r="G54" s="6" t="e">
        <f t="shared" si="12"/>
        <v>#DIV/0!</v>
      </c>
      <c r="H54" s="6">
        <f t="shared" si="12"/>
        <v>100</v>
      </c>
      <c r="I54" s="6">
        <f t="shared" si="12"/>
        <v>100</v>
      </c>
    </row>
    <row r="55" spans="1:9">
      <c r="B55" s="6"/>
      <c r="C55" s="6"/>
      <c r="D55" s="6"/>
      <c r="E55" s="6"/>
      <c r="F55" s="6"/>
    </row>
    <row r="56" spans="1:9">
      <c r="A56" s="16" t="s">
        <v>23</v>
      </c>
      <c r="B56" s="6"/>
      <c r="C56" s="6"/>
      <c r="D56" s="6"/>
      <c r="E56" s="6"/>
      <c r="F56" s="6"/>
    </row>
    <row r="57" spans="1:9">
      <c r="A57" s="16" t="s">
        <v>24</v>
      </c>
      <c r="B57" s="6" t="e">
        <f>((B12/B10)-1)*100</f>
        <v>#VALUE!</v>
      </c>
      <c r="C57" s="6" t="e">
        <f t="shared" ref="C57:I57" si="13">((C12/C10)-1)*100</f>
        <v>#DIV/0!</v>
      </c>
      <c r="D57" s="6">
        <f t="shared" si="13"/>
        <v>-100</v>
      </c>
      <c r="E57" s="6">
        <f t="shared" si="13"/>
        <v>-100</v>
      </c>
      <c r="F57" s="6">
        <f t="shared" si="13"/>
        <v>-24</v>
      </c>
      <c r="G57" s="6" t="e">
        <f t="shared" si="13"/>
        <v>#DIV/0!</v>
      </c>
      <c r="H57" s="6" t="e">
        <f t="shared" si="13"/>
        <v>#DIV/0!</v>
      </c>
      <c r="I57" s="6" t="e">
        <f t="shared" si="13"/>
        <v>#DIV/0!</v>
      </c>
    </row>
    <row r="58" spans="1:9">
      <c r="A58" s="16" t="s">
        <v>25</v>
      </c>
      <c r="B58" s="6">
        <f>((B33/B32)-1)*100</f>
        <v>-34.934379041828201</v>
      </c>
      <c r="C58" s="6">
        <f t="shared" ref="C58:I58" si="14">((C33/C32)-1)*100</f>
        <v>-83.192713634520985</v>
      </c>
      <c r="D58" s="6">
        <f t="shared" si="14"/>
        <v>-68.714848541322311</v>
      </c>
      <c r="E58" s="6">
        <f t="shared" si="14"/>
        <v>444.27887833738771</v>
      </c>
      <c r="F58" s="6">
        <f t="shared" si="14"/>
        <v>109.26254813716527</v>
      </c>
      <c r="G58" s="6">
        <f t="shared" si="14"/>
        <v>-100</v>
      </c>
      <c r="H58" s="6">
        <f t="shared" si="14"/>
        <v>19.059253152700517</v>
      </c>
      <c r="I58" s="6">
        <f t="shared" si="14"/>
        <v>-48.89594260797606</v>
      </c>
    </row>
    <row r="59" spans="1:9">
      <c r="A59" s="16" t="s">
        <v>26</v>
      </c>
      <c r="B59" s="6" t="e">
        <f>((B35/B34)-1)*100</f>
        <v>#VALUE!</v>
      </c>
      <c r="C59" s="6" t="e">
        <f t="shared" ref="C59:I59" si="15">((C35/C34)-1)*100</f>
        <v>#DIV/0!</v>
      </c>
      <c r="D59" s="6" t="e">
        <f t="shared" si="15"/>
        <v>#DIV/0!</v>
      </c>
      <c r="E59" s="6" t="e">
        <f t="shared" si="15"/>
        <v>#DIV/0!</v>
      </c>
      <c r="F59" s="6">
        <f t="shared" si="15"/>
        <v>175.34545807521749</v>
      </c>
      <c r="G59" s="6" t="e">
        <f t="shared" si="15"/>
        <v>#DIV/0!</v>
      </c>
      <c r="H59" s="6" t="e">
        <f t="shared" si="15"/>
        <v>#DIV/0!</v>
      </c>
      <c r="I59" s="6" t="e">
        <f t="shared" si="15"/>
        <v>#DIV/0!</v>
      </c>
    </row>
    <row r="60" spans="1:9">
      <c r="B60" s="6"/>
      <c r="C60" s="6"/>
      <c r="D60" s="6"/>
      <c r="E60" s="6"/>
      <c r="F60" s="6"/>
    </row>
    <row r="61" spans="1:9">
      <c r="A61" s="16" t="s">
        <v>27</v>
      </c>
      <c r="B61" s="6"/>
      <c r="C61" s="6"/>
      <c r="D61" s="6"/>
      <c r="E61" s="6"/>
      <c r="F61" s="6"/>
    </row>
    <row r="62" spans="1:9">
      <c r="A62" s="16" t="s">
        <v>34</v>
      </c>
      <c r="B62" s="41" t="e">
        <f>B17/(B11*9)</f>
        <v>#VALUE!</v>
      </c>
      <c r="C62" s="41" t="e">
        <f t="shared" ref="C62:I62" si="16">C17/(C11*9)</f>
        <v>#DIV/0!</v>
      </c>
      <c r="D62" s="41">
        <f t="shared" si="16"/>
        <v>1111111.111111111</v>
      </c>
      <c r="E62" s="41">
        <f t="shared" si="16"/>
        <v>222222.22222222222</v>
      </c>
      <c r="F62" s="41">
        <f t="shared" si="16"/>
        <v>2394131.7656888887</v>
      </c>
      <c r="G62" s="41" t="e">
        <f t="shared" si="16"/>
        <v>#DIV/0!</v>
      </c>
      <c r="H62" s="41" t="e">
        <f t="shared" si="16"/>
        <v>#DIV/0!</v>
      </c>
      <c r="I62" s="41" t="e">
        <f t="shared" si="16"/>
        <v>#DIV/0!</v>
      </c>
    </row>
    <row r="63" spans="1:9">
      <c r="A63" s="16" t="s">
        <v>35</v>
      </c>
      <c r="B63" s="41" t="e">
        <f>B18/(B12*9)</f>
        <v>#VALUE!</v>
      </c>
      <c r="C63" s="41" t="e">
        <f t="shared" ref="C63:I63" si="17">C18/(C12*9)</f>
        <v>#DIV/0!</v>
      </c>
      <c r="D63" s="41" t="e">
        <f t="shared" si="17"/>
        <v>#DIV/0!</v>
      </c>
      <c r="E63" s="41" t="e">
        <f t="shared" si="17"/>
        <v>#DIV/0!</v>
      </c>
      <c r="F63" s="41">
        <f t="shared" si="17"/>
        <v>3237602.9443274853</v>
      </c>
      <c r="G63" s="41" t="e">
        <f t="shared" si="17"/>
        <v>#DIV/0!</v>
      </c>
      <c r="H63" s="41">
        <f t="shared" si="17"/>
        <v>59331.597222222219</v>
      </c>
      <c r="I63" s="41" t="e">
        <f t="shared" si="17"/>
        <v>#DIV/0!</v>
      </c>
    </row>
    <row r="64" spans="1:9">
      <c r="A64" s="16" t="s">
        <v>28</v>
      </c>
      <c r="B64" s="39" t="e">
        <f>(B63/B62)*B46</f>
        <v>#VALUE!</v>
      </c>
      <c r="C64" s="39" t="e">
        <f t="shared" ref="C64:I64" si="18">(C63/C62)*C46</f>
        <v>#DIV/0!</v>
      </c>
      <c r="D64" s="39" t="e">
        <f t="shared" si="18"/>
        <v>#DIV/0!</v>
      </c>
      <c r="E64" s="39" t="e">
        <f t="shared" si="18"/>
        <v>#DIV/0!</v>
      </c>
      <c r="F64" s="39">
        <f t="shared" si="18"/>
        <v>120.87967220721769</v>
      </c>
      <c r="G64" s="39" t="e">
        <f t="shared" si="18"/>
        <v>#DIV/0!</v>
      </c>
      <c r="H64" s="39" t="e">
        <f t="shared" si="18"/>
        <v>#DIV/0!</v>
      </c>
      <c r="I64" s="39" t="e">
        <f t="shared" si="18"/>
        <v>#DIV/0!</v>
      </c>
    </row>
    <row r="65" spans="1:9">
      <c r="A65" s="14" t="s">
        <v>40</v>
      </c>
      <c r="B65" s="41" t="e">
        <f>B17/(B11)</f>
        <v>#VALUE!</v>
      </c>
      <c r="C65" s="41" t="e">
        <f t="shared" ref="C65:I65" si="19">C17/(C11)</f>
        <v>#DIV/0!</v>
      </c>
      <c r="D65" s="41">
        <f t="shared" si="19"/>
        <v>10000000</v>
      </c>
      <c r="E65" s="41">
        <f t="shared" si="19"/>
        <v>2000000</v>
      </c>
      <c r="F65" s="41">
        <f t="shared" si="19"/>
        <v>21547185.891199999</v>
      </c>
      <c r="G65" s="41" t="e">
        <f t="shared" si="19"/>
        <v>#DIV/0!</v>
      </c>
      <c r="H65" s="41" t="e">
        <f t="shared" si="19"/>
        <v>#DIV/0!</v>
      </c>
      <c r="I65" s="41" t="e">
        <f t="shared" si="19"/>
        <v>#DIV/0!</v>
      </c>
    </row>
    <row r="66" spans="1:9">
      <c r="A66" s="14" t="s">
        <v>41</v>
      </c>
      <c r="B66" s="41" t="e">
        <f>B18/(B12)</f>
        <v>#VALUE!</v>
      </c>
      <c r="C66" s="41" t="e">
        <f t="shared" ref="C66:I66" si="20">C18/(C12)</f>
        <v>#DIV/0!</v>
      </c>
      <c r="D66" s="41" t="e">
        <f t="shared" si="20"/>
        <v>#DIV/0!</v>
      </c>
      <c r="E66" s="41" t="e">
        <f t="shared" si="20"/>
        <v>#DIV/0!</v>
      </c>
      <c r="F66" s="41">
        <f t="shared" si="20"/>
        <v>29138426.498947371</v>
      </c>
      <c r="G66" s="41" t="e">
        <f t="shared" si="20"/>
        <v>#DIV/0!</v>
      </c>
      <c r="H66" s="41">
        <f t="shared" si="20"/>
        <v>533984.375</v>
      </c>
      <c r="I66" s="41" t="e">
        <f t="shared" si="20"/>
        <v>#DIV/0!</v>
      </c>
    </row>
    <row r="67" spans="1:9">
      <c r="B67" s="6"/>
      <c r="C67" s="6"/>
      <c r="D67" s="6"/>
      <c r="E67" s="6"/>
      <c r="F67" s="6"/>
    </row>
    <row r="68" spans="1:9">
      <c r="A68" s="16" t="s">
        <v>29</v>
      </c>
      <c r="B68" s="6"/>
      <c r="C68" s="6"/>
      <c r="D68" s="6"/>
      <c r="E68" s="6"/>
      <c r="F68" s="6"/>
    </row>
    <row r="69" spans="1:9">
      <c r="A69" s="16" t="s">
        <v>30</v>
      </c>
      <c r="B69" s="39">
        <f>((B24+C24)/B23)*100</f>
        <v>74.074464430487851</v>
      </c>
      <c r="C69" s="6"/>
      <c r="D69" s="6"/>
      <c r="E69" s="6"/>
      <c r="F69" s="36"/>
      <c r="G69" s="20"/>
    </row>
    <row r="70" spans="1:9">
      <c r="A70" s="16" t="s">
        <v>31</v>
      </c>
      <c r="B70" s="39">
        <f>(B18/(B24+C24))*100</f>
        <v>46.630714162849003</v>
      </c>
      <c r="C70" s="6"/>
      <c r="D70" s="6"/>
      <c r="E70" s="6"/>
      <c r="F70" s="6"/>
      <c r="G70" s="20"/>
    </row>
    <row r="71" spans="1:9" ht="15.75" thickBot="1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5.75" thickTop="1"/>
    <row r="73" spans="1:9">
      <c r="A73" s="10" t="s">
        <v>32</v>
      </c>
    </row>
    <row r="74" spans="1:9">
      <c r="A74" s="11" t="s">
        <v>123</v>
      </c>
    </row>
    <row r="75" spans="1:9">
      <c r="A75" s="11" t="s">
        <v>124</v>
      </c>
      <c r="B75" s="22"/>
      <c r="C75" s="22"/>
      <c r="D75" s="22"/>
    </row>
    <row r="76" spans="1:9">
      <c r="A76" s="32" t="s">
        <v>81</v>
      </c>
      <c r="B76" s="22"/>
      <c r="C76" s="22"/>
      <c r="D76" s="22"/>
    </row>
    <row r="77" spans="1:9">
      <c r="A77" s="11" t="s">
        <v>44</v>
      </c>
    </row>
    <row r="78" spans="1:9">
      <c r="A78" s="31" t="s">
        <v>45</v>
      </c>
    </row>
    <row r="79" spans="1:9">
      <c r="A79" s="15"/>
    </row>
    <row r="80" spans="1:9">
      <c r="A80" s="15"/>
    </row>
    <row r="81" spans="1:1">
      <c r="A81" s="44"/>
    </row>
    <row r="82" spans="1:1">
      <c r="A82" s="23" t="s">
        <v>136</v>
      </c>
    </row>
  </sheetData>
  <mergeCells count="4">
    <mergeCell ref="A2:E2"/>
    <mergeCell ref="A4:A5"/>
    <mergeCell ref="B4:B5"/>
    <mergeCell ref="C4:I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I82"/>
  <sheetViews>
    <sheetView tabSelected="1" topLeftCell="A77" zoomScale="80" zoomScaleNormal="80" workbookViewId="0">
      <selection activeCell="A82" sqref="A82"/>
    </sheetView>
  </sheetViews>
  <sheetFormatPr baseColWidth="10" defaultColWidth="11.42578125" defaultRowHeight="15"/>
  <cols>
    <col min="1" max="1" width="55.140625" style="16" customWidth="1"/>
    <col min="2" max="2" width="18" style="16" customWidth="1"/>
    <col min="3" max="3" width="20.7109375" style="16" customWidth="1"/>
    <col min="4" max="4" width="16.42578125" style="16" customWidth="1"/>
    <col min="5" max="5" width="16.7109375" style="16" customWidth="1"/>
    <col min="6" max="6" width="22.5703125" style="16" customWidth="1"/>
    <col min="7" max="8" width="15.7109375" style="16" customWidth="1"/>
    <col min="9" max="9" width="17.140625" style="16" customWidth="1"/>
    <col min="10" max="16384" width="11.42578125" style="16"/>
  </cols>
  <sheetData>
    <row r="2" spans="1:9" ht="15.75">
      <c r="A2" s="59" t="s">
        <v>131</v>
      </c>
      <c r="B2" s="59"/>
      <c r="C2" s="59"/>
      <c r="D2" s="59"/>
      <c r="E2" s="59"/>
    </row>
    <row r="4" spans="1:9" ht="15" customHeight="1">
      <c r="A4" s="60" t="s">
        <v>0</v>
      </c>
      <c r="B4" s="62" t="s">
        <v>1</v>
      </c>
      <c r="C4" s="64" t="s">
        <v>2</v>
      </c>
      <c r="D4" s="64"/>
      <c r="E4" s="64"/>
      <c r="F4" s="64"/>
      <c r="G4" s="64"/>
      <c r="H4" s="64"/>
      <c r="I4" s="64"/>
    </row>
    <row r="5" spans="1:9" ht="45.75" thickBot="1">
      <c r="A5" s="61"/>
      <c r="B5" s="63"/>
      <c r="C5" s="1" t="s">
        <v>119</v>
      </c>
      <c r="D5" s="46" t="s">
        <v>121</v>
      </c>
      <c r="E5" s="2" t="s">
        <v>120</v>
      </c>
      <c r="F5" s="46" t="s">
        <v>122</v>
      </c>
      <c r="G5" s="46" t="s">
        <v>133</v>
      </c>
      <c r="H5" s="46" t="s">
        <v>134</v>
      </c>
      <c r="I5" s="46" t="s">
        <v>132</v>
      </c>
    </row>
    <row r="6" spans="1:9" ht="15.75" thickTop="1"/>
    <row r="7" spans="1:9">
      <c r="A7" s="17" t="s">
        <v>3</v>
      </c>
    </row>
    <row r="8" spans="1:9">
      <c r="B8" s="6"/>
      <c r="C8" s="6"/>
      <c r="D8" s="6"/>
      <c r="E8" s="6"/>
      <c r="F8" s="6"/>
    </row>
    <row r="9" spans="1:9">
      <c r="A9" s="16" t="s">
        <v>4</v>
      </c>
      <c r="B9" s="6"/>
      <c r="C9" s="6"/>
      <c r="D9" s="6"/>
      <c r="E9" s="6"/>
      <c r="F9" s="6"/>
    </row>
    <row r="10" spans="1:9">
      <c r="A10" s="18" t="s">
        <v>70</v>
      </c>
      <c r="B10" s="13" t="str">
        <f>'I Trimestre'!B10</f>
        <v>n.d</v>
      </c>
      <c r="C10" s="13">
        <f>'I Trimestre'!C10+'II Trimestre'!C10+'III Trimestre'!C10+'IV Trimestre'!C10</f>
        <v>15</v>
      </c>
      <c r="D10" s="13">
        <f>'I Trimestre'!D10+'II Trimestre'!D10+'III Trimestre'!D10+'IV Trimestre'!D10</f>
        <v>67</v>
      </c>
      <c r="E10" s="13">
        <f>'I Trimestre'!E10+'II Trimestre'!E10+'III Trimestre'!E10+'IV Trimestre'!E10</f>
        <v>337</v>
      </c>
      <c r="F10" s="13">
        <f>'IV Trimestre'!F10</f>
        <v>25</v>
      </c>
      <c r="G10" s="13">
        <f>'I Trimestre'!G10+'II Trimestre'!G10+'III Trimestre'!G10+'IV Trimestre'!G10</f>
        <v>0</v>
      </c>
      <c r="H10" s="13">
        <f>'I Trimestre'!H10+'II Trimestre'!H10+'III Trimestre'!H10+'IV Trimestre'!H10</f>
        <v>0</v>
      </c>
      <c r="I10" s="13">
        <f>'I Trimestre'!I10+'II Trimestre'!I10+'III Trimestre'!I10+'IV Trimestre'!I10</f>
        <v>0</v>
      </c>
    </row>
    <row r="11" spans="1:9">
      <c r="A11" s="18" t="s">
        <v>112</v>
      </c>
      <c r="B11" s="13" t="str">
        <f>'I Trimestre'!B11</f>
        <v>n.d</v>
      </c>
      <c r="C11" s="13">
        <f>'I Trimestre'!C11+'II Trimestre'!C11+'III Trimestre'!C11+'IV Trimestre'!C11</f>
        <v>20</v>
      </c>
      <c r="D11" s="13">
        <f>'I Trimestre'!D11+'II Trimestre'!D11+'III Trimestre'!D11+'IV Trimestre'!D11</f>
        <v>20</v>
      </c>
      <c r="E11" s="13">
        <f>'I Trimestre'!E11+'II Trimestre'!E11+'III Trimestre'!E11+'IV Trimestre'!E11</f>
        <v>150</v>
      </c>
      <c r="F11" s="13">
        <f>'IV Trimestre'!F11</f>
        <v>25</v>
      </c>
      <c r="G11" s="13">
        <f>'I Trimestre'!G11+'II Trimestre'!G11+'III Trimestre'!G11+'IV Trimestre'!G11</f>
        <v>0</v>
      </c>
      <c r="H11" s="13">
        <f>'I Trimestre'!H11+'II Trimestre'!H11+'III Trimestre'!H11+'IV Trimestre'!H11</f>
        <v>0</v>
      </c>
      <c r="I11" s="13">
        <f>'I Trimestre'!I11+'II Trimestre'!I11+'III Trimestre'!I11+'IV Trimestre'!I11</f>
        <v>0</v>
      </c>
    </row>
    <row r="12" spans="1:9">
      <c r="A12" s="18" t="s">
        <v>113</v>
      </c>
      <c r="B12" s="13" t="str">
        <f>'I Trimestre'!B12</f>
        <v>n.d</v>
      </c>
      <c r="C12" s="13">
        <f>'I Trimestre'!C12+'II Trimestre'!C12+'III Trimestre'!C12+'IV Trimestre'!C12</f>
        <v>16</v>
      </c>
      <c r="D12" s="13">
        <f>'I Trimestre'!D12+'II Trimestre'!D12+'III Trimestre'!D12+'IV Trimestre'!D12</f>
        <v>21</v>
      </c>
      <c r="E12" s="13">
        <f>'I Trimestre'!E12+'II Trimestre'!E12+'III Trimestre'!E12+'IV Trimestre'!E12</f>
        <v>9</v>
      </c>
      <c r="F12" s="13">
        <f>'IV Trimestre'!F12</f>
        <v>19</v>
      </c>
      <c r="G12" s="13">
        <f>'I Trimestre'!G12+'II Trimestre'!G12+'III Trimestre'!G12+'IV Trimestre'!G12</f>
        <v>0</v>
      </c>
      <c r="H12" s="13">
        <f>'I Trimestre'!H12+'II Trimestre'!H12+'III Trimestre'!H12+'IV Trimestre'!H12</f>
        <v>386</v>
      </c>
      <c r="I12" s="13">
        <f>'I Trimestre'!I12+'II Trimestre'!I12+'III Trimestre'!I12+'IV Trimestre'!I12</f>
        <v>0</v>
      </c>
    </row>
    <row r="13" spans="1:9">
      <c r="A13" s="18" t="s">
        <v>76</v>
      </c>
      <c r="B13" s="13" t="str">
        <f>'I Trimestre'!B13</f>
        <v>n.d</v>
      </c>
      <c r="C13" s="13">
        <v>20</v>
      </c>
      <c r="D13" s="13">
        <v>20</v>
      </c>
      <c r="E13" s="13">
        <v>150</v>
      </c>
      <c r="F13" s="13">
        <v>25</v>
      </c>
      <c r="G13" s="13">
        <v>0</v>
      </c>
      <c r="H13" s="13">
        <v>0</v>
      </c>
      <c r="I13" s="13">
        <v>0</v>
      </c>
    </row>
    <row r="14" spans="1:9">
      <c r="B14" s="6"/>
      <c r="C14" s="6"/>
      <c r="D14" s="6"/>
      <c r="E14" s="6"/>
      <c r="F14" s="6"/>
    </row>
    <row r="15" spans="1:9">
      <c r="A15" s="19" t="s">
        <v>5</v>
      </c>
      <c r="B15" s="6"/>
      <c r="C15" s="6"/>
      <c r="D15" s="6"/>
      <c r="E15" s="6"/>
      <c r="F15" s="6"/>
    </row>
    <row r="16" spans="1:9">
      <c r="A16" s="18" t="s">
        <v>70</v>
      </c>
      <c r="B16" s="42">
        <f>SUM(C16:I16)</f>
        <v>2948249984.5963755</v>
      </c>
      <c r="C16" s="42">
        <f>'I Trimestre'!C16+'II Trimestre'!C16+'III Trimestre'!C16+'IV Trimestre'!C16</f>
        <v>37717569.999999985</v>
      </c>
      <c r="D16" s="42">
        <f>'I Trimestre'!D16+'II Trimestre'!D16+'III Trimestre'!D16+'IV Trimestre'!D16</f>
        <v>314000000</v>
      </c>
      <c r="E16" s="42">
        <f>'I Trimestre'!E16+'II Trimestre'!E16+'III Trimestre'!E16+'IV Trimestre'!E16</f>
        <v>169544560.15000001</v>
      </c>
      <c r="F16" s="42">
        <f>'I Trimestre'!F16+'II Trimestre'!F16+'III Trimestre'!F16+'IV Trimestre'!F16</f>
        <v>956941707.04836738</v>
      </c>
      <c r="G16" s="42">
        <f>'I Trimestre'!G16+'II Trimestre'!G16+'III Trimestre'!G16+'IV Trimestre'!G16</f>
        <v>528039357.95999998</v>
      </c>
      <c r="H16" s="42">
        <f>'I Trimestre'!H16+'II Trimestre'!H16+'III Trimestre'!H16+'IV Trimestre'!H16</f>
        <v>376717684.94999999</v>
      </c>
      <c r="I16" s="42">
        <f>'I Trimestre'!I16+'II Trimestre'!I16+'III Trimestre'!I16+'IV Trimestre'!I16</f>
        <v>565289104.48800826</v>
      </c>
    </row>
    <row r="17" spans="1:9">
      <c r="A17" s="18" t="s">
        <v>112</v>
      </c>
      <c r="B17" s="42">
        <f t="shared" ref="B17:B20" si="0">SUM(C17:I17)</f>
        <v>4193576700</v>
      </c>
      <c r="C17" s="13">
        <f>'I Trimestre'!C17+'II Trimestre'!C17+'III Trimestre'!C17+'IV Trimestre'!C17</f>
        <v>300000000</v>
      </c>
      <c r="D17" s="13">
        <f>'I Trimestre'!D17+'II Trimestre'!D17+'III Trimestre'!D17+'IV Trimestre'!D17</f>
        <v>200000000</v>
      </c>
      <c r="E17" s="13">
        <f>'I Trimestre'!E17+'II Trimestre'!E17+'III Trimestre'!E17+'IV Trimestre'!E17</f>
        <v>300000000</v>
      </c>
      <c r="F17" s="13">
        <f>'I Trimestre'!F17+'II Trimestre'!F17+'III Trimestre'!F17+'IV Trimestre'!F17</f>
        <v>718239529.73000002</v>
      </c>
      <c r="G17" s="13">
        <f>'I Trimestre'!G17+'II Trimestre'!G17+'III Trimestre'!G17+'IV Trimestre'!G17</f>
        <v>1118287120</v>
      </c>
      <c r="H17" s="13">
        <f>'I Trimestre'!H17+'II Trimestre'!H17+'III Trimestre'!H17+'IV Trimestre'!H17</f>
        <v>273805791.59999996</v>
      </c>
      <c r="I17" s="13">
        <f>'I Trimestre'!I17+'II Trimestre'!I17+'III Trimestre'!I17+'IV Trimestre'!I17</f>
        <v>1283244258.6700001</v>
      </c>
    </row>
    <row r="18" spans="1:9">
      <c r="A18" s="18" t="s">
        <v>113</v>
      </c>
      <c r="B18" s="42">
        <f t="shared" si="0"/>
        <v>2335873240.8000002</v>
      </c>
      <c r="C18" s="13">
        <f>'I Trimestre'!C18+'II Trimestre'!C18+'III Trimestre'!C18+'IV Trimestre'!C18</f>
        <v>150339300</v>
      </c>
      <c r="D18" s="13">
        <f>'I Trimestre'!D18+'II Trimestre'!D18+'III Trimestre'!D18+'IV Trimestre'!D18</f>
        <v>309437544.73000002</v>
      </c>
      <c r="E18" s="13">
        <f>'I Trimestre'!E18+'II Trimestre'!E18+'III Trimestre'!E18+'IV Trimestre'!E18</f>
        <v>180000000</v>
      </c>
      <c r="F18" s="13">
        <f>'I Trimestre'!F18+'II Trimestre'!F18+'III Trimestre'!F18+'IV Trimestre'!F18</f>
        <v>764303932.20000005</v>
      </c>
      <c r="G18" s="13">
        <f>'I Trimestre'!G18+'II Trimestre'!G18+'III Trimestre'!G18+'IV Trimestre'!G18</f>
        <v>0</v>
      </c>
      <c r="H18" s="13">
        <f>'I Trimestre'!H18+'II Trimestre'!H18+'III Trimestre'!H18+'IV Trimestre'!H18</f>
        <v>510109983.69999999</v>
      </c>
      <c r="I18" s="13">
        <f>'I Trimestre'!I18+'II Trimestre'!I18+'III Trimestre'!I18+'IV Trimestre'!I18</f>
        <v>421682480.16999996</v>
      </c>
    </row>
    <row r="19" spans="1:9">
      <c r="A19" s="18" t="s">
        <v>76</v>
      </c>
      <c r="B19" s="42">
        <f t="shared" si="0"/>
        <v>4193576700.0000005</v>
      </c>
      <c r="C19" s="13">
        <f>'IV Trimestre'!C19</f>
        <v>300000000</v>
      </c>
      <c r="D19" s="13">
        <f>'IV Trimestre'!D19</f>
        <v>200000000</v>
      </c>
      <c r="E19" s="13">
        <f>'IV Trimestre'!E19</f>
        <v>300000000</v>
      </c>
      <c r="F19" s="13">
        <f>'IV Trimestre'!F19</f>
        <v>718239529.7299999</v>
      </c>
      <c r="G19" s="13">
        <f>'IV Trimestre'!G19</f>
        <v>1118287120.0000002</v>
      </c>
      <c r="H19" s="13">
        <f>'IV Trimestre'!H19</f>
        <v>273805791.60000002</v>
      </c>
      <c r="I19" s="13">
        <f>'IV Trimestre'!I19</f>
        <v>1283244258.6700001</v>
      </c>
    </row>
    <row r="20" spans="1:9">
      <c r="A20" s="18" t="s">
        <v>114</v>
      </c>
      <c r="B20" s="42">
        <f t="shared" si="0"/>
        <v>2335873240.8000002</v>
      </c>
      <c r="C20" s="13">
        <f>C18</f>
        <v>150339300</v>
      </c>
      <c r="D20" s="13">
        <f t="shared" ref="D20:I20" si="1">D18</f>
        <v>309437544.73000002</v>
      </c>
      <c r="E20" s="13">
        <f t="shared" si="1"/>
        <v>180000000</v>
      </c>
      <c r="F20" s="13">
        <f t="shared" si="1"/>
        <v>764303932.20000005</v>
      </c>
      <c r="G20" s="13">
        <f t="shared" si="1"/>
        <v>0</v>
      </c>
      <c r="H20" s="13">
        <f t="shared" si="1"/>
        <v>510109983.69999999</v>
      </c>
      <c r="I20" s="13">
        <f t="shared" si="1"/>
        <v>421682480.16999996</v>
      </c>
    </row>
    <row r="21" spans="1:9">
      <c r="B21" s="6"/>
      <c r="C21" s="6"/>
      <c r="D21" s="6"/>
      <c r="E21" s="6"/>
      <c r="F21" s="6"/>
    </row>
    <row r="22" spans="1:9">
      <c r="A22" s="19" t="s">
        <v>6</v>
      </c>
      <c r="B22" s="6"/>
      <c r="C22" s="6"/>
      <c r="D22" s="6"/>
      <c r="E22" s="6"/>
      <c r="F22" s="6"/>
    </row>
    <row r="23" spans="1:9">
      <c r="A23" s="18" t="s">
        <v>112</v>
      </c>
      <c r="B23" s="6">
        <f>B17</f>
        <v>4193576700</v>
      </c>
      <c r="C23" s="40"/>
      <c r="D23" s="6"/>
      <c r="E23" s="6"/>
      <c r="F23" s="35"/>
      <c r="G23" s="20"/>
    </row>
    <row r="24" spans="1:9">
      <c r="A24" s="18" t="s">
        <v>113</v>
      </c>
      <c r="B24" s="6">
        <f>'I Trimestre'!B24+'II Trimestre'!B24+'III Trimestre'!B24+'IV Trimestre'!B24</f>
        <v>4913531003.8099995</v>
      </c>
      <c r="C24" s="39"/>
      <c r="D24" s="6"/>
      <c r="E24" s="6"/>
      <c r="F24" s="6"/>
      <c r="G24" s="20"/>
    </row>
    <row r="25" spans="1:9">
      <c r="B25" s="6"/>
      <c r="C25" s="6"/>
      <c r="D25" s="6"/>
      <c r="E25" s="6"/>
      <c r="F25" s="6"/>
    </row>
    <row r="26" spans="1:9">
      <c r="A26" s="16" t="s">
        <v>7</v>
      </c>
      <c r="B26" s="6"/>
      <c r="C26" s="6"/>
      <c r="D26" s="6"/>
      <c r="E26" s="6"/>
      <c r="F26" s="6"/>
    </row>
    <row r="27" spans="1:9">
      <c r="A27" s="16" t="s">
        <v>71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>
        <v>0.99</v>
      </c>
      <c r="H27" s="6">
        <v>0.99</v>
      </c>
      <c r="I27" s="6">
        <v>0.99</v>
      </c>
    </row>
    <row r="28" spans="1:9">
      <c r="A28" s="16" t="s">
        <v>115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>
        <v>0.99</v>
      </c>
      <c r="H28" s="6">
        <v>0.99</v>
      </c>
      <c r="I28" s="6">
        <v>0.99</v>
      </c>
    </row>
    <row r="29" spans="1:9">
      <c r="A29" s="16" t="s">
        <v>8</v>
      </c>
      <c r="B29" s="26" t="s">
        <v>43</v>
      </c>
      <c r="C29" s="26" t="s">
        <v>43</v>
      </c>
      <c r="D29" s="26" t="s">
        <v>43</v>
      </c>
      <c r="E29" s="26" t="s">
        <v>43</v>
      </c>
      <c r="F29" s="26" t="s">
        <v>43</v>
      </c>
      <c r="G29" s="26" t="s">
        <v>43</v>
      </c>
      <c r="H29" s="26" t="s">
        <v>43</v>
      </c>
      <c r="I29" s="26" t="s">
        <v>43</v>
      </c>
    </row>
    <row r="30" spans="1:9">
      <c r="B30" s="6"/>
      <c r="C30" s="6"/>
      <c r="D30" s="6"/>
      <c r="E30" s="6"/>
      <c r="F30" s="6"/>
    </row>
    <row r="31" spans="1:9">
      <c r="A31" s="16" t="s">
        <v>9</v>
      </c>
      <c r="B31" s="6"/>
      <c r="C31" s="6"/>
      <c r="D31" s="6"/>
      <c r="E31" s="6"/>
      <c r="F31" s="6"/>
    </row>
    <row r="32" spans="1:9">
      <c r="A32" s="16" t="s">
        <v>72</v>
      </c>
      <c r="B32" s="6">
        <f>B16/B27</f>
        <v>2978030287.4710865</v>
      </c>
      <c r="C32" s="6">
        <f t="shared" ref="C32:I32" si="2">C16/C27</f>
        <v>38098555.555555537</v>
      </c>
      <c r="D32" s="6">
        <f t="shared" si="2"/>
        <v>317171717.17171717</v>
      </c>
      <c r="E32" s="6">
        <f t="shared" si="2"/>
        <v>171257131.46464646</v>
      </c>
      <c r="F32" s="6">
        <f t="shared" si="2"/>
        <v>966607784.89734077</v>
      </c>
      <c r="G32" s="6">
        <f t="shared" si="2"/>
        <v>533373088.84848481</v>
      </c>
      <c r="H32" s="6">
        <f t="shared" si="2"/>
        <v>380522914.09090906</v>
      </c>
      <c r="I32" s="6">
        <f t="shared" si="2"/>
        <v>570999095.44243264</v>
      </c>
    </row>
    <row r="33" spans="1:9">
      <c r="A33" s="16" t="s">
        <v>116</v>
      </c>
      <c r="B33" s="6">
        <f>B18/B28</f>
        <v>2359467920</v>
      </c>
      <c r="C33" s="6">
        <f t="shared" ref="C33:I33" si="3">C18/C28</f>
        <v>151857878.78787878</v>
      </c>
      <c r="D33" s="6">
        <f t="shared" si="3"/>
        <v>312563176.49494952</v>
      </c>
      <c r="E33" s="6">
        <f t="shared" si="3"/>
        <v>181818181.81818181</v>
      </c>
      <c r="F33" s="6">
        <f t="shared" si="3"/>
        <v>772024173.939394</v>
      </c>
      <c r="G33" s="6">
        <f t="shared" si="3"/>
        <v>0</v>
      </c>
      <c r="H33" s="6">
        <f t="shared" si="3"/>
        <v>515262609.79797977</v>
      </c>
      <c r="I33" s="6">
        <f t="shared" si="3"/>
        <v>425941899.16161615</v>
      </c>
    </row>
    <row r="34" spans="1:9">
      <c r="A34" s="16" t="s">
        <v>73</v>
      </c>
      <c r="B34" s="6" t="e">
        <f>B32/B10</f>
        <v>#VALUE!</v>
      </c>
      <c r="C34" s="6">
        <f t="shared" ref="C34:I34" si="4">C32/C10</f>
        <v>2539903.7037037024</v>
      </c>
      <c r="D34" s="6">
        <f t="shared" si="4"/>
        <v>4733906.2264435394</v>
      </c>
      <c r="E34" s="6">
        <f t="shared" si="4"/>
        <v>508181.39900488564</v>
      </c>
      <c r="F34" s="6">
        <f t="shared" si="4"/>
        <v>38664311.395893633</v>
      </c>
      <c r="G34" s="6" t="e">
        <f t="shared" si="4"/>
        <v>#DIV/0!</v>
      </c>
      <c r="H34" s="6" t="e">
        <f t="shared" si="4"/>
        <v>#DIV/0!</v>
      </c>
      <c r="I34" s="6" t="e">
        <f t="shared" si="4"/>
        <v>#DIV/0!</v>
      </c>
    </row>
    <row r="35" spans="1:9">
      <c r="A35" s="16" t="s">
        <v>117</v>
      </c>
      <c r="B35" s="6" t="e">
        <f>B33/B12</f>
        <v>#VALUE!</v>
      </c>
      <c r="C35" s="6">
        <f t="shared" ref="C35:I35" si="5">C33/C12</f>
        <v>9491117.4242424238</v>
      </c>
      <c r="D35" s="6">
        <f t="shared" si="5"/>
        <v>14883960.785473786</v>
      </c>
      <c r="E35" s="6">
        <f t="shared" si="5"/>
        <v>20202020.202020202</v>
      </c>
      <c r="F35" s="6">
        <f t="shared" si="5"/>
        <v>40632851.259968102</v>
      </c>
      <c r="G35" s="6" t="e">
        <f t="shared" si="5"/>
        <v>#DIV/0!</v>
      </c>
      <c r="H35" s="6">
        <f t="shared" si="5"/>
        <v>1334877.2274559061</v>
      </c>
      <c r="I35" s="6" t="e">
        <f t="shared" si="5"/>
        <v>#DIV/0!</v>
      </c>
    </row>
    <row r="36" spans="1:9">
      <c r="B36" s="6"/>
      <c r="C36" s="6"/>
      <c r="D36" s="6"/>
      <c r="E36" s="6"/>
      <c r="F36" s="6"/>
    </row>
    <row r="37" spans="1:9">
      <c r="A37" s="17" t="s">
        <v>10</v>
      </c>
      <c r="B37" s="6"/>
      <c r="C37" s="6"/>
      <c r="D37" s="6"/>
      <c r="E37" s="6"/>
      <c r="F37" s="6"/>
    </row>
    <row r="38" spans="1:9">
      <c r="B38" s="6"/>
      <c r="C38" s="6"/>
      <c r="D38" s="6"/>
      <c r="E38" s="6"/>
      <c r="F38" s="6"/>
    </row>
    <row r="39" spans="1:9">
      <c r="A39" s="16" t="s">
        <v>11</v>
      </c>
      <c r="B39" s="6"/>
      <c r="C39" s="6"/>
      <c r="D39" s="6"/>
      <c r="E39" s="6"/>
      <c r="F39" s="6"/>
    </row>
    <row r="40" spans="1:9">
      <c r="A40" s="16" t="s">
        <v>12</v>
      </c>
      <c r="B40" s="6" t="s">
        <v>42</v>
      </c>
      <c r="C40" s="6" t="s">
        <v>42</v>
      </c>
      <c r="D40" s="6" t="s">
        <v>42</v>
      </c>
      <c r="E40" s="6" t="s">
        <v>42</v>
      </c>
      <c r="F40" s="6" t="s">
        <v>42</v>
      </c>
      <c r="G40" s="6" t="s">
        <v>42</v>
      </c>
      <c r="H40" s="6" t="s">
        <v>42</v>
      </c>
      <c r="I40" s="6" t="s">
        <v>42</v>
      </c>
    </row>
    <row r="41" spans="1:9">
      <c r="A41" s="16" t="s">
        <v>13</v>
      </c>
      <c r="B41" s="6" t="s">
        <v>42</v>
      </c>
      <c r="C41" s="6" t="s">
        <v>42</v>
      </c>
      <c r="D41" s="6" t="s">
        <v>42</v>
      </c>
      <c r="E41" s="6" t="s">
        <v>42</v>
      </c>
      <c r="F41" s="6" t="s">
        <v>42</v>
      </c>
      <c r="G41" s="6" t="s">
        <v>42</v>
      </c>
      <c r="H41" s="6" t="s">
        <v>42</v>
      </c>
      <c r="I41" s="6" t="s">
        <v>42</v>
      </c>
    </row>
    <row r="42" spans="1:9">
      <c r="B42" s="6"/>
      <c r="C42" s="6"/>
      <c r="D42" s="6"/>
      <c r="E42" s="6"/>
      <c r="F42" s="6"/>
    </row>
    <row r="43" spans="1:9">
      <c r="A43" s="16" t="s">
        <v>14</v>
      </c>
      <c r="B43" s="6"/>
      <c r="C43" s="6"/>
      <c r="D43" s="6"/>
      <c r="E43" s="6"/>
      <c r="F43" s="6"/>
    </row>
    <row r="44" spans="1:9">
      <c r="A44" s="16" t="s">
        <v>15</v>
      </c>
      <c r="B44" s="6" t="e">
        <f>B12/B11*100</f>
        <v>#VALUE!</v>
      </c>
      <c r="C44" s="6">
        <f t="shared" ref="C44:I44" si="6">C12/C11*100</f>
        <v>80</v>
      </c>
      <c r="D44" s="6">
        <f t="shared" si="6"/>
        <v>105</v>
      </c>
      <c r="E44" s="6">
        <f t="shared" si="6"/>
        <v>6</v>
      </c>
      <c r="F44" s="6">
        <f t="shared" si="6"/>
        <v>76</v>
      </c>
      <c r="G44" s="6" t="e">
        <f t="shared" si="6"/>
        <v>#DIV/0!</v>
      </c>
      <c r="H44" s="6" t="e">
        <f t="shared" si="6"/>
        <v>#DIV/0!</v>
      </c>
      <c r="I44" s="6" t="e">
        <f t="shared" si="6"/>
        <v>#DIV/0!</v>
      </c>
    </row>
    <row r="45" spans="1:9">
      <c r="A45" s="16" t="s">
        <v>16</v>
      </c>
      <c r="B45" s="6">
        <f>B18/B17*100</f>
        <v>55.701216596324564</v>
      </c>
      <c r="C45" s="6">
        <f t="shared" ref="C45:I45" si="7">C18/C17*100</f>
        <v>50.113100000000003</v>
      </c>
      <c r="D45" s="6">
        <f t="shared" si="7"/>
        <v>154.71877236500001</v>
      </c>
      <c r="E45" s="6">
        <f t="shared" si="7"/>
        <v>60</v>
      </c>
      <c r="F45" s="6">
        <f t="shared" si="7"/>
        <v>106.41351534735446</v>
      </c>
      <c r="G45" s="6">
        <f t="shared" si="7"/>
        <v>0</v>
      </c>
      <c r="H45" s="6">
        <f t="shared" si="7"/>
        <v>186.30357696933393</v>
      </c>
      <c r="I45" s="6">
        <f t="shared" si="7"/>
        <v>32.860655897813764</v>
      </c>
    </row>
    <row r="46" spans="1:9">
      <c r="A46" s="16" t="s">
        <v>17</v>
      </c>
      <c r="B46" s="6" t="e">
        <f>AVERAGE(B44:B45)</f>
        <v>#VALUE!</v>
      </c>
      <c r="C46" s="6">
        <f t="shared" ref="C46:I46" si="8">AVERAGE(C44:C45)</f>
        <v>65.056550000000001</v>
      </c>
      <c r="D46" s="6">
        <f t="shared" si="8"/>
        <v>129.8593861825</v>
      </c>
      <c r="E46" s="6">
        <f t="shared" si="8"/>
        <v>33</v>
      </c>
      <c r="F46" s="6">
        <f t="shared" si="8"/>
        <v>91.206757673677231</v>
      </c>
      <c r="G46" s="6" t="e">
        <f t="shared" si="8"/>
        <v>#DIV/0!</v>
      </c>
      <c r="H46" s="6" t="e">
        <f t="shared" si="8"/>
        <v>#DIV/0!</v>
      </c>
      <c r="I46" s="6" t="e">
        <f t="shared" si="8"/>
        <v>#DIV/0!</v>
      </c>
    </row>
    <row r="47" spans="1:9">
      <c r="B47" s="6"/>
      <c r="C47" s="6"/>
      <c r="D47" s="6"/>
      <c r="E47" s="6"/>
      <c r="F47" s="6"/>
    </row>
    <row r="48" spans="1:9">
      <c r="A48" s="16" t="s">
        <v>18</v>
      </c>
      <c r="B48" s="6"/>
      <c r="C48" s="6"/>
      <c r="D48" s="6"/>
      <c r="E48" s="6"/>
      <c r="F48" s="6"/>
    </row>
    <row r="49" spans="1:9">
      <c r="A49" s="16" t="s">
        <v>19</v>
      </c>
      <c r="B49" s="6" t="e">
        <f>(B12/B13)*100</f>
        <v>#VALUE!</v>
      </c>
      <c r="C49" s="6">
        <f t="shared" ref="C49:I49" si="9">(C12/C13)*100</f>
        <v>80</v>
      </c>
      <c r="D49" s="6">
        <f t="shared" si="9"/>
        <v>105</v>
      </c>
      <c r="E49" s="6">
        <f t="shared" si="9"/>
        <v>6</v>
      </c>
      <c r="F49" s="6">
        <f t="shared" si="9"/>
        <v>76</v>
      </c>
      <c r="G49" s="6" t="e">
        <f t="shared" si="9"/>
        <v>#DIV/0!</v>
      </c>
      <c r="H49" s="6" t="e">
        <f t="shared" si="9"/>
        <v>#DIV/0!</v>
      </c>
      <c r="I49" s="6" t="e">
        <f t="shared" si="9"/>
        <v>#DIV/0!</v>
      </c>
    </row>
    <row r="50" spans="1:9">
      <c r="A50" s="16" t="s">
        <v>20</v>
      </c>
      <c r="B50" s="6">
        <f>B18/B19*100</f>
        <v>55.701216596324564</v>
      </c>
      <c r="C50" s="6">
        <f t="shared" ref="C50:I50" si="10">C18/C19*100</f>
        <v>50.113100000000003</v>
      </c>
      <c r="D50" s="6">
        <f t="shared" si="10"/>
        <v>154.71877236500001</v>
      </c>
      <c r="E50" s="6">
        <f t="shared" si="10"/>
        <v>60</v>
      </c>
      <c r="F50" s="6">
        <f t="shared" si="10"/>
        <v>106.41351534735448</v>
      </c>
      <c r="G50" s="6">
        <f t="shared" si="10"/>
        <v>0</v>
      </c>
      <c r="H50" s="6">
        <f t="shared" si="10"/>
        <v>186.30357696933388</v>
      </c>
      <c r="I50" s="6">
        <f t="shared" si="10"/>
        <v>32.860655897813764</v>
      </c>
    </row>
    <row r="51" spans="1:9">
      <c r="A51" s="16" t="s">
        <v>21</v>
      </c>
      <c r="B51" s="6" t="e">
        <f>AVERAGE(B49:B50)</f>
        <v>#VALUE!</v>
      </c>
      <c r="C51" s="6">
        <f t="shared" ref="C51:I51" si="11">AVERAGE(C49:C50)</f>
        <v>65.056550000000001</v>
      </c>
      <c r="D51" s="6">
        <f t="shared" si="11"/>
        <v>129.8593861825</v>
      </c>
      <c r="E51" s="6">
        <f t="shared" si="11"/>
        <v>33</v>
      </c>
      <c r="F51" s="6">
        <f t="shared" si="11"/>
        <v>91.206757673677231</v>
      </c>
      <c r="G51" s="6" t="e">
        <f t="shared" si="11"/>
        <v>#DIV/0!</v>
      </c>
      <c r="H51" s="6" t="e">
        <f t="shared" si="11"/>
        <v>#DIV/0!</v>
      </c>
      <c r="I51" s="6" t="e">
        <f t="shared" si="11"/>
        <v>#DIV/0!</v>
      </c>
    </row>
    <row r="52" spans="1:9">
      <c r="B52" s="6"/>
      <c r="C52" s="6"/>
      <c r="D52" s="6"/>
      <c r="E52" s="6"/>
      <c r="F52" s="6"/>
    </row>
    <row r="53" spans="1:9">
      <c r="A53" s="16" t="s">
        <v>33</v>
      </c>
      <c r="B53" s="6"/>
      <c r="C53" s="6"/>
      <c r="D53" s="6"/>
      <c r="E53" s="6"/>
      <c r="F53" s="6"/>
    </row>
    <row r="54" spans="1:9">
      <c r="A54" s="16" t="s">
        <v>22</v>
      </c>
      <c r="B54" s="6">
        <f>B20/B18*100</f>
        <v>100</v>
      </c>
      <c r="C54" s="6">
        <f t="shared" ref="C54:I54" si="12">C20/C18*100</f>
        <v>100</v>
      </c>
      <c r="D54" s="6">
        <f t="shared" si="12"/>
        <v>100</v>
      </c>
      <c r="E54" s="6">
        <f t="shared" si="12"/>
        <v>100</v>
      </c>
      <c r="F54" s="6">
        <f t="shared" si="12"/>
        <v>100</v>
      </c>
      <c r="G54" s="6" t="e">
        <f t="shared" si="12"/>
        <v>#DIV/0!</v>
      </c>
      <c r="H54" s="6">
        <f t="shared" si="12"/>
        <v>100</v>
      </c>
      <c r="I54" s="6">
        <f t="shared" si="12"/>
        <v>100</v>
      </c>
    </row>
    <row r="55" spans="1:9">
      <c r="B55" s="6"/>
      <c r="C55" s="6"/>
      <c r="D55" s="6"/>
      <c r="E55" s="6"/>
      <c r="F55" s="6"/>
    </row>
    <row r="56" spans="1:9">
      <c r="A56" s="16" t="s">
        <v>23</v>
      </c>
      <c r="B56" s="6"/>
      <c r="C56" s="6"/>
      <c r="D56" s="6"/>
      <c r="E56" s="6"/>
      <c r="F56" s="6"/>
    </row>
    <row r="57" spans="1:9">
      <c r="A57" s="16" t="s">
        <v>24</v>
      </c>
      <c r="B57" s="6" t="e">
        <f>((B12/B10)-1)*100</f>
        <v>#VALUE!</v>
      </c>
      <c r="C57" s="6">
        <f t="shared" ref="C57:I57" si="13">((C12/C10)-1)*100</f>
        <v>6.6666666666666652</v>
      </c>
      <c r="D57" s="6">
        <f t="shared" si="13"/>
        <v>-68.656716417910445</v>
      </c>
      <c r="E57" s="6">
        <f t="shared" si="13"/>
        <v>-97.329376854599403</v>
      </c>
      <c r="F57" s="6">
        <f t="shared" si="13"/>
        <v>-24</v>
      </c>
      <c r="G57" s="6" t="e">
        <f t="shared" si="13"/>
        <v>#DIV/0!</v>
      </c>
      <c r="H57" s="6" t="e">
        <f t="shared" si="13"/>
        <v>#DIV/0!</v>
      </c>
      <c r="I57" s="6" t="e">
        <f t="shared" si="13"/>
        <v>#DIV/0!</v>
      </c>
    </row>
    <row r="58" spans="1:9">
      <c r="A58" s="16" t="s">
        <v>25</v>
      </c>
      <c r="B58" s="6">
        <f>((B33/B32)-1)*100</f>
        <v>-20.770855490404148</v>
      </c>
      <c r="C58" s="6">
        <f t="shared" ref="C58:I58" si="14">((C33/C32)-1)*100</f>
        <v>298.5922210789297</v>
      </c>
      <c r="D58" s="6">
        <f t="shared" si="14"/>
        <v>-1.4530112324840694</v>
      </c>
      <c r="E58" s="6">
        <f t="shared" si="14"/>
        <v>6.1667798959458286</v>
      </c>
      <c r="F58" s="6">
        <f t="shared" si="14"/>
        <v>-20.130565261132539</v>
      </c>
      <c r="G58" s="6">
        <f t="shared" si="14"/>
        <v>-100</v>
      </c>
      <c r="H58" s="6">
        <f t="shared" si="14"/>
        <v>35.409088577220516</v>
      </c>
      <c r="I58" s="6">
        <f t="shared" si="14"/>
        <v>-25.404102640201287</v>
      </c>
    </row>
    <row r="59" spans="1:9">
      <c r="A59" s="16" t="s">
        <v>26</v>
      </c>
      <c r="B59" s="6" t="e">
        <f>((B35/B34)-1)*100</f>
        <v>#VALUE!</v>
      </c>
      <c r="C59" s="6">
        <f t="shared" ref="C59:I59" si="15">((C35/C34)-1)*100</f>
        <v>273.68020726149661</v>
      </c>
      <c r="D59" s="6">
        <f t="shared" si="15"/>
        <v>214.41182130588419</v>
      </c>
      <c r="E59" s="6">
        <f t="shared" si="15"/>
        <v>3875.3560916593051</v>
      </c>
      <c r="F59" s="6">
        <f t="shared" si="15"/>
        <v>5.0913614985098166</v>
      </c>
      <c r="G59" s="6" t="e">
        <f t="shared" si="15"/>
        <v>#DIV/0!</v>
      </c>
      <c r="H59" s="6" t="e">
        <f t="shared" si="15"/>
        <v>#DIV/0!</v>
      </c>
      <c r="I59" s="6" t="e">
        <f t="shared" si="15"/>
        <v>#DIV/0!</v>
      </c>
    </row>
    <row r="60" spans="1:9">
      <c r="B60" s="6"/>
      <c r="C60" s="6"/>
      <c r="D60" s="6"/>
      <c r="E60" s="6"/>
      <c r="F60" s="6"/>
    </row>
    <row r="61" spans="1:9">
      <c r="A61" s="16" t="s">
        <v>27</v>
      </c>
      <c r="B61" s="6"/>
      <c r="C61" s="6"/>
      <c r="D61" s="6"/>
      <c r="E61" s="6"/>
      <c r="F61" s="6"/>
    </row>
    <row r="62" spans="1:9">
      <c r="A62" s="16" t="s">
        <v>34</v>
      </c>
      <c r="B62" s="41" t="e">
        <f>B17/(B11*12)</f>
        <v>#VALUE!</v>
      </c>
      <c r="C62" s="41">
        <f t="shared" ref="C62:I62" si="16">C17/(C11*12)</f>
        <v>1250000</v>
      </c>
      <c r="D62" s="41">
        <f t="shared" si="16"/>
        <v>833333.33333333337</v>
      </c>
      <c r="E62" s="41">
        <f t="shared" si="16"/>
        <v>166666.66666666666</v>
      </c>
      <c r="F62" s="41">
        <f t="shared" si="16"/>
        <v>2394131.7657666667</v>
      </c>
      <c r="G62" s="41" t="e">
        <f t="shared" si="16"/>
        <v>#DIV/0!</v>
      </c>
      <c r="H62" s="41" t="e">
        <f t="shared" si="16"/>
        <v>#DIV/0!</v>
      </c>
      <c r="I62" s="41" t="e">
        <f t="shared" si="16"/>
        <v>#DIV/0!</v>
      </c>
    </row>
    <row r="63" spans="1:9">
      <c r="A63" s="16" t="s">
        <v>35</v>
      </c>
      <c r="B63" s="41" t="e">
        <f>B18/(B12*12)</f>
        <v>#VALUE!</v>
      </c>
      <c r="C63" s="41">
        <f t="shared" ref="C63:I63" si="17">C18/(C12*12)</f>
        <v>783017.1875</v>
      </c>
      <c r="D63" s="41">
        <f t="shared" si="17"/>
        <v>1227926.7648015874</v>
      </c>
      <c r="E63" s="41">
        <f t="shared" si="17"/>
        <v>1666666.6666666667</v>
      </c>
      <c r="F63" s="41">
        <f t="shared" si="17"/>
        <v>3352210.2289473685</v>
      </c>
      <c r="G63" s="41" t="e">
        <f t="shared" si="17"/>
        <v>#DIV/0!</v>
      </c>
      <c r="H63" s="41">
        <f t="shared" si="17"/>
        <v>110127.37126511226</v>
      </c>
      <c r="I63" s="41" t="e">
        <f t="shared" si="17"/>
        <v>#DIV/0!</v>
      </c>
    </row>
    <row r="64" spans="1:9">
      <c r="A64" s="16" t="s">
        <v>28</v>
      </c>
      <c r="B64" s="39" t="e">
        <f>(B63/B62)*B46</f>
        <v>#VALUE!</v>
      </c>
      <c r="C64" s="39">
        <f t="shared" ref="C64:I64" si="18">(C63/C62)*C46</f>
        <v>40.752317447562497</v>
      </c>
      <c r="D64" s="39">
        <f t="shared" si="18"/>
        <v>191.34937914503661</v>
      </c>
      <c r="E64" s="39">
        <f t="shared" si="18"/>
        <v>330.00000000000006</v>
      </c>
      <c r="F64" s="39">
        <f t="shared" si="18"/>
        <v>127.70568036171434</v>
      </c>
      <c r="G64" s="39" t="e">
        <f t="shared" si="18"/>
        <v>#DIV/0!</v>
      </c>
      <c r="H64" s="39" t="e">
        <f t="shared" si="18"/>
        <v>#DIV/0!</v>
      </c>
      <c r="I64" s="39" t="e">
        <f t="shared" si="18"/>
        <v>#DIV/0!</v>
      </c>
    </row>
    <row r="65" spans="1:9">
      <c r="A65" s="14" t="s">
        <v>40</v>
      </c>
      <c r="B65" s="42" t="e">
        <f>B17/(B11)</f>
        <v>#VALUE!</v>
      </c>
      <c r="C65" s="42">
        <f t="shared" ref="C65:I65" si="19">C17/(C11)</f>
        <v>15000000</v>
      </c>
      <c r="D65" s="42">
        <f t="shared" si="19"/>
        <v>10000000</v>
      </c>
      <c r="E65" s="42">
        <f t="shared" si="19"/>
        <v>2000000</v>
      </c>
      <c r="F65" s="42">
        <f t="shared" si="19"/>
        <v>28729581.189199999</v>
      </c>
      <c r="G65" s="42" t="e">
        <f t="shared" si="19"/>
        <v>#DIV/0!</v>
      </c>
      <c r="H65" s="42" t="e">
        <f t="shared" si="19"/>
        <v>#DIV/0!</v>
      </c>
      <c r="I65" s="42" t="e">
        <f t="shared" si="19"/>
        <v>#DIV/0!</v>
      </c>
    </row>
    <row r="66" spans="1:9">
      <c r="A66" s="14" t="s">
        <v>41</v>
      </c>
      <c r="B66" s="42" t="e">
        <f>B18/(B12)</f>
        <v>#VALUE!</v>
      </c>
      <c r="C66" s="42">
        <f t="shared" ref="C66:I66" si="20">C18/(C12)</f>
        <v>9396206.25</v>
      </c>
      <c r="D66" s="42">
        <f t="shared" si="20"/>
        <v>14735121.177619049</v>
      </c>
      <c r="E66" s="42">
        <f t="shared" si="20"/>
        <v>20000000</v>
      </c>
      <c r="F66" s="42">
        <f t="shared" si="20"/>
        <v>40226522.747368425</v>
      </c>
      <c r="G66" s="42" t="e">
        <f t="shared" si="20"/>
        <v>#DIV/0!</v>
      </c>
      <c r="H66" s="42">
        <f t="shared" si="20"/>
        <v>1321528.4551813472</v>
      </c>
      <c r="I66" s="42" t="e">
        <f t="shared" si="20"/>
        <v>#DIV/0!</v>
      </c>
    </row>
    <row r="67" spans="1:9">
      <c r="B67" s="6"/>
      <c r="C67" s="6"/>
      <c r="D67" s="6"/>
      <c r="E67" s="6"/>
      <c r="F67" s="6"/>
    </row>
    <row r="68" spans="1:9">
      <c r="A68" s="16" t="s">
        <v>29</v>
      </c>
      <c r="B68" s="6"/>
      <c r="C68" s="6"/>
      <c r="D68" s="6"/>
      <c r="E68" s="6"/>
      <c r="F68" s="6"/>
    </row>
    <row r="69" spans="1:9">
      <c r="A69" s="16" t="s">
        <v>30</v>
      </c>
      <c r="B69" s="39">
        <f>((B24+C24)/B23)*100</f>
        <v>117.16802518027151</v>
      </c>
      <c r="C69" s="6"/>
      <c r="D69" s="6"/>
      <c r="E69" s="6"/>
      <c r="F69" s="36"/>
      <c r="G69" s="20"/>
    </row>
    <row r="70" spans="1:9">
      <c r="A70" s="16" t="s">
        <v>31</v>
      </c>
      <c r="B70" s="39">
        <f>(B18/(B24+C24))*100</f>
        <v>47.539605204256198</v>
      </c>
      <c r="C70" s="6"/>
      <c r="D70" s="6"/>
      <c r="E70" s="6"/>
      <c r="F70" s="6"/>
      <c r="G70" s="20"/>
    </row>
    <row r="71" spans="1:9" ht="15.75" thickBot="1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5.75" thickTop="1"/>
    <row r="73" spans="1:9">
      <c r="A73" s="10" t="s">
        <v>32</v>
      </c>
    </row>
    <row r="74" spans="1:9">
      <c r="A74" s="10" t="s">
        <v>123</v>
      </c>
    </row>
    <row r="75" spans="1:9">
      <c r="A75" s="11" t="s">
        <v>124</v>
      </c>
      <c r="B75" s="22"/>
      <c r="C75" s="22"/>
      <c r="D75" s="22"/>
    </row>
    <row r="76" spans="1:9">
      <c r="A76" s="32" t="s">
        <v>81</v>
      </c>
      <c r="B76" s="22"/>
      <c r="C76" s="22"/>
      <c r="D76" s="22"/>
    </row>
    <row r="77" spans="1:9">
      <c r="A77" s="11" t="s">
        <v>44</v>
      </c>
    </row>
    <row r="78" spans="1:9">
      <c r="A78" s="31" t="s">
        <v>45</v>
      </c>
    </row>
    <row r="79" spans="1:9">
      <c r="A79" s="15"/>
    </row>
    <row r="80" spans="1:9">
      <c r="A80" s="15"/>
    </row>
    <row r="81" spans="1:1">
      <c r="A81" s="44"/>
    </row>
    <row r="82" spans="1:1">
      <c r="A82" s="23" t="s">
        <v>136</v>
      </c>
    </row>
  </sheetData>
  <mergeCells count="4">
    <mergeCell ref="A2:E2"/>
    <mergeCell ref="A4:A5"/>
    <mergeCell ref="B4:B5"/>
    <mergeCell ref="C4:I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G62"/>
  <sheetViews>
    <sheetView workbookViewId="0">
      <selection activeCell="I13" sqref="I13"/>
    </sheetView>
  </sheetViews>
  <sheetFormatPr baseColWidth="10" defaultRowHeight="15"/>
  <sheetData>
    <row r="62" spans="7:7">
      <c r="G6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2012-03-15T15:44:58Z</dcterms:created>
  <dcterms:modified xsi:type="dcterms:W3CDTF">2017-04-24T19:42:57Z</dcterms:modified>
</cp:coreProperties>
</file>