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0.xml" ContentType="application/vnd.openxmlformats-officedocument.drawing+xml"/>
  <Override PartName="/xl/comments4.xml" ContentType="application/vnd.openxmlformats-officedocument.spreadsheetml.comment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1.xml" ContentType="application/vnd.openxmlformats-officedocument.drawingml.chartshapes+xml"/>
  <Override PartName="/xl/charts/chart15.xml" ContentType="application/vnd.openxmlformats-officedocument.drawingml.chart+xml"/>
  <Override PartName="/xl/drawings/drawing12.xml" ContentType="application/vnd.openxmlformats-officedocument.drawingml.chartshape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3.xml" ContentType="application/vnd.openxmlformats-officedocument.drawingml.chartshapes+xml"/>
  <Override PartName="/xl/charts/chart1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odo\2016\Indicadores 2016\AYA\Indicadores\"/>
    </mc:Choice>
  </mc:AlternateContent>
  <bookViews>
    <workbookView xWindow="-135" yWindow="0" windowWidth="13380" windowHeight="9240" tabRatio="712" firstSheet="6" activeTab="12"/>
  </bookViews>
  <sheets>
    <sheet name="I Trimestre" sheetId="3" state="hidden" r:id="rId1"/>
    <sheet name="II Trimestre" sheetId="5" state="hidden" r:id="rId2"/>
    <sheet name="III Trimestre" sheetId="4" state="hidden" r:id="rId3"/>
    <sheet name="IV Trimestre" sheetId="6" state="hidden" r:id="rId4"/>
    <sheet name="Semestral" sheetId="9" state="hidden" r:id="rId5"/>
    <sheet name="Tercer Trimestre Acumulado" sheetId="8" state="hidden" r:id="rId6"/>
    <sheet name="1 Trimestre" sheetId="10" r:id="rId7"/>
    <sheet name="2 Trimestre" sheetId="11" r:id="rId8"/>
    <sheet name="3 Trimestre" sheetId="12" r:id="rId9"/>
    <sheet name="4 Trimestre" sheetId="13" r:id="rId10"/>
    <sheet name="1 Semestre" sheetId="14" r:id="rId11"/>
    <sheet name="3T Acumulado" sheetId="15" r:id="rId12"/>
    <sheet name="Anual" sheetId="7" r:id="rId13"/>
  </sheets>
  <calcPr calcId="152511"/>
</workbook>
</file>

<file path=xl/calcChain.xml><?xml version="1.0" encoding="utf-8"?>
<calcChain xmlns="http://schemas.openxmlformats.org/spreadsheetml/2006/main">
  <c r="B24" i="7" l="1"/>
  <c r="B24" i="15"/>
  <c r="B24" i="14"/>
  <c r="B24" i="13"/>
  <c r="B24" i="12"/>
  <c r="B24" i="11"/>
  <c r="B24" i="10"/>
  <c r="B21" i="7"/>
  <c r="B22" i="7"/>
  <c r="B23" i="7"/>
  <c r="B20" i="7"/>
  <c r="B11" i="7"/>
  <c r="B12" i="7"/>
  <c r="B13" i="7"/>
  <c r="B14" i="7"/>
  <c r="B15" i="7"/>
  <c r="B16" i="7"/>
  <c r="B17" i="7"/>
  <c r="B10" i="7"/>
  <c r="J70" i="7"/>
  <c r="J69" i="7"/>
  <c r="J68" i="7"/>
  <c r="I69" i="7"/>
  <c r="I70" i="7"/>
  <c r="J67" i="7"/>
  <c r="J66" i="7"/>
  <c r="J63" i="7"/>
  <c r="J62" i="7"/>
  <c r="J61" i="7"/>
  <c r="J60" i="7"/>
  <c r="J55" i="7"/>
  <c r="J54" i="7"/>
  <c r="J53" i="7"/>
  <c r="J50" i="7"/>
  <c r="J49" i="7"/>
  <c r="J48" i="7"/>
  <c r="J47" i="7"/>
  <c r="J45" i="7"/>
  <c r="J44" i="7"/>
  <c r="J39" i="7"/>
  <c r="J38" i="7"/>
  <c r="J37" i="7"/>
  <c r="J36" i="7"/>
  <c r="J23" i="7"/>
  <c r="J22" i="7"/>
  <c r="J21" i="7"/>
  <c r="J20" i="7"/>
  <c r="J17" i="7"/>
  <c r="J16" i="7"/>
  <c r="J15" i="7"/>
  <c r="J14" i="7"/>
  <c r="J13" i="7"/>
  <c r="J12" i="7"/>
  <c r="J11" i="7"/>
  <c r="J10" i="7"/>
  <c r="B21" i="15"/>
  <c r="B22" i="15"/>
  <c r="B23" i="15"/>
  <c r="B20" i="15"/>
  <c r="B11" i="15"/>
  <c r="B12" i="15"/>
  <c r="B13" i="15"/>
  <c r="B14" i="15"/>
  <c r="B15" i="15"/>
  <c r="B16" i="15"/>
  <c r="B17" i="15"/>
  <c r="B10" i="15"/>
  <c r="J70" i="15"/>
  <c r="J69" i="15"/>
  <c r="J68" i="15"/>
  <c r="J67" i="15"/>
  <c r="J66" i="15"/>
  <c r="J63" i="15"/>
  <c r="J62" i="15"/>
  <c r="J61" i="15"/>
  <c r="J55" i="15"/>
  <c r="J54" i="15"/>
  <c r="J53" i="15"/>
  <c r="J50" i="15"/>
  <c r="J49" i="15"/>
  <c r="J48" i="15"/>
  <c r="J45" i="15"/>
  <c r="J44" i="15"/>
  <c r="J39" i="15"/>
  <c r="J38" i="15"/>
  <c r="J37" i="15"/>
  <c r="J36" i="15"/>
  <c r="J23" i="15"/>
  <c r="J22" i="15"/>
  <c r="J21" i="15"/>
  <c r="J20" i="15"/>
  <c r="J17" i="15"/>
  <c r="J16" i="15"/>
  <c r="J15" i="15"/>
  <c r="J14" i="15"/>
  <c r="J13" i="15"/>
  <c r="J12" i="15"/>
  <c r="J11" i="15"/>
  <c r="J10" i="15"/>
  <c r="J70" i="14" l="1"/>
  <c r="J69" i="14"/>
  <c r="J68" i="14"/>
  <c r="J67" i="14"/>
  <c r="J66" i="14"/>
  <c r="J63" i="14"/>
  <c r="J62" i="14"/>
  <c r="J61" i="14"/>
  <c r="J55" i="14"/>
  <c r="J54" i="14"/>
  <c r="J53" i="14"/>
  <c r="J50" i="14"/>
  <c r="J49" i="14"/>
  <c r="J48" i="14"/>
  <c r="J45" i="14"/>
  <c r="J44" i="14"/>
  <c r="J39" i="14"/>
  <c r="J38" i="14"/>
  <c r="J37" i="14"/>
  <c r="J36" i="14"/>
  <c r="B21" i="14"/>
  <c r="B22" i="14"/>
  <c r="B23" i="14"/>
  <c r="B20" i="14"/>
  <c r="B11" i="14"/>
  <c r="B12" i="14"/>
  <c r="B13" i="14"/>
  <c r="B14" i="14"/>
  <c r="B15" i="14"/>
  <c r="B16" i="14"/>
  <c r="B17" i="14"/>
  <c r="B10" i="14"/>
  <c r="J23" i="14"/>
  <c r="J22" i="14"/>
  <c r="J21" i="14"/>
  <c r="J20" i="14"/>
  <c r="J17" i="14"/>
  <c r="J16" i="14"/>
  <c r="J15" i="14"/>
  <c r="J14" i="14"/>
  <c r="J13" i="14"/>
  <c r="J12" i="14"/>
  <c r="J11" i="14"/>
  <c r="J10" i="14"/>
  <c r="B21" i="13"/>
  <c r="B22" i="13"/>
  <c r="B23" i="13"/>
  <c r="B20" i="13"/>
  <c r="B11" i="13"/>
  <c r="B12" i="13"/>
  <c r="B13" i="13"/>
  <c r="B14" i="13"/>
  <c r="B15" i="13"/>
  <c r="B16" i="13"/>
  <c r="B17" i="13"/>
  <c r="B10" i="13"/>
  <c r="J70" i="13"/>
  <c r="J69" i="13"/>
  <c r="J68" i="13"/>
  <c r="J67" i="13"/>
  <c r="J66" i="13"/>
  <c r="J63" i="13"/>
  <c r="J62" i="13"/>
  <c r="J61" i="13"/>
  <c r="J55" i="13"/>
  <c r="J54" i="13"/>
  <c r="J53" i="13"/>
  <c r="J50" i="13"/>
  <c r="J49" i="13"/>
  <c r="J48" i="13"/>
  <c r="J45" i="13"/>
  <c r="J44" i="13"/>
  <c r="J39" i="13"/>
  <c r="J38" i="13"/>
  <c r="J37" i="13"/>
  <c r="J36" i="13"/>
  <c r="B21" i="12"/>
  <c r="B22" i="12"/>
  <c r="B23" i="12"/>
  <c r="B20" i="12"/>
  <c r="B11" i="12"/>
  <c r="B12" i="12"/>
  <c r="B13" i="12"/>
  <c r="B14" i="12"/>
  <c r="B15" i="12"/>
  <c r="B16" i="12"/>
  <c r="B17" i="12"/>
  <c r="B10" i="12"/>
  <c r="J70" i="12"/>
  <c r="J69" i="12"/>
  <c r="J68" i="12"/>
  <c r="J67" i="12"/>
  <c r="J66" i="12"/>
  <c r="J63" i="12"/>
  <c r="J62" i="12"/>
  <c r="J61" i="12"/>
  <c r="J55" i="12"/>
  <c r="J54" i="12"/>
  <c r="J53" i="12"/>
  <c r="J50" i="12"/>
  <c r="J49" i="12"/>
  <c r="J48" i="12"/>
  <c r="J45" i="12"/>
  <c r="J44" i="12"/>
  <c r="J39" i="12"/>
  <c r="J38" i="12"/>
  <c r="J37" i="12"/>
  <c r="J36" i="12"/>
  <c r="B21" i="11" l="1"/>
  <c r="B22" i="11"/>
  <c r="B23" i="11"/>
  <c r="B20" i="11"/>
  <c r="B11" i="11"/>
  <c r="B12" i="11"/>
  <c r="B13" i="11"/>
  <c r="B14" i="11"/>
  <c r="B15" i="11"/>
  <c r="B16" i="11"/>
  <c r="B17" i="11"/>
  <c r="B10" i="11"/>
  <c r="J70" i="11"/>
  <c r="J69" i="11"/>
  <c r="J68" i="11"/>
  <c r="J67" i="11"/>
  <c r="J66" i="11"/>
  <c r="J63" i="11"/>
  <c r="J62" i="11"/>
  <c r="J61" i="11"/>
  <c r="J55" i="11"/>
  <c r="J54" i="11"/>
  <c r="J53" i="11"/>
  <c r="J50" i="11"/>
  <c r="J49" i="11"/>
  <c r="J48" i="11"/>
  <c r="J45" i="11"/>
  <c r="J44" i="11"/>
  <c r="J39" i="11"/>
  <c r="J38" i="11"/>
  <c r="J37" i="11"/>
  <c r="J36" i="11"/>
  <c r="B21" i="10"/>
  <c r="B22" i="10"/>
  <c r="B23" i="10"/>
  <c r="B20" i="10"/>
  <c r="B11" i="10"/>
  <c r="B12" i="10"/>
  <c r="B13" i="10"/>
  <c r="B14" i="10"/>
  <c r="B15" i="10"/>
  <c r="B16" i="10"/>
  <c r="B17" i="10"/>
  <c r="B10" i="10"/>
  <c r="J70" i="10"/>
  <c r="J69" i="10"/>
  <c r="J68" i="10"/>
  <c r="J67" i="10"/>
  <c r="J66" i="10"/>
  <c r="J63" i="10"/>
  <c r="J62" i="10"/>
  <c r="J61" i="10"/>
  <c r="J55" i="10"/>
  <c r="J54" i="10"/>
  <c r="J53" i="10"/>
  <c r="J50" i="10"/>
  <c r="J49" i="10"/>
  <c r="J48" i="10"/>
  <c r="J45" i="10"/>
  <c r="J44" i="10"/>
  <c r="J39" i="10"/>
  <c r="J38" i="10"/>
  <c r="J37" i="10"/>
  <c r="J36" i="10"/>
  <c r="C68" i="7" l="1"/>
  <c r="D68" i="7"/>
  <c r="E68" i="7"/>
  <c r="F68" i="7"/>
  <c r="G68" i="7"/>
  <c r="H68" i="7"/>
  <c r="C68" i="15"/>
  <c r="D68" i="15"/>
  <c r="E68" i="15"/>
  <c r="F68" i="15"/>
  <c r="G68" i="15"/>
  <c r="H68" i="15"/>
  <c r="C68" i="14"/>
  <c r="D68" i="14"/>
  <c r="E68" i="14"/>
  <c r="F68" i="14"/>
  <c r="G68" i="14"/>
  <c r="H68" i="14"/>
  <c r="C68" i="13"/>
  <c r="D68" i="13"/>
  <c r="E68" i="13"/>
  <c r="F68" i="13"/>
  <c r="G68" i="13"/>
  <c r="H68" i="13"/>
  <c r="C68" i="12"/>
  <c r="D68" i="12"/>
  <c r="E68" i="12"/>
  <c r="F68" i="12"/>
  <c r="G68" i="12"/>
  <c r="H68" i="12"/>
  <c r="C68" i="11"/>
  <c r="D68" i="11"/>
  <c r="E68" i="11"/>
  <c r="F68" i="11"/>
  <c r="G68" i="11"/>
  <c r="H68" i="11"/>
  <c r="C68" i="10"/>
  <c r="D68" i="10"/>
  <c r="E68" i="10"/>
  <c r="F68" i="10"/>
  <c r="G68" i="10"/>
  <c r="H68" i="10"/>
  <c r="D14" i="7" l="1"/>
  <c r="E14" i="7"/>
  <c r="F14" i="7"/>
  <c r="G14" i="7"/>
  <c r="H14" i="7"/>
  <c r="I14" i="7"/>
  <c r="D11" i="7"/>
  <c r="E11" i="7"/>
  <c r="F11" i="7"/>
  <c r="G11" i="7"/>
  <c r="H11" i="7"/>
  <c r="I11" i="7"/>
  <c r="D10" i="7"/>
  <c r="E10" i="7"/>
  <c r="F10" i="7"/>
  <c r="G10" i="7"/>
  <c r="H10" i="7"/>
  <c r="I10" i="7"/>
  <c r="B33" i="14" l="1"/>
  <c r="D22" i="7" l="1"/>
  <c r="E22" i="7"/>
  <c r="F22" i="7"/>
  <c r="G22" i="7"/>
  <c r="G70" i="7" s="1"/>
  <c r="H22" i="7"/>
  <c r="I22" i="7"/>
  <c r="D15" i="7"/>
  <c r="E15" i="7"/>
  <c r="F15" i="7"/>
  <c r="G15" i="7"/>
  <c r="H15" i="7"/>
  <c r="I15" i="7"/>
  <c r="I45" i="7" s="1"/>
  <c r="D22" i="15"/>
  <c r="E22" i="15"/>
  <c r="F22" i="15"/>
  <c r="G22" i="15"/>
  <c r="H22" i="15"/>
  <c r="I22" i="15"/>
  <c r="D15" i="15"/>
  <c r="E15" i="15"/>
  <c r="F15" i="15"/>
  <c r="G15" i="15"/>
  <c r="G45" i="15" s="1"/>
  <c r="H15" i="15"/>
  <c r="I15" i="15"/>
  <c r="I45" i="15" s="1"/>
  <c r="D14" i="15"/>
  <c r="E14" i="15"/>
  <c r="E70" i="15" s="1"/>
  <c r="F14" i="15"/>
  <c r="F70" i="15" s="1"/>
  <c r="G14" i="15"/>
  <c r="H14" i="15"/>
  <c r="I14" i="15"/>
  <c r="G15" i="14"/>
  <c r="H15" i="14"/>
  <c r="G14" i="14"/>
  <c r="H14" i="14"/>
  <c r="D15" i="14"/>
  <c r="E15" i="14"/>
  <c r="D14" i="14"/>
  <c r="E14" i="14"/>
  <c r="D16" i="7"/>
  <c r="E16" i="7"/>
  <c r="F16" i="7"/>
  <c r="G16" i="7"/>
  <c r="H16" i="7"/>
  <c r="I16" i="7"/>
  <c r="C16" i="7"/>
  <c r="D12" i="7"/>
  <c r="D47" i="7" s="1"/>
  <c r="E12" i="7"/>
  <c r="F12" i="7"/>
  <c r="G12" i="7"/>
  <c r="H12" i="7"/>
  <c r="I12" i="7"/>
  <c r="C12" i="7"/>
  <c r="C17" i="7"/>
  <c r="I17" i="7"/>
  <c r="F17" i="7"/>
  <c r="I13" i="7"/>
  <c r="C13" i="7"/>
  <c r="F13" i="7"/>
  <c r="F44" i="7" s="1"/>
  <c r="F36" i="11"/>
  <c r="G36" i="11"/>
  <c r="G20" i="15"/>
  <c r="F20" i="15"/>
  <c r="F36" i="15" s="1"/>
  <c r="G20" i="7"/>
  <c r="F20" i="7"/>
  <c r="G20" i="14"/>
  <c r="F20" i="14"/>
  <c r="F36" i="14" s="1"/>
  <c r="D21" i="7"/>
  <c r="E21" i="7"/>
  <c r="F21" i="7"/>
  <c r="G21" i="7"/>
  <c r="H21" i="7"/>
  <c r="I21" i="7"/>
  <c r="C21" i="7"/>
  <c r="D21" i="15"/>
  <c r="E21" i="15"/>
  <c r="F21" i="15"/>
  <c r="F66" i="15" s="1"/>
  <c r="G21" i="15"/>
  <c r="H21" i="15"/>
  <c r="H66" i="15" s="1"/>
  <c r="I21" i="15"/>
  <c r="I66" i="15" s="1"/>
  <c r="C21" i="15"/>
  <c r="D17" i="15"/>
  <c r="E17" i="15"/>
  <c r="F17" i="15"/>
  <c r="G17" i="15"/>
  <c r="H17" i="15"/>
  <c r="I17" i="15"/>
  <c r="I53" i="15" s="1"/>
  <c r="C17" i="15"/>
  <c r="D16" i="15"/>
  <c r="E16" i="15"/>
  <c r="F16" i="15"/>
  <c r="G16" i="15"/>
  <c r="H16" i="15"/>
  <c r="I16" i="15"/>
  <c r="C16" i="15"/>
  <c r="D13" i="15"/>
  <c r="E13" i="15"/>
  <c r="E44" i="15" s="1"/>
  <c r="F13" i="15"/>
  <c r="G13" i="15"/>
  <c r="G44" i="15" s="1"/>
  <c r="H13" i="15"/>
  <c r="I13" i="15"/>
  <c r="C13" i="15"/>
  <c r="D12" i="15"/>
  <c r="E12" i="15"/>
  <c r="F12" i="15"/>
  <c r="F69" i="15" s="1"/>
  <c r="G12" i="15"/>
  <c r="G69" i="15" s="1"/>
  <c r="H12" i="15"/>
  <c r="H69" i="15" s="1"/>
  <c r="I12" i="15"/>
  <c r="C12" i="15"/>
  <c r="D21" i="14"/>
  <c r="E21" i="14"/>
  <c r="F21" i="14"/>
  <c r="G21" i="14"/>
  <c r="H21" i="14"/>
  <c r="I21" i="14"/>
  <c r="C21" i="14"/>
  <c r="D17" i="14"/>
  <c r="E17" i="14"/>
  <c r="F17" i="14"/>
  <c r="F53" i="14" s="1"/>
  <c r="G17" i="14"/>
  <c r="H17" i="14"/>
  <c r="I17" i="14"/>
  <c r="C17" i="14"/>
  <c r="D16" i="14"/>
  <c r="E16" i="14"/>
  <c r="F16" i="14"/>
  <c r="G16" i="14"/>
  <c r="H16" i="14"/>
  <c r="I16" i="14"/>
  <c r="C16" i="14"/>
  <c r="D13" i="14"/>
  <c r="D66" i="14" s="1"/>
  <c r="E13" i="14"/>
  <c r="E44" i="14" s="1"/>
  <c r="F13" i="14"/>
  <c r="F44" i="14" s="1"/>
  <c r="G13" i="14"/>
  <c r="H13" i="14"/>
  <c r="H44" i="14" s="1"/>
  <c r="I13" i="14"/>
  <c r="I44" i="14" s="1"/>
  <c r="C13" i="14"/>
  <c r="B44" i="14" s="1"/>
  <c r="D12" i="14"/>
  <c r="E12" i="14"/>
  <c r="E69" i="14" s="1"/>
  <c r="F12" i="14"/>
  <c r="F69" i="14" s="1"/>
  <c r="G12" i="14"/>
  <c r="H12" i="14"/>
  <c r="I12" i="14"/>
  <c r="C12" i="14"/>
  <c r="C14" i="14"/>
  <c r="F14" i="14"/>
  <c r="I14" i="14"/>
  <c r="B28" i="15"/>
  <c r="B28" i="7"/>
  <c r="B28" i="14"/>
  <c r="D23" i="7"/>
  <c r="E23" i="7"/>
  <c r="F23" i="7"/>
  <c r="G23" i="7"/>
  <c r="H23" i="7"/>
  <c r="I23" i="7"/>
  <c r="C23" i="7"/>
  <c r="D23" i="15"/>
  <c r="E23" i="15"/>
  <c r="F23" i="15"/>
  <c r="G23" i="15"/>
  <c r="H23" i="15"/>
  <c r="I23" i="15"/>
  <c r="C23" i="15"/>
  <c r="H13" i="7"/>
  <c r="H45" i="7"/>
  <c r="H17" i="7"/>
  <c r="H11" i="15"/>
  <c r="H10" i="15"/>
  <c r="G13" i="7"/>
  <c r="G44" i="7" s="1"/>
  <c r="G45" i="7"/>
  <c r="G17" i="7"/>
  <c r="G11" i="15"/>
  <c r="G10" i="15"/>
  <c r="E13" i="7"/>
  <c r="E17" i="7"/>
  <c r="E11" i="15"/>
  <c r="E10" i="15"/>
  <c r="D13" i="7"/>
  <c r="D17" i="7"/>
  <c r="D11" i="15"/>
  <c r="D10" i="15"/>
  <c r="B27" i="13"/>
  <c r="B73" i="13" s="1"/>
  <c r="B70" i="12"/>
  <c r="B45" i="12"/>
  <c r="B36" i="12"/>
  <c r="B58" i="12"/>
  <c r="B69" i="11"/>
  <c r="B61" i="11"/>
  <c r="B36" i="11"/>
  <c r="B69" i="10"/>
  <c r="B45" i="10"/>
  <c r="B33" i="7"/>
  <c r="B33" i="15"/>
  <c r="B33" i="13"/>
  <c r="B33" i="12"/>
  <c r="B33" i="11"/>
  <c r="D45" i="7"/>
  <c r="E45" i="7"/>
  <c r="C45" i="13"/>
  <c r="D45" i="13"/>
  <c r="E45" i="13"/>
  <c r="F45" i="13"/>
  <c r="G45" i="13"/>
  <c r="H45" i="13"/>
  <c r="I45" i="13"/>
  <c r="C45" i="12"/>
  <c r="D45" i="12"/>
  <c r="E45" i="12"/>
  <c r="F45" i="12"/>
  <c r="G45" i="12"/>
  <c r="H45" i="12"/>
  <c r="I45" i="12"/>
  <c r="C45" i="11"/>
  <c r="D45" i="11"/>
  <c r="E45" i="11"/>
  <c r="F45" i="11"/>
  <c r="G45" i="11"/>
  <c r="H45" i="11"/>
  <c r="I45" i="11"/>
  <c r="C45" i="10"/>
  <c r="D45" i="10"/>
  <c r="E45" i="10"/>
  <c r="F45" i="10"/>
  <c r="G45" i="10"/>
  <c r="H45" i="10"/>
  <c r="I45" i="10"/>
  <c r="D60" i="7"/>
  <c r="E47" i="7"/>
  <c r="E60" i="7"/>
  <c r="G47" i="7"/>
  <c r="G60" i="7"/>
  <c r="H60" i="7"/>
  <c r="B45" i="13"/>
  <c r="D44" i="7"/>
  <c r="E44" i="7"/>
  <c r="H44" i="7"/>
  <c r="C44" i="13"/>
  <c r="D44" i="13"/>
  <c r="E44" i="13"/>
  <c r="F44" i="13"/>
  <c r="G44" i="13"/>
  <c r="H44" i="13"/>
  <c r="I44" i="13"/>
  <c r="B44" i="13"/>
  <c r="C44" i="12"/>
  <c r="D44" i="12"/>
  <c r="E44" i="12"/>
  <c r="F44" i="12"/>
  <c r="G44" i="12"/>
  <c r="H44" i="12"/>
  <c r="I44" i="12"/>
  <c r="C44" i="11"/>
  <c r="D44" i="11"/>
  <c r="E44" i="11"/>
  <c r="F44" i="11"/>
  <c r="G44" i="11"/>
  <c r="H44" i="11"/>
  <c r="I44" i="11"/>
  <c r="C44" i="10"/>
  <c r="D44" i="10"/>
  <c r="E44" i="10"/>
  <c r="F44" i="10"/>
  <c r="G44" i="10"/>
  <c r="H44" i="10"/>
  <c r="I44" i="10"/>
  <c r="I23" i="14"/>
  <c r="H23" i="14"/>
  <c r="G23" i="14"/>
  <c r="G54" i="14" s="1"/>
  <c r="G55" i="14" s="1"/>
  <c r="F23" i="14"/>
  <c r="E23" i="14"/>
  <c r="D23" i="14"/>
  <c r="C23" i="14"/>
  <c r="H11" i="14"/>
  <c r="H45" i="14"/>
  <c r="H10" i="14"/>
  <c r="G11" i="14"/>
  <c r="G44" i="14"/>
  <c r="G45" i="14"/>
  <c r="G10" i="14"/>
  <c r="E11" i="14"/>
  <c r="E45" i="14"/>
  <c r="E10" i="14"/>
  <c r="D11" i="14"/>
  <c r="D45" i="14"/>
  <c r="D10" i="14"/>
  <c r="B33" i="10"/>
  <c r="B49" i="10"/>
  <c r="B54" i="10"/>
  <c r="I60" i="7"/>
  <c r="I44" i="7"/>
  <c r="F45" i="7"/>
  <c r="D20" i="7"/>
  <c r="E20" i="7"/>
  <c r="H20" i="7"/>
  <c r="H36" i="7" s="1"/>
  <c r="I20" i="7"/>
  <c r="C11" i="7"/>
  <c r="C14" i="7"/>
  <c r="C15" i="7"/>
  <c r="C48" i="7" s="1"/>
  <c r="C20" i="7"/>
  <c r="C22" i="7"/>
  <c r="C37" i="7" s="1"/>
  <c r="C10" i="7"/>
  <c r="F10" i="15"/>
  <c r="I10" i="15"/>
  <c r="F11" i="15"/>
  <c r="F61" i="15" s="1"/>
  <c r="I11" i="15"/>
  <c r="D44" i="15"/>
  <c r="F44" i="15"/>
  <c r="H44" i="15"/>
  <c r="I44" i="15"/>
  <c r="D45" i="15"/>
  <c r="E45" i="15"/>
  <c r="F45" i="15"/>
  <c r="H45" i="15"/>
  <c r="D20" i="15"/>
  <c r="D36" i="15" s="1"/>
  <c r="E20" i="15"/>
  <c r="H20" i="15"/>
  <c r="I20" i="15"/>
  <c r="I36" i="15" s="1"/>
  <c r="C11" i="15"/>
  <c r="C14" i="15"/>
  <c r="C15" i="15"/>
  <c r="C53" i="15" s="1"/>
  <c r="C20" i="15"/>
  <c r="C22" i="15"/>
  <c r="C10" i="15"/>
  <c r="H22" i="14"/>
  <c r="H37" i="14" s="1"/>
  <c r="H39" i="14" s="1"/>
  <c r="E22" i="14"/>
  <c r="E37" i="14" s="1"/>
  <c r="E39" i="14" s="1"/>
  <c r="E20" i="14"/>
  <c r="E36" i="14" s="1"/>
  <c r="H20" i="14"/>
  <c r="H36" i="14" s="1"/>
  <c r="I20" i="14"/>
  <c r="C11" i="14"/>
  <c r="F11" i="14"/>
  <c r="I11" i="14"/>
  <c r="C15" i="14"/>
  <c r="C45" i="14" s="1"/>
  <c r="F15" i="14"/>
  <c r="F45" i="14"/>
  <c r="I15" i="14"/>
  <c r="I45" i="14" s="1"/>
  <c r="F10" i="14"/>
  <c r="I10" i="14"/>
  <c r="F22" i="14"/>
  <c r="F67" i="14" s="1"/>
  <c r="G22" i="14"/>
  <c r="G37" i="14" s="1"/>
  <c r="I22" i="14"/>
  <c r="D20" i="14"/>
  <c r="D22" i="14"/>
  <c r="C20" i="14"/>
  <c r="C22" i="14"/>
  <c r="C70" i="14" s="1"/>
  <c r="C10" i="14"/>
  <c r="C47" i="7"/>
  <c r="C45" i="15"/>
  <c r="C44" i="7"/>
  <c r="C44" i="14"/>
  <c r="C44" i="15"/>
  <c r="H70" i="7"/>
  <c r="F69" i="7"/>
  <c r="H67" i="7"/>
  <c r="F66" i="7"/>
  <c r="H66" i="7"/>
  <c r="I66" i="7"/>
  <c r="I61" i="7"/>
  <c r="F54" i="7"/>
  <c r="H54" i="7"/>
  <c r="G53" i="7"/>
  <c r="H37" i="7"/>
  <c r="F36" i="7"/>
  <c r="G36" i="7"/>
  <c r="I36" i="7"/>
  <c r="I38" i="7" s="1"/>
  <c r="G70" i="15"/>
  <c r="I69" i="15"/>
  <c r="F67" i="15"/>
  <c r="F54" i="15"/>
  <c r="G54" i="15"/>
  <c r="F53" i="15"/>
  <c r="F49" i="15"/>
  <c r="G49" i="15"/>
  <c r="F48" i="15"/>
  <c r="H48" i="15"/>
  <c r="F37" i="15"/>
  <c r="G37" i="15"/>
  <c r="G36" i="15"/>
  <c r="H36" i="15"/>
  <c r="H38" i="15" s="1"/>
  <c r="F70" i="14"/>
  <c r="H70" i="14"/>
  <c r="G67" i="14"/>
  <c r="H67" i="14"/>
  <c r="G61" i="14"/>
  <c r="H61" i="14"/>
  <c r="G53" i="14"/>
  <c r="H53" i="14"/>
  <c r="F49" i="14"/>
  <c r="G49" i="14"/>
  <c r="H49" i="14"/>
  <c r="F48" i="14"/>
  <c r="G48" i="14"/>
  <c r="G36" i="14"/>
  <c r="G38" i="14" s="1"/>
  <c r="I36" i="14"/>
  <c r="I70" i="13"/>
  <c r="F70" i="13"/>
  <c r="G70" i="13"/>
  <c r="H70" i="13"/>
  <c r="F69" i="13"/>
  <c r="G69" i="13"/>
  <c r="H69" i="13"/>
  <c r="I69" i="13"/>
  <c r="F67" i="13"/>
  <c r="G67" i="13"/>
  <c r="H67" i="13"/>
  <c r="I67" i="13"/>
  <c r="F66" i="13"/>
  <c r="G66" i="13"/>
  <c r="H66" i="13"/>
  <c r="I66" i="13"/>
  <c r="F61" i="13"/>
  <c r="G61" i="13"/>
  <c r="H61" i="13"/>
  <c r="I61" i="13"/>
  <c r="F54" i="13"/>
  <c r="G54" i="13"/>
  <c r="H54" i="13"/>
  <c r="I54" i="13"/>
  <c r="F53" i="13"/>
  <c r="G53" i="13"/>
  <c r="G55" i="13" s="1"/>
  <c r="H53" i="13"/>
  <c r="I53" i="13"/>
  <c r="F49" i="13"/>
  <c r="G49" i="13"/>
  <c r="H49" i="13"/>
  <c r="I49" i="13"/>
  <c r="F48" i="13"/>
  <c r="F50" i="13" s="1"/>
  <c r="G48" i="13"/>
  <c r="G50" i="13" s="1"/>
  <c r="H48" i="13"/>
  <c r="I48" i="13"/>
  <c r="F37" i="13"/>
  <c r="F39" i="13" s="1"/>
  <c r="G37" i="13"/>
  <c r="H37" i="13"/>
  <c r="H39" i="13" s="1"/>
  <c r="I37" i="13"/>
  <c r="I39" i="13" s="1"/>
  <c r="F36" i="13"/>
  <c r="G36" i="13"/>
  <c r="G38" i="13" s="1"/>
  <c r="H36" i="13"/>
  <c r="I36" i="13"/>
  <c r="F70" i="12"/>
  <c r="G70" i="12"/>
  <c r="H70" i="12"/>
  <c r="I70" i="12"/>
  <c r="F69" i="12"/>
  <c r="G69" i="12"/>
  <c r="H69" i="12"/>
  <c r="I69" i="12"/>
  <c r="F67" i="12"/>
  <c r="G67" i="12"/>
  <c r="H67" i="12"/>
  <c r="I67" i="12"/>
  <c r="F66" i="12"/>
  <c r="G66" i="12"/>
  <c r="H66" i="12"/>
  <c r="I66" i="12"/>
  <c r="F61" i="12"/>
  <c r="G61" i="12"/>
  <c r="H61" i="12"/>
  <c r="I61" i="12"/>
  <c r="F54" i="12"/>
  <c r="G54" i="12"/>
  <c r="H54" i="12"/>
  <c r="I54" i="12"/>
  <c r="I55" i="12" s="1"/>
  <c r="F53" i="12"/>
  <c r="G53" i="12"/>
  <c r="H53" i="12"/>
  <c r="I53" i="12"/>
  <c r="F49" i="12"/>
  <c r="G49" i="12"/>
  <c r="H49" i="12"/>
  <c r="I49" i="12"/>
  <c r="F48" i="12"/>
  <c r="G48" i="12"/>
  <c r="H48" i="12"/>
  <c r="I48" i="12"/>
  <c r="F37" i="12"/>
  <c r="F39" i="12" s="1"/>
  <c r="G37" i="12"/>
  <c r="G39" i="12" s="1"/>
  <c r="H37" i="12"/>
  <c r="H39" i="12" s="1"/>
  <c r="I37" i="12"/>
  <c r="I62" i="12" s="1"/>
  <c r="I36" i="12"/>
  <c r="F36" i="12"/>
  <c r="F38" i="12"/>
  <c r="G36" i="12"/>
  <c r="G38" i="12" s="1"/>
  <c r="H36" i="12"/>
  <c r="H38" i="12" s="1"/>
  <c r="F70" i="11"/>
  <c r="G70" i="11"/>
  <c r="H70" i="11"/>
  <c r="I70" i="11"/>
  <c r="F69" i="11"/>
  <c r="G69" i="11"/>
  <c r="H69" i="11"/>
  <c r="I69" i="11"/>
  <c r="F67" i="11"/>
  <c r="G67" i="11"/>
  <c r="H67" i="11"/>
  <c r="I67" i="11"/>
  <c r="F66" i="11"/>
  <c r="G66" i="11"/>
  <c r="H66" i="11"/>
  <c r="I66" i="11"/>
  <c r="F61" i="11"/>
  <c r="G61" i="11"/>
  <c r="H61" i="11"/>
  <c r="I61" i="11"/>
  <c r="F54" i="11"/>
  <c r="G54" i="11"/>
  <c r="H54" i="11"/>
  <c r="I54" i="11"/>
  <c r="F53" i="11"/>
  <c r="G53" i="11"/>
  <c r="G55" i="11" s="1"/>
  <c r="H53" i="11"/>
  <c r="H55" i="11" s="1"/>
  <c r="I53" i="11"/>
  <c r="F49" i="11"/>
  <c r="G49" i="11"/>
  <c r="H49" i="11"/>
  <c r="I49" i="11"/>
  <c r="F48" i="11"/>
  <c r="F50" i="11" s="1"/>
  <c r="G48" i="11"/>
  <c r="G50" i="11" s="1"/>
  <c r="H48" i="11"/>
  <c r="I48" i="11"/>
  <c r="I50" i="11" s="1"/>
  <c r="F37" i="11"/>
  <c r="F62" i="11" s="1"/>
  <c r="F39" i="11"/>
  <c r="F63" i="11" s="1"/>
  <c r="G37" i="11"/>
  <c r="G39" i="11" s="1"/>
  <c r="H37" i="11"/>
  <c r="H62" i="11" s="1"/>
  <c r="I37" i="11"/>
  <c r="I39" i="11" s="1"/>
  <c r="G38" i="11"/>
  <c r="H36" i="11"/>
  <c r="H38" i="11"/>
  <c r="I36" i="11"/>
  <c r="I38" i="11" s="1"/>
  <c r="F55" i="13"/>
  <c r="F55" i="12"/>
  <c r="H50" i="13"/>
  <c r="H62" i="13"/>
  <c r="H55" i="13"/>
  <c r="I50" i="12"/>
  <c r="G62" i="13"/>
  <c r="I62" i="13"/>
  <c r="I50" i="13"/>
  <c r="I55" i="13"/>
  <c r="G39" i="13"/>
  <c r="F62" i="12"/>
  <c r="H38" i="13"/>
  <c r="I38" i="13"/>
  <c r="F38" i="13"/>
  <c r="I38" i="12"/>
  <c r="F38" i="11"/>
  <c r="F39" i="15"/>
  <c r="C36" i="10"/>
  <c r="C62" i="10" s="1"/>
  <c r="C38" i="10"/>
  <c r="D36" i="10"/>
  <c r="D38" i="10"/>
  <c r="E36" i="10"/>
  <c r="E38" i="10"/>
  <c r="F36" i="10"/>
  <c r="F38" i="10"/>
  <c r="G36" i="10"/>
  <c r="G38" i="10"/>
  <c r="C37" i="10"/>
  <c r="C39" i="10"/>
  <c r="D37" i="10"/>
  <c r="D39" i="10" s="1"/>
  <c r="D63" i="10" s="1"/>
  <c r="E37" i="10"/>
  <c r="E39" i="10" s="1"/>
  <c r="E63" i="10" s="1"/>
  <c r="F37" i="10"/>
  <c r="F39" i="10"/>
  <c r="F63" i="10" s="1"/>
  <c r="G37" i="10"/>
  <c r="C48" i="10"/>
  <c r="D48" i="10"/>
  <c r="E48" i="10"/>
  <c r="E50" i="10" s="1"/>
  <c r="F48" i="10"/>
  <c r="G48" i="10"/>
  <c r="C49" i="10"/>
  <c r="D49" i="10"/>
  <c r="D50" i="10" s="1"/>
  <c r="E49" i="10"/>
  <c r="F49" i="10"/>
  <c r="G49" i="10"/>
  <c r="C53" i="10"/>
  <c r="C55" i="10" s="1"/>
  <c r="D53" i="10"/>
  <c r="E53" i="10"/>
  <c r="F53" i="10"/>
  <c r="G53" i="10"/>
  <c r="G55" i="10" s="1"/>
  <c r="C54" i="10"/>
  <c r="D54" i="10"/>
  <c r="E54" i="10"/>
  <c r="E55" i="10" s="1"/>
  <c r="F54" i="10"/>
  <c r="F55" i="10" s="1"/>
  <c r="G54" i="10"/>
  <c r="C61" i="10"/>
  <c r="D61" i="10"/>
  <c r="E61" i="10"/>
  <c r="F61" i="10"/>
  <c r="G61" i="10"/>
  <c r="C66" i="10"/>
  <c r="D66" i="10"/>
  <c r="E66" i="10"/>
  <c r="F66" i="10"/>
  <c r="G66" i="10"/>
  <c r="C67" i="10"/>
  <c r="D67" i="10"/>
  <c r="E67" i="10"/>
  <c r="F67" i="10"/>
  <c r="G67" i="10"/>
  <c r="C69" i="10"/>
  <c r="D69" i="10"/>
  <c r="E69" i="10"/>
  <c r="F69" i="10"/>
  <c r="G69" i="10"/>
  <c r="C70" i="10"/>
  <c r="D70" i="10"/>
  <c r="E70" i="10"/>
  <c r="F70" i="10"/>
  <c r="G70" i="10"/>
  <c r="E69" i="15"/>
  <c r="D67" i="15"/>
  <c r="E66" i="15"/>
  <c r="D66" i="15"/>
  <c r="E61" i="15"/>
  <c r="C54" i="15"/>
  <c r="C49" i="15"/>
  <c r="E48" i="15"/>
  <c r="D48" i="15"/>
  <c r="C37" i="15"/>
  <c r="E36" i="15"/>
  <c r="E38" i="15" s="1"/>
  <c r="C36" i="15"/>
  <c r="E70" i="14"/>
  <c r="D70" i="14"/>
  <c r="C69" i="14"/>
  <c r="E67" i="14"/>
  <c r="D67" i="14"/>
  <c r="C66" i="14"/>
  <c r="E61" i="14"/>
  <c r="C61" i="14"/>
  <c r="D54" i="14"/>
  <c r="D53" i="14"/>
  <c r="D49" i="14"/>
  <c r="D48" i="14"/>
  <c r="C48" i="14"/>
  <c r="D37" i="14"/>
  <c r="D62" i="14" s="1"/>
  <c r="D36" i="14"/>
  <c r="E70" i="13"/>
  <c r="D70" i="13"/>
  <c r="C70" i="13"/>
  <c r="E69" i="13"/>
  <c r="D69" i="13"/>
  <c r="C69" i="13"/>
  <c r="E67" i="13"/>
  <c r="D67" i="13"/>
  <c r="C67" i="13"/>
  <c r="E66" i="13"/>
  <c r="D66" i="13"/>
  <c r="C66" i="13"/>
  <c r="E61" i="13"/>
  <c r="D61" i="13"/>
  <c r="C61" i="13"/>
  <c r="E54" i="13"/>
  <c r="D54" i="13"/>
  <c r="C54" i="13"/>
  <c r="C55" i="13" s="1"/>
  <c r="E53" i="13"/>
  <c r="E55" i="13" s="1"/>
  <c r="D53" i="13"/>
  <c r="C53" i="13"/>
  <c r="E49" i="13"/>
  <c r="D49" i="13"/>
  <c r="C49" i="13"/>
  <c r="E48" i="13"/>
  <c r="D48" i="13"/>
  <c r="C48" i="13"/>
  <c r="C50" i="13" s="1"/>
  <c r="E37" i="13"/>
  <c r="D37" i="13"/>
  <c r="C37" i="13"/>
  <c r="C39" i="13" s="1"/>
  <c r="E36" i="13"/>
  <c r="D36" i="13"/>
  <c r="D38" i="13"/>
  <c r="C36" i="13"/>
  <c r="C38" i="13" s="1"/>
  <c r="B36" i="13"/>
  <c r="B48" i="13"/>
  <c r="E70" i="12"/>
  <c r="D70" i="12"/>
  <c r="C70" i="12"/>
  <c r="E69" i="12"/>
  <c r="D69" i="12"/>
  <c r="C69" i="12"/>
  <c r="E67" i="12"/>
  <c r="D67" i="12"/>
  <c r="C67" i="12"/>
  <c r="E66" i="12"/>
  <c r="D66" i="12"/>
  <c r="C66" i="12"/>
  <c r="E61" i="12"/>
  <c r="D61" i="12"/>
  <c r="C61" i="12"/>
  <c r="E54" i="12"/>
  <c r="D54" i="12"/>
  <c r="C54" i="12"/>
  <c r="E53" i="12"/>
  <c r="D53" i="12"/>
  <c r="C53" i="12"/>
  <c r="E49" i="12"/>
  <c r="D49" i="12"/>
  <c r="C49" i="12"/>
  <c r="E48" i="12"/>
  <c r="E50" i="12"/>
  <c r="D48" i="12"/>
  <c r="D50" i="12" s="1"/>
  <c r="C48" i="12"/>
  <c r="E37" i="12"/>
  <c r="E39" i="12" s="1"/>
  <c r="D37" i="12"/>
  <c r="D62" i="12" s="1"/>
  <c r="C37" i="12"/>
  <c r="C39" i="12" s="1"/>
  <c r="E36" i="12"/>
  <c r="E38" i="12" s="1"/>
  <c r="D36" i="12"/>
  <c r="D38" i="12"/>
  <c r="C36" i="12"/>
  <c r="C38" i="12" s="1"/>
  <c r="B27" i="12"/>
  <c r="B73" i="12" s="1"/>
  <c r="B69" i="12"/>
  <c r="E70" i="11"/>
  <c r="D70" i="11"/>
  <c r="C70" i="11"/>
  <c r="E69" i="11"/>
  <c r="D69" i="11"/>
  <c r="C69" i="11"/>
  <c r="E67" i="11"/>
  <c r="D67" i="11"/>
  <c r="C67" i="11"/>
  <c r="E66" i="11"/>
  <c r="D66" i="11"/>
  <c r="C66" i="11"/>
  <c r="E61" i="11"/>
  <c r="D61" i="11"/>
  <c r="C61" i="11"/>
  <c r="E54" i="11"/>
  <c r="D54" i="11"/>
  <c r="C54" i="11"/>
  <c r="E53" i="11"/>
  <c r="D53" i="11"/>
  <c r="C53" i="11"/>
  <c r="E49" i="11"/>
  <c r="E50" i="11" s="1"/>
  <c r="D49" i="11"/>
  <c r="C49" i="11"/>
  <c r="E48" i="11"/>
  <c r="D48" i="11"/>
  <c r="D50" i="11" s="1"/>
  <c r="C48" i="11"/>
  <c r="E37" i="11"/>
  <c r="E39" i="11" s="1"/>
  <c r="D37" i="11"/>
  <c r="D39" i="11" s="1"/>
  <c r="C37" i="11"/>
  <c r="E36" i="11"/>
  <c r="E38" i="11" s="1"/>
  <c r="D36" i="11"/>
  <c r="D38" i="11"/>
  <c r="C36" i="11"/>
  <c r="C38" i="11" s="1"/>
  <c r="I70" i="10"/>
  <c r="H70" i="10"/>
  <c r="I69" i="10"/>
  <c r="H69" i="10"/>
  <c r="I67" i="10"/>
  <c r="H67" i="10"/>
  <c r="I66" i="10"/>
  <c r="H66" i="10"/>
  <c r="I61" i="10"/>
  <c r="H61" i="10"/>
  <c r="I54" i="10"/>
  <c r="H54" i="10"/>
  <c r="I53" i="10"/>
  <c r="H53" i="10"/>
  <c r="H55" i="10" s="1"/>
  <c r="I49" i="10"/>
  <c r="H49" i="10"/>
  <c r="I48" i="10"/>
  <c r="I50" i="10" s="1"/>
  <c r="H48" i="10"/>
  <c r="H50" i="10"/>
  <c r="I37" i="10"/>
  <c r="I39" i="10"/>
  <c r="H37" i="10"/>
  <c r="H62" i="10" s="1"/>
  <c r="I36" i="10"/>
  <c r="I38" i="10" s="1"/>
  <c r="I63" i="10" s="1"/>
  <c r="H36" i="10"/>
  <c r="H38" i="10"/>
  <c r="B74" i="10"/>
  <c r="B36" i="10"/>
  <c r="B53" i="10"/>
  <c r="G50" i="10"/>
  <c r="D50" i="13"/>
  <c r="C63" i="10"/>
  <c r="F50" i="10"/>
  <c r="C55" i="12"/>
  <c r="C50" i="10"/>
  <c r="E50" i="13"/>
  <c r="F62" i="10"/>
  <c r="D55" i="10"/>
  <c r="D62" i="13"/>
  <c r="D55" i="13"/>
  <c r="B48" i="12"/>
  <c r="B38" i="10"/>
  <c r="B63" i="10" s="1"/>
  <c r="B70" i="13"/>
  <c r="B61" i="13"/>
  <c r="B53" i="12"/>
  <c r="B61" i="12"/>
  <c r="B27" i="10"/>
  <c r="B73" i="10"/>
  <c r="B37" i="10"/>
  <c r="B62" i="10"/>
  <c r="H39" i="10"/>
  <c r="H63" i="10"/>
  <c r="B58" i="10"/>
  <c r="B61" i="10"/>
  <c r="B67" i="10"/>
  <c r="B70" i="10"/>
  <c r="E39" i="13"/>
  <c r="B74" i="13"/>
  <c r="B37" i="13"/>
  <c r="B39" i="13" s="1"/>
  <c r="D39" i="13"/>
  <c r="B49" i="13"/>
  <c r="B53" i="13"/>
  <c r="B54" i="13"/>
  <c r="B58" i="13"/>
  <c r="B66" i="13"/>
  <c r="B67" i="13"/>
  <c r="B49" i="12"/>
  <c r="B37" i="12"/>
  <c r="B39" i="12" s="1"/>
  <c r="B27" i="11"/>
  <c r="B73" i="11" s="1"/>
  <c r="B48" i="11"/>
  <c r="B66" i="11"/>
  <c r="B39" i="10"/>
  <c r="E70" i="7"/>
  <c r="C69" i="7"/>
  <c r="D69" i="7"/>
  <c r="E49" i="7"/>
  <c r="E53" i="7"/>
  <c r="E54" i="7"/>
  <c r="E55" i="7" s="1"/>
  <c r="E61" i="7"/>
  <c r="E67" i="7"/>
  <c r="E37" i="7"/>
  <c r="E69" i="7"/>
  <c r="E66" i="7"/>
  <c r="E48" i="7"/>
  <c r="E50" i="7" s="1"/>
  <c r="C66" i="7"/>
  <c r="D66" i="7"/>
  <c r="D61" i="7"/>
  <c r="D53" i="7"/>
  <c r="D48" i="7"/>
  <c r="C29" i="8"/>
  <c r="C29" i="9"/>
  <c r="C40" i="9" s="1"/>
  <c r="C29" i="6"/>
  <c r="C29" i="4"/>
  <c r="C29" i="5"/>
  <c r="C29" i="3"/>
  <c r="C40" i="3" s="1"/>
  <c r="C11" i="6"/>
  <c r="C13" i="6"/>
  <c r="C13" i="4"/>
  <c r="C11" i="4"/>
  <c r="C62" i="4" s="1"/>
  <c r="C10" i="5"/>
  <c r="C11" i="5"/>
  <c r="E16" i="9"/>
  <c r="E32" i="9"/>
  <c r="E34" i="9" s="1"/>
  <c r="F16" i="9"/>
  <c r="F32" i="9" s="1"/>
  <c r="G16" i="9"/>
  <c r="G32" i="9"/>
  <c r="E17" i="9"/>
  <c r="E62" i="9" s="1"/>
  <c r="F17" i="9"/>
  <c r="G17" i="9"/>
  <c r="G62" i="9" s="1"/>
  <c r="E18" i="9"/>
  <c r="F18" i="9"/>
  <c r="F54" i="9"/>
  <c r="G18" i="9"/>
  <c r="G63" i="9" s="1"/>
  <c r="G33" i="9"/>
  <c r="D18" i="9"/>
  <c r="D54" i="9"/>
  <c r="D17" i="9"/>
  <c r="D16" i="9"/>
  <c r="D32" i="9" s="1"/>
  <c r="D34" i="9" s="1"/>
  <c r="D59" i="9" s="1"/>
  <c r="E10" i="9"/>
  <c r="F10" i="9"/>
  <c r="G10" i="9"/>
  <c r="G11" i="9"/>
  <c r="G40" i="9"/>
  <c r="E12" i="9"/>
  <c r="F12" i="9"/>
  <c r="F57" i="9" s="1"/>
  <c r="G12" i="9"/>
  <c r="D12" i="9"/>
  <c r="D10" i="9"/>
  <c r="C24" i="9"/>
  <c r="C67" i="9" s="1"/>
  <c r="C19" i="9"/>
  <c r="C13" i="9"/>
  <c r="C24" i="8"/>
  <c r="C67" i="8" s="1"/>
  <c r="G16" i="8"/>
  <c r="G32" i="8"/>
  <c r="G34" i="8" s="1"/>
  <c r="G17" i="8"/>
  <c r="G45" i="8" s="1"/>
  <c r="F16" i="8"/>
  <c r="F32" i="8"/>
  <c r="F34" i="8"/>
  <c r="F17" i="8"/>
  <c r="F62" i="8" s="1"/>
  <c r="E16" i="8"/>
  <c r="E32" i="8"/>
  <c r="E17" i="8"/>
  <c r="E62" i="8" s="1"/>
  <c r="D16" i="8"/>
  <c r="D17" i="8"/>
  <c r="D62" i="8" s="1"/>
  <c r="G10" i="8"/>
  <c r="G11" i="8"/>
  <c r="F10" i="8"/>
  <c r="E10" i="8"/>
  <c r="E57" i="8" s="1"/>
  <c r="D10" i="8"/>
  <c r="E18" i="8"/>
  <c r="E54" i="8" s="1"/>
  <c r="F18" i="8"/>
  <c r="G18" i="8"/>
  <c r="G54" i="8"/>
  <c r="D18" i="8"/>
  <c r="C13" i="8"/>
  <c r="E12" i="8"/>
  <c r="F12" i="8"/>
  <c r="G12" i="8"/>
  <c r="D12" i="8"/>
  <c r="G40" i="8"/>
  <c r="D40" i="8"/>
  <c r="C19" i="8"/>
  <c r="C68" i="5"/>
  <c r="C67" i="5"/>
  <c r="G63" i="5"/>
  <c r="F63" i="5"/>
  <c r="E63" i="5"/>
  <c r="D63" i="5"/>
  <c r="G62" i="5"/>
  <c r="G64" i="5" s="1"/>
  <c r="F62" i="5"/>
  <c r="E62" i="5"/>
  <c r="D62" i="5"/>
  <c r="C62" i="5"/>
  <c r="G57" i="5"/>
  <c r="F57" i="5"/>
  <c r="E57" i="5"/>
  <c r="D57" i="5"/>
  <c r="G54" i="5"/>
  <c r="F54" i="5"/>
  <c r="E54" i="5"/>
  <c r="D54" i="5"/>
  <c r="C54" i="5"/>
  <c r="G50" i="5"/>
  <c r="F50" i="5"/>
  <c r="E50" i="5"/>
  <c r="D50" i="5"/>
  <c r="G49" i="5"/>
  <c r="F49" i="5"/>
  <c r="E49" i="5"/>
  <c r="E51" i="5" s="1"/>
  <c r="D49" i="5"/>
  <c r="D51" i="5" s="1"/>
  <c r="G45" i="5"/>
  <c r="F45" i="5"/>
  <c r="E45" i="5"/>
  <c r="E46" i="5" s="1"/>
  <c r="E64" i="5" s="1"/>
  <c r="D45" i="5"/>
  <c r="C45" i="5"/>
  <c r="G44" i="5"/>
  <c r="G46" i="5"/>
  <c r="F44" i="5"/>
  <c r="F46" i="5" s="1"/>
  <c r="E44" i="5"/>
  <c r="D44" i="5"/>
  <c r="D46" i="5"/>
  <c r="D64" i="5" s="1"/>
  <c r="G41" i="5"/>
  <c r="F41" i="5"/>
  <c r="E41" i="5"/>
  <c r="D41" i="5"/>
  <c r="G40" i="5"/>
  <c r="F40" i="5"/>
  <c r="E40" i="5"/>
  <c r="D40" i="5"/>
  <c r="C40" i="5"/>
  <c r="G33" i="5"/>
  <c r="F33" i="5"/>
  <c r="F35" i="5"/>
  <c r="E33" i="5"/>
  <c r="E58" i="5" s="1"/>
  <c r="D33" i="5"/>
  <c r="D35" i="5"/>
  <c r="C33" i="5"/>
  <c r="G32" i="5"/>
  <c r="G34" i="5"/>
  <c r="F32" i="5"/>
  <c r="F34" i="5" s="1"/>
  <c r="E32" i="5"/>
  <c r="E34" i="5"/>
  <c r="D32" i="5"/>
  <c r="D34" i="5" s="1"/>
  <c r="C32" i="5"/>
  <c r="C34" i="5" s="1"/>
  <c r="C12" i="5"/>
  <c r="C57" i="5" s="1"/>
  <c r="F49" i="4"/>
  <c r="F50" i="9"/>
  <c r="F63" i="9"/>
  <c r="C10" i="8"/>
  <c r="E34" i="8"/>
  <c r="D57" i="8"/>
  <c r="C16" i="8"/>
  <c r="C32" i="8" s="1"/>
  <c r="C34" i="8" s="1"/>
  <c r="D58" i="5"/>
  <c r="G58" i="5"/>
  <c r="D32" i="8"/>
  <c r="D34" i="8"/>
  <c r="G51" i="5"/>
  <c r="C58" i="5"/>
  <c r="F51" i="5"/>
  <c r="F40" i="8"/>
  <c r="E40" i="9"/>
  <c r="E40" i="8"/>
  <c r="C16" i="9"/>
  <c r="C32" i="9" s="1"/>
  <c r="C10" i="9"/>
  <c r="C34" i="9" s="1"/>
  <c r="C11" i="8"/>
  <c r="D63" i="9"/>
  <c r="D50" i="9"/>
  <c r="D57" i="9"/>
  <c r="C11" i="9"/>
  <c r="D44" i="9"/>
  <c r="D40" i="9"/>
  <c r="F44" i="9"/>
  <c r="F40" i="9"/>
  <c r="E57" i="9"/>
  <c r="E49" i="9"/>
  <c r="G44" i="9"/>
  <c r="G46" i="9"/>
  <c r="G57" i="9"/>
  <c r="G49" i="9"/>
  <c r="G41" i="9"/>
  <c r="G34" i="9"/>
  <c r="F62" i="9"/>
  <c r="E54" i="9"/>
  <c r="E50" i="9"/>
  <c r="G54" i="9"/>
  <c r="G50" i="9"/>
  <c r="G45" i="9"/>
  <c r="E33" i="9"/>
  <c r="E58" i="9" s="1"/>
  <c r="D33" i="9"/>
  <c r="F33" i="9"/>
  <c r="D41" i="9"/>
  <c r="F41" i="9"/>
  <c r="F45" i="9"/>
  <c r="D49" i="9"/>
  <c r="F49" i="9"/>
  <c r="F51" i="9" s="1"/>
  <c r="E44" i="8"/>
  <c r="G33" i="8"/>
  <c r="E41" i="8"/>
  <c r="G41" i="8"/>
  <c r="D44" i="8"/>
  <c r="E45" i="8"/>
  <c r="E46" i="8" s="1"/>
  <c r="E49" i="8"/>
  <c r="G49" i="8"/>
  <c r="F50" i="8"/>
  <c r="D54" i="8"/>
  <c r="F54" i="8"/>
  <c r="F33" i="8"/>
  <c r="F35" i="8" s="1"/>
  <c r="F59" i="8" s="1"/>
  <c r="D41" i="8"/>
  <c r="D49" i="8"/>
  <c r="E50" i="8"/>
  <c r="E51" i="8" s="1"/>
  <c r="G50" i="8"/>
  <c r="D59" i="5"/>
  <c r="E35" i="5"/>
  <c r="E59" i="5" s="1"/>
  <c r="G35" i="5"/>
  <c r="G59" i="5"/>
  <c r="F46" i="9"/>
  <c r="C40" i="8"/>
  <c r="D35" i="9"/>
  <c r="G51" i="9"/>
  <c r="E51" i="9"/>
  <c r="F35" i="9"/>
  <c r="F58" i="9"/>
  <c r="G58" i="8"/>
  <c r="G35" i="8"/>
  <c r="G59" i="8" s="1"/>
  <c r="G51" i="8"/>
  <c r="C10" i="3"/>
  <c r="C11" i="3"/>
  <c r="C16" i="3"/>
  <c r="C17" i="3"/>
  <c r="C45" i="3" s="1"/>
  <c r="C18" i="3"/>
  <c r="C13" i="3"/>
  <c r="C12" i="3"/>
  <c r="C63" i="3" s="1"/>
  <c r="C18" i="6"/>
  <c r="C68" i="6" s="1"/>
  <c r="C12" i="6"/>
  <c r="C49" i="6" s="1"/>
  <c r="C51" i="6" s="1"/>
  <c r="D49" i="7"/>
  <c r="D50" i="7" s="1"/>
  <c r="D37" i="7"/>
  <c r="D39" i="7" s="1"/>
  <c r="D36" i="7"/>
  <c r="D38" i="7" s="1"/>
  <c r="C36" i="7"/>
  <c r="C38" i="7" s="1"/>
  <c r="C67" i="6"/>
  <c r="G63" i="6"/>
  <c r="F63" i="6"/>
  <c r="E63" i="6"/>
  <c r="D63" i="6"/>
  <c r="G62" i="6"/>
  <c r="G64" i="6" s="1"/>
  <c r="F62" i="6"/>
  <c r="E62" i="6"/>
  <c r="D62" i="6"/>
  <c r="D64" i="6" s="1"/>
  <c r="C62" i="6"/>
  <c r="G57" i="6"/>
  <c r="F57" i="6"/>
  <c r="E57" i="6"/>
  <c r="D57" i="6"/>
  <c r="G54" i="6"/>
  <c r="F54" i="6"/>
  <c r="E54" i="6"/>
  <c r="D54" i="6"/>
  <c r="G50" i="6"/>
  <c r="F50" i="6"/>
  <c r="E50" i="6"/>
  <c r="D50" i="6"/>
  <c r="G49" i="6"/>
  <c r="F49" i="6"/>
  <c r="E49" i="6"/>
  <c r="D49" i="6"/>
  <c r="D51" i="6" s="1"/>
  <c r="G45" i="6"/>
  <c r="F45" i="6"/>
  <c r="E45" i="6"/>
  <c r="D45" i="6"/>
  <c r="G44" i="6"/>
  <c r="G46" i="6"/>
  <c r="F44" i="6"/>
  <c r="E44" i="6"/>
  <c r="E46" i="6" s="1"/>
  <c r="E64" i="6" s="1"/>
  <c r="D44" i="6"/>
  <c r="G41" i="6"/>
  <c r="F41" i="6"/>
  <c r="E41" i="6"/>
  <c r="D41" i="6"/>
  <c r="G40" i="6"/>
  <c r="F40" i="6"/>
  <c r="E40" i="6"/>
  <c r="D40" i="6"/>
  <c r="C40" i="6"/>
  <c r="G33" i="6"/>
  <c r="G58" i="6" s="1"/>
  <c r="F33" i="6"/>
  <c r="F35" i="6" s="1"/>
  <c r="F59" i="6" s="1"/>
  <c r="E33" i="6"/>
  <c r="D33" i="6"/>
  <c r="D35" i="6"/>
  <c r="D59" i="6" s="1"/>
  <c r="G32" i="6"/>
  <c r="G34" i="6"/>
  <c r="F32" i="6"/>
  <c r="F34" i="6"/>
  <c r="E32" i="6"/>
  <c r="E34" i="6"/>
  <c r="D32" i="6"/>
  <c r="D34" i="6"/>
  <c r="C32" i="6"/>
  <c r="C34" i="6"/>
  <c r="C44" i="6"/>
  <c r="C46" i="6" s="1"/>
  <c r="C19" i="5"/>
  <c r="C50" i="5" s="1"/>
  <c r="C13" i="5"/>
  <c r="F46" i="6"/>
  <c r="F64" i="6" s="1"/>
  <c r="D46" i="6"/>
  <c r="D67" i="7"/>
  <c r="F51" i="6"/>
  <c r="E51" i="6"/>
  <c r="C49" i="7"/>
  <c r="G51" i="6"/>
  <c r="E58" i="6"/>
  <c r="C33" i="6"/>
  <c r="E35" i="6"/>
  <c r="E59" i="6"/>
  <c r="C41" i="6"/>
  <c r="C45" i="6"/>
  <c r="C57" i="6"/>
  <c r="D58" i="6"/>
  <c r="C50" i="6"/>
  <c r="C54" i="6"/>
  <c r="C67" i="4"/>
  <c r="G63" i="4"/>
  <c r="F63" i="4"/>
  <c r="E63" i="4"/>
  <c r="D63" i="4"/>
  <c r="G62" i="4"/>
  <c r="F62" i="4"/>
  <c r="F64" i="4" s="1"/>
  <c r="E62" i="4"/>
  <c r="D62" i="4"/>
  <c r="G57" i="4"/>
  <c r="F57" i="4"/>
  <c r="E57" i="4"/>
  <c r="D57" i="4"/>
  <c r="G54" i="4"/>
  <c r="F54" i="4"/>
  <c r="E54" i="4"/>
  <c r="D54" i="4"/>
  <c r="G50" i="4"/>
  <c r="F50" i="4"/>
  <c r="F51" i="4" s="1"/>
  <c r="E50" i="4"/>
  <c r="D50" i="4"/>
  <c r="G49" i="4"/>
  <c r="G51" i="4" s="1"/>
  <c r="E49" i="4"/>
  <c r="D49" i="4"/>
  <c r="G45" i="4"/>
  <c r="F45" i="4"/>
  <c r="E45" i="4"/>
  <c r="D45" i="4"/>
  <c r="G44" i="4"/>
  <c r="G46" i="4" s="1"/>
  <c r="G64" i="4" s="1"/>
  <c r="F44" i="4"/>
  <c r="F46" i="4"/>
  <c r="E44" i="4"/>
  <c r="D44" i="4"/>
  <c r="G41" i="4"/>
  <c r="F41" i="4"/>
  <c r="E41" i="4"/>
  <c r="D41" i="4"/>
  <c r="G40" i="4"/>
  <c r="F40" i="4"/>
  <c r="E40" i="4"/>
  <c r="D40" i="4"/>
  <c r="G33" i="4"/>
  <c r="G58" i="4" s="1"/>
  <c r="G35" i="4"/>
  <c r="G59" i="4" s="1"/>
  <c r="F33" i="4"/>
  <c r="E33" i="4"/>
  <c r="E35" i="4"/>
  <c r="D33" i="4"/>
  <c r="G32" i="4"/>
  <c r="F32" i="4"/>
  <c r="F34" i="4"/>
  <c r="E32" i="4"/>
  <c r="D32" i="4"/>
  <c r="D34" i="4"/>
  <c r="C32" i="4"/>
  <c r="C34" i="4" s="1"/>
  <c r="C18" i="4"/>
  <c r="C68" i="4"/>
  <c r="C12" i="4"/>
  <c r="C68" i="3"/>
  <c r="C67" i="3"/>
  <c r="G63" i="3"/>
  <c r="F63" i="3"/>
  <c r="E63" i="3"/>
  <c r="D63" i="3"/>
  <c r="G62" i="3"/>
  <c r="F62" i="3"/>
  <c r="E62" i="3"/>
  <c r="D62" i="3"/>
  <c r="C62" i="3"/>
  <c r="G57" i="3"/>
  <c r="F57" i="3"/>
  <c r="E57" i="3"/>
  <c r="D57" i="3"/>
  <c r="G54" i="3"/>
  <c r="F54" i="3"/>
  <c r="E54" i="3"/>
  <c r="D54" i="3"/>
  <c r="C54" i="3"/>
  <c r="G50" i="3"/>
  <c r="F50" i="3"/>
  <c r="E50" i="3"/>
  <c r="E51" i="3" s="1"/>
  <c r="D50" i="3"/>
  <c r="C50" i="3"/>
  <c r="G49" i="3"/>
  <c r="G51" i="3"/>
  <c r="F49" i="3"/>
  <c r="E49" i="3"/>
  <c r="D49" i="3"/>
  <c r="G45" i="3"/>
  <c r="F45" i="3"/>
  <c r="E45" i="3"/>
  <c r="D45" i="3"/>
  <c r="D46" i="3" s="1"/>
  <c r="G44" i="3"/>
  <c r="G46" i="3" s="1"/>
  <c r="F44" i="3"/>
  <c r="E44" i="3"/>
  <c r="E46" i="3"/>
  <c r="E64" i="3" s="1"/>
  <c r="D44" i="3"/>
  <c r="G41" i="3"/>
  <c r="F41" i="3"/>
  <c r="E41" i="3"/>
  <c r="D41" i="3"/>
  <c r="G40" i="3"/>
  <c r="F40" i="3"/>
  <c r="E40" i="3"/>
  <c r="D40" i="3"/>
  <c r="G33" i="3"/>
  <c r="G35" i="3"/>
  <c r="G59" i="3" s="1"/>
  <c r="F33" i="3"/>
  <c r="E33" i="3"/>
  <c r="E35" i="3"/>
  <c r="D33" i="3"/>
  <c r="D58" i="3" s="1"/>
  <c r="G32" i="3"/>
  <c r="F32" i="3"/>
  <c r="F34" i="3"/>
  <c r="E32" i="3"/>
  <c r="E58" i="3" s="1"/>
  <c r="D32" i="3"/>
  <c r="D34" i="3" s="1"/>
  <c r="C32" i="3"/>
  <c r="C34" i="3"/>
  <c r="G58" i="3"/>
  <c r="F46" i="3"/>
  <c r="F64" i="3"/>
  <c r="D46" i="4"/>
  <c r="D64" i="4"/>
  <c r="E58" i="4"/>
  <c r="E46" i="4"/>
  <c r="F58" i="4"/>
  <c r="C54" i="4"/>
  <c r="C50" i="4"/>
  <c r="E51" i="4"/>
  <c r="D51" i="4"/>
  <c r="C58" i="6"/>
  <c r="C35" i="6"/>
  <c r="C59" i="6" s="1"/>
  <c r="E34" i="4"/>
  <c r="E59" i="4"/>
  <c r="G34" i="4"/>
  <c r="F35" i="4"/>
  <c r="C33" i="4"/>
  <c r="C45" i="4"/>
  <c r="F58" i="3"/>
  <c r="D51" i="3"/>
  <c r="F51" i="3"/>
  <c r="G34" i="3"/>
  <c r="F35" i="3"/>
  <c r="F59" i="3"/>
  <c r="C44" i="3"/>
  <c r="C46" i="3" s="1"/>
  <c r="C33" i="3"/>
  <c r="C35" i="3" s="1"/>
  <c r="C59" i="3" s="1"/>
  <c r="C41" i="3"/>
  <c r="C58" i="3"/>
  <c r="B69" i="13" l="1"/>
  <c r="I68" i="7"/>
  <c r="I68" i="13"/>
  <c r="B69" i="7"/>
  <c r="I68" i="12"/>
  <c r="I54" i="14"/>
  <c r="I68" i="11"/>
  <c r="B55" i="10"/>
  <c r="I68" i="10"/>
  <c r="D35" i="3"/>
  <c r="D59" i="3" s="1"/>
  <c r="C64" i="3"/>
  <c r="G64" i="3"/>
  <c r="E64" i="4"/>
  <c r="C64" i="4"/>
  <c r="C58" i="4"/>
  <c r="C35" i="4"/>
  <c r="C59" i="4" s="1"/>
  <c r="E59" i="3"/>
  <c r="C57" i="4"/>
  <c r="C41" i="4"/>
  <c r="C49" i="4"/>
  <c r="C51" i="4" s="1"/>
  <c r="C44" i="4"/>
  <c r="C46" i="4" s="1"/>
  <c r="F59" i="4"/>
  <c r="E34" i="3"/>
  <c r="C63" i="4"/>
  <c r="D64" i="3"/>
  <c r="D58" i="4"/>
  <c r="D35" i="4"/>
  <c r="D59" i="4" s="1"/>
  <c r="F59" i="5"/>
  <c r="F63" i="8"/>
  <c r="F41" i="8"/>
  <c r="F49" i="8"/>
  <c r="F51" i="8" s="1"/>
  <c r="F57" i="8"/>
  <c r="C12" i="8"/>
  <c r="F44" i="8"/>
  <c r="F58" i="5"/>
  <c r="G58" i="9"/>
  <c r="G35" i="9"/>
  <c r="G59" i="9" s="1"/>
  <c r="C57" i="3"/>
  <c r="C40" i="4"/>
  <c r="C63" i="6"/>
  <c r="C64" i="6" s="1"/>
  <c r="C49" i="3"/>
  <c r="C51" i="3" s="1"/>
  <c r="F45" i="8"/>
  <c r="E33" i="8"/>
  <c r="D51" i="9"/>
  <c r="G62" i="8"/>
  <c r="C17" i="8"/>
  <c r="C62" i="8" s="1"/>
  <c r="C17" i="9"/>
  <c r="C62" i="9" s="1"/>
  <c r="D45" i="9"/>
  <c r="D46" i="9" s="1"/>
  <c r="D62" i="9"/>
  <c r="G64" i="9"/>
  <c r="D39" i="14"/>
  <c r="I62" i="10"/>
  <c r="C63" i="5"/>
  <c r="C35" i="5"/>
  <c r="C59" i="5" s="1"/>
  <c r="C49" i="5"/>
  <c r="C51" i="5" s="1"/>
  <c r="F58" i="8"/>
  <c r="E63" i="8"/>
  <c r="E64" i="8" s="1"/>
  <c r="C44" i="5"/>
  <c r="C46" i="5" s="1"/>
  <c r="C18" i="8"/>
  <c r="E63" i="9"/>
  <c r="E64" i="9" s="1"/>
  <c r="E45" i="9"/>
  <c r="E62" i="10"/>
  <c r="E38" i="13"/>
  <c r="E62" i="13"/>
  <c r="G62" i="10"/>
  <c r="G39" i="10"/>
  <c r="G63" i="10" s="1"/>
  <c r="F58" i="6"/>
  <c r="G35" i="6"/>
  <c r="G59" i="6" s="1"/>
  <c r="D58" i="9"/>
  <c r="E35" i="9"/>
  <c r="E59" i="9" s="1"/>
  <c r="F64" i="9"/>
  <c r="C18" i="9"/>
  <c r="C41" i="5"/>
  <c r="F64" i="5"/>
  <c r="G63" i="8"/>
  <c r="G44" i="8"/>
  <c r="G46" i="8" s="1"/>
  <c r="G57" i="8"/>
  <c r="D50" i="8"/>
  <c r="D51" i="8" s="1"/>
  <c r="D63" i="8"/>
  <c r="D33" i="8"/>
  <c r="D45" i="8"/>
  <c r="D46" i="8" s="1"/>
  <c r="D64" i="8"/>
  <c r="C12" i="9"/>
  <c r="E41" i="9"/>
  <c r="E44" i="9"/>
  <c r="E46" i="9" s="1"/>
  <c r="F34" i="9"/>
  <c r="F59" i="9" s="1"/>
  <c r="B62" i="13"/>
  <c r="C62" i="13"/>
  <c r="D62" i="10"/>
  <c r="B27" i="7"/>
  <c r="B73" i="7" s="1"/>
  <c r="I63" i="13"/>
  <c r="H48" i="14"/>
  <c r="H50" i="14" s="1"/>
  <c r="I67" i="14"/>
  <c r="I70" i="14"/>
  <c r="B44" i="10"/>
  <c r="G69" i="14"/>
  <c r="C69" i="15"/>
  <c r="G62" i="15"/>
  <c r="G66" i="15"/>
  <c r="B44" i="15"/>
  <c r="D44" i="14"/>
  <c r="F54" i="14"/>
  <c r="B49" i="11"/>
  <c r="B50" i="13"/>
  <c r="B68" i="13" s="1"/>
  <c r="I55" i="10"/>
  <c r="C55" i="11"/>
  <c r="I54" i="15"/>
  <c r="I55" i="15" s="1"/>
  <c r="E49" i="15"/>
  <c r="C50" i="11"/>
  <c r="G63" i="11"/>
  <c r="F63" i="13"/>
  <c r="F37" i="14"/>
  <c r="F39" i="14" s="1"/>
  <c r="F66" i="14"/>
  <c r="G66" i="7"/>
  <c r="G69" i="7"/>
  <c r="B36" i="14"/>
  <c r="D61" i="15"/>
  <c r="E53" i="14"/>
  <c r="H69" i="14"/>
  <c r="D69" i="14"/>
  <c r="H53" i="15"/>
  <c r="G70" i="14"/>
  <c r="D55" i="12"/>
  <c r="E53" i="15"/>
  <c r="G50" i="12"/>
  <c r="H50" i="12"/>
  <c r="E50" i="15"/>
  <c r="I55" i="11"/>
  <c r="D55" i="14"/>
  <c r="E66" i="14"/>
  <c r="B55" i="13"/>
  <c r="B50" i="11"/>
  <c r="F62" i="13"/>
  <c r="C70" i="7"/>
  <c r="H47" i="7"/>
  <c r="D54" i="7"/>
  <c r="D55" i="7" s="1"/>
  <c r="H49" i="7"/>
  <c r="F49" i="7"/>
  <c r="C50" i="7"/>
  <c r="I47" i="7"/>
  <c r="H69" i="7"/>
  <c r="F47" i="7"/>
  <c r="H53" i="7"/>
  <c r="H55" i="7" s="1"/>
  <c r="H63" i="13"/>
  <c r="C63" i="13"/>
  <c r="D63" i="13"/>
  <c r="E63" i="13"/>
  <c r="G63" i="13"/>
  <c r="C62" i="7"/>
  <c r="B38" i="13"/>
  <c r="B63" i="13" s="1"/>
  <c r="G61" i="7"/>
  <c r="G37" i="7"/>
  <c r="G39" i="7" s="1"/>
  <c r="G54" i="7"/>
  <c r="G49" i="7"/>
  <c r="D39" i="12"/>
  <c r="D63" i="12" s="1"/>
  <c r="I39" i="12"/>
  <c r="H62" i="12"/>
  <c r="B67" i="12"/>
  <c r="B74" i="12"/>
  <c r="F50" i="15"/>
  <c r="B54" i="12"/>
  <c r="B55" i="12" s="1"/>
  <c r="E54" i="15"/>
  <c r="E55" i="15" s="1"/>
  <c r="E67" i="15"/>
  <c r="E39" i="7"/>
  <c r="C62" i="15"/>
  <c r="I48" i="7"/>
  <c r="I50" i="7" s="1"/>
  <c r="I67" i="7"/>
  <c r="I48" i="15"/>
  <c r="I50" i="15" s="1"/>
  <c r="I68" i="15" s="1"/>
  <c r="I61" i="15"/>
  <c r="I67" i="15"/>
  <c r="H55" i="12"/>
  <c r="G63" i="12"/>
  <c r="G55" i="12"/>
  <c r="G39" i="15"/>
  <c r="F50" i="12"/>
  <c r="F55" i="15"/>
  <c r="D53" i="15"/>
  <c r="C61" i="7"/>
  <c r="C50" i="12"/>
  <c r="C67" i="15"/>
  <c r="C39" i="15"/>
  <c r="C45" i="7"/>
  <c r="C70" i="15"/>
  <c r="I38" i="15"/>
  <c r="B44" i="12"/>
  <c r="C63" i="12"/>
  <c r="H63" i="12"/>
  <c r="I63" i="12"/>
  <c r="F63" i="12"/>
  <c r="E63" i="12"/>
  <c r="B62" i="12"/>
  <c r="B38" i="12"/>
  <c r="B63" i="12" s="1"/>
  <c r="E62" i="12"/>
  <c r="G62" i="12"/>
  <c r="B36" i="7"/>
  <c r="C62" i="12"/>
  <c r="D63" i="7"/>
  <c r="G38" i="7"/>
  <c r="F38" i="7"/>
  <c r="H61" i="15"/>
  <c r="E55" i="12"/>
  <c r="D54" i="15"/>
  <c r="D55" i="15" s="1"/>
  <c r="B27" i="15"/>
  <c r="B73" i="15" s="1"/>
  <c r="C66" i="15"/>
  <c r="H49" i="15"/>
  <c r="H50" i="15" s="1"/>
  <c r="B50" i="12"/>
  <c r="D69" i="15"/>
  <c r="B66" i="12"/>
  <c r="F62" i="14"/>
  <c r="I49" i="14"/>
  <c r="I37" i="14"/>
  <c r="I49" i="15"/>
  <c r="I37" i="15"/>
  <c r="I39" i="15" s="1"/>
  <c r="I63" i="15" s="1"/>
  <c r="I70" i="15"/>
  <c r="I37" i="7"/>
  <c r="I39" i="7" s="1"/>
  <c r="I63" i="7" s="1"/>
  <c r="I49" i="7"/>
  <c r="I54" i="7"/>
  <c r="H54" i="14"/>
  <c r="H55" i="14" s="1"/>
  <c r="H54" i="15"/>
  <c r="H55" i="15" s="1"/>
  <c r="H70" i="15"/>
  <c r="H37" i="15"/>
  <c r="H62" i="15" s="1"/>
  <c r="G55" i="7"/>
  <c r="B74" i="11"/>
  <c r="F67" i="7"/>
  <c r="F50" i="14"/>
  <c r="F37" i="7"/>
  <c r="F39" i="7" s="1"/>
  <c r="B37" i="11"/>
  <c r="B62" i="11" s="1"/>
  <c r="B70" i="11"/>
  <c r="E63" i="11"/>
  <c r="B67" i="11"/>
  <c r="E62" i="11"/>
  <c r="B58" i="11"/>
  <c r="E37" i="15"/>
  <c r="E39" i="15" s="1"/>
  <c r="E63" i="15" s="1"/>
  <c r="E54" i="14"/>
  <c r="B37" i="15"/>
  <c r="C54" i="7"/>
  <c r="C37" i="14"/>
  <c r="C39" i="14" s="1"/>
  <c r="C54" i="14"/>
  <c r="B37" i="14"/>
  <c r="B54" i="11"/>
  <c r="C55" i="15"/>
  <c r="C49" i="14"/>
  <c r="C50" i="14" s="1"/>
  <c r="C67" i="14"/>
  <c r="D62" i="7"/>
  <c r="D62" i="11"/>
  <c r="D37" i="15"/>
  <c r="D39" i="15" s="1"/>
  <c r="D70" i="7"/>
  <c r="D49" i="15"/>
  <c r="D50" i="15" s="1"/>
  <c r="D70" i="15"/>
  <c r="I61" i="14"/>
  <c r="I53" i="14"/>
  <c r="I55" i="14" s="1"/>
  <c r="B45" i="14"/>
  <c r="I53" i="7"/>
  <c r="B39" i="11"/>
  <c r="H48" i="7"/>
  <c r="H50" i="7" s="1"/>
  <c r="B45" i="11"/>
  <c r="H67" i="15"/>
  <c r="H39" i="7"/>
  <c r="H61" i="7"/>
  <c r="B53" i="11"/>
  <c r="G48" i="15"/>
  <c r="G50" i="15" s="1"/>
  <c r="G67" i="7"/>
  <c r="G48" i="7"/>
  <c r="G53" i="15"/>
  <c r="G55" i="15" s="1"/>
  <c r="G61" i="15"/>
  <c r="G67" i="15"/>
  <c r="F55" i="11"/>
  <c r="F60" i="7"/>
  <c r="F48" i="7"/>
  <c r="F50" i="7" s="1"/>
  <c r="F53" i="7"/>
  <c r="F55" i="7" s="1"/>
  <c r="F61" i="7"/>
  <c r="F70" i="7"/>
  <c r="C53" i="7"/>
  <c r="C67" i="7"/>
  <c r="B61" i="7"/>
  <c r="C60" i="7"/>
  <c r="C39" i="7"/>
  <c r="C63" i="7" s="1"/>
  <c r="C48" i="15"/>
  <c r="C50" i="15" s="1"/>
  <c r="H38" i="14"/>
  <c r="H63" i="14" s="1"/>
  <c r="H62" i="14"/>
  <c r="D62" i="15"/>
  <c r="D38" i="15"/>
  <c r="H38" i="7"/>
  <c r="H62" i="7"/>
  <c r="B38" i="11"/>
  <c r="F62" i="15"/>
  <c r="F38" i="15"/>
  <c r="F63" i="15" s="1"/>
  <c r="E38" i="14"/>
  <c r="E63" i="14" s="1"/>
  <c r="E62" i="14"/>
  <c r="G39" i="14"/>
  <c r="G63" i="14" s="1"/>
  <c r="G62" i="14"/>
  <c r="D38" i="14"/>
  <c r="D63" i="14" s="1"/>
  <c r="I63" i="11"/>
  <c r="B36" i="15"/>
  <c r="F38" i="14"/>
  <c r="E36" i="7"/>
  <c r="E62" i="15"/>
  <c r="C62" i="11"/>
  <c r="G38" i="15"/>
  <c r="C36" i="14"/>
  <c r="G62" i="11"/>
  <c r="G50" i="14"/>
  <c r="B38" i="7"/>
  <c r="C38" i="15"/>
  <c r="C63" i="15" s="1"/>
  <c r="I38" i="14"/>
  <c r="D63" i="11"/>
  <c r="D61" i="14"/>
  <c r="C61" i="15"/>
  <c r="F61" i="14"/>
  <c r="B44" i="11"/>
  <c r="H39" i="11"/>
  <c r="H63" i="11" s="1"/>
  <c r="C39" i="11"/>
  <c r="C63" i="11" s="1"/>
  <c r="I62" i="11"/>
  <c r="F55" i="14"/>
  <c r="D55" i="11"/>
  <c r="E55" i="14"/>
  <c r="E55" i="11"/>
  <c r="E49" i="14"/>
  <c r="I66" i="14"/>
  <c r="I68" i="14" s="1"/>
  <c r="I69" i="14"/>
  <c r="D50" i="14"/>
  <c r="H66" i="14"/>
  <c r="H50" i="11"/>
  <c r="G66" i="14"/>
  <c r="C53" i="14"/>
  <c r="C55" i="14" s="1"/>
  <c r="E48" i="14"/>
  <c r="E50" i="14" s="1"/>
  <c r="B66" i="14"/>
  <c r="I48" i="14"/>
  <c r="I50" i="14" s="1"/>
  <c r="B48" i="10"/>
  <c r="B50" i="10" s="1"/>
  <c r="B66" i="10"/>
  <c r="B68" i="12" l="1"/>
  <c r="B69" i="15"/>
  <c r="B66" i="15"/>
  <c r="B68" i="11"/>
  <c r="B68" i="10"/>
  <c r="E35" i="8"/>
  <c r="E59" i="8" s="1"/>
  <c r="E58" i="8"/>
  <c r="C44" i="8"/>
  <c r="C41" i="8"/>
  <c r="C49" i="8"/>
  <c r="C57" i="8"/>
  <c r="B62" i="14"/>
  <c r="B48" i="15"/>
  <c r="D58" i="8"/>
  <c r="D35" i="8"/>
  <c r="D59" i="8" s="1"/>
  <c r="C33" i="9"/>
  <c r="C54" i="9"/>
  <c r="C63" i="9"/>
  <c r="C50" i="9"/>
  <c r="C68" i="9"/>
  <c r="C45" i="9"/>
  <c r="D64" i="9"/>
  <c r="G64" i="8"/>
  <c r="F63" i="14"/>
  <c r="C64" i="5"/>
  <c r="C55" i="7"/>
  <c r="G50" i="7"/>
  <c r="B37" i="7"/>
  <c r="B62" i="7" s="1"/>
  <c r="B44" i="7"/>
  <c r="B66" i="7"/>
  <c r="C41" i="9"/>
  <c r="C49" i="9"/>
  <c r="C57" i="9"/>
  <c r="C44" i="9"/>
  <c r="C46" i="9" s="1"/>
  <c r="C64" i="9" s="1"/>
  <c r="C54" i="8"/>
  <c r="C50" i="8"/>
  <c r="C33" i="8"/>
  <c r="C45" i="8"/>
  <c r="C63" i="8"/>
  <c r="C68" i="8"/>
  <c r="F46" i="8"/>
  <c r="F64" i="8" s="1"/>
  <c r="F63" i="7"/>
  <c r="G63" i="7"/>
  <c r="G62" i="7"/>
  <c r="D63" i="15"/>
  <c r="H39" i="15"/>
  <c r="H63" i="15" s="1"/>
  <c r="B54" i="15"/>
  <c r="B54" i="7"/>
  <c r="G63" i="15"/>
  <c r="B39" i="15"/>
  <c r="I62" i="14"/>
  <c r="I39" i="14"/>
  <c r="I63" i="14" s="1"/>
  <c r="I55" i="7"/>
  <c r="I62" i="15"/>
  <c r="B74" i="7"/>
  <c r="B58" i="7"/>
  <c r="B49" i="7"/>
  <c r="I62" i="7"/>
  <c r="B74" i="14"/>
  <c r="F62" i="7"/>
  <c r="B55" i="11"/>
  <c r="B58" i="14"/>
  <c r="B70" i="14"/>
  <c r="B70" i="15"/>
  <c r="B74" i="15"/>
  <c r="B58" i="15"/>
  <c r="B49" i="15"/>
  <c r="B54" i="14"/>
  <c r="B67" i="14"/>
  <c r="B62" i="15"/>
  <c r="B39" i="14"/>
  <c r="B60" i="7"/>
  <c r="B53" i="15"/>
  <c r="B48" i="14"/>
  <c r="B61" i="15"/>
  <c r="B53" i="14"/>
  <c r="H63" i="7"/>
  <c r="B67" i="15"/>
  <c r="B45" i="15"/>
  <c r="B63" i="11"/>
  <c r="B47" i="7"/>
  <c r="B70" i="7"/>
  <c r="B45" i="7"/>
  <c r="B39" i="7"/>
  <c r="B63" i="7" s="1"/>
  <c r="B67" i="7"/>
  <c r="B53" i="7"/>
  <c r="B48" i="7"/>
  <c r="B38" i="15"/>
  <c r="C38" i="14"/>
  <c r="C63" i="14" s="1"/>
  <c r="C62" i="14"/>
  <c r="E38" i="7"/>
  <c r="E63" i="7" s="1"/>
  <c r="E62" i="7"/>
  <c r="B38" i="14"/>
  <c r="B61" i="14"/>
  <c r="B27" i="14"/>
  <c r="B73" i="14" s="1"/>
  <c r="B69" i="14"/>
  <c r="B49" i="14"/>
  <c r="B50" i="7" l="1"/>
  <c r="B68" i="7" s="1"/>
  <c r="B55" i="7"/>
  <c r="B63" i="15"/>
  <c r="B50" i="15"/>
  <c r="B68" i="15" s="1"/>
  <c r="C35" i="8"/>
  <c r="C59" i="8" s="1"/>
  <c r="C58" i="8"/>
  <c r="C51" i="9"/>
  <c r="C51" i="8"/>
  <c r="C58" i="9"/>
  <c r="C35" i="9"/>
  <c r="C59" i="9" s="1"/>
  <c r="C46" i="8"/>
  <c r="C64" i="8" s="1"/>
  <c r="B55" i="14"/>
  <c r="B55" i="15"/>
  <c r="B63" i="14"/>
  <c r="B50" i="14"/>
  <c r="B68" i="14" s="1"/>
</calcChain>
</file>

<file path=xl/comments1.xml><?xml version="1.0" encoding="utf-8"?>
<comments xmlns="http://schemas.openxmlformats.org/spreadsheetml/2006/main">
  <authors>
    <author>Diego Astorga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En el informe anual; el cuadro 1 del segundo trimestre aparece sin beneficiarios atendidos pero en el reporte previo aparecen estas cifras. </t>
        </r>
      </text>
    </comment>
  </commentList>
</comments>
</file>

<file path=xl/comments2.xml><?xml version="1.0" encoding="utf-8"?>
<comments xmlns="http://schemas.openxmlformats.org/spreadsheetml/2006/main">
  <authors>
    <author>Catherine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Modificación presupuestaria 16/06/2011
</t>
        </r>
      </text>
    </comment>
  </commentList>
</comments>
</file>

<file path=xl/comments3.xml><?xml version="1.0" encoding="utf-8"?>
<comments xmlns="http://schemas.openxmlformats.org/spreadsheetml/2006/main">
  <authors>
    <author>Catherine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Modificación Presupuestaria 16/06/2011</t>
        </r>
      </text>
    </comment>
  </commentList>
</comments>
</file>

<file path=xl/comments4.xml><?xml version="1.0" encoding="utf-8"?>
<comments xmlns="http://schemas.openxmlformats.org/spreadsheetml/2006/main">
  <authors>
    <author>Catherine Mata</author>
  </authors>
  <commentList>
    <comment ref="B47" authorId="0" shapeId="0">
      <text>
        <r>
          <rPr>
            <b/>
            <sz val="9"/>
            <color indexed="81"/>
            <rFont val="Tahoma"/>
            <family val="2"/>
          </rPr>
          <t>Catherine Mata:</t>
        </r>
        <r>
          <rPr>
            <sz val="9"/>
            <color indexed="81"/>
            <rFont val="Tahoma"/>
            <family val="2"/>
          </rPr>
          <t xml:space="preserve">
obras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</rPr>
          <t>Catherine Mata:</t>
        </r>
        <r>
          <rPr>
            <sz val="9"/>
            <color indexed="81"/>
            <rFont val="Tahoma"/>
            <family val="2"/>
          </rPr>
          <t xml:space="preserve">
obras
</t>
        </r>
      </text>
    </comment>
  </commentList>
</comments>
</file>

<file path=xl/sharedStrings.xml><?xml version="1.0" encoding="utf-8"?>
<sst xmlns="http://schemas.openxmlformats.org/spreadsheetml/2006/main" count="997" uniqueCount="239">
  <si>
    <t>Indicador</t>
  </si>
  <si>
    <t>Total Programa</t>
  </si>
  <si>
    <t>Productos</t>
  </si>
  <si>
    <t>Construcción AR</t>
  </si>
  <si>
    <t>Ampliación o mejoras</t>
  </si>
  <si>
    <t>Instalación Equipo Desinfección</t>
  </si>
  <si>
    <t>Instalación equipos cloración</t>
  </si>
  <si>
    <t>Insumos</t>
  </si>
  <si>
    <t>Unidad</t>
  </si>
  <si>
    <t xml:space="preserve">Beneficiarios </t>
  </si>
  <si>
    <t>Obras</t>
  </si>
  <si>
    <t>Efectivos 3T 2010</t>
  </si>
  <si>
    <t>Programados 3T 2011</t>
  </si>
  <si>
    <t>Efectivos 3T 2011</t>
  </si>
  <si>
    <t>Programados año 2011</t>
  </si>
  <si>
    <t>Gasto FODESAF</t>
  </si>
  <si>
    <t>En transferencias 3T 2011</t>
  </si>
  <si>
    <t>Ingresos FODESAF</t>
  </si>
  <si>
    <t>Otros insumos</t>
  </si>
  <si>
    <t>IPC (3T 2010)</t>
  </si>
  <si>
    <t>IPC (3T 2011)</t>
  </si>
  <si>
    <t>Cálculos intermedios</t>
  </si>
  <si>
    <t>Gasto efectivo real 3T 2010</t>
  </si>
  <si>
    <t>Gasto efectivo real 3T 2011</t>
  </si>
  <si>
    <t>Gasto efectivo real por beneficiario 3T 2010</t>
  </si>
  <si>
    <t>Gasto efectivo real por beneficiario 3T 2011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</si>
  <si>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</si>
  <si>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</si>
  <si>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</si>
  <si>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</si>
  <si>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</si>
  <si>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</si>
  <si>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</si>
  <si>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</si>
  <si>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</si>
  <si>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</si>
  <si>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</si>
  <si>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</si>
  <si>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</si>
  <si>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</si>
  <si>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</si>
  <si>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</si>
  <si>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</si>
  <si>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</si>
  <si>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</si>
  <si>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</si>
  <si>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</si>
  <si>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</si>
  <si>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</si>
  <si>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</si>
  <si>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 xml:space="preserve">Fuentes: </t>
  </si>
  <si>
    <t>Gasto efectivo real por beneficiario 2T 2011</t>
  </si>
  <si>
    <t>Gasto efectivo real por beneficiario 2T 2010</t>
  </si>
  <si>
    <t>Gasto efectivo real 2T 2011</t>
  </si>
  <si>
    <t>Gasto efectivo real 2T 2010</t>
  </si>
  <si>
    <t>IPC (2T 2011)</t>
  </si>
  <si>
    <t>IPC (2T 2010)</t>
  </si>
  <si>
    <t>Efectivos 2T 2011</t>
  </si>
  <si>
    <t>Programados 2T 2011</t>
  </si>
  <si>
    <t>En transferencias 2T 2011</t>
  </si>
  <si>
    <t>Efectivos 2T 2010</t>
  </si>
  <si>
    <t>Efectivos 1T 2010</t>
  </si>
  <si>
    <t>Programados 1T 2011</t>
  </si>
  <si>
    <t>Efectivos 1T 2011</t>
  </si>
  <si>
    <t>En transferencias 1T 2011</t>
  </si>
  <si>
    <t>IPC (1T 2010)</t>
  </si>
  <si>
    <t>IPC (1T 2011)</t>
  </si>
  <si>
    <t>Gasto efectivo real 1T 2010</t>
  </si>
  <si>
    <t>Gasto efectivo real 1T 2011</t>
  </si>
  <si>
    <t>Gasto efectivo real por beneficiario 1T 2010</t>
  </si>
  <si>
    <t>Gasto efectivo real por beneficiario 1T 2011</t>
  </si>
  <si>
    <t>Efectivos 4T 2010</t>
  </si>
  <si>
    <t>Programados 4T 2011</t>
  </si>
  <si>
    <t>Efectivos 4T 2011</t>
  </si>
  <si>
    <t>En transferencias 4T 2011</t>
  </si>
  <si>
    <t>IPC (4T 2010)</t>
  </si>
  <si>
    <t>IPC (4T 2011)</t>
  </si>
  <si>
    <t>Gasto efectivo real 4T 2010</t>
  </si>
  <si>
    <t>Gasto efectivo real 4T 2011</t>
  </si>
  <si>
    <t>Gasto efectivo real por beneficiario 4T 2010</t>
  </si>
  <si>
    <t>Gasto efectivo real por beneficiario 4T 2011</t>
  </si>
  <si>
    <t>Efectivos  2010</t>
  </si>
  <si>
    <t>Programados  2011</t>
  </si>
  <si>
    <t>Efectivos  2011</t>
  </si>
  <si>
    <t>En transferencias  2011</t>
  </si>
  <si>
    <t>IPC ( 2010)</t>
  </si>
  <si>
    <t>IPC ( 2011)</t>
  </si>
  <si>
    <t>Gasto efectivo real  2010</t>
  </si>
  <si>
    <t>Gasto efectivo real  2011</t>
  </si>
  <si>
    <t>Gasto efectivo real por beneficiario  2010</t>
  </si>
  <si>
    <t>Gasto efectivo real por beneficiario  2011</t>
  </si>
  <si>
    <t>De composición</t>
  </si>
  <si>
    <t>De Composición</t>
  </si>
  <si>
    <t>Informe de Liquidación 2010, FODESAF.</t>
  </si>
  <si>
    <t>Notas:</t>
  </si>
  <si>
    <t>En el caso de beneficiarios (obras) 2010 sólo se tiene el dato anual del informe de liquidación de FODESAF.</t>
  </si>
  <si>
    <t>Informes Trimestrales, ICAA, 2011.</t>
  </si>
  <si>
    <t>Los beneficiarios se miden a través de la cantidad de obras ejecutadas, no de las personas que se ven beneficiadas.</t>
  </si>
  <si>
    <t>No se toman en cuenta obras en proceso, sólo las efectivamente terminadas.</t>
  </si>
  <si>
    <t xml:space="preserve">Sólo se aplica la Modificación N°2-2011 con fecha 16/06/2011; no así las de fechas 31/05/2011 y 19/12/2011; para efectos de evaluación </t>
  </si>
  <si>
    <t>Población objetivo (personas)</t>
  </si>
  <si>
    <t>Indicadores aplicados a ICAA. Primer Trimestre 2011</t>
  </si>
  <si>
    <t>Indicadores aplicados a ICAA. Segundo Trimestre 2011</t>
  </si>
  <si>
    <t>Indicadores aplicados a ICAA. Tercer Trimestre 2011</t>
  </si>
  <si>
    <t>Indicadores aplicados a ICAA. Cuarto Trimestre 2011</t>
  </si>
  <si>
    <t>Indicadores aplicados a ICAA.  2011</t>
  </si>
  <si>
    <t>Población objetivo:</t>
  </si>
  <si>
    <t>Construcción: población rural pobre sin agua domiciliar</t>
  </si>
  <si>
    <t>Mejoramiento: población rural pobre servida con acueducto rural</t>
  </si>
  <si>
    <t>Primer Trimestre</t>
  </si>
  <si>
    <t>Segundo Trimestre</t>
  </si>
  <si>
    <t>Tercer Trimestre</t>
  </si>
  <si>
    <t>Cuarto Trimestre</t>
  </si>
  <si>
    <t>Beneficiarios (obras y personas)</t>
  </si>
  <si>
    <t>Los beneficiarios se miden a través de la cantidad de obras ejecutadas y de las personas que se ven beneficiadas.</t>
  </si>
  <si>
    <t>personas</t>
  </si>
  <si>
    <t>Índice de crecimiento beneficiarios (ICB)</t>
  </si>
  <si>
    <t>Gasto programado por beneficiario (GPB)</t>
  </si>
  <si>
    <t>Gasto efectivo por beneficiario (GEB)</t>
  </si>
  <si>
    <t>Equipos Desinfección</t>
  </si>
  <si>
    <t>Gasto programado por obra</t>
  </si>
  <si>
    <t>Gasto efectivo por obra</t>
  </si>
  <si>
    <t>Construcción Acueductos Rurales</t>
  </si>
  <si>
    <t>Proyectos terminados</t>
  </si>
  <si>
    <t>Proyectos en proceso</t>
  </si>
  <si>
    <t>Proyectos por iniciar</t>
  </si>
  <si>
    <t>Nota: Proyectos terminados se refiere a quellos acueductos que se finalicen en este año, aunque fuesen iniciados en años anteriores, dentro de la programación se contemplan cuáles obras están para finalizar en este año, de acuerdo a su nivel de avance. Los proyectos en proceso son aquellas obras que han iniciado en años anteriores y que continuán en construcción este año. Los proyectos por iniciar son las obras que se empezarán a ejecutar en este año, cuyo proceso puede finalizar en este o en años próximos.</t>
  </si>
  <si>
    <t>,</t>
  </si>
  <si>
    <t>IPC 1T ( 2015)</t>
  </si>
  <si>
    <t>Programación inicial y modificaciones 2015, DESAF.</t>
  </si>
  <si>
    <t>Efectivos 2T  2015</t>
  </si>
  <si>
    <t>IPC 2T ( 2015)</t>
  </si>
  <si>
    <t>Gasto efectivo real por beneficiario 2T  2015</t>
  </si>
  <si>
    <t>Efectivos 3T  2015 (obras)</t>
  </si>
  <si>
    <t>Efectivos 3T 2015</t>
  </si>
  <si>
    <t>IPC 3T ( 2015)</t>
  </si>
  <si>
    <t>Efectivos 4T 2015</t>
  </si>
  <si>
    <t>IPC 4T ( 2015)</t>
  </si>
  <si>
    <t>Gasto efectivo real 4T 2015</t>
  </si>
  <si>
    <t>Gasto efectivo real por beneficiario 4T 2015</t>
  </si>
  <si>
    <t>Efectivos 1S 2015 (obras)</t>
  </si>
  <si>
    <t>Efectivos 1S 2015</t>
  </si>
  <si>
    <t>IPC 1S ( 2015)</t>
  </si>
  <si>
    <t>Gasto efectivo real 1S 2015</t>
  </si>
  <si>
    <t>Gasto efectivo real por beneficiario 1S 2015</t>
  </si>
  <si>
    <t>Efectivos 3TA 2015 (obras)</t>
  </si>
  <si>
    <t>Efectivos 3TA 2015</t>
  </si>
  <si>
    <t>IPC 3TA ( 2015)</t>
  </si>
  <si>
    <t>Gasto efectivo real 3TA 2015</t>
  </si>
  <si>
    <t>Gasto efectivo real por beneficiario 3TA 2015</t>
  </si>
  <si>
    <t>Efectivos  2015 (obras)</t>
  </si>
  <si>
    <t>Efectivos  2015</t>
  </si>
  <si>
    <t>IPC ( 2015)</t>
  </si>
  <si>
    <t>Gasto efectivo real  2015</t>
  </si>
  <si>
    <t>Gasto efectivo real por beneficiario  2015</t>
  </si>
  <si>
    <t>Indicadores aplicados a ICAA.   Primer Trimestre 2016</t>
  </si>
  <si>
    <r>
      <t xml:space="preserve">Efectivos 1T  2015 </t>
    </r>
    <r>
      <rPr>
        <i/>
        <sz val="11"/>
        <color theme="1"/>
        <rFont val="Calibri"/>
        <family val="2"/>
        <scheme val="minor"/>
      </rPr>
      <t>(obras)</t>
    </r>
  </si>
  <si>
    <r>
      <t xml:space="preserve">Programados  1T 2016 </t>
    </r>
    <r>
      <rPr>
        <i/>
        <sz val="11"/>
        <color theme="1"/>
        <rFont val="Calibri"/>
        <family val="2"/>
        <scheme val="minor"/>
      </rPr>
      <t>(obras)</t>
    </r>
  </si>
  <si>
    <t>Efectivos 1T 2016 (obras)</t>
  </si>
  <si>
    <t>Programados año 2016 (obras)</t>
  </si>
  <si>
    <t>Efectivos 1T 2015</t>
  </si>
  <si>
    <t>Programados  1T 2016</t>
  </si>
  <si>
    <t>Efectivos 1T  2016</t>
  </si>
  <si>
    <t>Programados año 2016</t>
  </si>
  <si>
    <t>En transferencias 1T  2016</t>
  </si>
  <si>
    <t>Efectivos  1T 2016</t>
  </si>
  <si>
    <t>IPC 1T ( 2016)</t>
  </si>
  <si>
    <t>Gasto efectivo real  1T 2015</t>
  </si>
  <si>
    <t>Gasto efectivo real 1T  2016</t>
  </si>
  <si>
    <t>Gasto efectivo real por beneficiario  1T 2015</t>
  </si>
  <si>
    <t>Gasto efectivo real por beneficiario 1T 2016</t>
  </si>
  <si>
    <t>Informes Trimestrales 2015 y 2016, ICAA.</t>
  </si>
  <si>
    <t>Programación inicial y modificaciones 2016, DESAF.</t>
  </si>
  <si>
    <t>Población objetivo estimada a partir de ENAHO 2015</t>
  </si>
  <si>
    <t>Indicadores aplicados a ICAA.  Segundo Trimestre 2016</t>
  </si>
  <si>
    <r>
      <t xml:space="preserve">Efectivos 2T 2015 </t>
    </r>
    <r>
      <rPr>
        <i/>
        <sz val="11"/>
        <color theme="1"/>
        <rFont val="Calibri"/>
        <family val="2"/>
        <scheme val="minor"/>
      </rPr>
      <t>(obras)</t>
    </r>
  </si>
  <si>
    <t>Programados 2T  2016 (obras)</t>
  </si>
  <si>
    <t>Efectivos 2T 2016 (obras)</t>
  </si>
  <si>
    <t>Programados  2T 2016</t>
  </si>
  <si>
    <t>Efectivos 2T  2016</t>
  </si>
  <si>
    <t>En transferencias 2T  2016</t>
  </si>
  <si>
    <t>Programados 2T  2016</t>
  </si>
  <si>
    <t>Efectivos  2T 2016</t>
  </si>
  <si>
    <t>IPC 2T ( 2016)</t>
  </si>
  <si>
    <t>Gasto efectivo real 2T 2015</t>
  </si>
  <si>
    <t>Gasto efectivo real 2T  2016</t>
  </si>
  <si>
    <t>Gasto efectivo real por beneficiario 2T  2016</t>
  </si>
  <si>
    <t>Indicadores aplicados a ICAA.  Tercer Trimestre 2016</t>
  </si>
  <si>
    <t>Programados 3T 2016 (obras)</t>
  </si>
  <si>
    <t>Efectivos 3T  2016 (obras)</t>
  </si>
  <si>
    <t>Programados 3T  2016</t>
  </si>
  <si>
    <t>Efectivos 3T 2016</t>
  </si>
  <si>
    <t>En transferencias 3T  2016</t>
  </si>
  <si>
    <t>IPC 3T ( 2016)</t>
  </si>
  <si>
    <t>Gasto efectivo real  3T 2015</t>
  </si>
  <si>
    <t>Gasto efectivo real 3T 2016</t>
  </si>
  <si>
    <t>Gasto efectivo real por beneficiario 3T 2015</t>
  </si>
  <si>
    <t>Gasto efectivo real por beneficiario  3T 2016</t>
  </si>
  <si>
    <t>Indicadores aplicados a ICAA.  Cuarto Trimestre 2016</t>
  </si>
  <si>
    <t>Programados 4T 2016 (obras)</t>
  </si>
  <si>
    <t>Programados 4T 2016</t>
  </si>
  <si>
    <t>Efectivos 4T 2016</t>
  </si>
  <si>
    <t>En transferencias 4T 2016</t>
  </si>
  <si>
    <t>IPC 4T ( 2016)</t>
  </si>
  <si>
    <t>Gasto efectivo real 4T 2016</t>
  </si>
  <si>
    <t>Gasto efectivo real por beneficiario 4T 2016</t>
  </si>
  <si>
    <t>Indicadores aplicados a ICAA.  Primer Semestre 2016</t>
  </si>
  <si>
    <t>Programados 1S 2016 (obras)</t>
  </si>
  <si>
    <t>Efectivos 1S 2016 (obras)</t>
  </si>
  <si>
    <t>Programados 1S 2016</t>
  </si>
  <si>
    <t>Efectivos 1S 2016</t>
  </si>
  <si>
    <t>En transferencias 1S 2016</t>
  </si>
  <si>
    <t>IPC 1S ( 2016)</t>
  </si>
  <si>
    <t>Gasto efectivo real 1S 2016</t>
  </si>
  <si>
    <t>Gasto efectivo real por beneficiario 1S 2016</t>
  </si>
  <si>
    <t>Indicadores aplicados a ICAA.  Tercer Trimestre Acumulado 2016</t>
  </si>
  <si>
    <t>Programados 3TA  2016 (obras)</t>
  </si>
  <si>
    <t>Efectivos 3TA 2016 (obras)</t>
  </si>
  <si>
    <t>Programados 3TA 2016</t>
  </si>
  <si>
    <t>Efectivos 3TA 2016</t>
  </si>
  <si>
    <t>En transferencias 3TA 2016</t>
  </si>
  <si>
    <t>IPC 3TA ( 2016)</t>
  </si>
  <si>
    <t>Gasto efectivo real 3TA 2016</t>
  </si>
  <si>
    <t>Gasto efectivo real por beneficiario 3TA 2016</t>
  </si>
  <si>
    <t>Indicadores aplicados a ICAA.  Año 2016</t>
  </si>
  <si>
    <t>Programados  2016  (obras)</t>
  </si>
  <si>
    <t>Efectivos  2016 (obras)</t>
  </si>
  <si>
    <t>Programados  2016</t>
  </si>
  <si>
    <t>Efectivos  2016</t>
  </si>
  <si>
    <t>En transferencias  2016</t>
  </si>
  <si>
    <t>IPC ( 2016)</t>
  </si>
  <si>
    <t>Gasto efectivo real  2016</t>
  </si>
  <si>
    <t>Gasto efectivo real por beneficiario  2016</t>
  </si>
  <si>
    <t>Fecha de actualización: 20/10/2016</t>
  </si>
  <si>
    <t>Fecha de actualización: 08/11/2016</t>
  </si>
  <si>
    <t>Efectivos 4T 2015 (obras)</t>
  </si>
  <si>
    <t>Efectivos 4T 2016(obras)</t>
  </si>
  <si>
    <t>Fecha de actualización: 21/03/2017</t>
  </si>
  <si>
    <t>Equipos eliminadores de hierro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</si>
</sst>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* #,##0_);_(* \(#,##0\);_(* \-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</font>
    <font>
      <sz val="10"/>
      <color rgb="FF222222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1" xfId="0" applyBorder="1"/>
    <xf numFmtId="0" fontId="0" fillId="0" borderId="0" xfId="0" applyBorder="1" applyAlignment="1"/>
    <xf numFmtId="0" fontId="0" fillId="0" borderId="2" xfId="0" applyBorder="1"/>
    <xf numFmtId="0" fontId="3" fillId="0" borderId="0" xfId="0" applyFont="1" applyBorder="1"/>
    <xf numFmtId="0" fontId="2" fillId="0" borderId="0" xfId="0" applyFont="1"/>
    <xf numFmtId="164" fontId="0" fillId="0" borderId="0" xfId="1" applyFont="1"/>
    <xf numFmtId="0" fontId="3" fillId="0" borderId="2" xfId="0" applyFont="1" applyBorder="1"/>
    <xf numFmtId="164" fontId="0" fillId="0" borderId="0" xfId="0" applyNumberFormat="1"/>
    <xf numFmtId="2" fontId="0" fillId="0" borderId="0" xfId="0" applyNumberFormat="1"/>
    <xf numFmtId="0" fontId="7" fillId="0" borderId="0" xfId="0" applyFont="1"/>
    <xf numFmtId="165" fontId="0" fillId="0" borderId="0" xfId="1" applyNumberFormat="1" applyFont="1"/>
    <xf numFmtId="165" fontId="0" fillId="0" borderId="0" xfId="0" applyNumberFormat="1"/>
    <xf numFmtId="165" fontId="0" fillId="0" borderId="0" xfId="1" applyNumberFormat="1" applyFont="1" applyAlignment="1">
      <alignment horizontal="center"/>
    </xf>
    <xf numFmtId="0" fontId="0" fillId="0" borderId="4" xfId="0" applyBorder="1"/>
    <xf numFmtId="165" fontId="0" fillId="2" borderId="0" xfId="1" applyNumberFormat="1" applyFont="1" applyFill="1"/>
    <xf numFmtId="164" fontId="0" fillId="0" borderId="0" xfId="1" applyFont="1" applyAlignment="1">
      <alignment horizontal="right"/>
    </xf>
    <xf numFmtId="165" fontId="0" fillId="0" borderId="0" xfId="1" applyNumberFormat="1" applyFont="1" applyAlignment="1"/>
    <xf numFmtId="164" fontId="0" fillId="3" borderId="0" xfId="1" applyFont="1" applyFill="1"/>
    <xf numFmtId="165" fontId="0" fillId="3" borderId="0" xfId="1" applyNumberFormat="1" applyFont="1" applyFill="1"/>
    <xf numFmtId="0" fontId="8" fillId="0" borderId="0" xfId="0" applyFont="1" applyFill="1"/>
    <xf numFmtId="164" fontId="8" fillId="0" borderId="0" xfId="1" applyFont="1" applyFill="1"/>
    <xf numFmtId="0" fontId="0" fillId="0" borderId="0" xfId="0" applyAlignment="1">
      <alignment horizontal="left" indent="3"/>
    </xf>
    <xf numFmtId="165" fontId="8" fillId="0" borderId="0" xfId="0" applyNumberFormat="1" applyFont="1" applyFill="1"/>
    <xf numFmtId="165" fontId="8" fillId="0" borderId="0" xfId="1" applyNumberFormat="1" applyFont="1" applyFill="1"/>
    <xf numFmtId="165" fontId="3" fillId="0" borderId="2" xfId="1" applyNumberFormat="1" applyFont="1" applyBorder="1"/>
    <xf numFmtId="165" fontId="0" fillId="0" borderId="0" xfId="1" applyNumberFormat="1" applyFont="1" applyFill="1"/>
    <xf numFmtId="165" fontId="0" fillId="0" borderId="4" xfId="1" applyNumberFormat="1" applyFont="1" applyBorder="1"/>
    <xf numFmtId="165" fontId="0" fillId="0" borderId="0" xfId="1" applyNumberFormat="1" applyFont="1" applyAlignment="1">
      <alignment horizontal="left" indent="3"/>
    </xf>
    <xf numFmtId="165" fontId="0" fillId="0" borderId="1" xfId="1" applyNumberFormat="1" applyFont="1" applyBorder="1"/>
    <xf numFmtId="165" fontId="0" fillId="0" borderId="2" xfId="1" applyNumberFormat="1" applyFont="1" applyBorder="1"/>
    <xf numFmtId="165" fontId="2" fillId="0" borderId="0" xfId="1" applyNumberFormat="1" applyFont="1"/>
    <xf numFmtId="165" fontId="0" fillId="0" borderId="0" xfId="1" applyNumberFormat="1" applyFont="1" applyBorder="1" applyAlignment="1"/>
    <xf numFmtId="165" fontId="3" fillId="0" borderId="2" xfId="1" applyNumberFormat="1" applyFont="1" applyBorder="1" applyAlignment="1">
      <alignment horizontal="center" vertical="center" wrapText="1"/>
    </xf>
    <xf numFmtId="165" fontId="3" fillId="0" borderId="0" xfId="1" applyNumberFormat="1" applyFont="1" applyBorder="1"/>
    <xf numFmtId="165" fontId="0" fillId="3" borderId="0" xfId="1" applyNumberFormat="1" applyFont="1" applyFill="1" applyAlignment="1">
      <alignment vertical="center" wrapText="1"/>
    </xf>
    <xf numFmtId="165" fontId="0" fillId="0" borderId="0" xfId="1" applyNumberFormat="1" applyFont="1" applyAlignment="1">
      <alignment vertical="center" wrapText="1"/>
    </xf>
    <xf numFmtId="165" fontId="0" fillId="0" borderId="0" xfId="1" applyNumberFormat="1" applyFont="1" applyFill="1" applyBorder="1"/>
    <xf numFmtId="164" fontId="0" fillId="0" borderId="0" xfId="1" applyNumberFormat="1" applyFont="1"/>
    <xf numFmtId="165" fontId="9" fillId="0" borderId="0" xfId="1" applyNumberFormat="1" applyFont="1" applyAlignment="1">
      <alignment horizontal="left" indent="5"/>
    </xf>
    <xf numFmtId="165" fontId="0" fillId="0" borderId="1" xfId="1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3" fillId="0" borderId="0" xfId="1" applyNumberFormat="1" applyFont="1"/>
    <xf numFmtId="3" fontId="1" fillId="0" borderId="0" xfId="0" applyNumberFormat="1" applyFont="1"/>
    <xf numFmtId="164" fontId="0" fillId="0" borderId="0" xfId="1" applyNumberFormat="1" applyFont="1" applyFill="1"/>
    <xf numFmtId="165" fontId="7" fillId="0" borderId="0" xfId="1" applyNumberFormat="1" applyFont="1"/>
    <xf numFmtId="164" fontId="0" fillId="4" borderId="0" xfId="1" applyNumberFormat="1" applyFont="1" applyFill="1"/>
    <xf numFmtId="164" fontId="0" fillId="4" borderId="0" xfId="1" applyFont="1" applyFill="1"/>
    <xf numFmtId="9" fontId="0" fillId="0" borderId="0" xfId="3" applyFont="1"/>
    <xf numFmtId="37" fontId="0" fillId="0" borderId="0" xfId="1" applyNumberFormat="1" applyFont="1" applyFill="1"/>
    <xf numFmtId="37" fontId="0" fillId="0" borderId="0" xfId="1" applyNumberFormat="1" applyFont="1"/>
    <xf numFmtId="4" fontId="0" fillId="0" borderId="0" xfId="1" applyNumberFormat="1" applyFont="1" applyFill="1"/>
    <xf numFmtId="4" fontId="0" fillId="0" borderId="0" xfId="1" applyNumberFormat="1" applyFont="1"/>
    <xf numFmtId="39" fontId="0" fillId="0" borderId="0" xfId="1" applyNumberFormat="1" applyFont="1" applyFill="1"/>
    <xf numFmtId="4" fontId="0" fillId="0" borderId="0" xfId="1" applyNumberFormat="1" applyFont="1" applyFill="1" applyAlignment="1"/>
    <xf numFmtId="4" fontId="0" fillId="0" borderId="0" xfId="1" applyNumberFormat="1" applyFont="1" applyAlignment="1"/>
    <xf numFmtId="39" fontId="0" fillId="0" borderId="0" xfId="1" applyNumberFormat="1" applyFont="1"/>
    <xf numFmtId="39" fontId="0" fillId="0" borderId="0" xfId="1" applyNumberFormat="1" applyFont="1" applyFill="1" applyAlignment="1"/>
    <xf numFmtId="4" fontId="1" fillId="0" borderId="0" xfId="0" applyNumberFormat="1" applyFont="1"/>
    <xf numFmtId="0" fontId="11" fillId="0" borderId="0" xfId="0" applyFont="1"/>
    <xf numFmtId="37" fontId="0" fillId="0" borderId="0" xfId="1" applyNumberFormat="1" applyFont="1" applyFill="1" applyAlignment="1">
      <alignment horizontal="right"/>
    </xf>
    <xf numFmtId="166" fontId="12" fillId="0" borderId="0" xfId="1" applyNumberFormat="1" applyFont="1" applyFill="1" applyBorder="1" applyAlignment="1" applyProtection="1"/>
    <xf numFmtId="165" fontId="2" fillId="0" borderId="0" xfId="1" applyNumberFormat="1" applyFont="1" applyAlignment="1">
      <alignment horizont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165" fontId="0" fillId="0" borderId="3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0" xfId="1" applyFont="1" applyAlignment="1">
      <alignment horizontal="left"/>
    </xf>
    <xf numFmtId="165" fontId="0" fillId="0" borderId="0" xfId="1" applyNumberFormat="1" applyFont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1" applyNumberFormat="1" applyFont="1" applyFill="1" applyBorder="1" applyAlignment="1" applyProtection="1">
      <alignment horizontal="left" vertical="center" wrapText="1"/>
    </xf>
    <xf numFmtId="0" fontId="0" fillId="0" borderId="2" xfId="0" applyBorder="1"/>
    <xf numFmtId="165" fontId="3" fillId="0" borderId="4" xfId="1" applyNumberFormat="1" applyFont="1" applyBorder="1" applyAlignment="1">
      <alignment horizontal="center"/>
    </xf>
  </cellXfs>
  <cellStyles count="4">
    <cellStyle name="Excel Built-in Normal" xfId="2"/>
    <cellStyle name="Millares" xfId="1" builtinId="3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Cobertura Potencial: Cobertura Programada por Trimestre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002405949257169E-2"/>
          <c:y val="0.25130796150481416"/>
          <c:w val="0.6183864829396325"/>
          <c:h val="0.47435549722951492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 Trimestre'!$C$40:$E$40</c:f>
              <c:numCache>
                <c:formatCode>_(* #,##0_);_(* \(#,##0\);_(* "-"??_);_(@_)</c:formatCode>
                <c:ptCount val="3"/>
                <c:pt idx="0">
                  <c:v>7.4118301043832741E-2</c:v>
                </c:pt>
                <c:pt idx="1">
                  <c:v>4.658427643657688E-2</c:v>
                </c:pt>
                <c:pt idx="2">
                  <c:v>1.1541822618674669E-2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'II Trimestre'!$C$40:$E$40</c:f>
              <c:numCache>
                <c:formatCode>_(* #,##0.00_);_(* \(#,##0.00\);_(* "-"??_);_(@_)</c:formatCode>
                <c:ptCount val="3"/>
                <c:pt idx="0">
                  <c:v>7.4118301043832741E-2</c:v>
                </c:pt>
                <c:pt idx="1">
                  <c:v>4.658427643657688E-2</c:v>
                </c:pt>
                <c:pt idx="2">
                  <c:v>1.1541822618674669E-2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'III Trimestre'!$C$40:$E$40</c:f>
              <c:numCache>
                <c:formatCode>_(* #,##0_);_(* \(#,##0\);_(* "-"??_);_(@_)</c:formatCode>
                <c:ptCount val="3"/>
                <c:pt idx="0">
                  <c:v>8.7500772065635876E-2</c:v>
                </c:pt>
                <c:pt idx="1">
                  <c:v>6.8506288877318938E-2</c:v>
                </c:pt>
                <c:pt idx="2">
                  <c:v>2.3083645237349338E-2</c:v>
                </c:pt>
              </c:numCache>
            </c:numRef>
          </c:val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'IV Trimestre'!$C$40:$E$40</c:f>
              <c:numCache>
                <c:formatCode>_(* #,##0_);_(* \(#,##0\);_(* "-"??_);_(@_)</c:formatCode>
                <c:ptCount val="3"/>
                <c:pt idx="0">
                  <c:v>8.7500772065635876E-2</c:v>
                </c:pt>
                <c:pt idx="1">
                  <c:v>6.8506288877318938E-2</c:v>
                </c:pt>
                <c:pt idx="2">
                  <c:v>2.3083645237349338E-2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309944"/>
        <c:axId val="2343488"/>
      </c:barChart>
      <c:catAx>
        <c:axId val="161309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343488"/>
        <c:crosses val="autoZero"/>
        <c:auto val="1"/>
        <c:lblAlgn val="ctr"/>
        <c:lblOffset val="100"/>
        <c:noMultiLvlLbl val="0"/>
      </c:catAx>
      <c:valAx>
        <c:axId val="2343488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161309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AyA: Indicadores de Resultados 2016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Anual!$A$48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multiLvlStrRef>
              <c:f>(Anual!$B$4,Anual!$C$5:$I$6)</c:f>
              <c:multiLvlStrCache>
                <c:ptCount val="8"/>
                <c:lvl>
                  <c:pt idx="0">
                    <c:v>Total Programa</c:v>
                  </c:pt>
                  <c:pt idx="1">
                    <c:v>Proyectos terminados</c:v>
                  </c:pt>
                  <c:pt idx="2">
                    <c:v>Proyectos en proceso</c:v>
                  </c:pt>
                  <c:pt idx="3">
                    <c:v>Proyectos por iniciar</c:v>
                  </c:pt>
                  <c:pt idx="4">
                    <c:v>Proyectos terminados</c:v>
                  </c:pt>
                  <c:pt idx="5">
                    <c:v>Proyectos en proceso</c:v>
                  </c:pt>
                  <c:pt idx="6">
                    <c:v>Proyectos por iniciar</c:v>
                  </c:pt>
                  <c:pt idx="7">
                    <c:v>Proyectos terminados</c:v>
                  </c:pt>
                </c:lvl>
                <c:lvl>
                  <c:pt idx="1">
                    <c:v>Construcción Acueductos Rurales</c:v>
                  </c:pt>
                  <c:pt idx="4">
                    <c:v>Ampliación o mejoras</c:v>
                  </c:pt>
                  <c:pt idx="7">
                    <c:v>Equipos Desinfección</c:v>
                  </c:pt>
                </c:lvl>
              </c:multiLvlStrCache>
            </c:multiLvlStrRef>
          </c:cat>
          <c:val>
            <c:numRef>
              <c:f>Anual!$B$48:$I$48</c:f>
              <c:numCache>
                <c:formatCode>_(* #,##0.00_);_(* \(#,##0.00\);_(* "-"??_);_(@_)</c:formatCode>
                <c:ptCount val="8"/>
                <c:pt idx="0">
                  <c:v>208.45712697690871</c:v>
                </c:pt>
                <c:pt idx="1">
                  <c:v>37.056643726839603</c:v>
                </c:pt>
                <c:pt idx="2">
                  <c:v>151.36069114470843</c:v>
                </c:pt>
                <c:pt idx="3">
                  <c:v>100</c:v>
                </c:pt>
                <c:pt idx="4">
                  <c:v>281.57795394488488</c:v>
                </c:pt>
                <c:pt idx="5">
                  <c:v>121.97275114226053</c:v>
                </c:pt>
                <c:pt idx="6">
                  <c:v>114.29787234042553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Anual!$A$49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multiLvlStrRef>
              <c:f>(Anual!$B$4,Anual!$C$5:$I$6)</c:f>
              <c:multiLvlStrCache>
                <c:ptCount val="8"/>
                <c:lvl>
                  <c:pt idx="0">
                    <c:v>Total Programa</c:v>
                  </c:pt>
                  <c:pt idx="1">
                    <c:v>Proyectos terminados</c:v>
                  </c:pt>
                  <c:pt idx="2">
                    <c:v>Proyectos en proceso</c:v>
                  </c:pt>
                  <c:pt idx="3">
                    <c:v>Proyectos por iniciar</c:v>
                  </c:pt>
                  <c:pt idx="4">
                    <c:v>Proyectos terminados</c:v>
                  </c:pt>
                  <c:pt idx="5">
                    <c:v>Proyectos en proceso</c:v>
                  </c:pt>
                  <c:pt idx="6">
                    <c:v>Proyectos por iniciar</c:v>
                  </c:pt>
                  <c:pt idx="7">
                    <c:v>Proyectos terminados</c:v>
                  </c:pt>
                </c:lvl>
                <c:lvl>
                  <c:pt idx="1">
                    <c:v>Construcción Acueductos Rurales</c:v>
                  </c:pt>
                  <c:pt idx="4">
                    <c:v>Ampliación o mejoras</c:v>
                  </c:pt>
                  <c:pt idx="7">
                    <c:v>Equipos Desinfección</c:v>
                  </c:pt>
                </c:lvl>
              </c:multiLvlStrCache>
            </c:multiLvlStrRef>
          </c:cat>
          <c:val>
            <c:numRef>
              <c:f>Anual!$B$49:$I$49</c:f>
              <c:numCache>
                <c:formatCode>_(* #,##0.00_);_(* \(#,##0.00\);_(* "-"??_);_(@_)</c:formatCode>
                <c:ptCount val="8"/>
                <c:pt idx="0">
                  <c:v>81.318881909241071</c:v>
                </c:pt>
                <c:pt idx="1">
                  <c:v>0</c:v>
                </c:pt>
                <c:pt idx="2">
                  <c:v>570.95024880531525</c:v>
                </c:pt>
                <c:pt idx="3">
                  <c:v>0</c:v>
                </c:pt>
                <c:pt idx="4">
                  <c:v>4.1960307423752568</c:v>
                </c:pt>
                <c:pt idx="5">
                  <c:v>103.44878506560885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Anual!$A$50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multiLvlStrRef>
              <c:f>(Anual!$B$4,Anual!$C$5:$I$6)</c:f>
              <c:multiLvlStrCache>
                <c:ptCount val="8"/>
                <c:lvl>
                  <c:pt idx="0">
                    <c:v>Total Programa</c:v>
                  </c:pt>
                  <c:pt idx="1">
                    <c:v>Proyectos terminados</c:v>
                  </c:pt>
                  <c:pt idx="2">
                    <c:v>Proyectos en proceso</c:v>
                  </c:pt>
                  <c:pt idx="3">
                    <c:v>Proyectos por iniciar</c:v>
                  </c:pt>
                  <c:pt idx="4">
                    <c:v>Proyectos terminados</c:v>
                  </c:pt>
                  <c:pt idx="5">
                    <c:v>Proyectos en proceso</c:v>
                  </c:pt>
                  <c:pt idx="6">
                    <c:v>Proyectos por iniciar</c:v>
                  </c:pt>
                  <c:pt idx="7">
                    <c:v>Proyectos terminados</c:v>
                  </c:pt>
                </c:lvl>
                <c:lvl>
                  <c:pt idx="1">
                    <c:v>Construcción Acueductos Rurales</c:v>
                  </c:pt>
                  <c:pt idx="4">
                    <c:v>Ampliación o mejoras</c:v>
                  </c:pt>
                  <c:pt idx="7">
                    <c:v>Equipos Desinfección</c:v>
                  </c:pt>
                </c:lvl>
              </c:multiLvlStrCache>
            </c:multiLvlStrRef>
          </c:cat>
          <c:val>
            <c:numRef>
              <c:f>Anual!$B$50:$I$50</c:f>
              <c:numCache>
                <c:formatCode>_(* #,##0.00_);_(* \(#,##0.00\);_(* "-"??_);_(@_)</c:formatCode>
                <c:ptCount val="8"/>
                <c:pt idx="0">
                  <c:v>144.88800444307489</c:v>
                </c:pt>
                <c:pt idx="1">
                  <c:v>18.528321863419801</c:v>
                </c:pt>
                <c:pt idx="2">
                  <c:v>361.15546997501184</c:v>
                </c:pt>
                <c:pt idx="3">
                  <c:v>50</c:v>
                </c:pt>
                <c:pt idx="4">
                  <c:v>142.88699234363008</c:v>
                </c:pt>
                <c:pt idx="5">
                  <c:v>112.7107681039347</c:v>
                </c:pt>
                <c:pt idx="6">
                  <c:v>57.148936170212764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62461776"/>
        <c:axId val="162462168"/>
      </c:barChart>
      <c:catAx>
        <c:axId val="162461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2462168"/>
        <c:crosses val="autoZero"/>
        <c:auto val="1"/>
        <c:lblAlgn val="ctr"/>
        <c:lblOffset val="100"/>
        <c:noMultiLvlLbl val="0"/>
      </c:catAx>
      <c:valAx>
        <c:axId val="162462168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none"/>
        <c:minorTickMark val="none"/>
        <c:tickLblPos val="nextTo"/>
        <c:crossAx val="1624617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AyA: Indicadores de Gasto Medio por Obra 2016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Gasto programado por obra</c:v>
                </c:pt>
              </c:strCache>
            </c:strRef>
          </c:tx>
          <c:invertIfNegative val="0"/>
          <c:cat>
            <c:multiLvlStrRef>
              <c:f>(Anual!$B$4,Anual!$C$5:$I$6)</c:f>
              <c:multiLvlStrCache>
                <c:ptCount val="8"/>
                <c:lvl>
                  <c:pt idx="0">
                    <c:v>Total Programa</c:v>
                  </c:pt>
                  <c:pt idx="1">
                    <c:v>Proyectos terminados</c:v>
                  </c:pt>
                  <c:pt idx="2">
                    <c:v>Proyectos en proceso</c:v>
                  </c:pt>
                  <c:pt idx="3">
                    <c:v>Proyectos por iniciar</c:v>
                  </c:pt>
                  <c:pt idx="4">
                    <c:v>Proyectos terminados</c:v>
                  </c:pt>
                  <c:pt idx="5">
                    <c:v>Proyectos en proceso</c:v>
                  </c:pt>
                  <c:pt idx="6">
                    <c:v>Proyectos por iniciar</c:v>
                  </c:pt>
                  <c:pt idx="7">
                    <c:v>Proyectos terminados</c:v>
                  </c:pt>
                </c:lvl>
                <c:lvl>
                  <c:pt idx="1">
                    <c:v>Construcción Acueductos Rurales</c:v>
                  </c:pt>
                  <c:pt idx="4">
                    <c:v>Ampliación o mejoras</c:v>
                  </c:pt>
                  <c:pt idx="7">
                    <c:v>Equipos Desinfección</c:v>
                  </c:pt>
                </c:lvl>
              </c:multiLvlStrCache>
            </c:multiLvlStrRef>
          </c:cat>
          <c:val>
            <c:numRef>
              <c:f>Anual!$B$69:$I$69</c:f>
              <c:numCache>
                <c:formatCode>_(* #,##0_);_(* \(#,##0\);_(* "-"??_);_(@_)</c:formatCode>
                <c:ptCount val="8"/>
                <c:pt idx="0">
                  <c:v>149173388.45624998</c:v>
                </c:pt>
                <c:pt idx="1">
                  <c:v>219142228</c:v>
                </c:pt>
                <c:pt idx="2">
                  <c:v>53267430.666666664</c:v>
                </c:pt>
                <c:pt idx="3">
                  <c:v>64100000</c:v>
                </c:pt>
                <c:pt idx="4">
                  <c:v>82419018.01166667</c:v>
                </c:pt>
                <c:pt idx="5">
                  <c:v>318709335.14666671</c:v>
                </c:pt>
                <c:pt idx="6">
                  <c:v>200000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Anual!$A$70</c:f>
              <c:strCache>
                <c:ptCount val="1"/>
                <c:pt idx="0">
                  <c:v>Gasto efectivo por obra</c:v>
                </c:pt>
              </c:strCache>
            </c:strRef>
          </c:tx>
          <c:invertIfNegative val="0"/>
          <c:cat>
            <c:multiLvlStrRef>
              <c:f>(Anual!$B$4,Anual!$C$5:$I$6)</c:f>
              <c:multiLvlStrCache>
                <c:ptCount val="8"/>
                <c:lvl>
                  <c:pt idx="0">
                    <c:v>Total Programa</c:v>
                  </c:pt>
                  <c:pt idx="1">
                    <c:v>Proyectos terminados</c:v>
                  </c:pt>
                  <c:pt idx="2">
                    <c:v>Proyectos en proceso</c:v>
                  </c:pt>
                  <c:pt idx="3">
                    <c:v>Proyectos por iniciar</c:v>
                  </c:pt>
                  <c:pt idx="4">
                    <c:v>Proyectos terminados</c:v>
                  </c:pt>
                  <c:pt idx="5">
                    <c:v>Proyectos en proceso</c:v>
                  </c:pt>
                  <c:pt idx="6">
                    <c:v>Proyectos por iniciar</c:v>
                  </c:pt>
                  <c:pt idx="7">
                    <c:v>Proyectos terminados</c:v>
                  </c:pt>
                </c:lvl>
                <c:lvl>
                  <c:pt idx="1">
                    <c:v>Construcción Acueductos Rurales</c:v>
                  </c:pt>
                  <c:pt idx="4">
                    <c:v>Ampliación o mejoras</c:v>
                  </c:pt>
                  <c:pt idx="7">
                    <c:v>Equipos Desinfección</c:v>
                  </c:pt>
                </c:lvl>
              </c:multiLvlStrCache>
            </c:multiLvlStrRef>
          </c:cat>
          <c:val>
            <c:numRef>
              <c:f>Anual!$B$70:$I$70</c:f>
              <c:numCache>
                <c:formatCode>_(* #,##0_);_(* \(#,##0\);_(* "-"??_);_(@_)</c:formatCode>
                <c:ptCount val="8"/>
                <c:pt idx="0">
                  <c:v>35942557.510741152</c:v>
                </c:pt>
                <c:pt idx="1">
                  <c:v>0</c:v>
                </c:pt>
                <c:pt idx="2">
                  <c:v>182478316.75411931</c:v>
                </c:pt>
                <c:pt idx="3">
                  <c:v>0</c:v>
                </c:pt>
                <c:pt idx="4">
                  <c:v>6916654.666666667</c:v>
                </c:pt>
                <c:pt idx="5">
                  <c:v>219800623.39993745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62462952"/>
        <c:axId val="163474520"/>
      </c:barChart>
      <c:catAx>
        <c:axId val="162462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3474520"/>
        <c:crosses val="autoZero"/>
        <c:auto val="1"/>
        <c:lblAlgn val="ctr"/>
        <c:lblOffset val="100"/>
        <c:noMultiLvlLbl val="0"/>
      </c:catAx>
      <c:valAx>
        <c:axId val="16347452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1624629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AyA: Indicadores de Giro de Recursos 2016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Anual!$A$73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Anual!$B$73</c:f>
              <c:numCache>
                <c:formatCode>_(* #,##0.00_);_(* \(#,##0.00\);_(* "-"??_);_(@_)</c:formatCode>
                <c:ptCount val="1"/>
                <c:pt idx="0">
                  <c:v>54.70621083510747</c:v>
                </c:pt>
              </c:numCache>
            </c:numRef>
          </c:val>
        </c:ser>
        <c:ser>
          <c:idx val="1"/>
          <c:order val="1"/>
          <c:tx>
            <c:strRef>
              <c:f>Anual!$A$74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Anual!$B$74</c:f>
              <c:numCache>
                <c:formatCode>_(* #,##0.00_);_(* \(#,##0.00\);_(* "-"??_);_(@_)</c:formatCode>
                <c:ptCount val="1"/>
                <c:pt idx="0">
                  <c:v>148.6465259938183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63475304"/>
        <c:axId val="163475696"/>
      </c:barChart>
      <c:catAx>
        <c:axId val="163475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3475696"/>
        <c:crosses val="autoZero"/>
        <c:auto val="1"/>
        <c:lblAlgn val="ctr"/>
        <c:lblOffset val="100"/>
        <c:noMultiLvlLbl val="0"/>
      </c:catAx>
      <c:valAx>
        <c:axId val="1634756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out"/>
        <c:minorTickMark val="none"/>
        <c:tickLblPos val="none"/>
        <c:crossAx val="16347530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AyA: Efectividad en Obras 2016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Efectividad en Obras</c:v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(Anual!$B$4,Anual!$C$5:$I$6)</c:f>
              <c:multiLvlStrCache>
                <c:ptCount val="8"/>
                <c:lvl>
                  <c:pt idx="0">
                    <c:v>Total Programa</c:v>
                  </c:pt>
                  <c:pt idx="1">
                    <c:v>Proyectos terminados</c:v>
                  </c:pt>
                  <c:pt idx="2">
                    <c:v>Proyectos en proceso</c:v>
                  </c:pt>
                  <c:pt idx="3">
                    <c:v>Proyectos por iniciar</c:v>
                  </c:pt>
                  <c:pt idx="4">
                    <c:v>Proyectos terminados</c:v>
                  </c:pt>
                  <c:pt idx="5">
                    <c:v>Proyectos en proceso</c:v>
                  </c:pt>
                  <c:pt idx="6">
                    <c:v>Proyectos por iniciar</c:v>
                  </c:pt>
                  <c:pt idx="7">
                    <c:v>Proyectos terminados</c:v>
                  </c:pt>
                </c:lvl>
                <c:lvl>
                  <c:pt idx="1">
                    <c:v>Construcción Acueductos Rurales</c:v>
                  </c:pt>
                  <c:pt idx="4">
                    <c:v>Ampliación o mejoras</c:v>
                  </c:pt>
                  <c:pt idx="7">
                    <c:v>Equipos Desinfección</c:v>
                  </c:pt>
                </c:lvl>
              </c:multiLvlStrCache>
            </c:multiLvlStrRef>
          </c:cat>
          <c:val>
            <c:numRef>
              <c:f>Anual!$B$47:$I$47</c:f>
              <c:numCache>
                <c:formatCode>_(* #,##0.00_);_(* \(#,##0.00\);_(* "-"??_);_(@_)</c:formatCode>
                <c:ptCount val="8"/>
                <c:pt idx="0">
                  <c:v>337.5</c:v>
                </c:pt>
                <c:pt idx="1">
                  <c:v>50</c:v>
                </c:pt>
                <c:pt idx="2">
                  <c:v>166.66666666666669</c:v>
                </c:pt>
                <c:pt idx="3">
                  <c:v>100</c:v>
                </c:pt>
                <c:pt idx="4">
                  <c:v>50</c:v>
                </c:pt>
                <c:pt idx="5">
                  <c:v>150</c:v>
                </c:pt>
                <c:pt idx="6">
                  <c:v>200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63476480"/>
        <c:axId val="163476872"/>
      </c:barChart>
      <c:catAx>
        <c:axId val="163476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3476872"/>
        <c:crosses val="autoZero"/>
        <c:auto val="1"/>
        <c:lblAlgn val="ctr"/>
        <c:lblOffset val="100"/>
        <c:noMultiLvlLbl val="0"/>
      </c:catAx>
      <c:valAx>
        <c:axId val="1634768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out"/>
        <c:minorTickMark val="none"/>
        <c:tickLblPos val="none"/>
        <c:crossAx val="16347648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AYA: Indicadores de avance 2016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212292213473316"/>
          <c:y val="0.13646719131709081"/>
          <c:w val="0.84732152230971136"/>
          <c:h val="0.52555107357932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Anual!$A$53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(Anual!$B$4,Anual!$C$6:$I$6)</c:f>
              <c:strCache>
                <c:ptCount val="8"/>
                <c:pt idx="0">
                  <c:v>Total Programa</c:v>
                </c:pt>
                <c:pt idx="1">
                  <c:v>Proyectos terminados</c:v>
                </c:pt>
                <c:pt idx="2">
                  <c:v>Proyectos en proceso</c:v>
                </c:pt>
                <c:pt idx="3">
                  <c:v>Proyectos por iniciar</c:v>
                </c:pt>
                <c:pt idx="4">
                  <c:v>Proyectos terminados</c:v>
                </c:pt>
                <c:pt idx="5">
                  <c:v>Proyectos en proceso</c:v>
                </c:pt>
                <c:pt idx="6">
                  <c:v>Proyectos por iniciar</c:v>
                </c:pt>
                <c:pt idx="7">
                  <c:v>Proyectos terminados</c:v>
                </c:pt>
              </c:strCache>
            </c:strRef>
          </c:cat>
          <c:val>
            <c:numRef>
              <c:f>Anual!$B$53:$I$53</c:f>
              <c:numCache>
                <c:formatCode>_(* #,##0.00_);_(* \(#,##0.00\);_(* "-"??_);_(@_)</c:formatCode>
                <c:ptCount val="8"/>
                <c:pt idx="0">
                  <c:v>208.45712697690871</c:v>
                </c:pt>
                <c:pt idx="1">
                  <c:v>37.056643726839603</c:v>
                </c:pt>
                <c:pt idx="2">
                  <c:v>151.36069114470843</c:v>
                </c:pt>
                <c:pt idx="3">
                  <c:v>100</c:v>
                </c:pt>
                <c:pt idx="4">
                  <c:v>281.57795394488488</c:v>
                </c:pt>
                <c:pt idx="5">
                  <c:v>121.97275114226053</c:v>
                </c:pt>
                <c:pt idx="6">
                  <c:v>114.29787234042553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Anual!$A$54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(Anual!$B$4,Anual!$C$6:$I$6)</c:f>
              <c:strCache>
                <c:ptCount val="8"/>
                <c:pt idx="0">
                  <c:v>Total Programa</c:v>
                </c:pt>
                <c:pt idx="1">
                  <c:v>Proyectos terminados</c:v>
                </c:pt>
                <c:pt idx="2">
                  <c:v>Proyectos en proceso</c:v>
                </c:pt>
                <c:pt idx="3">
                  <c:v>Proyectos por iniciar</c:v>
                </c:pt>
                <c:pt idx="4">
                  <c:v>Proyectos terminados</c:v>
                </c:pt>
                <c:pt idx="5">
                  <c:v>Proyectos en proceso</c:v>
                </c:pt>
                <c:pt idx="6">
                  <c:v>Proyectos por iniciar</c:v>
                </c:pt>
                <c:pt idx="7">
                  <c:v>Proyectos terminados</c:v>
                </c:pt>
              </c:strCache>
            </c:strRef>
          </c:cat>
          <c:val>
            <c:numRef>
              <c:f>Anual!$B$54:$I$54</c:f>
              <c:numCache>
                <c:formatCode>_(* #,##0.00_);_(* \(#,##0.00\);_(* "-"??_);_(@_)</c:formatCode>
                <c:ptCount val="8"/>
                <c:pt idx="0">
                  <c:v>81.318881909241071</c:v>
                </c:pt>
                <c:pt idx="1">
                  <c:v>0</c:v>
                </c:pt>
                <c:pt idx="2">
                  <c:v>570.95024880531525</c:v>
                </c:pt>
                <c:pt idx="3">
                  <c:v>0</c:v>
                </c:pt>
                <c:pt idx="4">
                  <c:v>4.1960307423752568</c:v>
                </c:pt>
                <c:pt idx="5">
                  <c:v>103.44878506560885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Anual!$A$55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(Anual!$B$4,Anual!$C$6:$I$6)</c:f>
              <c:strCache>
                <c:ptCount val="8"/>
                <c:pt idx="0">
                  <c:v>Total Programa</c:v>
                </c:pt>
                <c:pt idx="1">
                  <c:v>Proyectos terminados</c:v>
                </c:pt>
                <c:pt idx="2">
                  <c:v>Proyectos en proceso</c:v>
                </c:pt>
                <c:pt idx="3">
                  <c:v>Proyectos por iniciar</c:v>
                </c:pt>
                <c:pt idx="4">
                  <c:v>Proyectos terminados</c:v>
                </c:pt>
                <c:pt idx="5">
                  <c:v>Proyectos en proceso</c:v>
                </c:pt>
                <c:pt idx="6">
                  <c:v>Proyectos por iniciar</c:v>
                </c:pt>
                <c:pt idx="7">
                  <c:v>Proyectos terminados</c:v>
                </c:pt>
              </c:strCache>
            </c:strRef>
          </c:cat>
          <c:val>
            <c:numRef>
              <c:f>Anual!$B$55:$I$55</c:f>
              <c:numCache>
                <c:formatCode>_(* #,##0.00_);_(* \(#,##0.00\);_(* "-"??_);_(@_)</c:formatCode>
                <c:ptCount val="8"/>
                <c:pt idx="0">
                  <c:v>144.88800444307489</c:v>
                </c:pt>
                <c:pt idx="1">
                  <c:v>18.528321863419801</c:v>
                </c:pt>
                <c:pt idx="2">
                  <c:v>361.15546997501184</c:v>
                </c:pt>
                <c:pt idx="3">
                  <c:v>50</c:v>
                </c:pt>
                <c:pt idx="4">
                  <c:v>142.88699234363008</c:v>
                </c:pt>
                <c:pt idx="5">
                  <c:v>112.7107681039347</c:v>
                </c:pt>
                <c:pt idx="6">
                  <c:v>57.148936170212764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3477656"/>
        <c:axId val="163478048"/>
      </c:barChart>
      <c:catAx>
        <c:axId val="163477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ES"/>
          </a:p>
        </c:txPr>
        <c:crossAx val="163478048"/>
        <c:crosses val="autoZero"/>
        <c:auto val="1"/>
        <c:lblAlgn val="ctr"/>
        <c:lblOffset val="100"/>
        <c:noMultiLvlLbl val="0"/>
      </c:catAx>
      <c:valAx>
        <c:axId val="16347804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ES"/>
          </a:p>
        </c:txPr>
        <c:crossAx val="163477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AYA: Indice de crecimiento en obras 2016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212292213473316"/>
          <c:y val="0.12765337992309228"/>
          <c:w val="0.84732152230971136"/>
          <c:h val="0.51827224953830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Anual!$A$60</c:f>
              <c:strCache>
                <c:ptCount val="1"/>
                <c:pt idx="0">
                  <c:v>De expansión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(Anual!$B$4,Anual!$C$6:$I$6)</c:f>
              <c:strCache>
                <c:ptCount val="8"/>
                <c:pt idx="0">
                  <c:v>Total Programa</c:v>
                </c:pt>
                <c:pt idx="1">
                  <c:v>Proyectos terminados</c:v>
                </c:pt>
                <c:pt idx="2">
                  <c:v>Proyectos en proceso</c:v>
                </c:pt>
                <c:pt idx="3">
                  <c:v>Proyectos por iniciar</c:v>
                </c:pt>
                <c:pt idx="4">
                  <c:v>Proyectos terminados</c:v>
                </c:pt>
                <c:pt idx="5">
                  <c:v>Proyectos en proceso</c:v>
                </c:pt>
                <c:pt idx="6">
                  <c:v>Proyectos por iniciar</c:v>
                </c:pt>
                <c:pt idx="7">
                  <c:v>Proyectos terminados</c:v>
                </c:pt>
              </c:strCache>
            </c:strRef>
          </c:cat>
          <c:val>
            <c:numRef>
              <c:f>Anual!$B$60:$I$60</c:f>
              <c:numCache>
                <c:formatCode>_(* #,##0.00_);_(* \(#,##0.00\);_(* "-"??_);_(@_)</c:formatCode>
                <c:ptCount val="8"/>
                <c:pt idx="0">
                  <c:v>-48.734177215189881</c:v>
                </c:pt>
                <c:pt idx="1">
                  <c:v>-33.333333333333336</c:v>
                </c:pt>
                <c:pt idx="2">
                  <c:v>-44.444444444444443</c:v>
                </c:pt>
                <c:pt idx="3">
                  <c:v>-50</c:v>
                </c:pt>
                <c:pt idx="4">
                  <c:v>-50</c:v>
                </c:pt>
                <c:pt idx="5">
                  <c:v>-47.058823529411761</c:v>
                </c:pt>
                <c:pt idx="6">
                  <c:v>-75</c:v>
                </c:pt>
                <c:pt idx="7">
                  <c:v>-47.787610619469021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3478832"/>
        <c:axId val="163479224"/>
      </c:barChart>
      <c:catAx>
        <c:axId val="16347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3479224"/>
        <c:crosses val="autoZero"/>
        <c:auto val="1"/>
        <c:lblAlgn val="ctr"/>
        <c:lblOffset val="100"/>
        <c:noMultiLvlLbl val="0"/>
      </c:catAx>
      <c:valAx>
        <c:axId val="163479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3478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AYA:</a:t>
            </a:r>
            <a:r>
              <a:rPr lang="en-US" baseline="0"/>
              <a:t> </a:t>
            </a:r>
            <a:r>
              <a:rPr lang="en-US"/>
              <a:t>Índice transferencia efectiva del gasto (ITG) 2016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Anual!$A$58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invertIfNegative val="0"/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Anual!$B$58</c:f>
              <c:numCache>
                <c:formatCode>_(* #,##0.00_);_(* \(#,##0.00\);_(* "-"??_);_(@_)</c:formatCode>
                <c:ptCount val="1"/>
                <c:pt idx="0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3480008"/>
        <c:axId val="163480400"/>
      </c:barChart>
      <c:catAx>
        <c:axId val="1634800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3480400"/>
        <c:crosses val="autoZero"/>
        <c:auto val="1"/>
        <c:lblAlgn val="ctr"/>
        <c:lblOffset val="100"/>
        <c:noMultiLvlLbl val="0"/>
      </c:catAx>
      <c:valAx>
        <c:axId val="16348040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crossAx val="1634800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AYA: Indicadores de expansión 2016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164870948105266"/>
          <c:y val="0.16747287186116661"/>
          <c:w val="0.87743625705639094"/>
          <c:h val="0.498790770556665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Anual!$A$61</c:f>
              <c:strCache>
                <c:ptCount val="1"/>
                <c:pt idx="0">
                  <c:v>Índice de crecimiento beneficiarios (ICB)</c:v>
                </c:pt>
              </c:strCache>
            </c:strRef>
          </c:tx>
          <c:invertIfNegative val="0"/>
          <c:cat>
            <c:strRef>
              <c:f>(Anual!$B$4,Anual!$C$6:$I$6)</c:f>
              <c:strCache>
                <c:ptCount val="8"/>
                <c:pt idx="0">
                  <c:v>Total Programa</c:v>
                </c:pt>
                <c:pt idx="1">
                  <c:v>Proyectos terminados</c:v>
                </c:pt>
                <c:pt idx="2">
                  <c:v>Proyectos en proceso</c:v>
                </c:pt>
                <c:pt idx="3">
                  <c:v>Proyectos por iniciar</c:v>
                </c:pt>
                <c:pt idx="4">
                  <c:v>Proyectos terminados</c:v>
                </c:pt>
                <c:pt idx="5">
                  <c:v>Proyectos en proceso</c:v>
                </c:pt>
                <c:pt idx="6">
                  <c:v>Proyectos por iniciar</c:v>
                </c:pt>
                <c:pt idx="7">
                  <c:v>Proyectos terminados</c:v>
                </c:pt>
              </c:strCache>
            </c:strRef>
          </c:cat>
          <c:val>
            <c:numRef>
              <c:f>Anual!$B$61:$I$61</c:f>
              <c:numCache>
                <c:formatCode>_(* #,##0.00_);_(* \(#,##0.00\);_(* "-"??_);_(@_)</c:formatCode>
                <c:ptCount val="8"/>
                <c:pt idx="0">
                  <c:v>-18.509575024937529</c:v>
                </c:pt>
                <c:pt idx="1">
                  <c:v>60.183066361556058</c:v>
                </c:pt>
                <c:pt idx="2">
                  <c:v>-47.678064805136636</c:v>
                </c:pt>
                <c:pt idx="3">
                  <c:v>-75.932994062765061</c:v>
                </c:pt>
                <c:pt idx="4">
                  <c:v>39.511830169269622</c:v>
                </c:pt>
                <c:pt idx="5">
                  <c:v>-7.8459856294907819</c:v>
                </c:pt>
                <c:pt idx="6">
                  <c:v>-73.755691477927826</c:v>
                </c:pt>
                <c:pt idx="7">
                  <c:v>26.591026097976322</c:v>
                </c:pt>
              </c:numCache>
            </c:numRef>
          </c:val>
        </c:ser>
        <c:ser>
          <c:idx val="1"/>
          <c:order val="1"/>
          <c:tx>
            <c:strRef>
              <c:f>Anual!$A$62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(Anual!$B$4,Anual!$C$6:$I$6)</c:f>
              <c:strCache>
                <c:ptCount val="8"/>
                <c:pt idx="0">
                  <c:v>Total Programa</c:v>
                </c:pt>
                <c:pt idx="1">
                  <c:v>Proyectos terminados</c:v>
                </c:pt>
                <c:pt idx="2">
                  <c:v>Proyectos en proceso</c:v>
                </c:pt>
                <c:pt idx="3">
                  <c:v>Proyectos por iniciar</c:v>
                </c:pt>
                <c:pt idx="4">
                  <c:v>Proyectos terminados</c:v>
                </c:pt>
                <c:pt idx="5">
                  <c:v>Proyectos en proceso</c:v>
                </c:pt>
                <c:pt idx="6">
                  <c:v>Proyectos por iniciar</c:v>
                </c:pt>
                <c:pt idx="7">
                  <c:v>Proyectos terminados</c:v>
                </c:pt>
              </c:strCache>
            </c:strRef>
          </c:cat>
          <c:val>
            <c:numRef>
              <c:f>Anual!$B$62:$I$62</c:f>
              <c:numCache>
                <c:formatCode>_(* #,##0.00_);_(* \(#,##0.00\);_(* "-"??_);_(@_)</c:formatCode>
                <c:ptCount val="8"/>
                <c:pt idx="0">
                  <c:v>8.1066758846365374</c:v>
                </c:pt>
                <c:pt idx="1">
                  <c:v>-100</c:v>
                </c:pt>
                <c:pt idx="2">
                  <c:v>221.83581818506588</c:v>
                </c:pt>
                <c:pt idx="3">
                  <c:v>0</c:v>
                </c:pt>
                <c:pt idx="4">
                  <c:v>-98.223950730657862</c:v>
                </c:pt>
                <c:pt idx="5">
                  <c:v>667.88845621573444</c:v>
                </c:pt>
                <c:pt idx="6">
                  <c:v>0</c:v>
                </c:pt>
                <c:pt idx="7">
                  <c:v>-100</c:v>
                </c:pt>
              </c:numCache>
            </c:numRef>
          </c:val>
        </c:ser>
        <c:ser>
          <c:idx val="2"/>
          <c:order val="2"/>
          <c:tx>
            <c:strRef>
              <c:f>Anual!$A$63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(Anual!$B$4,Anual!$C$6:$I$6)</c:f>
              <c:strCache>
                <c:ptCount val="8"/>
                <c:pt idx="0">
                  <c:v>Total Programa</c:v>
                </c:pt>
                <c:pt idx="1">
                  <c:v>Proyectos terminados</c:v>
                </c:pt>
                <c:pt idx="2">
                  <c:v>Proyectos en proceso</c:v>
                </c:pt>
                <c:pt idx="3">
                  <c:v>Proyectos por iniciar</c:v>
                </c:pt>
                <c:pt idx="4">
                  <c:v>Proyectos terminados</c:v>
                </c:pt>
                <c:pt idx="5">
                  <c:v>Proyectos en proceso</c:v>
                </c:pt>
                <c:pt idx="6">
                  <c:v>Proyectos por iniciar</c:v>
                </c:pt>
                <c:pt idx="7">
                  <c:v>Proyectos terminados</c:v>
                </c:pt>
              </c:strCache>
            </c:strRef>
          </c:cat>
          <c:val>
            <c:numRef>
              <c:f>Anual!$B$63:$I$63</c:f>
              <c:numCache>
                <c:formatCode>_(* #,##0.00_);_(* \(#,##0.00\);_(* "-"??_);_(@_)</c:formatCode>
                <c:ptCount val="8"/>
                <c:pt idx="0">
                  <c:v>32.661813848337552</c:v>
                </c:pt>
                <c:pt idx="1">
                  <c:v>-100</c:v>
                </c:pt>
                <c:pt idx="2">
                  <c:v>515.10687054377468</c:v>
                </c:pt>
                <c:pt idx="3">
                  <c:v>0</c:v>
                </c:pt>
                <c:pt idx="4">
                  <c:v>-98.72695436137046</c:v>
                </c:pt>
                <c:pt idx="5">
                  <c:v>733.26641976594283</c:v>
                </c:pt>
                <c:pt idx="6">
                  <c:v>0</c:v>
                </c:pt>
                <c:pt idx="7">
                  <c:v>-100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3481184"/>
        <c:axId val="163481576"/>
      </c:barChart>
      <c:catAx>
        <c:axId val="163481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3481576"/>
        <c:crosses val="autoZero"/>
        <c:auto val="1"/>
        <c:lblAlgn val="ctr"/>
        <c:lblOffset val="100"/>
        <c:noMultiLvlLbl val="0"/>
      </c:catAx>
      <c:valAx>
        <c:axId val="16348157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crossAx val="1634811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AYA: Índice de eficiencia (IE) 2016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Anual!$A$68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(Anual!$B$4,Anual!$D$6,Anual!$F$6,Anual!$G$6)</c:f>
              <c:strCache>
                <c:ptCount val="4"/>
                <c:pt idx="0">
                  <c:v>Total Programa</c:v>
                </c:pt>
                <c:pt idx="1">
                  <c:v>Proyectos en proceso</c:v>
                </c:pt>
                <c:pt idx="2">
                  <c:v>Proyectos terminados</c:v>
                </c:pt>
                <c:pt idx="3">
                  <c:v>Proyectos en proceso</c:v>
                </c:pt>
              </c:strCache>
            </c:strRef>
          </c:cat>
          <c:val>
            <c:numRef>
              <c:f>(Anual!$B$68,Anual!$D$68,Anual!$F$68,Anual!$G$68)</c:f>
              <c:numCache>
                <c:formatCode>_(* #,##0.00_);_(* \(#,##0.00\);_(* "-"??_);_(@_)</c:formatCode>
                <c:ptCount val="4"/>
                <c:pt idx="0">
                  <c:v>56.520641410725851</c:v>
                </c:pt>
                <c:pt idx="1">
                  <c:v>1362.320718015844</c:v>
                </c:pt>
                <c:pt idx="2">
                  <c:v>2.1292796689500957</c:v>
                </c:pt>
                <c:pt idx="3">
                  <c:v>95.593416685046719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4128808"/>
        <c:axId val="164129200"/>
      </c:barChart>
      <c:catAx>
        <c:axId val="164128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4129200"/>
        <c:crosses val="autoZero"/>
        <c:auto val="1"/>
        <c:lblAlgn val="ctr"/>
        <c:lblOffset val="100"/>
        <c:noMultiLvlLbl val="0"/>
      </c:catAx>
      <c:valAx>
        <c:axId val="16412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4128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Cobertura Potencial: Cobertura Efectiva por Trimestre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555796150481188"/>
          <c:y val="0.25130796150481416"/>
          <c:w val="0.60305314960629919"/>
          <c:h val="0.46509623797025518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 Trimestre'!$C$41:$E$41</c:f>
              <c:numCache>
                <c:formatCode>_(* #,##0_);_(* \(#,##0\);_(* "-"??_);_(@_)</c:formatCode>
                <c:ptCount val="3"/>
                <c:pt idx="0">
                  <c:v>1.0294208478310103E-3</c:v>
                </c:pt>
                <c:pt idx="1">
                  <c:v>2.7402515550927573E-3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'II Trimestre'!$C$41:$E$41</c:f>
              <c:numCache>
                <c:formatCode>_(* #,##0.00_);_(* \(#,##0.00\);_(* "-"??_);_(@_)</c:formatCode>
                <c:ptCount val="3"/>
                <c:pt idx="0">
                  <c:v>2.2647258652282225E-2</c:v>
                </c:pt>
                <c:pt idx="1">
                  <c:v>1.6441509330556544E-2</c:v>
                </c:pt>
                <c:pt idx="2">
                  <c:v>1.6488318026678097E-3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'III Trimestre'!$C$41:$E$41</c:f>
              <c:numCache>
                <c:formatCode>_(* #,##0_);_(* \(#,##0\);_(* "-"??_);_(@_)</c:formatCode>
                <c:ptCount val="3"/>
                <c:pt idx="0">
                  <c:v>9.2647876304790926E-3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'IV Trimestre'!$C$41:$E$41</c:f>
              <c:numCache>
                <c:formatCode>_(* #,##0_);_(* \(#,##0\);_(* "-"??_);_(@_)</c:formatCode>
                <c:ptCount val="3"/>
                <c:pt idx="0">
                  <c:v>2.2647258652282225E-2</c:v>
                </c:pt>
                <c:pt idx="1">
                  <c:v>2.4662263995834821E-2</c:v>
                </c:pt>
                <c:pt idx="2">
                  <c:v>1.6488318026678097E-3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397096"/>
        <c:axId val="161887048"/>
      </c:barChart>
      <c:catAx>
        <c:axId val="161397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1887048"/>
        <c:crosses val="autoZero"/>
        <c:auto val="1"/>
        <c:lblAlgn val="ctr"/>
        <c:lblOffset val="100"/>
        <c:noMultiLvlLbl val="0"/>
      </c:catAx>
      <c:valAx>
        <c:axId val="161887048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161397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Resultado: Índice de Efectividad en Beneficiarios por Trimestre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543963254593568E-2"/>
          <c:y val="0.25130796150481416"/>
          <c:w val="0.63795603674540968"/>
          <c:h val="0.43636920384952116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 Trimestre'!$C$44:$F$44</c:f>
              <c:numCache>
                <c:formatCode>_(* #,##0_);_(* \(#,##0\);_(* "-"??_);_(@_)</c:formatCode>
                <c:ptCount val="4"/>
                <c:pt idx="0">
                  <c:v>1.3888888888888888</c:v>
                </c:pt>
                <c:pt idx="1">
                  <c:v>5.8823529411764701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'II Trimestre'!$C$44:$F$44</c:f>
              <c:numCache>
                <c:formatCode>_(* #,##0.00_);_(* \(#,##0.00\);_(* "-"??_);_(@_)</c:formatCode>
                <c:ptCount val="4"/>
                <c:pt idx="0">
                  <c:v>30.555555555555557</c:v>
                </c:pt>
                <c:pt idx="1">
                  <c:v>35.294117647058826</c:v>
                </c:pt>
                <c:pt idx="2">
                  <c:v>14.285714285714285</c:v>
                </c:pt>
                <c:pt idx="3">
                  <c:v>16.666666666666664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'III Trimestre'!$C$44:$F$44</c:f>
              <c:numCache>
                <c:formatCode>_(* #,##0_);_(* \(#,##0\);_(* "-"??_);_(@_)</c:formatCode>
                <c:ptCount val="4"/>
                <c:pt idx="0">
                  <c:v>10.588235294117647</c:v>
                </c:pt>
                <c:pt idx="1">
                  <c:v>0</c:v>
                </c:pt>
                <c:pt idx="2">
                  <c:v>0</c:v>
                </c:pt>
                <c:pt idx="3">
                  <c:v>15.217391304347828</c:v>
                </c:pt>
              </c:numCache>
            </c:numRef>
          </c:val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'IV Trimestre'!$C$44:$F$44</c:f>
              <c:numCache>
                <c:formatCode>_(* #,##0_);_(* \(#,##0\);_(* "-"??_);_(@_)</c:formatCode>
                <c:ptCount val="4"/>
                <c:pt idx="0">
                  <c:v>25.882352941176475</c:v>
                </c:pt>
                <c:pt idx="1">
                  <c:v>36</c:v>
                </c:pt>
                <c:pt idx="2">
                  <c:v>7.1428571428571423</c:v>
                </c:pt>
                <c:pt idx="3">
                  <c:v>6.5217391304347823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364976"/>
        <c:axId val="162074624"/>
      </c:barChart>
      <c:catAx>
        <c:axId val="162364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2074624"/>
        <c:crosses val="autoZero"/>
        <c:auto val="1"/>
        <c:lblAlgn val="ctr"/>
        <c:lblOffset val="100"/>
        <c:noMultiLvlLbl val="0"/>
      </c:catAx>
      <c:valAx>
        <c:axId val="16207462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62364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Avance: Índice de Avance en Beneficiarios por Trimestre (Acumulado)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768318461559757E-2"/>
          <c:y val="0.29936051198672797"/>
          <c:w val="0.6355530397236091"/>
          <c:h val="0.37993309534590441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 Trimestre'!$C$49:$F$49</c:f>
              <c:numCache>
                <c:formatCode>_(* #,##0_);_(* \(#,##0\);_(* "-"??_);_(@_)</c:formatCode>
                <c:ptCount val="4"/>
                <c:pt idx="0">
                  <c:v>1.3888888888888888</c:v>
                </c:pt>
                <c:pt idx="1">
                  <c:v>5.8823529411764701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v>Primer Semestre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Semestral!$C$49:$F$49</c:f>
              <c:numCache>
                <c:formatCode>_(* #,##0.00_);_(* \(#,##0.00\);_(* "-"??_);_(@_)</c:formatCode>
                <c:ptCount val="4"/>
                <c:pt idx="0">
                  <c:v>31.944444444444443</c:v>
                </c:pt>
                <c:pt idx="1">
                  <c:v>41.17647058823529</c:v>
                </c:pt>
                <c:pt idx="2">
                  <c:v>14.285714285714285</c:v>
                </c:pt>
                <c:pt idx="3">
                  <c:v>16.666666666666664</c:v>
                </c:pt>
              </c:numCache>
            </c:numRef>
          </c:val>
        </c:ser>
        <c:ser>
          <c:idx val="2"/>
          <c:order val="2"/>
          <c:tx>
            <c:v>Tercer Trimestre Acumulado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'Tercer Trimestre Acumulado'!$C$49:$F$49</c:f>
              <c:numCache>
                <c:formatCode>_(* #,##0.00_);_(* \(#,##0.00\);_(* "-"??_);_(@_)</c:formatCode>
                <c:ptCount val="4"/>
                <c:pt idx="0">
                  <c:v>37.647058823529413</c:v>
                </c:pt>
                <c:pt idx="1">
                  <c:v>28.000000000000004</c:v>
                </c:pt>
                <c:pt idx="2">
                  <c:v>7.1428571428571423</c:v>
                </c:pt>
                <c:pt idx="3">
                  <c:v>32.608695652173914</c:v>
                </c:pt>
              </c:numCache>
            </c:numRef>
          </c:val>
        </c:ser>
        <c:ser>
          <c:idx val="3"/>
          <c:order val="3"/>
          <c:tx>
            <c:v>Anual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Anual!$B$53:$E$53</c:f>
              <c:numCache>
                <c:formatCode>_(* #,##0.00_);_(* \(#,##0.00\);_(* "-"??_);_(@_)</c:formatCode>
                <c:ptCount val="4"/>
                <c:pt idx="0">
                  <c:v>208.45712697690871</c:v>
                </c:pt>
                <c:pt idx="1">
                  <c:v>37.056643726839603</c:v>
                </c:pt>
                <c:pt idx="2">
                  <c:v>151.36069114470843</c:v>
                </c:pt>
                <c:pt idx="3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93856"/>
        <c:axId val="162094240"/>
      </c:barChart>
      <c:catAx>
        <c:axId val="162093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2094240"/>
        <c:crosses val="autoZero"/>
        <c:auto val="1"/>
        <c:lblAlgn val="ctr"/>
        <c:lblOffset val="100"/>
        <c:noMultiLvlLbl val="0"/>
      </c:catAx>
      <c:valAx>
        <c:axId val="16209424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62093856"/>
        <c:crosses val="autoZero"/>
        <c:crossBetween val="between"/>
        <c:majorUnit val="2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Avance: Índice de Avance en Gasto por Trimestre (Acumulado)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543963254593568E-2"/>
          <c:y val="0.25130796150481416"/>
          <c:w val="0.63773403324584921"/>
          <c:h val="0.47435549722951492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 Trimestre'!$C$50:$E$50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Primer Semestre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Semestral!$C$50:$E$50</c:f>
              <c:numCache>
                <c:formatCode>_(* #,##0.00_);_(* \(#,##0.00\);_(*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v>Tercer Trimestre Acumulado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'Tercer Trimestre Acumulado'!$C$50:$E$50</c:f>
              <c:numCache>
                <c:formatCode>_(* #,##0.00_);_(* \(#,##0.00\);_(* "-"??_);_(@_)</c:formatCode>
                <c:ptCount val="3"/>
                <c:pt idx="0">
                  <c:v>5.3656788896794669</c:v>
                </c:pt>
                <c:pt idx="1">
                  <c:v>2.8934388586421158</c:v>
                </c:pt>
                <c:pt idx="2">
                  <c:v>3.2607222896684696</c:v>
                </c:pt>
              </c:numCache>
            </c:numRef>
          </c:val>
        </c:ser>
        <c:ser>
          <c:idx val="3"/>
          <c:order val="3"/>
          <c:tx>
            <c:v>Anual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Anual!$B$54:$D$54</c:f>
              <c:numCache>
                <c:formatCode>_(* #,##0.00_);_(* \(#,##0.00\);_(* "-"??_);_(@_)</c:formatCode>
                <c:ptCount val="3"/>
                <c:pt idx="0">
                  <c:v>81.318881909241071</c:v>
                </c:pt>
                <c:pt idx="1">
                  <c:v>0</c:v>
                </c:pt>
                <c:pt idx="2">
                  <c:v>570.95024880531525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55504"/>
        <c:axId val="162455896"/>
      </c:barChart>
      <c:catAx>
        <c:axId val="162455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2455896"/>
        <c:crosses val="autoZero"/>
        <c:auto val="1"/>
        <c:lblAlgn val="ctr"/>
        <c:lblOffset val="100"/>
        <c:noMultiLvlLbl val="0"/>
      </c:catAx>
      <c:valAx>
        <c:axId val="16245589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62455504"/>
        <c:crosses val="autoZero"/>
        <c:crossBetween val="between"/>
        <c:majorUnit val="2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 sz="1400"/>
              <a:t>Indicadores de Avance: Índice de Avance Total por Trimestre(Acumulado)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154353630077769E-2"/>
          <c:y val="0.21778342902724024"/>
          <c:w val="0.64216846459098964"/>
          <c:h val="0.49952155679637339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 Trimestre'!$C$51:$F$51</c:f>
              <c:numCache>
                <c:formatCode>_(* #,##0_);_(* \(#,##0\);_(* "-"??_);_(@_)</c:formatCode>
                <c:ptCount val="4"/>
                <c:pt idx="0">
                  <c:v>0.69444444444444442</c:v>
                </c:pt>
                <c:pt idx="1">
                  <c:v>2.9411764705882351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v>Primer Semestre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Semestral!$C$51:$F$51</c:f>
              <c:numCache>
                <c:formatCode>_(* #,##0.00_);_(* \(#,##0.00\);_(* "-"??_);_(@_)</c:formatCode>
                <c:ptCount val="4"/>
                <c:pt idx="0">
                  <c:v>15.972222222222221</c:v>
                </c:pt>
                <c:pt idx="1">
                  <c:v>20.588235294117645</c:v>
                </c:pt>
                <c:pt idx="2">
                  <c:v>7.1428571428571423</c:v>
                </c:pt>
                <c:pt idx="3">
                  <c:v>8.3333333333333321</c:v>
                </c:pt>
              </c:numCache>
            </c:numRef>
          </c:val>
        </c:ser>
        <c:ser>
          <c:idx val="2"/>
          <c:order val="2"/>
          <c:tx>
            <c:v>Tercer Trimestre Acumulado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'Tercer Trimestre Acumulado'!$C$51:$F$51</c:f>
              <c:numCache>
                <c:formatCode>_(* #,##0.00_);_(* \(#,##0.00\);_(* "-"??_);_(@_)</c:formatCode>
                <c:ptCount val="4"/>
                <c:pt idx="0">
                  <c:v>21.506368856604439</c:v>
                </c:pt>
                <c:pt idx="1">
                  <c:v>15.44671942932106</c:v>
                </c:pt>
                <c:pt idx="2">
                  <c:v>5.2017897162628062</c:v>
                </c:pt>
                <c:pt idx="3">
                  <c:v>16.304347826086957</c:v>
                </c:pt>
              </c:numCache>
            </c:numRef>
          </c:val>
        </c:ser>
        <c:ser>
          <c:idx val="3"/>
          <c:order val="3"/>
          <c:tx>
            <c:v>Anual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Anual!$B$55:$E$55</c:f>
              <c:numCache>
                <c:formatCode>_(* #,##0.00_);_(* \(#,##0.00\);_(* "-"??_);_(@_)</c:formatCode>
                <c:ptCount val="4"/>
                <c:pt idx="0">
                  <c:v>144.88800444307489</c:v>
                </c:pt>
                <c:pt idx="1">
                  <c:v>18.528321863419801</c:v>
                </c:pt>
                <c:pt idx="2">
                  <c:v>361.15546997501184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56680"/>
        <c:axId val="162457072"/>
      </c:barChart>
      <c:catAx>
        <c:axId val="162456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2457072"/>
        <c:crosses val="autoZero"/>
        <c:auto val="1"/>
        <c:lblAlgn val="ctr"/>
        <c:lblOffset val="100"/>
        <c:noMultiLvlLbl val="0"/>
      </c:catAx>
      <c:valAx>
        <c:axId val="16245707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62456680"/>
        <c:crosses val="autoZero"/>
        <c:crossBetween val="between"/>
        <c:majorUnit val="2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Gasto Medio: Gasto Efectivo por Beneficiario por Trimestre y Producto 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6157780580583667"/>
          <c:y val="0.19914091183513841"/>
          <c:w val="0.71137301037472955"/>
          <c:h val="0.30153272421074667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Trimestre'!$E$5,'I Trimestre'!$G$5)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equipos cloración</c:v>
                </c:pt>
              </c:strCache>
            </c:strRef>
          </c:cat>
          <c:val>
            <c:numRef>
              <c:f>('I Trimestre'!$C$63:$E$63,'I Trimestre'!$G$63)</c:f>
              <c:numCache>
                <c:formatCode>_(* #,##0_);_(* \(#,##0\);_(*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Trimestre'!$C$4:$C$5,'I Trimestre'!$D$5,'I Trimestre'!$E$5,'I Trimestre'!$G$5)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equipos cloración</c:v>
                </c:pt>
              </c:strCache>
            </c:strRef>
          </c:cat>
          <c:val>
            <c:numRef>
              <c:f>('II Trimestre'!$C$63:$E$63,'II Trimestre'!$G$63)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Trimestre'!$C$4:$C$5,'I Trimestre'!$D$5,'I Trimestre'!$E$5,'I Trimestre'!$G$5)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equipos cloración</c:v>
                </c:pt>
              </c:strCache>
            </c:strRef>
          </c:cat>
          <c:val>
            <c:numRef>
              <c:f>('III Trimestre'!$C$63:$E$63,'III Trimestre'!$G$63)</c:f>
              <c:numCache>
                <c:formatCode>_(* #,##0_);_(* \(#,##0\);_(* "-"??_);_(@_)</c:formatCode>
                <c:ptCount val="4"/>
                <c:pt idx="0">
                  <c:v>16316010.871111112</c:v>
                </c:pt>
                <c:pt idx="1">
                  <c:v>0</c:v>
                </c:pt>
                <c:pt idx="2">
                  <c:v>0</c:v>
                </c:pt>
                <c:pt idx="3">
                  <c:v>36546586.450000003</c:v>
                </c:pt>
              </c:numCache>
            </c:numRef>
          </c:val>
        </c:ser>
        <c:ser>
          <c:idx val="3"/>
          <c:order val="3"/>
          <c:tx>
            <c:v>Cuarto Trimestre </c:v>
          </c:tx>
          <c:invertIfNegative val="0"/>
          <c:cat>
            <c:strRef>
              <c:f>('I Trimestre'!$C$4:$C$5,'I Trimestre'!$D$5,'I Trimestre'!$E$5,'I Trimestre'!$G$5)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equipos cloración</c:v>
                </c:pt>
              </c:strCache>
            </c:strRef>
          </c:cat>
          <c:val>
            <c:numRef>
              <c:f>('IV Trimestre'!$C$63:$E$63,'IV Trimestre'!$G$63)</c:f>
              <c:numCache>
                <c:formatCode>_(* #,##0_);_(* \(#,##0\);_(* "-"??_);_(@_)</c:formatCode>
                <c:ptCount val="4"/>
                <c:pt idx="0">
                  <c:v>27043098.950454544</c:v>
                </c:pt>
                <c:pt idx="1">
                  <c:v>47531941.193333335</c:v>
                </c:pt>
                <c:pt idx="2">
                  <c:v>154318881.05000001</c:v>
                </c:pt>
                <c:pt idx="3">
                  <c:v>1426869.4577777777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57856"/>
        <c:axId val="162458248"/>
      </c:barChart>
      <c:catAx>
        <c:axId val="162457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2458248"/>
        <c:crosses val="autoZero"/>
        <c:auto val="1"/>
        <c:lblAlgn val="ctr"/>
        <c:lblOffset val="100"/>
        <c:noMultiLvlLbl val="0"/>
      </c:catAx>
      <c:valAx>
        <c:axId val="1624582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Colones corrientes</a:t>
                </a:r>
              </a:p>
            </c:rich>
          </c:tx>
          <c:overlay val="0"/>
        </c:title>
        <c:numFmt formatCode="_(* #,##0_);_(* \(#,##0\);_(* &quot;-&quot;??_);_(@_)" sourceLinked="1"/>
        <c:majorTickMark val="none"/>
        <c:minorTickMark val="none"/>
        <c:tickLblPos val="nextTo"/>
        <c:crossAx val="1624578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8627296587927266E-2"/>
          <c:y val="0.19480351414406533"/>
          <c:w val="0.80626137357830274"/>
          <c:h val="0.45215624088655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 Trimestre'!$D$104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'I Trimestre'!$E$103:$H$103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'I Trimestre'!$E$104:$H$104</c:f>
              <c:numCache>
                <c:formatCode>_(* #,##0_);_(* \(#,##0\);_(* "-"??_);_(@_)</c:formatCode>
                <c:ptCount val="4"/>
                <c:pt idx="2">
                  <c:v>52.962044359662578</c:v>
                </c:pt>
                <c:pt idx="3">
                  <c:v>101.460148441485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59424"/>
        <c:axId val="162459816"/>
      </c:barChart>
      <c:catAx>
        <c:axId val="162459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2459816"/>
        <c:crosses val="autoZero"/>
        <c:auto val="1"/>
        <c:lblAlgn val="ctr"/>
        <c:lblOffset val="100"/>
        <c:noMultiLvlLbl val="0"/>
      </c:catAx>
      <c:valAx>
        <c:axId val="1624598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624594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401377952756051"/>
          <c:y val="0.76350503062117814"/>
          <c:w val="0.463083552055993"/>
          <c:h val="8.371719160105002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AyA: Indicadores de Cobertura Potencial 2016</a:t>
            </a:r>
          </a:p>
        </c:rich>
      </c:tx>
      <c:layout>
        <c:manualLayout>
          <c:xMode val="edge"/>
          <c:yMode val="edge"/>
          <c:x val="0.23185830569125584"/>
          <c:y val="1.853282078652853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multiLvlStrRef>
              <c:f>(Anual!$B$4,Anual!$C$5:$H$6)</c:f>
              <c:multiLvlStrCache>
                <c:ptCount val="7"/>
                <c:lvl>
                  <c:pt idx="0">
                    <c:v>Total Programa</c:v>
                  </c:pt>
                  <c:pt idx="1">
                    <c:v>Proyectos terminados</c:v>
                  </c:pt>
                  <c:pt idx="2">
                    <c:v>Proyectos en proceso</c:v>
                  </c:pt>
                  <c:pt idx="3">
                    <c:v>Proyectos por iniciar</c:v>
                  </c:pt>
                  <c:pt idx="4">
                    <c:v>Proyectos terminados</c:v>
                  </c:pt>
                  <c:pt idx="5">
                    <c:v>Proyectos en proceso</c:v>
                  </c:pt>
                  <c:pt idx="6">
                    <c:v>Proyectos por iniciar</c:v>
                  </c:pt>
                </c:lvl>
                <c:lvl>
                  <c:pt idx="1">
                    <c:v>Construcción Acueductos Rurales</c:v>
                  </c:pt>
                  <c:pt idx="4">
                    <c:v>Ampliación o mejoras</c:v>
                  </c:pt>
                </c:lvl>
              </c:multiLvlStrCache>
            </c:multiLvlStrRef>
          </c:cat>
          <c:val>
            <c:numRef>
              <c:f>Anual!$B$44:$H$44</c:f>
              <c:numCache>
                <c:formatCode>_(* #,##0.00_);_(* \(#,##0.00\);_(* "-"??_);_(@_)</c:formatCode>
                <c:ptCount val="7"/>
                <c:pt idx="0">
                  <c:v>28.15100351336358</c:v>
                </c:pt>
                <c:pt idx="1">
                  <c:v>6.7858511351662045</c:v>
                </c:pt>
                <c:pt idx="2">
                  <c:v>8.3161701312386249</c:v>
                </c:pt>
                <c:pt idx="3">
                  <c:v>1.3590861193600918</c:v>
                </c:pt>
                <c:pt idx="4">
                  <c:v>2.6798179059180574</c:v>
                </c:pt>
                <c:pt idx="5">
                  <c:v>24.465857359635812</c:v>
                </c:pt>
                <c:pt idx="6">
                  <c:v>5.9433485078401622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multiLvlStrRef>
              <c:f>(Anual!$B$4,Anual!$C$5:$H$6)</c:f>
              <c:multiLvlStrCache>
                <c:ptCount val="7"/>
                <c:lvl>
                  <c:pt idx="0">
                    <c:v>Total Programa</c:v>
                  </c:pt>
                  <c:pt idx="1">
                    <c:v>Proyectos terminados</c:v>
                  </c:pt>
                  <c:pt idx="2">
                    <c:v>Proyectos en proceso</c:v>
                  </c:pt>
                  <c:pt idx="3">
                    <c:v>Proyectos por iniciar</c:v>
                  </c:pt>
                  <c:pt idx="4">
                    <c:v>Proyectos terminados</c:v>
                  </c:pt>
                  <c:pt idx="5">
                    <c:v>Proyectos en proceso</c:v>
                  </c:pt>
                  <c:pt idx="6">
                    <c:v>Proyectos por iniciar</c:v>
                  </c:pt>
                </c:lvl>
                <c:lvl>
                  <c:pt idx="1">
                    <c:v>Construcción Acueductos Rurales</c:v>
                  </c:pt>
                  <c:pt idx="4">
                    <c:v>Ampliación o mejoras</c:v>
                  </c:pt>
                </c:lvl>
              </c:multiLvlStrCache>
            </c:multiLvlStrRef>
          </c:cat>
          <c:val>
            <c:numRef>
              <c:f>Anual!$B$45:$H$45</c:f>
              <c:numCache>
                <c:formatCode>_(* #,##0.00_);_(* \(#,##0.00\);_(* "-"??_);_(@_)</c:formatCode>
                <c:ptCount val="7"/>
                <c:pt idx="0">
                  <c:v>58.682773139126354</c:v>
                </c:pt>
                <c:pt idx="1">
                  <c:v>2.5146086789922406</c:v>
                </c:pt>
                <c:pt idx="2">
                  <c:v>12.587412587412588</c:v>
                </c:pt>
                <c:pt idx="3">
                  <c:v>1.3590861193600918</c:v>
                </c:pt>
                <c:pt idx="4">
                  <c:v>7.5457764289327267</c:v>
                </c:pt>
                <c:pt idx="5">
                  <c:v>29.841679312089024</c:v>
                </c:pt>
                <c:pt idx="6">
                  <c:v>6.7931208902377342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62460600"/>
        <c:axId val="162460992"/>
      </c:barChart>
      <c:catAx>
        <c:axId val="162460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2460992"/>
        <c:crosses val="autoZero"/>
        <c:auto val="1"/>
        <c:lblAlgn val="ctr"/>
        <c:lblOffset val="100"/>
        <c:noMultiLvlLbl val="0"/>
      </c:catAx>
      <c:valAx>
        <c:axId val="16246099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none"/>
        <c:minorTickMark val="none"/>
        <c:tickLblPos val="nextTo"/>
        <c:crossAx val="1624606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10" Type="http://schemas.openxmlformats.org/officeDocument/2006/relationships/chart" Target="../charts/chart18.xml"/><Relationship Id="rId4" Type="http://schemas.openxmlformats.org/officeDocument/2006/relationships/chart" Target="../charts/chart12.xml"/><Relationship Id="rId9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370417</xdr:colOff>
      <xdr:row>4</xdr:row>
      <xdr:rowOff>30691</xdr:rowOff>
    </xdr:from>
    <xdr:to>
      <xdr:col>13</xdr:col>
      <xdr:colOff>370417</xdr:colOff>
      <xdr:row>18</xdr:row>
      <xdr:rowOff>85724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433916</xdr:colOff>
      <xdr:row>18</xdr:row>
      <xdr:rowOff>157692</xdr:rowOff>
    </xdr:from>
    <xdr:to>
      <xdr:col>13</xdr:col>
      <xdr:colOff>666750</xdr:colOff>
      <xdr:row>34</xdr:row>
      <xdr:rowOff>84666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465667</xdr:colOff>
      <xdr:row>35</xdr:row>
      <xdr:rowOff>62440</xdr:rowOff>
    </xdr:from>
    <xdr:to>
      <xdr:col>13</xdr:col>
      <xdr:colOff>465667</xdr:colOff>
      <xdr:row>49</xdr:row>
      <xdr:rowOff>138640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455083</xdr:colOff>
      <xdr:row>50</xdr:row>
      <xdr:rowOff>104774</xdr:rowOff>
    </xdr:from>
    <xdr:to>
      <xdr:col>13</xdr:col>
      <xdr:colOff>497417</xdr:colOff>
      <xdr:row>66</xdr:row>
      <xdr:rowOff>84665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539750</xdr:colOff>
      <xdr:row>67</xdr:row>
      <xdr:rowOff>73024</xdr:rowOff>
    </xdr:from>
    <xdr:to>
      <xdr:col>13</xdr:col>
      <xdr:colOff>539750</xdr:colOff>
      <xdr:row>81</xdr:row>
      <xdr:rowOff>128058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105832</xdr:colOff>
      <xdr:row>82</xdr:row>
      <xdr:rowOff>94191</xdr:rowOff>
    </xdr:from>
    <xdr:to>
      <xdr:col>2</xdr:col>
      <xdr:colOff>211666</xdr:colOff>
      <xdr:row>99</xdr:row>
      <xdr:rowOff>21166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381001</xdr:colOff>
      <xdr:row>82</xdr:row>
      <xdr:rowOff>104774</xdr:rowOff>
    </xdr:from>
    <xdr:to>
      <xdr:col>6</xdr:col>
      <xdr:colOff>84667</xdr:colOff>
      <xdr:row>100</xdr:row>
      <xdr:rowOff>137584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169333</xdr:colOff>
      <xdr:row>100</xdr:row>
      <xdr:rowOff>104775</xdr:rowOff>
    </xdr:from>
    <xdr:to>
      <xdr:col>2</xdr:col>
      <xdr:colOff>254000</xdr:colOff>
      <xdr:row>114</xdr:row>
      <xdr:rowOff>180975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227541</xdr:colOff>
      <xdr:row>2</xdr:row>
      <xdr:rowOff>23813</xdr:rowOff>
    </xdr:from>
    <xdr:to>
      <xdr:col>20</xdr:col>
      <xdr:colOff>555624</xdr:colOff>
      <xdr:row>16</xdr:row>
      <xdr:rowOff>76729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46301</xdr:colOff>
      <xdr:row>17</xdr:row>
      <xdr:rowOff>82018</xdr:rowOff>
    </xdr:from>
    <xdr:to>
      <xdr:col>20</xdr:col>
      <xdr:colOff>649552</xdr:colOff>
      <xdr:row>33</xdr:row>
      <xdr:rowOff>124353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745370</xdr:colOff>
      <xdr:row>53</xdr:row>
      <xdr:rowOff>108855</xdr:rowOff>
    </xdr:from>
    <xdr:to>
      <xdr:col>21</xdr:col>
      <xdr:colOff>332620</xdr:colOff>
      <xdr:row>71</xdr:row>
      <xdr:rowOff>34772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10584</xdr:colOff>
      <xdr:row>74</xdr:row>
      <xdr:rowOff>21167</xdr:rowOff>
    </xdr:from>
    <xdr:to>
      <xdr:col>16</xdr:col>
      <xdr:colOff>10584</xdr:colOff>
      <xdr:row>88</xdr:row>
      <xdr:rowOff>74085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677333</xdr:colOff>
      <xdr:row>34</xdr:row>
      <xdr:rowOff>166686</xdr:rowOff>
    </xdr:from>
    <xdr:to>
      <xdr:col>20</xdr:col>
      <xdr:colOff>370417</xdr:colOff>
      <xdr:row>52</xdr:row>
      <xdr:rowOff>29103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889567</xdr:colOff>
      <xdr:row>88</xdr:row>
      <xdr:rowOff>70755</xdr:rowOff>
    </xdr:from>
    <xdr:to>
      <xdr:col>8</xdr:col>
      <xdr:colOff>471147</xdr:colOff>
      <xdr:row>108</xdr:row>
      <xdr:rowOff>13607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87318</xdr:colOff>
      <xdr:row>90</xdr:row>
      <xdr:rowOff>80964</xdr:rowOff>
    </xdr:from>
    <xdr:to>
      <xdr:col>17</xdr:col>
      <xdr:colOff>227542</xdr:colOff>
      <xdr:row>109</xdr:row>
      <xdr:rowOff>171982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130968</xdr:colOff>
      <xdr:row>95</xdr:row>
      <xdr:rowOff>59531</xdr:rowOff>
    </xdr:from>
    <xdr:to>
      <xdr:col>1</xdr:col>
      <xdr:colOff>821530</xdr:colOff>
      <xdr:row>109</xdr:row>
      <xdr:rowOff>130969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345281</xdr:colOff>
      <xdr:row>110</xdr:row>
      <xdr:rowOff>107155</xdr:rowOff>
    </xdr:from>
    <xdr:to>
      <xdr:col>15</xdr:col>
      <xdr:colOff>500062</xdr:colOff>
      <xdr:row>127</xdr:row>
      <xdr:rowOff>59530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1905001</xdr:colOff>
      <xdr:row>113</xdr:row>
      <xdr:rowOff>47626</xdr:rowOff>
    </xdr:from>
    <xdr:to>
      <xdr:col>4</xdr:col>
      <xdr:colOff>392906</xdr:colOff>
      <xdr:row>132</xdr:row>
      <xdr:rowOff>130969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0.31063</cdr:x>
      <cdr:y>0.78747</cdr:y>
    </cdr:from>
    <cdr:to>
      <cdr:x>0.54906</cdr:x>
      <cdr:y>0.89825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152491" y="2955277"/>
          <a:ext cx="1652185" cy="4157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R" sz="1100"/>
            <a:t>Construcción</a:t>
          </a:r>
        </a:p>
      </cdr:txBody>
    </cdr:sp>
  </cdr:relSizeAnchor>
  <cdr:relSizeAnchor xmlns:cdr="http://schemas.openxmlformats.org/drawingml/2006/chartDrawing">
    <cdr:from>
      <cdr:x>0.48842</cdr:x>
      <cdr:y>0.72382</cdr:y>
    </cdr:from>
    <cdr:to>
      <cdr:x>0.68842</cdr:x>
      <cdr:y>0.97238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2233078" y="266276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R" sz="1100"/>
        </a:p>
      </cdr:txBody>
    </cdr:sp>
  </cdr:relSizeAnchor>
  <cdr:relSizeAnchor xmlns:cdr="http://schemas.openxmlformats.org/drawingml/2006/chartDrawing">
    <cdr:from>
      <cdr:x>0.66413</cdr:x>
      <cdr:y>0.78048</cdr:y>
    </cdr:from>
    <cdr:to>
      <cdr:x>0.90255</cdr:x>
      <cdr:y>0.90119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4602022" y="2929014"/>
          <a:ext cx="1652117" cy="4530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R" sz="1100"/>
            <a:t>Ampliación</a:t>
          </a:r>
        </a:p>
      </cdr:txBody>
    </cdr:sp>
  </cdr:relSizeAnchor>
  <cdr:relSizeAnchor xmlns:cdr="http://schemas.openxmlformats.org/drawingml/2006/chartDrawing">
    <cdr:from>
      <cdr:x>0.86553</cdr:x>
      <cdr:y>0.80214</cdr:y>
    </cdr:from>
    <cdr:to>
      <cdr:x>0.99808</cdr:x>
      <cdr:y>1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777047" y="2246273"/>
          <a:ext cx="731559" cy="554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R" sz="1100"/>
            <a:t>Equipos desinfección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0.29136</cdr:x>
      <cdr:y>0.76562</cdr:y>
    </cdr:from>
    <cdr:to>
      <cdr:x>0.5321</cdr:x>
      <cdr:y>0.81406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514020" y="2840840"/>
          <a:ext cx="1250988" cy="179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R" sz="1100"/>
            <a:t>Construcción</a:t>
          </a:r>
        </a:p>
      </cdr:txBody>
    </cdr:sp>
  </cdr:relSizeAnchor>
  <cdr:relSizeAnchor xmlns:cdr="http://schemas.openxmlformats.org/drawingml/2006/chartDrawing">
    <cdr:from>
      <cdr:x>0.5647</cdr:x>
      <cdr:y>0.76309</cdr:y>
    </cdr:from>
    <cdr:to>
      <cdr:x>0.75452</cdr:x>
      <cdr:y>0.84113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2934437" y="2831452"/>
          <a:ext cx="986356" cy="2895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R" sz="1100"/>
            <a:t>Ampliación</a:t>
          </a:r>
        </a:p>
      </cdr:txBody>
    </cdr:sp>
  </cdr:relSizeAnchor>
  <cdr:relSizeAnchor xmlns:cdr="http://schemas.openxmlformats.org/drawingml/2006/chartDrawing">
    <cdr:from>
      <cdr:x>0.76132</cdr:x>
      <cdr:y>0.75756</cdr:y>
    </cdr:from>
    <cdr:to>
      <cdr:x>1</cdr:x>
      <cdr:y>0.88876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4165616" y="2810933"/>
          <a:ext cx="1305961" cy="4868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R" sz="1100"/>
            <a:t>Equipos desinfección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0.26893</cdr:x>
      <cdr:y>0.69776</cdr:y>
    </cdr:from>
    <cdr:to>
      <cdr:x>0.52027</cdr:x>
      <cdr:y>0.76866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924377" y="2226469"/>
          <a:ext cx="1798480" cy="226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/>
            <a:t>Construcción</a:t>
          </a:r>
        </a:p>
      </cdr:txBody>
    </cdr:sp>
  </cdr:relSizeAnchor>
  <cdr:relSizeAnchor xmlns:cdr="http://schemas.openxmlformats.org/drawingml/2006/chartDrawing">
    <cdr:from>
      <cdr:x>0.60619</cdr:x>
      <cdr:y>0.69776</cdr:y>
    </cdr:from>
    <cdr:to>
      <cdr:x>0.87356</cdr:x>
      <cdr:y>0.76119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4337652" y="2226470"/>
          <a:ext cx="1913278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/>
            <a:t>Ampliación</a:t>
          </a:r>
        </a:p>
      </cdr:txBody>
    </cdr:sp>
  </cdr:relSizeAnchor>
  <cdr:relSizeAnchor xmlns:cdr="http://schemas.openxmlformats.org/drawingml/2006/chartDrawing">
    <cdr:from>
      <cdr:x>0.82888</cdr:x>
      <cdr:y>0.70896</cdr:y>
    </cdr:from>
    <cdr:to>
      <cdr:x>1</cdr:x>
      <cdr:y>0.85821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5931159" y="2262188"/>
          <a:ext cx="122449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/>
            <a:t>Equipos de desinfección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0.00099</cdr:x>
      <cdr:y>0.87886</cdr:y>
    </cdr:from>
    <cdr:to>
      <cdr:x>1</cdr:x>
      <cdr:y>0.97737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527" y="2410884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ejecutoras, DESAF e INEC.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0.00099</cdr:x>
      <cdr:y>0.89429</cdr:y>
    </cdr:from>
    <cdr:to>
      <cdr:x>1</cdr:x>
      <cdr:y>0.99281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527" y="2453217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ejecutoras, DESAF e INEC.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0.00099</cdr:x>
      <cdr:y>0.90148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527" y="2472950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 y </a:t>
          </a:r>
          <a:r>
            <a:rPr lang="es-CR" sz="900"/>
            <a:t>DESAF.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0.01016</cdr:x>
      <cdr:y>0.86963</cdr:y>
    </cdr:from>
    <cdr:to>
      <cdr:x>1</cdr:x>
      <cdr:y>0.95888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6861" y="2633133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y </a:t>
          </a:r>
          <a:r>
            <a:rPr lang="es-CR" sz="900"/>
            <a:t> DESAF.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0.89429</cdr:y>
    </cdr:from>
    <cdr:to>
      <cdr:x>0.99901</cdr:x>
      <cdr:y>0.99281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453216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 y </a:t>
          </a:r>
          <a:r>
            <a:rPr lang="es-CR" sz="900"/>
            <a:t>DESAF.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0.00559</cdr:x>
      <cdr:y>0.88867</cdr:y>
    </cdr:from>
    <cdr:to>
      <cdr:x>1</cdr:x>
      <cdr:y>0.97404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5694" y="2813050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 y  DESAF.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0.04467</cdr:x>
      <cdr:y>0.91654</cdr:y>
    </cdr:from>
    <cdr:to>
      <cdr:x>0.92904</cdr:x>
      <cdr:y>0.9946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0716" y="3172883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y </a:t>
          </a:r>
          <a:r>
            <a:rPr lang="es-CR" sz="900"/>
            <a:t> DESAF.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0.00099</cdr:x>
      <cdr:y>0.87114</cdr:y>
    </cdr:from>
    <cdr:to>
      <cdr:x>1</cdr:x>
      <cdr:y>0.96966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527" y="2389717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 y  DESAF.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4"/>
  <sheetViews>
    <sheetView zoomScale="90" zoomScaleNormal="90" workbookViewId="0">
      <selection activeCell="B9" sqref="B9"/>
    </sheetView>
  </sheetViews>
  <sheetFormatPr baseColWidth="10" defaultColWidth="11.42578125" defaultRowHeight="15" x14ac:dyDescent="0.25"/>
  <cols>
    <col min="1" max="1" width="60" style="11" bestFit="1" customWidth="1"/>
    <col min="2" max="2" width="7.28515625" style="11" bestFit="1" customWidth="1"/>
    <col min="3" max="4" width="18.5703125" style="11" bestFit="1" customWidth="1"/>
    <col min="5" max="5" width="18.140625" style="11" bestFit="1" customWidth="1"/>
    <col min="6" max="6" width="26.7109375" style="11" bestFit="1" customWidth="1"/>
    <col min="7" max="7" width="24.5703125" style="11" bestFit="1" customWidth="1"/>
    <col min="8" max="16384" width="11.42578125" style="11"/>
  </cols>
  <sheetData>
    <row r="2" spans="1:7" x14ac:dyDescent="0.25">
      <c r="A2" s="62" t="s">
        <v>101</v>
      </c>
      <c r="B2" s="62"/>
      <c r="C2" s="62"/>
      <c r="D2" s="62"/>
      <c r="E2" s="62"/>
      <c r="F2" s="62"/>
      <c r="G2" s="62"/>
    </row>
    <row r="4" spans="1:7" x14ac:dyDescent="0.25">
      <c r="A4" s="63" t="s">
        <v>0</v>
      </c>
      <c r="B4" s="29"/>
      <c r="C4" s="63" t="s">
        <v>1</v>
      </c>
      <c r="D4" s="65" t="s">
        <v>2</v>
      </c>
      <c r="E4" s="65"/>
      <c r="F4" s="65"/>
      <c r="G4" s="65"/>
    </row>
    <row r="5" spans="1:7" ht="15.75" thickBot="1" x14ac:dyDescent="0.3">
      <c r="A5" s="64"/>
      <c r="B5" s="30"/>
      <c r="C5" s="64"/>
      <c r="D5" s="25" t="s">
        <v>3</v>
      </c>
      <c r="E5" s="25" t="s">
        <v>4</v>
      </c>
      <c r="F5" s="25" t="s">
        <v>5</v>
      </c>
      <c r="G5" s="25" t="s">
        <v>6</v>
      </c>
    </row>
    <row r="6" spans="1:7" ht="15.75" thickTop="1" x14ac:dyDescent="0.25"/>
    <row r="7" spans="1:7" x14ac:dyDescent="0.25">
      <c r="A7" s="31" t="s">
        <v>7</v>
      </c>
    </row>
    <row r="8" spans="1:7" x14ac:dyDescent="0.25">
      <c r="B8" s="11" t="s">
        <v>8</v>
      </c>
    </row>
    <row r="9" spans="1:7" x14ac:dyDescent="0.25">
      <c r="A9" s="11" t="s">
        <v>9</v>
      </c>
      <c r="B9" s="11" t="s">
        <v>10</v>
      </c>
    </row>
    <row r="10" spans="1:7" x14ac:dyDescent="0.25">
      <c r="A10" s="11" t="s">
        <v>61</v>
      </c>
      <c r="C10" s="19">
        <f>SUM(D10:G10)</f>
        <v>0</v>
      </c>
      <c r="D10" s="19"/>
      <c r="E10" s="19"/>
      <c r="F10" s="19"/>
      <c r="G10" s="19"/>
    </row>
    <row r="11" spans="1:7" x14ac:dyDescent="0.25">
      <c r="A11" s="11" t="s">
        <v>62</v>
      </c>
      <c r="C11" s="15">
        <f>SUM(D11:G11)</f>
        <v>72</v>
      </c>
      <c r="D11" s="15">
        <v>17</v>
      </c>
      <c r="E11" s="15">
        <v>7</v>
      </c>
      <c r="F11" s="15">
        <v>48</v>
      </c>
      <c r="G11" s="15"/>
    </row>
    <row r="12" spans="1:7" x14ac:dyDescent="0.25">
      <c r="A12" s="11" t="s">
        <v>63</v>
      </c>
      <c r="C12" s="11">
        <f>SUM(D12:G12)</f>
        <v>1</v>
      </c>
      <c r="D12" s="11">
        <v>1</v>
      </c>
    </row>
    <row r="13" spans="1:7" x14ac:dyDescent="0.25">
      <c r="A13" s="11" t="s">
        <v>14</v>
      </c>
      <c r="C13" s="11">
        <f>SUM(D13:G13)</f>
        <v>72</v>
      </c>
      <c r="D13" s="11">
        <v>17</v>
      </c>
      <c r="E13" s="11">
        <v>7</v>
      </c>
      <c r="F13" s="11">
        <v>48</v>
      </c>
    </row>
    <row r="15" spans="1:7" x14ac:dyDescent="0.25">
      <c r="A15" s="11" t="s">
        <v>15</v>
      </c>
    </row>
    <row r="16" spans="1:7" x14ac:dyDescent="0.25">
      <c r="A16" s="11" t="s">
        <v>61</v>
      </c>
      <c r="C16" s="19">
        <f t="shared" ref="C16:C17" si="0">SUM(D16:G16)</f>
        <v>0</v>
      </c>
      <c r="D16" s="19"/>
      <c r="E16" s="19"/>
      <c r="F16" s="19"/>
      <c r="G16" s="19"/>
    </row>
    <row r="17" spans="1:7" x14ac:dyDescent="0.25">
      <c r="A17" s="11" t="s">
        <v>62</v>
      </c>
      <c r="C17" s="19">
        <f t="shared" si="0"/>
        <v>0</v>
      </c>
      <c r="D17" s="19"/>
      <c r="E17" s="19"/>
      <c r="F17" s="19"/>
      <c r="G17" s="19"/>
    </row>
    <row r="18" spans="1:7" x14ac:dyDescent="0.25">
      <c r="A18" s="11" t="s">
        <v>63</v>
      </c>
      <c r="C18" s="11">
        <f>SUM(D18:G18)</f>
        <v>0</v>
      </c>
    </row>
    <row r="19" spans="1:7" x14ac:dyDescent="0.25">
      <c r="A19" s="11" t="s">
        <v>14</v>
      </c>
      <c r="C19" s="11">
        <v>1736729142</v>
      </c>
      <c r="D19" s="11">
        <v>1143619142</v>
      </c>
      <c r="E19" s="11">
        <v>513110000</v>
      </c>
      <c r="F19" s="11">
        <v>80000000</v>
      </c>
    </row>
    <row r="20" spans="1:7" x14ac:dyDescent="0.25">
      <c r="A20" s="11" t="s">
        <v>64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2" spans="1:7" x14ac:dyDescent="0.25">
      <c r="A22" s="11" t="s">
        <v>17</v>
      </c>
    </row>
    <row r="23" spans="1:7" x14ac:dyDescent="0.25">
      <c r="A23" s="11" t="s">
        <v>62</v>
      </c>
      <c r="C23" s="19"/>
    </row>
    <row r="24" spans="1:7" x14ac:dyDescent="0.25">
      <c r="A24" s="11" t="s">
        <v>63</v>
      </c>
      <c r="C24" s="19">
        <v>0</v>
      </c>
      <c r="D24" s="11">
        <v>0</v>
      </c>
      <c r="E24" s="11">
        <v>0</v>
      </c>
      <c r="F24" s="11">
        <v>0</v>
      </c>
      <c r="G24" s="11">
        <v>0</v>
      </c>
    </row>
    <row r="26" spans="1:7" x14ac:dyDescent="0.25">
      <c r="A26" s="31" t="s">
        <v>18</v>
      </c>
    </row>
    <row r="27" spans="1:7" x14ac:dyDescent="0.25">
      <c r="A27" s="11" t="s">
        <v>65</v>
      </c>
      <c r="C27" s="11">
        <v>1.3815129375000001</v>
      </c>
      <c r="D27" s="11">
        <v>1.3815129375000001</v>
      </c>
      <c r="E27" s="11">
        <v>1.3815129375000001</v>
      </c>
      <c r="F27" s="11">
        <v>1.3815129375000001</v>
      </c>
      <c r="G27" s="11">
        <v>1.3815129375000001</v>
      </c>
    </row>
    <row r="28" spans="1:7" x14ac:dyDescent="0.25">
      <c r="A28" s="11" t="s">
        <v>66</v>
      </c>
      <c r="C28" s="11">
        <v>1.4459435845999999</v>
      </c>
      <c r="D28" s="11">
        <v>1.4459435845999999</v>
      </c>
      <c r="E28" s="11">
        <v>1.4459435845999999</v>
      </c>
      <c r="F28" s="11">
        <v>1.4459435845999999</v>
      </c>
      <c r="G28" s="11">
        <v>1.4459435845999999</v>
      </c>
    </row>
    <row r="29" spans="1:7" s="24" customFormat="1" x14ac:dyDescent="0.25">
      <c r="A29" s="24" t="s">
        <v>100</v>
      </c>
      <c r="C29" s="24">
        <f>+D29+E29</f>
        <v>97142</v>
      </c>
      <c r="D29" s="24">
        <v>36493</v>
      </c>
      <c r="E29" s="24">
        <v>60649</v>
      </c>
    </row>
    <row r="31" spans="1:7" x14ac:dyDescent="0.25">
      <c r="A31" s="31" t="s">
        <v>21</v>
      </c>
    </row>
    <row r="32" spans="1:7" x14ac:dyDescent="0.25">
      <c r="A32" s="11" t="s">
        <v>67</v>
      </c>
      <c r="C32" s="11">
        <f>C16/C27</f>
        <v>0</v>
      </c>
      <c r="D32" s="11">
        <f>D16/D27</f>
        <v>0</v>
      </c>
      <c r="E32" s="11">
        <f>E16/E27</f>
        <v>0</v>
      </c>
      <c r="F32" s="11">
        <f>F16/F27</f>
        <v>0</v>
      </c>
      <c r="G32" s="11">
        <f>G16/G27</f>
        <v>0</v>
      </c>
    </row>
    <row r="33" spans="1:7" x14ac:dyDescent="0.25">
      <c r="A33" s="11" t="s">
        <v>68</v>
      </c>
      <c r="C33" s="11">
        <f>C18/C28</f>
        <v>0</v>
      </c>
      <c r="D33" s="11">
        <f>D18/D28</f>
        <v>0</v>
      </c>
      <c r="E33" s="11">
        <f>E18/E28</f>
        <v>0</v>
      </c>
      <c r="F33" s="11">
        <f>F18/F28</f>
        <v>0</v>
      </c>
      <c r="G33" s="11">
        <f>G18/G28</f>
        <v>0</v>
      </c>
    </row>
    <row r="34" spans="1:7" x14ac:dyDescent="0.25">
      <c r="A34" s="11" t="s">
        <v>69</v>
      </c>
      <c r="C34" s="11" t="e">
        <f>C32/C10</f>
        <v>#DIV/0!</v>
      </c>
      <c r="D34" s="11" t="e">
        <f>D32/D10</f>
        <v>#DIV/0!</v>
      </c>
      <c r="E34" s="11" t="e">
        <f>E32/E10</f>
        <v>#DIV/0!</v>
      </c>
      <c r="F34" s="11" t="e">
        <f>F32/F10</f>
        <v>#DIV/0!</v>
      </c>
      <c r="G34" s="11" t="e">
        <f>G32/G10</f>
        <v>#DIV/0!</v>
      </c>
    </row>
    <row r="35" spans="1:7" x14ac:dyDescent="0.25">
      <c r="A35" s="11" t="s">
        <v>70</v>
      </c>
      <c r="C35" s="11">
        <f>C33/C12</f>
        <v>0</v>
      </c>
      <c r="D35" s="11">
        <f>D33/D12</f>
        <v>0</v>
      </c>
      <c r="E35" s="11" t="e">
        <f>E33/E12</f>
        <v>#DIV/0!</v>
      </c>
      <c r="F35" s="11" t="e">
        <f>F33/F12</f>
        <v>#DIV/0!</v>
      </c>
      <c r="G35" s="11" t="e">
        <f>G33/G12</f>
        <v>#DIV/0!</v>
      </c>
    </row>
    <row r="37" spans="1:7" x14ac:dyDescent="0.25">
      <c r="A37" s="31" t="s">
        <v>26</v>
      </c>
    </row>
    <row r="39" spans="1:7" x14ac:dyDescent="0.25">
      <c r="A39" s="11" t="s">
        <v>27</v>
      </c>
    </row>
    <row r="40" spans="1:7" x14ac:dyDescent="0.25">
      <c r="A40" s="11" t="s">
        <v>28</v>
      </c>
      <c r="C40" s="11">
        <f>C11/C29*100</f>
        <v>7.4118301043832741E-2</v>
      </c>
      <c r="D40" s="11">
        <f>D11/D29*100</f>
        <v>4.658427643657688E-2</v>
      </c>
      <c r="E40" s="11">
        <f>E11/E29*100</f>
        <v>1.1541822618674669E-2</v>
      </c>
      <c r="F40" s="11" t="e">
        <f>F11/F29*100</f>
        <v>#DIV/0!</v>
      </c>
      <c r="G40" s="11" t="e">
        <f>G11/G29*100</f>
        <v>#DIV/0!</v>
      </c>
    </row>
    <row r="41" spans="1:7" x14ac:dyDescent="0.25">
      <c r="A41" s="11" t="s">
        <v>29</v>
      </c>
      <c r="C41" s="11">
        <f>C12/C29*100</f>
        <v>1.0294208478310103E-3</v>
      </c>
      <c r="D41" s="11">
        <f>D12/D29*100</f>
        <v>2.7402515550927573E-3</v>
      </c>
      <c r="E41" s="11">
        <f>E12/E29*100</f>
        <v>0</v>
      </c>
      <c r="F41" s="11" t="e">
        <f>F12/F29*100</f>
        <v>#DIV/0!</v>
      </c>
      <c r="G41" s="11" t="e">
        <f>G12/G29*100</f>
        <v>#DIV/0!</v>
      </c>
    </row>
    <row r="43" spans="1:7" x14ac:dyDescent="0.25">
      <c r="A43" s="11" t="s">
        <v>30</v>
      </c>
    </row>
    <row r="44" spans="1:7" x14ac:dyDescent="0.25">
      <c r="A44" s="11" t="s">
        <v>31</v>
      </c>
      <c r="C44" s="11">
        <f>C12/C11*100</f>
        <v>1.3888888888888888</v>
      </c>
      <c r="D44" s="11">
        <f>D12/D11*100</f>
        <v>5.8823529411764701</v>
      </c>
      <c r="E44" s="11">
        <f>E12/E11*100</f>
        <v>0</v>
      </c>
      <c r="F44" s="11">
        <f>F12/F11*100</f>
        <v>0</v>
      </c>
      <c r="G44" s="11" t="e">
        <f>G12/G11*100</f>
        <v>#DIV/0!</v>
      </c>
    </row>
    <row r="45" spans="1:7" x14ac:dyDescent="0.25">
      <c r="A45" s="11" t="s">
        <v>32</v>
      </c>
      <c r="C45" s="11" t="e">
        <f>C18/C17*100</f>
        <v>#DIV/0!</v>
      </c>
      <c r="D45" s="11" t="e">
        <f>D18/D17*100</f>
        <v>#DIV/0!</v>
      </c>
      <c r="E45" s="11" t="e">
        <f>E18/E17*100</f>
        <v>#DIV/0!</v>
      </c>
      <c r="F45" s="11" t="e">
        <f>F18/F17*100</f>
        <v>#DIV/0!</v>
      </c>
      <c r="G45" s="11" t="e">
        <f>G18/G17*100</f>
        <v>#DIV/0!</v>
      </c>
    </row>
    <row r="46" spans="1:7" x14ac:dyDescent="0.25">
      <c r="A46" s="11" t="s">
        <v>33</v>
      </c>
      <c r="C46" s="11" t="e">
        <f>AVERAGE(C44:C45)</f>
        <v>#DIV/0!</v>
      </c>
      <c r="D46" s="11" t="e">
        <f>AVERAGE(D44:D45)</f>
        <v>#DIV/0!</v>
      </c>
      <c r="E46" s="11" t="e">
        <f>AVERAGE(E44:E45)</f>
        <v>#DIV/0!</v>
      </c>
      <c r="F46" s="11" t="e">
        <f>AVERAGE(F44:F45)</f>
        <v>#DIV/0!</v>
      </c>
      <c r="G46" s="11" t="e">
        <f>AVERAGE(G44:G45)</f>
        <v>#DIV/0!</v>
      </c>
    </row>
    <row r="48" spans="1:7" x14ac:dyDescent="0.25">
      <c r="A48" s="11" t="s">
        <v>34</v>
      </c>
    </row>
    <row r="49" spans="1:7" x14ac:dyDescent="0.25">
      <c r="A49" s="11" t="s">
        <v>35</v>
      </c>
      <c r="C49" s="11">
        <f>C12/C13*100</f>
        <v>1.3888888888888888</v>
      </c>
      <c r="D49" s="11">
        <f>D12/D13*100</f>
        <v>5.8823529411764701</v>
      </c>
      <c r="E49" s="11">
        <f>E12/E13*100</f>
        <v>0</v>
      </c>
      <c r="F49" s="11">
        <f>F12/F13*100</f>
        <v>0</v>
      </c>
      <c r="G49" s="11" t="e">
        <f>G12/G13*100</f>
        <v>#DIV/0!</v>
      </c>
    </row>
    <row r="50" spans="1:7" x14ac:dyDescent="0.25">
      <c r="A50" s="11" t="s">
        <v>36</v>
      </c>
      <c r="C50" s="11">
        <f>C18/C19*100</f>
        <v>0</v>
      </c>
      <c r="D50" s="11">
        <f>D18/D19*100</f>
        <v>0</v>
      </c>
      <c r="E50" s="11">
        <f>E18/E19*100</f>
        <v>0</v>
      </c>
      <c r="F50" s="11">
        <f>F18/F19*100</f>
        <v>0</v>
      </c>
      <c r="G50" s="11" t="e">
        <f>G18/G19*100</f>
        <v>#DIV/0!</v>
      </c>
    </row>
    <row r="51" spans="1:7" x14ac:dyDescent="0.25">
      <c r="A51" s="11" t="s">
        <v>37</v>
      </c>
      <c r="C51" s="11">
        <f>(C49+C50)/2</f>
        <v>0.69444444444444442</v>
      </c>
      <c r="D51" s="11">
        <f>(D49+D50)/2</f>
        <v>2.9411764705882351</v>
      </c>
      <c r="E51" s="11">
        <f>(E49+E50)/2</f>
        <v>0</v>
      </c>
      <c r="F51" s="11">
        <f>(F49+F50)/2</f>
        <v>0</v>
      </c>
      <c r="G51" s="11" t="e">
        <f>(G49+G50)/2</f>
        <v>#DIV/0!</v>
      </c>
    </row>
    <row r="53" spans="1:7" x14ac:dyDescent="0.25">
      <c r="A53" s="11" t="s">
        <v>91</v>
      </c>
    </row>
    <row r="54" spans="1:7" x14ac:dyDescent="0.25">
      <c r="A54" s="11" t="s">
        <v>38</v>
      </c>
      <c r="C54" s="11" t="e">
        <f>C20/C18*100</f>
        <v>#DIV/0!</v>
      </c>
      <c r="D54" s="11" t="e">
        <f>D20/D18*100</f>
        <v>#DIV/0!</v>
      </c>
      <c r="E54" s="11" t="e">
        <f>E20/E18*100</f>
        <v>#DIV/0!</v>
      </c>
      <c r="F54" s="11" t="e">
        <f>F20/F18*100</f>
        <v>#DIV/0!</v>
      </c>
      <c r="G54" s="11" t="e">
        <f>G20/G18*100</f>
        <v>#DIV/0!</v>
      </c>
    </row>
    <row r="56" spans="1:7" x14ac:dyDescent="0.25">
      <c r="A56" s="11" t="s">
        <v>39</v>
      </c>
    </row>
    <row r="57" spans="1:7" x14ac:dyDescent="0.25">
      <c r="A57" s="11" t="s">
        <v>40</v>
      </c>
      <c r="C57" s="11" t="e">
        <f>((C12/C10)-1)*100</f>
        <v>#DIV/0!</v>
      </c>
      <c r="D57" s="11" t="e">
        <f>((D12/D10)-1)*100</f>
        <v>#DIV/0!</v>
      </c>
      <c r="E57" s="11" t="e">
        <f>((E12/E10)-1)*100</f>
        <v>#DIV/0!</v>
      </c>
      <c r="F57" s="11" t="e">
        <f>((F12/F10)-1)*100</f>
        <v>#DIV/0!</v>
      </c>
      <c r="G57" s="11" t="e">
        <f>((G12/G10)-1)*100</f>
        <v>#DIV/0!</v>
      </c>
    </row>
    <row r="58" spans="1:7" x14ac:dyDescent="0.25">
      <c r="A58" s="11" t="s">
        <v>41</v>
      </c>
      <c r="C58" s="11" t="e">
        <f>((C33/C32)-1)*100</f>
        <v>#DIV/0!</v>
      </c>
      <c r="D58" s="11" t="e">
        <f t="shared" ref="D58:G58" si="1">((D33/D32)-1)*100</f>
        <v>#DIV/0!</v>
      </c>
      <c r="E58" s="11" t="e">
        <f t="shared" si="1"/>
        <v>#DIV/0!</v>
      </c>
      <c r="F58" s="11" t="e">
        <f t="shared" si="1"/>
        <v>#DIV/0!</v>
      </c>
      <c r="G58" s="11" t="e">
        <f t="shared" si="1"/>
        <v>#DIV/0!</v>
      </c>
    </row>
    <row r="59" spans="1:7" x14ac:dyDescent="0.25">
      <c r="A59" s="11" t="s">
        <v>42</v>
      </c>
      <c r="C59" s="11" t="e">
        <f>((C35/C34)-1)*100</f>
        <v>#DIV/0!</v>
      </c>
      <c r="D59" s="11" t="e">
        <f>((D35/D34)-1)*100</f>
        <v>#DIV/0!</v>
      </c>
      <c r="E59" s="11" t="e">
        <f>((E35/E34)-1)*100</f>
        <v>#DIV/0!</v>
      </c>
      <c r="F59" s="11" t="e">
        <f>((F35/F34)-1)*100</f>
        <v>#DIV/0!</v>
      </c>
      <c r="G59" s="11" t="e">
        <f>((G35/G34)-1)*100</f>
        <v>#DIV/0!</v>
      </c>
    </row>
    <row r="61" spans="1:7" x14ac:dyDescent="0.25">
      <c r="A61" s="11" t="s">
        <v>43</v>
      </c>
    </row>
    <row r="62" spans="1:7" x14ac:dyDescent="0.25">
      <c r="A62" s="11" t="s">
        <v>44</v>
      </c>
      <c r="C62" s="11">
        <f t="shared" ref="C62:G63" si="2">C17/C11</f>
        <v>0</v>
      </c>
      <c r="D62" s="11">
        <f t="shared" si="2"/>
        <v>0</v>
      </c>
      <c r="E62" s="11">
        <f t="shared" si="2"/>
        <v>0</v>
      </c>
      <c r="F62" s="11">
        <f t="shared" si="2"/>
        <v>0</v>
      </c>
      <c r="G62" s="11" t="e">
        <f t="shared" si="2"/>
        <v>#DIV/0!</v>
      </c>
    </row>
    <row r="63" spans="1:7" x14ac:dyDescent="0.25">
      <c r="A63" s="11" t="s">
        <v>45</v>
      </c>
      <c r="C63" s="11">
        <f t="shared" si="2"/>
        <v>0</v>
      </c>
      <c r="D63" s="11">
        <f t="shared" si="2"/>
        <v>0</v>
      </c>
      <c r="E63" s="11" t="e">
        <f>E18/E12</f>
        <v>#DIV/0!</v>
      </c>
      <c r="F63" s="11" t="e">
        <f>F18/F12</f>
        <v>#DIV/0!</v>
      </c>
      <c r="G63" s="11" t="e">
        <f t="shared" si="2"/>
        <v>#DIV/0!</v>
      </c>
    </row>
    <row r="64" spans="1:7" x14ac:dyDescent="0.25">
      <c r="A64" s="11" t="s">
        <v>46</v>
      </c>
      <c r="C64" s="11" t="e">
        <f>(C62/C63)*C46</f>
        <v>#DIV/0!</v>
      </c>
      <c r="D64" s="11" t="e">
        <f>(D62/D63)*D46</f>
        <v>#DIV/0!</v>
      </c>
      <c r="E64" s="11" t="e">
        <f>(E62/E63)*E46</f>
        <v>#DIV/0!</v>
      </c>
      <c r="F64" s="11" t="e">
        <f>F62/F63*F46</f>
        <v>#DIV/0!</v>
      </c>
      <c r="G64" s="11" t="e">
        <f>G62/G63*G46</f>
        <v>#DIV/0!</v>
      </c>
    </row>
    <row r="66" spans="1:7" x14ac:dyDescent="0.25">
      <c r="A66" s="11" t="s">
        <v>47</v>
      </c>
    </row>
    <row r="67" spans="1:7" x14ac:dyDescent="0.25">
      <c r="A67" s="11" t="s">
        <v>48</v>
      </c>
      <c r="C67" s="11" t="e">
        <f>(C24/C23)*100</f>
        <v>#DIV/0!</v>
      </c>
    </row>
    <row r="68" spans="1:7" x14ac:dyDescent="0.25">
      <c r="A68" s="11" t="s">
        <v>49</v>
      </c>
      <c r="C68" s="11" t="e">
        <f>(C18/C24)*100</f>
        <v>#DIV/0!</v>
      </c>
    </row>
    <row r="70" spans="1:7" ht="15.75" thickBot="1" x14ac:dyDescent="0.3">
      <c r="A70" s="27"/>
      <c r="B70" s="27"/>
      <c r="C70" s="27"/>
      <c r="D70" s="27"/>
      <c r="E70" s="27"/>
      <c r="F70" s="27"/>
      <c r="G70" s="27"/>
    </row>
    <row r="71" spans="1:7" ht="15.75" thickTop="1" x14ac:dyDescent="0.25"/>
    <row r="72" spans="1:7" x14ac:dyDescent="0.25">
      <c r="A72" s="11" t="s">
        <v>50</v>
      </c>
    </row>
    <row r="73" spans="1:7" x14ac:dyDescent="0.25">
      <c r="A73" s="11" t="s">
        <v>93</v>
      </c>
    </row>
    <row r="74" spans="1:7" x14ac:dyDescent="0.25">
      <c r="A74" s="11" t="s">
        <v>96</v>
      </c>
    </row>
    <row r="76" spans="1:7" x14ac:dyDescent="0.25">
      <c r="A76" s="11" t="s">
        <v>94</v>
      </c>
    </row>
    <row r="77" spans="1:7" x14ac:dyDescent="0.25">
      <c r="A77" s="11" t="s">
        <v>95</v>
      </c>
    </row>
    <row r="78" spans="1:7" x14ac:dyDescent="0.25">
      <c r="A78" s="11" t="s">
        <v>97</v>
      </c>
    </row>
    <row r="79" spans="1:7" x14ac:dyDescent="0.25">
      <c r="A79" s="11" t="s">
        <v>98</v>
      </c>
    </row>
    <row r="80" spans="1:7" x14ac:dyDescent="0.25">
      <c r="A80" s="11" t="s">
        <v>106</v>
      </c>
    </row>
    <row r="81" spans="1:1" x14ac:dyDescent="0.25">
      <c r="A81" s="28" t="s">
        <v>107</v>
      </c>
    </row>
    <row r="82" spans="1:1" x14ac:dyDescent="0.25">
      <c r="A82" s="28" t="s">
        <v>108</v>
      </c>
    </row>
    <row r="103" spans="4:8" x14ac:dyDescent="0.25">
      <c r="E103" s="11" t="s">
        <v>109</v>
      </c>
      <c r="F103" s="11" t="s">
        <v>110</v>
      </c>
      <c r="G103" s="11" t="s">
        <v>111</v>
      </c>
      <c r="H103" s="11" t="s">
        <v>112</v>
      </c>
    </row>
    <row r="104" spans="4:8" x14ac:dyDescent="0.25">
      <c r="D104" s="11" t="s">
        <v>49</v>
      </c>
      <c r="G104" s="11">
        <v>52.962044359662578</v>
      </c>
      <c r="H104" s="11">
        <v>101.460148441485</v>
      </c>
    </row>
  </sheetData>
  <mergeCells count="4">
    <mergeCell ref="A2:G2"/>
    <mergeCell ref="A4:A5"/>
    <mergeCell ref="C4:C5"/>
    <mergeCell ref="D4:G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1"/>
  <sheetViews>
    <sheetView zoomScale="70" zoomScaleNormal="70" workbookViewId="0">
      <selection activeCell="B25" sqref="B25"/>
    </sheetView>
  </sheetViews>
  <sheetFormatPr baseColWidth="10" defaultColWidth="11.42578125" defaultRowHeight="15" x14ac:dyDescent="0.25"/>
  <cols>
    <col min="1" max="1" width="58.140625" style="11" bestFit="1" customWidth="1"/>
    <col min="2" max="2" width="18.5703125" style="11" bestFit="1" customWidth="1"/>
    <col min="3" max="3" width="26" style="11" customWidth="1"/>
    <col min="4" max="4" width="22" style="11" customWidth="1"/>
    <col min="5" max="5" width="19" style="11" customWidth="1"/>
    <col min="6" max="6" width="21.5703125" style="11" customWidth="1"/>
    <col min="7" max="7" width="19.7109375" style="11" customWidth="1"/>
    <col min="8" max="8" width="19.85546875" style="11" customWidth="1"/>
    <col min="9" max="9" width="21.140625" style="11" customWidth="1"/>
    <col min="10" max="16384" width="11.42578125" style="11"/>
  </cols>
  <sheetData>
    <row r="2" spans="1:10" x14ac:dyDescent="0.25">
      <c r="A2" s="62" t="s">
        <v>198</v>
      </c>
      <c r="B2" s="62"/>
      <c r="C2" s="62"/>
      <c r="D2" s="62"/>
      <c r="E2" s="62"/>
    </row>
    <row r="4" spans="1:10" x14ac:dyDescent="0.25">
      <c r="A4" s="63" t="s">
        <v>0</v>
      </c>
      <c r="B4" s="63" t="s">
        <v>1</v>
      </c>
      <c r="C4" s="41"/>
      <c r="D4" s="41"/>
      <c r="E4" s="41"/>
      <c r="F4" s="41"/>
      <c r="G4" s="41"/>
      <c r="H4" s="73"/>
      <c r="I4" s="65"/>
    </row>
    <row r="5" spans="1:10" ht="15.75" thickBot="1" x14ac:dyDescent="0.3">
      <c r="A5" s="64"/>
      <c r="B5" s="64"/>
      <c r="C5" s="77" t="s">
        <v>122</v>
      </c>
      <c r="D5" s="77"/>
      <c r="E5" s="77"/>
      <c r="F5" s="77" t="s">
        <v>4</v>
      </c>
      <c r="G5" s="77"/>
      <c r="H5" s="77"/>
      <c r="I5" s="25" t="s">
        <v>119</v>
      </c>
      <c r="J5" s="25" t="s">
        <v>238</v>
      </c>
    </row>
    <row r="6" spans="1:10" ht="15.75" thickTop="1" x14ac:dyDescent="0.25">
      <c r="C6" s="42" t="s">
        <v>123</v>
      </c>
      <c r="D6" s="42" t="s">
        <v>124</v>
      </c>
      <c r="E6" s="42" t="s">
        <v>125</v>
      </c>
      <c r="F6" s="42" t="s">
        <v>123</v>
      </c>
      <c r="G6" s="42" t="s">
        <v>124</v>
      </c>
      <c r="H6" s="42" t="s">
        <v>125</v>
      </c>
      <c r="I6" s="42" t="s">
        <v>123</v>
      </c>
      <c r="J6" s="42" t="s">
        <v>123</v>
      </c>
    </row>
    <row r="7" spans="1:10" x14ac:dyDescent="0.25">
      <c r="A7" s="11" t="s">
        <v>7</v>
      </c>
    </row>
    <row r="9" spans="1:10" x14ac:dyDescent="0.25">
      <c r="A9" s="11" t="s">
        <v>113</v>
      </c>
    </row>
    <row r="10" spans="1:10" x14ac:dyDescent="0.25">
      <c r="A10" s="11" t="s">
        <v>235</v>
      </c>
      <c r="B10" s="49">
        <f>SUM(C10:J10)</f>
        <v>40</v>
      </c>
      <c r="C10" s="50">
        <v>1</v>
      </c>
      <c r="D10" s="50">
        <v>0</v>
      </c>
      <c r="E10" s="50">
        <v>0</v>
      </c>
      <c r="F10" s="50">
        <v>2</v>
      </c>
      <c r="G10" s="50">
        <v>4</v>
      </c>
      <c r="H10" s="50">
        <v>0</v>
      </c>
      <c r="I10" s="50">
        <v>33</v>
      </c>
      <c r="J10" s="11">
        <v>0</v>
      </c>
    </row>
    <row r="11" spans="1:10" x14ac:dyDescent="0.25">
      <c r="A11" s="39" t="s">
        <v>115</v>
      </c>
      <c r="B11" s="49">
        <f t="shared" ref="B11:B17" si="0">SUM(C11:J11)</f>
        <v>52727</v>
      </c>
      <c r="C11" s="50">
        <v>355</v>
      </c>
      <c r="D11" s="50">
        <v>0</v>
      </c>
      <c r="E11" s="50">
        <v>0</v>
      </c>
      <c r="F11" s="50">
        <v>712</v>
      </c>
      <c r="G11" s="50">
        <v>32049</v>
      </c>
      <c r="H11" s="50">
        <v>0</v>
      </c>
      <c r="I11" s="50">
        <v>19611</v>
      </c>
      <c r="J11" s="11">
        <v>0</v>
      </c>
    </row>
    <row r="12" spans="1:10" x14ac:dyDescent="0.25">
      <c r="A12" s="11" t="s">
        <v>199</v>
      </c>
      <c r="B12" s="49">
        <f t="shared" si="0"/>
        <v>24</v>
      </c>
      <c r="C12" s="50">
        <v>4</v>
      </c>
      <c r="D12" s="50">
        <v>3</v>
      </c>
      <c r="E12" s="50">
        <v>1</v>
      </c>
      <c r="F12" s="50">
        <v>6</v>
      </c>
      <c r="G12" s="50">
        <v>6</v>
      </c>
      <c r="H12" s="50">
        <v>1</v>
      </c>
      <c r="I12" s="50">
        <v>0</v>
      </c>
      <c r="J12" s="50">
        <v>3</v>
      </c>
    </row>
    <row r="13" spans="1:10" x14ac:dyDescent="0.25">
      <c r="A13" s="39" t="s">
        <v>115</v>
      </c>
      <c r="B13" s="49">
        <f t="shared" si="0"/>
        <v>79164</v>
      </c>
      <c r="C13" s="50">
        <v>5667</v>
      </c>
      <c r="D13" s="50">
        <v>6945</v>
      </c>
      <c r="E13" s="50">
        <v>1135</v>
      </c>
      <c r="F13" s="50">
        <v>5298</v>
      </c>
      <c r="G13" s="50">
        <v>48369</v>
      </c>
      <c r="H13" s="50">
        <v>11750</v>
      </c>
      <c r="I13" s="50">
        <v>0</v>
      </c>
      <c r="J13" s="11">
        <v>0</v>
      </c>
    </row>
    <row r="14" spans="1:10" x14ac:dyDescent="0.25">
      <c r="A14" s="11" t="s">
        <v>236</v>
      </c>
      <c r="B14" s="49">
        <f t="shared" si="0"/>
        <v>15</v>
      </c>
      <c r="C14" s="50">
        <v>1</v>
      </c>
      <c r="D14" s="50">
        <v>-1</v>
      </c>
      <c r="E14" s="50">
        <v>0</v>
      </c>
      <c r="F14" s="50">
        <v>1</v>
      </c>
      <c r="G14" s="50">
        <v>0</v>
      </c>
      <c r="H14" s="50">
        <v>0</v>
      </c>
      <c r="I14" s="50">
        <v>14</v>
      </c>
      <c r="J14" s="11">
        <v>0</v>
      </c>
    </row>
    <row r="15" spans="1:10" x14ac:dyDescent="0.25">
      <c r="A15" s="39" t="s">
        <v>115</v>
      </c>
      <c r="B15" s="49">
        <f t="shared" si="0"/>
        <v>25529</v>
      </c>
      <c r="C15" s="50">
        <v>1056</v>
      </c>
      <c r="D15" s="50">
        <v>-1056</v>
      </c>
      <c r="E15" s="50">
        <v>0</v>
      </c>
      <c r="F15" s="50">
        <v>8978</v>
      </c>
      <c r="G15" s="50">
        <v>0</v>
      </c>
      <c r="H15" s="50">
        <v>0</v>
      </c>
      <c r="I15" s="50">
        <v>16551</v>
      </c>
      <c r="J15" s="11">
        <v>0</v>
      </c>
    </row>
    <row r="16" spans="1:10" x14ac:dyDescent="0.25">
      <c r="A16" s="11" t="s">
        <v>159</v>
      </c>
      <c r="B16" s="49">
        <f t="shared" si="0"/>
        <v>24</v>
      </c>
      <c r="C16" s="50">
        <v>4</v>
      </c>
      <c r="D16" s="50">
        <v>3</v>
      </c>
      <c r="E16" s="50">
        <v>1</v>
      </c>
      <c r="F16" s="50">
        <v>6</v>
      </c>
      <c r="G16" s="50">
        <v>6</v>
      </c>
      <c r="H16" s="50">
        <v>1</v>
      </c>
      <c r="I16" s="50">
        <v>0</v>
      </c>
      <c r="J16" s="50">
        <v>3</v>
      </c>
    </row>
    <row r="17" spans="1:10" x14ac:dyDescent="0.25">
      <c r="A17" s="39" t="s">
        <v>115</v>
      </c>
      <c r="B17" s="49">
        <f t="shared" si="0"/>
        <v>79164</v>
      </c>
      <c r="C17" s="50">
        <v>5667</v>
      </c>
      <c r="D17" s="50">
        <v>6945</v>
      </c>
      <c r="E17" s="50">
        <v>1135</v>
      </c>
      <c r="F17" s="50">
        <v>5298</v>
      </c>
      <c r="G17" s="50">
        <v>48369</v>
      </c>
      <c r="H17" s="50">
        <v>11750</v>
      </c>
      <c r="I17" s="50">
        <v>0</v>
      </c>
      <c r="J17" s="11">
        <v>0</v>
      </c>
    </row>
    <row r="18" spans="1:10" x14ac:dyDescent="0.25">
      <c r="B18" s="26"/>
    </row>
    <row r="19" spans="1:10" x14ac:dyDescent="0.25">
      <c r="A19" s="11" t="s">
        <v>15</v>
      </c>
      <c r="B19" s="26"/>
    </row>
    <row r="20" spans="1:10" x14ac:dyDescent="0.25">
      <c r="A20" s="11" t="s">
        <v>136</v>
      </c>
      <c r="B20" s="51">
        <f>SUM(C20:J20)</f>
        <v>1534960220.437582</v>
      </c>
      <c r="C20" s="54">
        <v>702078071.99558187</v>
      </c>
      <c r="D20" s="54">
        <v>0</v>
      </c>
      <c r="E20" s="54">
        <v>0</v>
      </c>
      <c r="F20" s="54">
        <v>832882148.44200015</v>
      </c>
      <c r="G20" s="54">
        <v>0</v>
      </c>
      <c r="H20" s="54">
        <v>0</v>
      </c>
      <c r="I20" s="54">
        <v>0</v>
      </c>
      <c r="J20" s="11">
        <v>0</v>
      </c>
    </row>
    <row r="21" spans="1:10" x14ac:dyDescent="0.25">
      <c r="A21" s="11" t="s">
        <v>200</v>
      </c>
      <c r="B21" s="51">
        <f t="shared" ref="B21:B23" si="1">SUM(C21:J21)</f>
        <v>3580161322.9499998</v>
      </c>
      <c r="C21" s="51">
        <v>876568912</v>
      </c>
      <c r="D21" s="51">
        <v>159802292</v>
      </c>
      <c r="E21" s="51">
        <v>64100000</v>
      </c>
      <c r="F21" s="51">
        <v>494514108.06999999</v>
      </c>
      <c r="G21" s="51">
        <v>1912256010.8800001</v>
      </c>
      <c r="H21" s="51">
        <v>200000</v>
      </c>
      <c r="I21" s="51">
        <v>0</v>
      </c>
      <c r="J21" s="51">
        <v>72720000</v>
      </c>
    </row>
    <row r="22" spans="1:10" x14ac:dyDescent="0.25">
      <c r="A22" s="11" t="s">
        <v>201</v>
      </c>
      <c r="B22" s="51">
        <f t="shared" si="1"/>
        <v>623869838.52621889</v>
      </c>
      <c r="C22" s="51">
        <v>0</v>
      </c>
      <c r="D22" s="51">
        <v>126202102.00639844</v>
      </c>
      <c r="E22" s="51">
        <v>0</v>
      </c>
      <c r="F22" s="52">
        <v>20749964</v>
      </c>
      <c r="G22" s="52">
        <v>476917772.51982051</v>
      </c>
      <c r="H22" s="52">
        <v>0</v>
      </c>
      <c r="I22" s="52">
        <v>0</v>
      </c>
      <c r="J22" s="11">
        <v>0</v>
      </c>
    </row>
    <row r="23" spans="1:10" x14ac:dyDescent="0.25">
      <c r="A23" s="11" t="s">
        <v>163</v>
      </c>
      <c r="B23" s="51">
        <f t="shared" si="1"/>
        <v>3580161322.9499998</v>
      </c>
      <c r="C23" s="51">
        <v>876568912</v>
      </c>
      <c r="D23" s="51">
        <v>159802292</v>
      </c>
      <c r="E23" s="51">
        <v>64100000</v>
      </c>
      <c r="F23" s="52">
        <v>494514108.06999999</v>
      </c>
      <c r="G23" s="52">
        <v>1912256010.8800001</v>
      </c>
      <c r="H23" s="52">
        <v>200000</v>
      </c>
      <c r="I23" s="52">
        <v>0</v>
      </c>
      <c r="J23" s="51">
        <v>72720000</v>
      </c>
    </row>
    <row r="24" spans="1:10" x14ac:dyDescent="0.25">
      <c r="A24" s="11" t="s">
        <v>202</v>
      </c>
      <c r="B24" s="11">
        <f>B22</f>
        <v>623869838.52621889</v>
      </c>
    </row>
    <row r="26" spans="1:10" x14ac:dyDescent="0.25">
      <c r="A26" s="11" t="s">
        <v>17</v>
      </c>
    </row>
    <row r="27" spans="1:10" x14ac:dyDescent="0.25">
      <c r="A27" s="11" t="s">
        <v>200</v>
      </c>
      <c r="B27" s="11">
        <f>B21</f>
        <v>3580161322.9499998</v>
      </c>
    </row>
    <row r="28" spans="1:10" x14ac:dyDescent="0.25">
      <c r="A28" s="11" t="s">
        <v>201</v>
      </c>
      <c r="B28" s="11">
        <v>0</v>
      </c>
    </row>
    <row r="30" spans="1:10" x14ac:dyDescent="0.25">
      <c r="A30" s="11" t="s">
        <v>18</v>
      </c>
    </row>
    <row r="31" spans="1:10" x14ac:dyDescent="0.25">
      <c r="A31" s="11" t="s">
        <v>137</v>
      </c>
      <c r="B31" s="52">
        <v>0.99</v>
      </c>
      <c r="C31" s="52">
        <v>0.99</v>
      </c>
      <c r="D31" s="52">
        <v>0.99</v>
      </c>
      <c r="E31" s="52">
        <v>0.99</v>
      </c>
      <c r="F31" s="52">
        <v>0.99</v>
      </c>
      <c r="G31" s="52">
        <v>0.99</v>
      </c>
      <c r="H31" s="52">
        <v>0.99</v>
      </c>
      <c r="I31" s="52">
        <v>0.99</v>
      </c>
      <c r="J31" s="52">
        <v>0.99</v>
      </c>
    </row>
    <row r="32" spans="1:10" x14ac:dyDescent="0.25">
      <c r="A32" s="11" t="s">
        <v>203</v>
      </c>
      <c r="B32" s="52">
        <v>0.99</v>
      </c>
      <c r="C32" s="52">
        <v>0.99</v>
      </c>
      <c r="D32" s="52">
        <v>0.99</v>
      </c>
      <c r="E32" s="52">
        <v>0.99</v>
      </c>
      <c r="F32" s="52">
        <v>0.99</v>
      </c>
      <c r="G32" s="52">
        <v>0.99</v>
      </c>
      <c r="H32" s="52">
        <v>0.99</v>
      </c>
      <c r="I32" s="52">
        <v>0.99</v>
      </c>
      <c r="J32" s="52">
        <v>0.99</v>
      </c>
    </row>
    <row r="33" spans="1:10" x14ac:dyDescent="0.25">
      <c r="A33" s="24" t="s">
        <v>100</v>
      </c>
      <c r="B33" s="51">
        <f>C33+F33</f>
        <v>281212</v>
      </c>
      <c r="C33" s="58">
        <v>83512</v>
      </c>
      <c r="D33" s="58">
        <v>83512</v>
      </c>
      <c r="E33" s="58">
        <v>83512</v>
      </c>
      <c r="F33" s="52">
        <v>197700</v>
      </c>
      <c r="G33" s="52">
        <v>197700</v>
      </c>
      <c r="H33" s="52">
        <v>197700</v>
      </c>
      <c r="I33" s="52">
        <v>457016</v>
      </c>
      <c r="J33" s="52">
        <v>457016</v>
      </c>
    </row>
    <row r="34" spans="1:10" x14ac:dyDescent="0.25">
      <c r="B34" s="52"/>
      <c r="C34" s="52"/>
      <c r="D34" s="52"/>
      <c r="E34" s="52"/>
      <c r="F34" s="52"/>
      <c r="G34" s="52"/>
      <c r="H34" s="52"/>
      <c r="I34" s="52"/>
      <c r="J34" s="52"/>
    </row>
    <row r="35" spans="1:10" x14ac:dyDescent="0.25">
      <c r="A35" s="11" t="s">
        <v>21</v>
      </c>
      <c r="B35" s="52"/>
      <c r="C35" s="52"/>
      <c r="D35" s="52"/>
      <c r="E35" s="52"/>
      <c r="F35" s="52"/>
      <c r="G35" s="52"/>
      <c r="H35" s="52"/>
      <c r="I35" s="52"/>
      <c r="J35" s="52"/>
    </row>
    <row r="36" spans="1:10" x14ac:dyDescent="0.25">
      <c r="A36" s="11" t="s">
        <v>138</v>
      </c>
      <c r="B36" s="52">
        <f t="shared" ref="B36:J36" si="2">B20/B31</f>
        <v>1550464869.1288707</v>
      </c>
      <c r="C36" s="52">
        <f t="shared" si="2"/>
        <v>709169769.69250691</v>
      </c>
      <c r="D36" s="52">
        <f t="shared" si="2"/>
        <v>0</v>
      </c>
      <c r="E36" s="52">
        <f t="shared" si="2"/>
        <v>0</v>
      </c>
      <c r="F36" s="52">
        <f t="shared" si="2"/>
        <v>841295099.43636382</v>
      </c>
      <c r="G36" s="52">
        <f t="shared" si="2"/>
        <v>0</v>
      </c>
      <c r="H36" s="52">
        <f t="shared" si="2"/>
        <v>0</v>
      </c>
      <c r="I36" s="52">
        <f t="shared" si="2"/>
        <v>0</v>
      </c>
      <c r="J36" s="52">
        <f t="shared" si="2"/>
        <v>0</v>
      </c>
    </row>
    <row r="37" spans="1:10" x14ac:dyDescent="0.25">
      <c r="A37" s="11" t="s">
        <v>204</v>
      </c>
      <c r="B37" s="52">
        <f t="shared" ref="B37:J37" si="3">B22/B32</f>
        <v>630171554.06688774</v>
      </c>
      <c r="C37" s="52">
        <f t="shared" si="3"/>
        <v>0</v>
      </c>
      <c r="D37" s="52">
        <f t="shared" si="3"/>
        <v>127476870.71353377</v>
      </c>
      <c r="E37" s="52">
        <f t="shared" si="3"/>
        <v>0</v>
      </c>
      <c r="F37" s="52">
        <f t="shared" si="3"/>
        <v>20959559.595959596</v>
      </c>
      <c r="G37" s="52">
        <f t="shared" si="3"/>
        <v>481735123.75739443</v>
      </c>
      <c r="H37" s="52">
        <f t="shared" si="3"/>
        <v>0</v>
      </c>
      <c r="I37" s="52">
        <f t="shared" si="3"/>
        <v>0</v>
      </c>
      <c r="J37" s="52">
        <f t="shared" si="3"/>
        <v>0</v>
      </c>
    </row>
    <row r="38" spans="1:10" x14ac:dyDescent="0.25">
      <c r="A38" s="26" t="s">
        <v>139</v>
      </c>
      <c r="B38" s="51">
        <f>B36/B11</f>
        <v>29405.520305135335</v>
      </c>
      <c r="C38" s="51">
        <f t="shared" ref="C38:J38" si="4">C36/C11</f>
        <v>1997661.3230774843</v>
      </c>
      <c r="D38" s="51" t="e">
        <f t="shared" si="4"/>
        <v>#DIV/0!</v>
      </c>
      <c r="E38" s="51" t="e">
        <f t="shared" si="4"/>
        <v>#DIV/0!</v>
      </c>
      <c r="F38" s="51">
        <f t="shared" si="4"/>
        <v>1181594.2407814099</v>
      </c>
      <c r="G38" s="51">
        <f t="shared" si="4"/>
        <v>0</v>
      </c>
      <c r="H38" s="51" t="e">
        <f t="shared" si="4"/>
        <v>#DIV/0!</v>
      </c>
      <c r="I38" s="51">
        <f t="shared" si="4"/>
        <v>0</v>
      </c>
      <c r="J38" s="51" t="e">
        <f t="shared" si="4"/>
        <v>#DIV/0!</v>
      </c>
    </row>
    <row r="39" spans="1:10" x14ac:dyDescent="0.25">
      <c r="A39" s="26" t="s">
        <v>205</v>
      </c>
      <c r="B39" s="51">
        <f>B37/B15</f>
        <v>24684.537352300824</v>
      </c>
      <c r="C39" s="51">
        <f t="shared" ref="C39:J39" si="5">C37/C15</f>
        <v>0</v>
      </c>
      <c r="D39" s="51">
        <f t="shared" si="5"/>
        <v>-120716.73363024031</v>
      </c>
      <c r="E39" s="51" t="e">
        <f t="shared" si="5"/>
        <v>#DIV/0!</v>
      </c>
      <c r="F39" s="51">
        <f t="shared" si="5"/>
        <v>2334.5466246335036</v>
      </c>
      <c r="G39" s="51" t="e">
        <f t="shared" si="5"/>
        <v>#DIV/0!</v>
      </c>
      <c r="H39" s="51" t="e">
        <f t="shared" si="5"/>
        <v>#DIV/0!</v>
      </c>
      <c r="I39" s="51">
        <f t="shared" si="5"/>
        <v>0</v>
      </c>
      <c r="J39" s="51" t="e">
        <f t="shared" si="5"/>
        <v>#DIV/0!</v>
      </c>
    </row>
    <row r="41" spans="1:10" x14ac:dyDescent="0.25">
      <c r="A41" s="11" t="s">
        <v>26</v>
      </c>
    </row>
    <row r="43" spans="1:10" x14ac:dyDescent="0.25">
      <c r="A43" s="11" t="s">
        <v>27</v>
      </c>
    </row>
    <row r="44" spans="1:10" x14ac:dyDescent="0.25">
      <c r="A44" s="11" t="s">
        <v>28</v>
      </c>
      <c r="B44" s="53">
        <f>(B13/B33)*100</f>
        <v>28.15100351336358</v>
      </c>
      <c r="C44" s="53">
        <f t="shared" ref="C44:J44" si="6">(C13/C33)*100</f>
        <v>6.7858511351662045</v>
      </c>
      <c r="D44" s="53">
        <f t="shared" si="6"/>
        <v>8.3161701312386249</v>
      </c>
      <c r="E44" s="53">
        <f t="shared" si="6"/>
        <v>1.3590861193600918</v>
      </c>
      <c r="F44" s="53">
        <f t="shared" si="6"/>
        <v>2.6798179059180574</v>
      </c>
      <c r="G44" s="53">
        <f t="shared" si="6"/>
        <v>24.465857359635812</v>
      </c>
      <c r="H44" s="53">
        <f t="shared" si="6"/>
        <v>5.9433485078401622</v>
      </c>
      <c r="I44" s="53">
        <f t="shared" si="6"/>
        <v>0</v>
      </c>
      <c r="J44" s="53">
        <f t="shared" si="6"/>
        <v>0</v>
      </c>
    </row>
    <row r="45" spans="1:10" x14ac:dyDescent="0.25">
      <c r="A45" s="11" t="s">
        <v>29</v>
      </c>
      <c r="B45" s="53">
        <f>(B15/B33)*100</f>
        <v>9.0782043440535958</v>
      </c>
      <c r="C45" s="53">
        <f t="shared" ref="C45:J45" si="7">(C15/C33)*100</f>
        <v>1.2644889357218125</v>
      </c>
      <c r="D45" s="53">
        <f t="shared" si="7"/>
        <v>-1.2644889357218125</v>
      </c>
      <c r="E45" s="53">
        <f t="shared" si="7"/>
        <v>0</v>
      </c>
      <c r="F45" s="53">
        <f t="shared" si="7"/>
        <v>4.5412240768841681</v>
      </c>
      <c r="G45" s="53">
        <f t="shared" si="7"/>
        <v>0</v>
      </c>
      <c r="H45" s="53">
        <f t="shared" si="7"/>
        <v>0</v>
      </c>
      <c r="I45" s="53">
        <f t="shared" si="7"/>
        <v>3.621536226302799</v>
      </c>
      <c r="J45" s="53">
        <f t="shared" si="7"/>
        <v>0</v>
      </c>
    </row>
    <row r="46" spans="1:10" x14ac:dyDescent="0.25">
      <c r="B46" s="38"/>
      <c r="C46" s="38"/>
      <c r="D46" s="38"/>
      <c r="E46" s="38"/>
    </row>
    <row r="47" spans="1:10" x14ac:dyDescent="0.25">
      <c r="A47" s="11" t="s">
        <v>30</v>
      </c>
      <c r="B47" s="38"/>
      <c r="C47" s="38"/>
      <c r="D47" s="38"/>
      <c r="E47" s="38"/>
    </row>
    <row r="48" spans="1:10" x14ac:dyDescent="0.25">
      <c r="A48" s="11" t="s">
        <v>31</v>
      </c>
      <c r="B48" s="38">
        <f>B15/B13*100</f>
        <v>32.248244151381947</v>
      </c>
      <c r="C48" s="38">
        <f t="shared" ref="C48:J48" si="8">C15/C13*100</f>
        <v>18.634197988353627</v>
      </c>
      <c r="D48" s="38">
        <f t="shared" si="8"/>
        <v>-15.205183585313176</v>
      </c>
      <c r="E48" s="38">
        <f t="shared" si="8"/>
        <v>0</v>
      </c>
      <c r="F48" s="38">
        <f t="shared" si="8"/>
        <v>169.46017365043414</v>
      </c>
      <c r="G48" s="38">
        <f t="shared" si="8"/>
        <v>0</v>
      </c>
      <c r="H48" s="38">
        <f t="shared" si="8"/>
        <v>0</v>
      </c>
      <c r="I48" s="38" t="e">
        <f t="shared" si="8"/>
        <v>#DIV/0!</v>
      </c>
      <c r="J48" s="38" t="e">
        <f t="shared" si="8"/>
        <v>#DIV/0!</v>
      </c>
    </row>
    <row r="49" spans="1:10" x14ac:dyDescent="0.25">
      <c r="A49" s="11" t="s">
        <v>32</v>
      </c>
      <c r="B49" s="38">
        <f t="shared" ref="B49:J49" si="9">B22/B21*100</f>
        <v>17.425746558598075</v>
      </c>
      <c r="C49" s="38">
        <f t="shared" si="9"/>
        <v>0</v>
      </c>
      <c r="D49" s="38">
        <f t="shared" si="9"/>
        <v>78.973899827668575</v>
      </c>
      <c r="E49" s="38">
        <f t="shared" si="9"/>
        <v>0</v>
      </c>
      <c r="F49" s="38">
        <f t="shared" si="9"/>
        <v>4.1960307423752568</v>
      </c>
      <c r="G49" s="38">
        <f t="shared" si="9"/>
        <v>24.940058747696025</v>
      </c>
      <c r="H49" s="38">
        <f t="shared" si="9"/>
        <v>0</v>
      </c>
      <c r="I49" s="38" t="e">
        <f t="shared" si="9"/>
        <v>#DIV/0!</v>
      </c>
      <c r="J49" s="38">
        <f t="shared" si="9"/>
        <v>0</v>
      </c>
    </row>
    <row r="50" spans="1:10" x14ac:dyDescent="0.25">
      <c r="A50" s="11" t="s">
        <v>33</v>
      </c>
      <c r="B50" s="38">
        <f t="shared" ref="B50:J50" si="10">AVERAGE(B48:B49)</f>
        <v>24.836995354990009</v>
      </c>
      <c r="C50" s="38">
        <f t="shared" si="10"/>
        <v>9.3170989941768134</v>
      </c>
      <c r="D50" s="38">
        <f t="shared" si="10"/>
        <v>31.884358121177698</v>
      </c>
      <c r="E50" s="38">
        <f t="shared" si="10"/>
        <v>0</v>
      </c>
      <c r="F50" s="38">
        <f t="shared" si="10"/>
        <v>86.8281021964047</v>
      </c>
      <c r="G50" s="38">
        <f t="shared" si="10"/>
        <v>12.470029373848012</v>
      </c>
      <c r="H50" s="38">
        <f t="shared" si="10"/>
        <v>0</v>
      </c>
      <c r="I50" s="38" t="e">
        <f t="shared" si="10"/>
        <v>#DIV/0!</v>
      </c>
      <c r="J50" s="38" t="e">
        <f t="shared" si="10"/>
        <v>#DIV/0!</v>
      </c>
    </row>
    <row r="51" spans="1:10" x14ac:dyDescent="0.25">
      <c r="B51" s="38"/>
      <c r="C51" s="38"/>
      <c r="D51" s="38"/>
      <c r="E51" s="38"/>
    </row>
    <row r="52" spans="1:10" x14ac:dyDescent="0.25">
      <c r="A52" s="11" t="s">
        <v>34</v>
      </c>
      <c r="B52" s="38"/>
      <c r="C52" s="38"/>
      <c r="D52" s="38"/>
      <c r="E52" s="38"/>
    </row>
    <row r="53" spans="1:10" x14ac:dyDescent="0.25">
      <c r="A53" s="11" t="s">
        <v>35</v>
      </c>
      <c r="B53" s="38">
        <f>B15/B17*100</f>
        <v>32.248244151381947</v>
      </c>
      <c r="C53" s="38">
        <f t="shared" ref="C53:J53" si="11">C15/C17*100</f>
        <v>18.634197988353627</v>
      </c>
      <c r="D53" s="38">
        <f t="shared" si="11"/>
        <v>-15.205183585313176</v>
      </c>
      <c r="E53" s="38">
        <f t="shared" si="11"/>
        <v>0</v>
      </c>
      <c r="F53" s="38">
        <f t="shared" si="11"/>
        <v>169.46017365043414</v>
      </c>
      <c r="G53" s="38">
        <f t="shared" si="11"/>
        <v>0</v>
      </c>
      <c r="H53" s="38">
        <f t="shared" si="11"/>
        <v>0</v>
      </c>
      <c r="I53" s="38" t="e">
        <f t="shared" si="11"/>
        <v>#DIV/0!</v>
      </c>
      <c r="J53" s="38" t="e">
        <f t="shared" si="11"/>
        <v>#DIV/0!</v>
      </c>
    </row>
    <row r="54" spans="1:10" x14ac:dyDescent="0.25">
      <c r="A54" s="11" t="s">
        <v>36</v>
      </c>
      <c r="B54" s="38">
        <f t="shared" ref="B54:J54" si="12">B22/B23*100</f>
        <v>17.425746558598075</v>
      </c>
      <c r="C54" s="38">
        <f t="shared" si="12"/>
        <v>0</v>
      </c>
      <c r="D54" s="38">
        <f t="shared" si="12"/>
        <v>78.973899827668575</v>
      </c>
      <c r="E54" s="38">
        <f t="shared" si="12"/>
        <v>0</v>
      </c>
      <c r="F54" s="38">
        <f t="shared" si="12"/>
        <v>4.1960307423752568</v>
      </c>
      <c r="G54" s="38">
        <f t="shared" si="12"/>
        <v>24.940058747696025</v>
      </c>
      <c r="H54" s="38">
        <f t="shared" si="12"/>
        <v>0</v>
      </c>
      <c r="I54" s="38" t="e">
        <f t="shared" si="12"/>
        <v>#DIV/0!</v>
      </c>
      <c r="J54" s="38">
        <f t="shared" si="12"/>
        <v>0</v>
      </c>
    </row>
    <row r="55" spans="1:10" x14ac:dyDescent="0.25">
      <c r="A55" s="11" t="s">
        <v>37</v>
      </c>
      <c r="B55" s="38">
        <f t="shared" ref="B55:J55" si="13">(B53+B54)/2</f>
        <v>24.836995354990009</v>
      </c>
      <c r="C55" s="38">
        <f t="shared" si="13"/>
        <v>9.3170989941768134</v>
      </c>
      <c r="D55" s="38">
        <f t="shared" si="13"/>
        <v>31.884358121177698</v>
      </c>
      <c r="E55" s="38">
        <f t="shared" si="13"/>
        <v>0</v>
      </c>
      <c r="F55" s="38">
        <f t="shared" si="13"/>
        <v>86.8281021964047</v>
      </c>
      <c r="G55" s="38">
        <f t="shared" si="13"/>
        <v>12.470029373848012</v>
      </c>
      <c r="H55" s="38">
        <f t="shared" si="13"/>
        <v>0</v>
      </c>
      <c r="I55" s="38" t="e">
        <f t="shared" si="13"/>
        <v>#DIV/0!</v>
      </c>
      <c r="J55" s="38" t="e">
        <f t="shared" si="13"/>
        <v>#DIV/0!</v>
      </c>
    </row>
    <row r="56" spans="1:10" x14ac:dyDescent="0.25">
      <c r="B56" s="38"/>
      <c r="C56" s="38"/>
      <c r="D56" s="38"/>
      <c r="E56" s="38"/>
    </row>
    <row r="57" spans="1:10" x14ac:dyDescent="0.25">
      <c r="A57" s="11" t="s">
        <v>92</v>
      </c>
      <c r="B57" s="38"/>
      <c r="C57" s="38"/>
      <c r="D57" s="38"/>
      <c r="E57" s="38"/>
    </row>
    <row r="58" spans="1:10" x14ac:dyDescent="0.25">
      <c r="A58" s="11" t="s">
        <v>38</v>
      </c>
      <c r="B58" s="38">
        <f t="shared" ref="B58" si="14">B24/B22*100</f>
        <v>100</v>
      </c>
      <c r="C58" s="44"/>
      <c r="D58" s="44"/>
      <c r="E58" s="44"/>
      <c r="F58" s="44"/>
      <c r="G58" s="44"/>
      <c r="H58" s="44"/>
      <c r="I58" s="44"/>
    </row>
    <row r="59" spans="1:10" x14ac:dyDescent="0.25">
      <c r="B59" s="38"/>
      <c r="C59" s="38"/>
      <c r="D59" s="38"/>
      <c r="E59" s="38"/>
    </row>
    <row r="60" spans="1:10" x14ac:dyDescent="0.25">
      <c r="A60" s="11" t="s">
        <v>39</v>
      </c>
      <c r="B60" s="38"/>
      <c r="C60" s="38"/>
      <c r="D60" s="38"/>
      <c r="E60" s="38"/>
    </row>
    <row r="61" spans="1:10" x14ac:dyDescent="0.25">
      <c r="A61" s="11" t="s">
        <v>116</v>
      </c>
      <c r="B61" s="38">
        <f>((B15/B11)-1)*100</f>
        <v>-51.582680600072074</v>
      </c>
      <c r="C61" s="38">
        <f t="shared" ref="C61:J61" si="15">((C15/C11)-1)*100</f>
        <v>197.46478873239437</v>
      </c>
      <c r="D61" s="38" t="e">
        <f t="shared" si="15"/>
        <v>#DIV/0!</v>
      </c>
      <c r="E61" s="38" t="e">
        <f t="shared" si="15"/>
        <v>#DIV/0!</v>
      </c>
      <c r="F61" s="38">
        <f t="shared" si="15"/>
        <v>1160.9550561797753</v>
      </c>
      <c r="G61" s="38">
        <f t="shared" si="15"/>
        <v>-100</v>
      </c>
      <c r="H61" s="38" t="e">
        <f t="shared" si="15"/>
        <v>#DIV/0!</v>
      </c>
      <c r="I61" s="38">
        <f t="shared" si="15"/>
        <v>-15.603487838458008</v>
      </c>
      <c r="J61" s="38" t="e">
        <f t="shared" si="15"/>
        <v>#DIV/0!</v>
      </c>
    </row>
    <row r="62" spans="1:10" x14ac:dyDescent="0.25">
      <c r="A62" s="11" t="s">
        <v>41</v>
      </c>
      <c r="B62" s="38">
        <f>((B37/B36)-1)*100</f>
        <v>-59.355960485518786</v>
      </c>
      <c r="C62" s="38">
        <f t="shared" ref="C62:J62" si="16">((C37/C36)-1)*100</f>
        <v>-100</v>
      </c>
      <c r="D62" s="38" t="e">
        <f t="shared" si="16"/>
        <v>#DIV/0!</v>
      </c>
      <c r="E62" s="38" t="e">
        <f t="shared" si="16"/>
        <v>#DIV/0!</v>
      </c>
      <c r="F62" s="38">
        <f t="shared" si="16"/>
        <v>-97.508655451576772</v>
      </c>
      <c r="G62" s="38" t="e">
        <f t="shared" si="16"/>
        <v>#DIV/0!</v>
      </c>
      <c r="H62" s="38" t="e">
        <f t="shared" si="16"/>
        <v>#DIV/0!</v>
      </c>
      <c r="I62" s="38" t="e">
        <f t="shared" si="16"/>
        <v>#DIV/0!</v>
      </c>
      <c r="J62" s="38" t="e">
        <f t="shared" si="16"/>
        <v>#DIV/0!</v>
      </c>
    </row>
    <row r="63" spans="1:10" x14ac:dyDescent="0.25">
      <c r="A63" s="11" t="s">
        <v>42</v>
      </c>
      <c r="B63" s="38">
        <f t="shared" ref="B63:J63" si="17">((B39/B38)-1)*100</f>
        <v>-16.054750617726853</v>
      </c>
      <c r="C63" s="38">
        <f t="shared" si="17"/>
        <v>-100</v>
      </c>
      <c r="D63" s="38" t="e">
        <f t="shared" si="17"/>
        <v>#DIV/0!</v>
      </c>
      <c r="E63" s="38" t="e">
        <f t="shared" si="17"/>
        <v>#DIV/0!</v>
      </c>
      <c r="F63" s="38">
        <f t="shared" si="17"/>
        <v>-99.802424001060658</v>
      </c>
      <c r="G63" s="38" t="e">
        <f t="shared" si="17"/>
        <v>#DIV/0!</v>
      </c>
      <c r="H63" s="38" t="e">
        <f t="shared" si="17"/>
        <v>#DIV/0!</v>
      </c>
      <c r="I63" s="38" t="e">
        <f t="shared" si="17"/>
        <v>#DIV/0!</v>
      </c>
      <c r="J63" s="38" t="e">
        <f t="shared" si="17"/>
        <v>#DIV/0!</v>
      </c>
    </row>
    <row r="65" spans="1:10" x14ac:dyDescent="0.25">
      <c r="A65" s="11" t="s">
        <v>43</v>
      </c>
    </row>
    <row r="66" spans="1:10" x14ac:dyDescent="0.25">
      <c r="A66" s="11" t="s">
        <v>117</v>
      </c>
      <c r="B66" s="11">
        <f>B21/B13</f>
        <v>45224.613750568438</v>
      </c>
      <c r="C66" s="11">
        <f t="shared" ref="C66:J66" si="18">C21/C13</f>
        <v>154679.53273336863</v>
      </c>
      <c r="D66" s="11">
        <f t="shared" si="18"/>
        <v>23009.68927285817</v>
      </c>
      <c r="E66" s="11">
        <f t="shared" si="18"/>
        <v>56475.770925110133</v>
      </c>
      <c r="F66" s="11">
        <f t="shared" si="18"/>
        <v>93339.771247640616</v>
      </c>
      <c r="G66" s="11">
        <f t="shared" si="18"/>
        <v>39534.74355227522</v>
      </c>
      <c r="H66" s="11">
        <f t="shared" si="18"/>
        <v>17.021276595744681</v>
      </c>
      <c r="I66" s="11" t="e">
        <f t="shared" si="18"/>
        <v>#DIV/0!</v>
      </c>
      <c r="J66" s="11" t="e">
        <f t="shared" si="18"/>
        <v>#DIV/0!</v>
      </c>
    </row>
    <row r="67" spans="1:10" x14ac:dyDescent="0.25">
      <c r="A67" s="11" t="s">
        <v>118</v>
      </c>
      <c r="B67" s="11">
        <f>B22/B15</f>
        <v>24437.691978777817</v>
      </c>
      <c r="C67" s="11">
        <f t="shared" ref="C67:J67" si="19">C22/C15</f>
        <v>0</v>
      </c>
      <c r="D67" s="11">
        <f t="shared" si="19"/>
        <v>-119509.56629393791</v>
      </c>
      <c r="E67" s="11" t="e">
        <f t="shared" si="19"/>
        <v>#DIV/0!</v>
      </c>
      <c r="F67" s="11">
        <f t="shared" si="19"/>
        <v>2311.2011583871686</v>
      </c>
      <c r="G67" s="11" t="e">
        <f t="shared" si="19"/>
        <v>#DIV/0!</v>
      </c>
      <c r="H67" s="11" t="e">
        <f t="shared" si="19"/>
        <v>#DIV/0!</v>
      </c>
      <c r="I67" s="11">
        <f t="shared" si="19"/>
        <v>0</v>
      </c>
      <c r="J67" s="11" t="e">
        <f t="shared" si="19"/>
        <v>#DIV/0!</v>
      </c>
    </row>
    <row r="68" spans="1:10" x14ac:dyDescent="0.25">
      <c r="A68" s="11" t="s">
        <v>46</v>
      </c>
      <c r="B68" s="38">
        <f>(B67/B66)*B50</f>
        <v>13.420984544195299</v>
      </c>
      <c r="C68" s="38">
        <f t="shared" ref="C68:J68" si="20">(C67/C66)*C50</f>
        <v>0</v>
      </c>
      <c r="D68" s="38">
        <f t="shared" si="20"/>
        <v>-165.60353186156783</v>
      </c>
      <c r="E68" s="38" t="e">
        <f t="shared" si="20"/>
        <v>#DIV/0!</v>
      </c>
      <c r="F68" s="38">
        <f t="shared" si="20"/>
        <v>2.1499646688063057</v>
      </c>
      <c r="G68" s="38" t="e">
        <f t="shared" si="20"/>
        <v>#DIV/0!</v>
      </c>
      <c r="H68" s="38" t="e">
        <f t="shared" si="20"/>
        <v>#DIV/0!</v>
      </c>
      <c r="I68" s="38" t="e">
        <f t="shared" si="20"/>
        <v>#DIV/0!</v>
      </c>
      <c r="J68" s="38" t="e">
        <f t="shared" si="20"/>
        <v>#DIV/0!</v>
      </c>
    </row>
    <row r="69" spans="1:10" x14ac:dyDescent="0.25">
      <c r="A69" s="11" t="s">
        <v>120</v>
      </c>
      <c r="B69" s="11">
        <f>B21/B12</f>
        <v>149173388.45624998</v>
      </c>
      <c r="C69" s="11">
        <f t="shared" ref="C69:J69" si="21">C21/C12</f>
        <v>219142228</v>
      </c>
      <c r="D69" s="11">
        <f t="shared" si="21"/>
        <v>53267430.666666664</v>
      </c>
      <c r="E69" s="11">
        <f t="shared" si="21"/>
        <v>64100000</v>
      </c>
      <c r="F69" s="11">
        <f t="shared" si="21"/>
        <v>82419018.01166667</v>
      </c>
      <c r="G69" s="11">
        <f t="shared" si="21"/>
        <v>318709335.14666671</v>
      </c>
      <c r="H69" s="11">
        <f t="shared" si="21"/>
        <v>200000</v>
      </c>
      <c r="I69" s="11" t="e">
        <f t="shared" si="21"/>
        <v>#DIV/0!</v>
      </c>
      <c r="J69" s="11">
        <f t="shared" si="21"/>
        <v>24240000</v>
      </c>
    </row>
    <row r="70" spans="1:10" x14ac:dyDescent="0.25">
      <c r="A70" s="11" t="s">
        <v>121</v>
      </c>
      <c r="B70" s="11">
        <f>B22/B14</f>
        <v>41591322.568414591</v>
      </c>
      <c r="C70" s="11">
        <f t="shared" ref="C70:J70" si="22">C22/C14</f>
        <v>0</v>
      </c>
      <c r="D70" s="11">
        <f t="shared" si="22"/>
        <v>-126202102.00639844</v>
      </c>
      <c r="E70" s="11" t="e">
        <f t="shared" si="22"/>
        <v>#DIV/0!</v>
      </c>
      <c r="F70" s="11">
        <f t="shared" si="22"/>
        <v>20749964</v>
      </c>
      <c r="G70" s="11" t="e">
        <f t="shared" si="22"/>
        <v>#DIV/0!</v>
      </c>
      <c r="H70" s="11" t="e">
        <f t="shared" si="22"/>
        <v>#DIV/0!</v>
      </c>
      <c r="I70" s="11">
        <f t="shared" si="22"/>
        <v>0</v>
      </c>
      <c r="J70" s="11" t="e">
        <f t="shared" si="22"/>
        <v>#DIV/0!</v>
      </c>
    </row>
    <row r="71" spans="1:10" x14ac:dyDescent="0.25">
      <c r="B71" s="38"/>
      <c r="C71" s="38"/>
      <c r="D71" s="38"/>
      <c r="E71" s="38"/>
    </row>
    <row r="72" spans="1:10" x14ac:dyDescent="0.25">
      <c r="A72" s="11" t="s">
        <v>47</v>
      </c>
      <c r="B72" s="38"/>
      <c r="C72" s="38"/>
      <c r="D72" s="38"/>
      <c r="E72" s="38"/>
    </row>
    <row r="73" spans="1:10" x14ac:dyDescent="0.25">
      <c r="A73" s="11" t="s">
        <v>48</v>
      </c>
      <c r="B73" s="38">
        <f>(B28/B27)*100</f>
        <v>0</v>
      </c>
      <c r="C73" s="38"/>
      <c r="D73" s="38"/>
      <c r="E73" s="38"/>
    </row>
    <row r="74" spans="1:10" x14ac:dyDescent="0.25">
      <c r="A74" s="11" t="s">
        <v>49</v>
      </c>
      <c r="B74" s="38" t="e">
        <f>(B22/B28)*100</f>
        <v>#DIV/0!</v>
      </c>
      <c r="C74" s="38"/>
      <c r="D74" s="38"/>
      <c r="E74" s="38"/>
    </row>
    <row r="75" spans="1:10" ht="15.75" thickBot="1" x14ac:dyDescent="0.3">
      <c r="A75" s="27"/>
      <c r="B75" s="27"/>
      <c r="C75" s="27"/>
      <c r="D75" s="27"/>
      <c r="E75" s="27"/>
      <c r="F75" s="27"/>
      <c r="G75" s="27"/>
      <c r="H75" s="27"/>
      <c r="I75" s="27"/>
      <c r="J75" s="27"/>
    </row>
    <row r="76" spans="1:10" ht="15.75" thickTop="1" x14ac:dyDescent="0.25"/>
    <row r="77" spans="1:10" x14ac:dyDescent="0.25">
      <c r="A77" s="11" t="s">
        <v>50</v>
      </c>
    </row>
    <row r="78" spans="1:10" x14ac:dyDescent="0.25">
      <c r="A78" s="11" t="s">
        <v>171</v>
      </c>
      <c r="C78" s="61" t="s">
        <v>237</v>
      </c>
    </row>
    <row r="79" spans="1:10" x14ac:dyDescent="0.25">
      <c r="A79" s="11" t="s">
        <v>172</v>
      </c>
    </row>
    <row r="80" spans="1:10" x14ac:dyDescent="0.25">
      <c r="A80" s="11" t="s">
        <v>173</v>
      </c>
    </row>
    <row r="81" spans="1:6" x14ac:dyDescent="0.25">
      <c r="A81" s="11" t="s">
        <v>94</v>
      </c>
    </row>
    <row r="83" spans="1:6" x14ac:dyDescent="0.25">
      <c r="A83" s="11" t="s">
        <v>114</v>
      </c>
    </row>
    <row r="84" spans="1:6" x14ac:dyDescent="0.25">
      <c r="A84" s="11" t="s">
        <v>98</v>
      </c>
    </row>
    <row r="85" spans="1:6" x14ac:dyDescent="0.25">
      <c r="A85" s="75" t="s">
        <v>126</v>
      </c>
      <c r="B85" s="75"/>
      <c r="C85" s="75"/>
      <c r="D85" s="75"/>
      <c r="E85" s="75"/>
      <c r="F85" s="75"/>
    </row>
    <row r="86" spans="1:6" x14ac:dyDescent="0.25">
      <c r="A86" s="75"/>
      <c r="B86" s="75"/>
      <c r="C86" s="75"/>
      <c r="D86" s="75"/>
      <c r="E86" s="75"/>
      <c r="F86" s="75"/>
    </row>
    <row r="87" spans="1:6" x14ac:dyDescent="0.25">
      <c r="A87" s="75"/>
      <c r="B87" s="75"/>
      <c r="C87" s="75"/>
      <c r="D87" s="75"/>
      <c r="E87" s="75"/>
      <c r="F87" s="75"/>
    </row>
    <row r="88" spans="1:6" x14ac:dyDescent="0.25">
      <c r="A88" s="59"/>
    </row>
    <row r="89" spans="1:6" x14ac:dyDescent="0.25">
      <c r="A89" s="11" t="s">
        <v>106</v>
      </c>
    </row>
    <row r="90" spans="1:6" x14ac:dyDescent="0.25">
      <c r="A90" s="28" t="s">
        <v>107</v>
      </c>
    </row>
    <row r="91" spans="1:6" x14ac:dyDescent="0.25">
      <c r="A91" s="28" t="s">
        <v>108</v>
      </c>
    </row>
  </sheetData>
  <mergeCells count="7">
    <mergeCell ref="A85:F87"/>
    <mergeCell ref="H4:I4"/>
    <mergeCell ref="C5:E5"/>
    <mergeCell ref="F5:H5"/>
    <mergeCell ref="A2:E2"/>
    <mergeCell ref="A4:A5"/>
    <mergeCell ref="B4:B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1"/>
  <sheetViews>
    <sheetView zoomScale="90" zoomScaleNormal="90" workbookViewId="0">
      <selection activeCell="B25" sqref="B25"/>
    </sheetView>
  </sheetViews>
  <sheetFormatPr baseColWidth="10" defaultColWidth="11.42578125" defaultRowHeight="15" x14ac:dyDescent="0.25"/>
  <cols>
    <col min="1" max="1" width="58.140625" style="11" bestFit="1" customWidth="1"/>
    <col min="2" max="2" width="18.5703125" style="11" bestFit="1" customWidth="1"/>
    <col min="3" max="3" width="24" style="11" customWidth="1"/>
    <col min="4" max="4" width="21" style="11" customWidth="1"/>
    <col min="5" max="5" width="19.140625" style="11" customWidth="1"/>
    <col min="6" max="6" width="20" style="11" customWidth="1"/>
    <col min="7" max="7" width="19.5703125" style="11" customWidth="1"/>
    <col min="8" max="8" width="20.7109375" style="11" customWidth="1"/>
    <col min="9" max="9" width="20" style="11" customWidth="1"/>
    <col min="10" max="16384" width="11.42578125" style="11"/>
  </cols>
  <sheetData>
    <row r="2" spans="1:10" x14ac:dyDescent="0.25">
      <c r="A2" s="62" t="s">
        <v>206</v>
      </c>
      <c r="B2" s="62"/>
      <c r="C2" s="62"/>
      <c r="D2" s="62"/>
      <c r="E2" s="62"/>
    </row>
    <row r="4" spans="1:10" x14ac:dyDescent="0.25">
      <c r="A4" s="63" t="s">
        <v>0</v>
      </c>
      <c r="B4" s="63" t="s">
        <v>1</v>
      </c>
      <c r="C4" s="41"/>
      <c r="D4" s="41"/>
      <c r="E4" s="41"/>
      <c r="F4" s="41"/>
      <c r="G4" s="41"/>
      <c r="H4" s="73"/>
      <c r="I4" s="65"/>
    </row>
    <row r="5" spans="1:10" ht="15.75" thickBot="1" x14ac:dyDescent="0.3">
      <c r="A5" s="64"/>
      <c r="B5" s="64"/>
      <c r="C5" s="77" t="s">
        <v>122</v>
      </c>
      <c r="D5" s="77"/>
      <c r="E5" s="77"/>
      <c r="F5" s="77" t="s">
        <v>4</v>
      </c>
      <c r="G5" s="77"/>
      <c r="H5" s="77"/>
      <c r="I5" s="25" t="s">
        <v>119</v>
      </c>
      <c r="J5" s="25" t="s">
        <v>238</v>
      </c>
    </row>
    <row r="6" spans="1:10" ht="15.75" thickTop="1" x14ac:dyDescent="0.25">
      <c r="C6" s="42" t="s">
        <v>123</v>
      </c>
      <c r="D6" s="42" t="s">
        <v>124</v>
      </c>
      <c r="E6" s="42" t="s">
        <v>125</v>
      </c>
      <c r="F6" s="42" t="s">
        <v>123</v>
      </c>
      <c r="G6" s="42" t="s">
        <v>124</v>
      </c>
      <c r="H6" s="42" t="s">
        <v>125</v>
      </c>
      <c r="I6" s="42" t="s">
        <v>123</v>
      </c>
      <c r="J6" s="42" t="s">
        <v>123</v>
      </c>
    </row>
    <row r="7" spans="1:10" x14ac:dyDescent="0.25">
      <c r="A7" s="11" t="s">
        <v>7</v>
      </c>
    </row>
    <row r="9" spans="1:10" x14ac:dyDescent="0.25">
      <c r="A9" s="11" t="s">
        <v>113</v>
      </c>
    </row>
    <row r="10" spans="1:10" x14ac:dyDescent="0.25">
      <c r="A10" s="11" t="s">
        <v>140</v>
      </c>
      <c r="B10" s="49">
        <f>SUM(C10:J10)</f>
        <v>55</v>
      </c>
      <c r="C10" s="49">
        <f>'1 Trimestre'!C10+'2 Trimestre'!C10</f>
        <v>0</v>
      </c>
      <c r="D10" s="49">
        <f>+'2 Trimestre'!D10</f>
        <v>0</v>
      </c>
      <c r="E10" s="49">
        <f>+'2 Trimestre'!E10</f>
        <v>0</v>
      </c>
      <c r="F10" s="49">
        <f>'1 Trimestre'!F10+'2 Trimestre'!F10</f>
        <v>3</v>
      </c>
      <c r="G10" s="49">
        <f>+'2 Trimestre'!G10</f>
        <v>1</v>
      </c>
      <c r="H10" s="49">
        <f>+'2 Trimestre'!H10</f>
        <v>0</v>
      </c>
      <c r="I10" s="49">
        <f>'1 Trimestre'!I10+'2 Trimestre'!I10</f>
        <v>51</v>
      </c>
      <c r="J10" s="49">
        <f>'1 Trimestre'!J10+'2 Trimestre'!J10</f>
        <v>0</v>
      </c>
    </row>
    <row r="11" spans="1:10" x14ac:dyDescent="0.25">
      <c r="A11" s="39" t="s">
        <v>115</v>
      </c>
      <c r="B11" s="49">
        <f t="shared" ref="B11:B17" si="0">SUM(C11:J11)</f>
        <v>32424</v>
      </c>
      <c r="C11" s="49">
        <f>'1 Trimestre'!C11+'2 Trimestre'!C11</f>
        <v>0</v>
      </c>
      <c r="D11" s="49">
        <f>+'2 Trimestre'!D11</f>
        <v>0</v>
      </c>
      <c r="E11" s="49">
        <f>+'2 Trimestre'!E11</f>
        <v>0</v>
      </c>
      <c r="F11" s="49">
        <f>'1 Trimestre'!F11+'2 Trimestre'!F11</f>
        <v>9376</v>
      </c>
      <c r="G11" s="49">
        <f>+'2 Trimestre'!G11</f>
        <v>5298</v>
      </c>
      <c r="H11" s="49">
        <f>+'2 Trimestre'!H11</f>
        <v>0</v>
      </c>
      <c r="I11" s="49">
        <f>'1 Trimestre'!I11+'2 Trimestre'!I11</f>
        <v>17750</v>
      </c>
      <c r="J11" s="49">
        <f>'1 Trimestre'!J11+'2 Trimestre'!J11</f>
        <v>0</v>
      </c>
    </row>
    <row r="12" spans="1:10" x14ac:dyDescent="0.25">
      <c r="A12" s="11" t="s">
        <v>207</v>
      </c>
      <c r="B12" s="49">
        <f t="shared" si="0"/>
        <v>24</v>
      </c>
      <c r="C12" s="49">
        <f>'2 Trimestre'!C12</f>
        <v>4</v>
      </c>
      <c r="D12" s="49">
        <f>'2 Trimestre'!D12</f>
        <v>3</v>
      </c>
      <c r="E12" s="49">
        <f>'2 Trimestre'!E12</f>
        <v>1</v>
      </c>
      <c r="F12" s="49">
        <f>'2 Trimestre'!F12</f>
        <v>6</v>
      </c>
      <c r="G12" s="49">
        <f>'2 Trimestre'!G12</f>
        <v>6</v>
      </c>
      <c r="H12" s="49">
        <f>'2 Trimestre'!H12</f>
        <v>1</v>
      </c>
      <c r="I12" s="49">
        <f>'2 Trimestre'!I12</f>
        <v>0</v>
      </c>
      <c r="J12" s="49">
        <f>'2 Trimestre'!J12</f>
        <v>3</v>
      </c>
    </row>
    <row r="13" spans="1:10" x14ac:dyDescent="0.25">
      <c r="A13" s="39" t="s">
        <v>115</v>
      </c>
      <c r="B13" s="49">
        <f t="shared" si="0"/>
        <v>79164</v>
      </c>
      <c r="C13" s="49">
        <f>'2 Trimestre'!C13</f>
        <v>5667</v>
      </c>
      <c r="D13" s="49">
        <f>'2 Trimestre'!D13</f>
        <v>6945</v>
      </c>
      <c r="E13" s="49">
        <f>'2 Trimestre'!E13</f>
        <v>1135</v>
      </c>
      <c r="F13" s="49">
        <f>'2 Trimestre'!F13</f>
        <v>5298</v>
      </c>
      <c r="G13" s="49">
        <f>'2 Trimestre'!G13</f>
        <v>48369</v>
      </c>
      <c r="H13" s="49">
        <f>'2 Trimestre'!H13</f>
        <v>11750</v>
      </c>
      <c r="I13" s="49">
        <f>'2 Trimestre'!I13</f>
        <v>0</v>
      </c>
      <c r="J13" s="49">
        <f>'2 Trimestre'!J13</f>
        <v>0</v>
      </c>
    </row>
    <row r="14" spans="1:10" x14ac:dyDescent="0.25">
      <c r="A14" s="11" t="s">
        <v>208</v>
      </c>
      <c r="B14" s="49">
        <f t="shared" si="0"/>
        <v>36</v>
      </c>
      <c r="C14" s="49">
        <f>'1 Trimestre'!C14+'2 Trimestre'!C14</f>
        <v>1</v>
      </c>
      <c r="D14" s="49">
        <f>'1 Trimestre'!D14+'2 Trimestre'!D14</f>
        <v>6</v>
      </c>
      <c r="E14" s="49">
        <f>'1 Trimestre'!E14+'2 Trimestre'!E14</f>
        <v>1</v>
      </c>
      <c r="F14" s="49">
        <f>'1 Trimestre'!F14+'2 Trimestre'!F14</f>
        <v>2</v>
      </c>
      <c r="G14" s="49">
        <f>'1 Trimestre'!G14+'2 Trimestre'!G14</f>
        <v>9</v>
      </c>
      <c r="H14" s="49">
        <f>'1 Trimestre'!H14+'2 Trimestre'!H14</f>
        <v>2</v>
      </c>
      <c r="I14" s="49">
        <f>'1 Trimestre'!I14+'2 Trimestre'!I14</f>
        <v>15</v>
      </c>
      <c r="J14" s="49">
        <f>'1 Trimestre'!J14+'2 Trimestre'!J14</f>
        <v>0</v>
      </c>
    </row>
    <row r="15" spans="1:10" x14ac:dyDescent="0.25">
      <c r="A15" s="39" t="s">
        <v>115</v>
      </c>
      <c r="B15" s="49">
        <f t="shared" si="0"/>
        <v>109536</v>
      </c>
      <c r="C15" s="49">
        <f>'1 Trimestre'!C15+'2 Trimestre'!C15</f>
        <v>1044</v>
      </c>
      <c r="D15" s="49">
        <f>'1 Trimestre'!D15+'2 Trimestre'!D15</f>
        <v>11568</v>
      </c>
      <c r="E15" s="49">
        <f>'1 Trimestre'!E15+'2 Trimestre'!E15</f>
        <v>1135</v>
      </c>
      <c r="F15" s="49">
        <f>'1 Trimestre'!F15+'2 Trimestre'!F15</f>
        <v>5940</v>
      </c>
      <c r="G15" s="49">
        <f>'1 Trimestre'!G15+'2 Trimestre'!G15</f>
        <v>58997</v>
      </c>
      <c r="H15" s="49">
        <f>'1 Trimestre'!H15+'2 Trimestre'!H15</f>
        <v>13430</v>
      </c>
      <c r="I15" s="49">
        <f>'1 Trimestre'!I15+'2 Trimestre'!I15</f>
        <v>17422</v>
      </c>
      <c r="J15" s="49">
        <f>'1 Trimestre'!J15+'2 Trimestre'!J15</f>
        <v>0</v>
      </c>
    </row>
    <row r="16" spans="1:10" x14ac:dyDescent="0.25">
      <c r="A16" s="11" t="s">
        <v>159</v>
      </c>
      <c r="B16" s="49">
        <f t="shared" si="0"/>
        <v>24</v>
      </c>
      <c r="C16" s="49">
        <f>'2 Trimestre'!C16</f>
        <v>4</v>
      </c>
      <c r="D16" s="49">
        <f>'2 Trimestre'!D16</f>
        <v>3</v>
      </c>
      <c r="E16" s="49">
        <f>'2 Trimestre'!E16</f>
        <v>1</v>
      </c>
      <c r="F16" s="49">
        <f>'2 Trimestre'!F16</f>
        <v>6</v>
      </c>
      <c r="G16" s="49">
        <f>'2 Trimestre'!G16</f>
        <v>6</v>
      </c>
      <c r="H16" s="49">
        <f>'2 Trimestre'!H16</f>
        <v>1</v>
      </c>
      <c r="I16" s="49">
        <f>'2 Trimestre'!I16</f>
        <v>0</v>
      </c>
      <c r="J16" s="49">
        <f>'2 Trimestre'!J16</f>
        <v>3</v>
      </c>
    </row>
    <row r="17" spans="1:10" x14ac:dyDescent="0.25">
      <c r="A17" s="39" t="s">
        <v>115</v>
      </c>
      <c r="B17" s="49">
        <f t="shared" si="0"/>
        <v>79164</v>
      </c>
      <c r="C17" s="49">
        <f>'2 Trimestre'!C17</f>
        <v>5667</v>
      </c>
      <c r="D17" s="49">
        <f>'2 Trimestre'!D17</f>
        <v>6945</v>
      </c>
      <c r="E17" s="49">
        <f>'2 Trimestre'!E17</f>
        <v>1135</v>
      </c>
      <c r="F17" s="49">
        <f>'2 Trimestre'!F17</f>
        <v>5298</v>
      </c>
      <c r="G17" s="49">
        <f>'2 Trimestre'!G17</f>
        <v>48369</v>
      </c>
      <c r="H17" s="49">
        <f>'2 Trimestre'!H17</f>
        <v>11750</v>
      </c>
      <c r="I17" s="49">
        <f>'2 Trimestre'!I17</f>
        <v>0</v>
      </c>
      <c r="J17" s="49">
        <f>'2 Trimestre'!J17</f>
        <v>0</v>
      </c>
    </row>
    <row r="18" spans="1:10" x14ac:dyDescent="0.25">
      <c r="B18" s="26"/>
      <c r="C18" s="26"/>
      <c r="D18" s="26"/>
      <c r="E18" s="26"/>
      <c r="F18" s="26"/>
      <c r="G18" s="26"/>
      <c r="H18" s="26"/>
      <c r="I18" s="26"/>
    </row>
    <row r="19" spans="1:10" x14ac:dyDescent="0.25">
      <c r="A19" s="11" t="s">
        <v>15</v>
      </c>
      <c r="B19" s="26"/>
      <c r="C19" s="26"/>
      <c r="D19" s="26"/>
      <c r="E19" s="26"/>
      <c r="F19" s="26"/>
      <c r="G19" s="26"/>
      <c r="H19" s="26"/>
      <c r="I19" s="26"/>
    </row>
    <row r="20" spans="1:10" x14ac:dyDescent="0.25">
      <c r="A20" s="11" t="s">
        <v>141</v>
      </c>
      <c r="B20" s="49">
        <f>SUM(C20:J20)</f>
        <v>687922236.97279298</v>
      </c>
      <c r="C20" s="49">
        <f>'1 Trimestre'!C20+'2 Trimestre'!C20</f>
        <v>0</v>
      </c>
      <c r="D20" s="49">
        <f>'1 Trimestre'!D20+'2 Trimestre'!D20</f>
        <v>283495972.85841632</v>
      </c>
      <c r="E20" s="49">
        <f>'1 Trimestre'!E20+'2 Trimestre'!E20</f>
        <v>0</v>
      </c>
      <c r="F20" s="49">
        <f>'1 Trimestre'!F20+'2 Trimestre'!F20</f>
        <v>32843824.479999997</v>
      </c>
      <c r="G20" s="49">
        <f>'1 Trimestre'!G20+'2 Trimestre'!G20</f>
        <v>257616271.55437663</v>
      </c>
      <c r="H20" s="49">
        <f>'1 Trimestre'!H20+'2 Trimestre'!H20</f>
        <v>0</v>
      </c>
      <c r="I20" s="49">
        <f>'1 Trimestre'!I20+'2 Trimestre'!I20</f>
        <v>113966168.08</v>
      </c>
      <c r="J20" s="49">
        <f>'1 Trimestre'!J20+'2 Trimestre'!J20</f>
        <v>0</v>
      </c>
    </row>
    <row r="21" spans="1:10" x14ac:dyDescent="0.25">
      <c r="A21" s="11" t="s">
        <v>209</v>
      </c>
      <c r="B21" s="49">
        <f t="shared" ref="B21:B23" si="1">SUM(C21:J21)</f>
        <v>3580161322.9499998</v>
      </c>
      <c r="C21" s="49">
        <f>'2 Trimestre'!C21</f>
        <v>876568912</v>
      </c>
      <c r="D21" s="49">
        <f>'2 Trimestre'!D21</f>
        <v>159802292</v>
      </c>
      <c r="E21" s="49">
        <f>'2 Trimestre'!E21</f>
        <v>64100000</v>
      </c>
      <c r="F21" s="49">
        <f>'2 Trimestre'!F21</f>
        <v>494514108.06999999</v>
      </c>
      <c r="G21" s="49">
        <f>'2 Trimestre'!G21</f>
        <v>1912256010.8800001</v>
      </c>
      <c r="H21" s="49">
        <f>'2 Trimestre'!H21</f>
        <v>200000</v>
      </c>
      <c r="I21" s="49">
        <f>'2 Trimestre'!I21</f>
        <v>0</v>
      </c>
      <c r="J21" s="49">
        <f>'2 Trimestre'!J21</f>
        <v>72720000</v>
      </c>
    </row>
    <row r="22" spans="1:10" x14ac:dyDescent="0.25">
      <c r="A22" s="11" t="s">
        <v>210</v>
      </c>
      <c r="B22" s="49">
        <f t="shared" si="1"/>
        <v>1113451121.6064911</v>
      </c>
      <c r="C22" s="49">
        <f>'1 Trimestre'!C22+'2 Trimestre'!C22</f>
        <v>0</v>
      </c>
      <c r="D22" s="49">
        <f>'1 Trimestre'!D22+'2 Trimestre'!D22</f>
        <v>530038960.96895742</v>
      </c>
      <c r="E22" s="49">
        <f>'1 Trimestre'!E22+'2 Trimestre'!E22</f>
        <v>0</v>
      </c>
      <c r="F22" s="49">
        <f>'1 Trimestre'!F22+'2 Trimestre'!F22</f>
        <v>0</v>
      </c>
      <c r="G22" s="49">
        <f>'1 Trimestre'!G22+'2 Trimestre'!G20</f>
        <v>583412160.63753366</v>
      </c>
      <c r="H22" s="49">
        <f>'1 Trimestre'!H22+'2 Trimestre'!H22</f>
        <v>0</v>
      </c>
      <c r="I22" s="49">
        <f>'1 Trimestre'!I22+'2 Trimestre'!I22</f>
        <v>0</v>
      </c>
      <c r="J22" s="49">
        <f>'1 Trimestre'!J22+'2 Trimestre'!J22</f>
        <v>0</v>
      </c>
    </row>
    <row r="23" spans="1:10" x14ac:dyDescent="0.25">
      <c r="A23" s="11" t="s">
        <v>163</v>
      </c>
      <c r="B23" s="49">
        <f t="shared" si="1"/>
        <v>3580161322.9499998</v>
      </c>
      <c r="C23" s="49">
        <f>+'2 Trimestre'!C23</f>
        <v>876568912</v>
      </c>
      <c r="D23" s="49">
        <f>+'2 Trimestre'!D23</f>
        <v>159802292</v>
      </c>
      <c r="E23" s="49">
        <f>+'2 Trimestre'!E23</f>
        <v>64100000</v>
      </c>
      <c r="F23" s="49">
        <f>+'2 Trimestre'!F23</f>
        <v>494514108.06999999</v>
      </c>
      <c r="G23" s="49">
        <f>+'2 Trimestre'!G23</f>
        <v>1912256010.8800001</v>
      </c>
      <c r="H23" s="49">
        <f>+'2 Trimestre'!H23</f>
        <v>200000</v>
      </c>
      <c r="I23" s="49">
        <f>+'2 Trimestre'!I23</f>
        <v>0</v>
      </c>
      <c r="J23" s="49">
        <f>+'2 Trimestre'!J23</f>
        <v>72720000</v>
      </c>
    </row>
    <row r="24" spans="1:10" x14ac:dyDescent="0.25">
      <c r="A24" s="11" t="s">
        <v>211</v>
      </c>
      <c r="B24" s="49">
        <f>B22</f>
        <v>1113451121.6064911</v>
      </c>
      <c r="C24" s="50"/>
      <c r="D24" s="50"/>
      <c r="E24" s="50"/>
      <c r="F24" s="50"/>
      <c r="G24" s="50"/>
      <c r="H24" s="50"/>
      <c r="I24" s="50"/>
    </row>
    <row r="26" spans="1:10" x14ac:dyDescent="0.25">
      <c r="A26" s="11" t="s">
        <v>17</v>
      </c>
    </row>
    <row r="27" spans="1:10" x14ac:dyDescent="0.25">
      <c r="A27" s="11" t="s">
        <v>209</v>
      </c>
      <c r="B27" s="50">
        <f>B21</f>
        <v>3580161322.9499998</v>
      </c>
    </row>
    <row r="28" spans="1:10" x14ac:dyDescent="0.25">
      <c r="A28" s="11" t="s">
        <v>210</v>
      </c>
      <c r="B28" s="50">
        <f>+'1 Trimestre'!B28+'2 Trimestre'!B28</f>
        <v>1401535718.5999999</v>
      </c>
    </row>
    <row r="30" spans="1:10" x14ac:dyDescent="0.25">
      <c r="A30" s="11" t="s">
        <v>18</v>
      </c>
    </row>
    <row r="31" spans="1:10" x14ac:dyDescent="0.25">
      <c r="A31" s="11" t="s">
        <v>142</v>
      </c>
      <c r="B31" s="38">
        <v>1</v>
      </c>
      <c r="C31" s="38">
        <v>1</v>
      </c>
      <c r="D31" s="38">
        <v>1</v>
      </c>
      <c r="E31" s="38">
        <v>1</v>
      </c>
      <c r="F31" s="38">
        <v>1</v>
      </c>
      <c r="G31" s="38">
        <v>1</v>
      </c>
      <c r="H31" s="38">
        <v>1</v>
      </c>
      <c r="I31" s="38">
        <v>1</v>
      </c>
      <c r="J31" s="38">
        <v>1</v>
      </c>
    </row>
    <row r="32" spans="1:10" x14ac:dyDescent="0.25">
      <c r="A32" s="11" t="s">
        <v>212</v>
      </c>
      <c r="B32" s="38">
        <v>0.99</v>
      </c>
      <c r="C32" s="38">
        <v>0.99</v>
      </c>
      <c r="D32" s="38">
        <v>0.99</v>
      </c>
      <c r="E32" s="38">
        <v>0.99</v>
      </c>
      <c r="F32" s="38">
        <v>0.99</v>
      </c>
      <c r="G32" s="38">
        <v>0.99</v>
      </c>
      <c r="H32" s="38">
        <v>0.99</v>
      </c>
      <c r="I32" s="38">
        <v>0.99</v>
      </c>
      <c r="J32" s="38">
        <v>0.99</v>
      </c>
    </row>
    <row r="33" spans="1:10" x14ac:dyDescent="0.25">
      <c r="A33" s="24" t="s">
        <v>100</v>
      </c>
      <c r="B33" s="26">
        <f>C33+F33</f>
        <v>281212</v>
      </c>
      <c r="C33" s="43">
        <v>83512</v>
      </c>
      <c r="D33" s="43">
        <v>83512</v>
      </c>
      <c r="E33" s="43">
        <v>83512</v>
      </c>
      <c r="F33" s="11">
        <v>197700</v>
      </c>
      <c r="G33" s="11">
        <v>197700</v>
      </c>
      <c r="H33" s="11">
        <v>197700</v>
      </c>
      <c r="I33" s="11">
        <v>457016</v>
      </c>
      <c r="J33" s="11">
        <v>457016</v>
      </c>
    </row>
    <row r="35" spans="1:10" x14ac:dyDescent="0.25">
      <c r="A35" s="11" t="s">
        <v>21</v>
      </c>
    </row>
    <row r="36" spans="1:10" x14ac:dyDescent="0.25">
      <c r="A36" s="11" t="s">
        <v>143</v>
      </c>
      <c r="B36" s="50">
        <f t="shared" ref="B36:J36" si="2">B20/B31</f>
        <v>687922236.97279298</v>
      </c>
      <c r="C36" s="50">
        <f t="shared" si="2"/>
        <v>0</v>
      </c>
      <c r="D36" s="50">
        <f t="shared" si="2"/>
        <v>283495972.85841632</v>
      </c>
      <c r="E36" s="50">
        <f t="shared" si="2"/>
        <v>0</v>
      </c>
      <c r="F36" s="50">
        <f t="shared" si="2"/>
        <v>32843824.479999997</v>
      </c>
      <c r="G36" s="50">
        <f t="shared" si="2"/>
        <v>257616271.55437663</v>
      </c>
      <c r="H36" s="50">
        <f t="shared" si="2"/>
        <v>0</v>
      </c>
      <c r="I36" s="50">
        <f t="shared" si="2"/>
        <v>113966168.08</v>
      </c>
      <c r="J36" s="50">
        <f t="shared" si="2"/>
        <v>0</v>
      </c>
    </row>
    <row r="37" spans="1:10" x14ac:dyDescent="0.25">
      <c r="A37" s="11" t="s">
        <v>213</v>
      </c>
      <c r="B37" s="50">
        <f t="shared" ref="B37:J37" si="3">B22/B32</f>
        <v>1124698102.6328192</v>
      </c>
      <c r="C37" s="50">
        <f t="shared" si="3"/>
        <v>0</v>
      </c>
      <c r="D37" s="50">
        <f t="shared" si="3"/>
        <v>535392889.86763376</v>
      </c>
      <c r="E37" s="50">
        <f t="shared" si="3"/>
        <v>0</v>
      </c>
      <c r="F37" s="50">
        <f t="shared" si="3"/>
        <v>0</v>
      </c>
      <c r="G37" s="50">
        <f t="shared" si="3"/>
        <v>589305212.76518548</v>
      </c>
      <c r="H37" s="50">
        <f t="shared" si="3"/>
        <v>0</v>
      </c>
      <c r="I37" s="50">
        <f t="shared" si="3"/>
        <v>0</v>
      </c>
      <c r="J37" s="50">
        <f t="shared" si="3"/>
        <v>0</v>
      </c>
    </row>
    <row r="38" spans="1:10" x14ac:dyDescent="0.25">
      <c r="A38" s="26" t="s">
        <v>144</v>
      </c>
      <c r="B38" s="49">
        <f>B36/B11</f>
        <v>21216.451917492999</v>
      </c>
      <c r="C38" s="49" t="e">
        <f t="shared" ref="C38:J38" si="4">C36/C11</f>
        <v>#DIV/0!</v>
      </c>
      <c r="D38" s="49" t="e">
        <f t="shared" si="4"/>
        <v>#DIV/0!</v>
      </c>
      <c r="E38" s="49" t="e">
        <f t="shared" si="4"/>
        <v>#DIV/0!</v>
      </c>
      <c r="F38" s="49">
        <f t="shared" si="4"/>
        <v>3502.9676279863479</v>
      </c>
      <c r="G38" s="49">
        <f t="shared" si="4"/>
        <v>48625.192818870637</v>
      </c>
      <c r="H38" s="49" t="e">
        <f t="shared" si="4"/>
        <v>#DIV/0!</v>
      </c>
      <c r="I38" s="49">
        <f t="shared" si="4"/>
        <v>6420.6291876056339</v>
      </c>
      <c r="J38" s="49" t="e">
        <f t="shared" si="4"/>
        <v>#DIV/0!</v>
      </c>
    </row>
    <row r="39" spans="1:10" x14ac:dyDescent="0.25">
      <c r="A39" s="26" t="s">
        <v>214</v>
      </c>
      <c r="B39" s="49">
        <f>B37/B15</f>
        <v>10267.839820997839</v>
      </c>
      <c r="C39" s="49">
        <f t="shared" ref="C39:J39" si="5">C37/C15</f>
        <v>0</v>
      </c>
      <c r="D39" s="49">
        <f t="shared" si="5"/>
        <v>46282.234601282311</v>
      </c>
      <c r="E39" s="49">
        <f t="shared" si="5"/>
        <v>0</v>
      </c>
      <c r="F39" s="49">
        <f t="shared" si="5"/>
        <v>0</v>
      </c>
      <c r="G39" s="49">
        <f t="shared" si="5"/>
        <v>9988.7318467919631</v>
      </c>
      <c r="H39" s="49">
        <f t="shared" si="5"/>
        <v>0</v>
      </c>
      <c r="I39" s="49">
        <f t="shared" si="5"/>
        <v>0</v>
      </c>
      <c r="J39" s="49" t="e">
        <f t="shared" si="5"/>
        <v>#DIV/0!</v>
      </c>
    </row>
    <row r="41" spans="1:10" x14ac:dyDescent="0.25">
      <c r="A41" s="11" t="s">
        <v>26</v>
      </c>
    </row>
    <row r="43" spans="1:10" x14ac:dyDescent="0.25">
      <c r="A43" s="11" t="s">
        <v>27</v>
      </c>
    </row>
    <row r="44" spans="1:10" x14ac:dyDescent="0.25">
      <c r="A44" s="11" t="s">
        <v>28</v>
      </c>
      <c r="B44" s="53">
        <f>(B13/B33)*100</f>
        <v>28.15100351336358</v>
      </c>
      <c r="C44" s="53">
        <f t="shared" ref="C44:J44" si="6">(C13/C33)*100</f>
        <v>6.7858511351662045</v>
      </c>
      <c r="D44" s="53">
        <f t="shared" si="6"/>
        <v>8.3161701312386249</v>
      </c>
      <c r="E44" s="53">
        <f t="shared" si="6"/>
        <v>1.3590861193600918</v>
      </c>
      <c r="F44" s="53">
        <f t="shared" si="6"/>
        <v>2.6798179059180574</v>
      </c>
      <c r="G44" s="53">
        <f t="shared" si="6"/>
        <v>24.465857359635812</v>
      </c>
      <c r="H44" s="53">
        <f t="shared" si="6"/>
        <v>5.9433485078401622</v>
      </c>
      <c r="I44" s="53">
        <f t="shared" si="6"/>
        <v>0</v>
      </c>
      <c r="J44" s="53">
        <f t="shared" si="6"/>
        <v>0</v>
      </c>
    </row>
    <row r="45" spans="1:10" x14ac:dyDescent="0.25">
      <c r="A45" s="11" t="s">
        <v>29</v>
      </c>
      <c r="B45" s="53">
        <f>(B15/B33)*100</f>
        <v>38.951396099739696</v>
      </c>
      <c r="C45" s="53">
        <f t="shared" ref="C45:J45" si="7">(C15/C33)*100</f>
        <v>1.2501197432704283</v>
      </c>
      <c r="D45" s="53">
        <f t="shared" si="7"/>
        <v>13.8519015231344</v>
      </c>
      <c r="E45" s="53">
        <f t="shared" si="7"/>
        <v>1.3590861193600918</v>
      </c>
      <c r="F45" s="53">
        <f t="shared" si="7"/>
        <v>3.0045523520485582</v>
      </c>
      <c r="G45" s="53">
        <f t="shared" si="7"/>
        <v>29.841679312089024</v>
      </c>
      <c r="H45" s="53">
        <f t="shared" si="7"/>
        <v>6.7931208902377342</v>
      </c>
      <c r="I45" s="53">
        <f t="shared" si="7"/>
        <v>3.8121203634008434</v>
      </c>
      <c r="J45" s="53">
        <f t="shared" si="7"/>
        <v>0</v>
      </c>
    </row>
    <row r="46" spans="1:10" x14ac:dyDescent="0.25">
      <c r="B46" s="38"/>
      <c r="C46" s="38"/>
      <c r="D46" s="38"/>
      <c r="E46" s="38"/>
    </row>
    <row r="47" spans="1:10" x14ac:dyDescent="0.25">
      <c r="A47" s="11" t="s">
        <v>30</v>
      </c>
      <c r="B47" s="38"/>
      <c r="C47" s="38"/>
      <c r="D47" s="38"/>
      <c r="E47" s="38"/>
    </row>
    <row r="48" spans="1:10" x14ac:dyDescent="0.25">
      <c r="A48" s="11" t="s">
        <v>31</v>
      </c>
      <c r="B48" s="38">
        <f>B15/B13*100</f>
        <v>138.36592390480521</v>
      </c>
      <c r="C48" s="38">
        <f t="shared" ref="C48:J48" si="8">C15/C13*100</f>
        <v>18.422445738485969</v>
      </c>
      <c r="D48" s="38">
        <f t="shared" si="8"/>
        <v>166.56587473002159</v>
      </c>
      <c r="E48" s="38">
        <f t="shared" si="8"/>
        <v>100</v>
      </c>
      <c r="F48" s="38">
        <f t="shared" si="8"/>
        <v>112.11778029445074</v>
      </c>
      <c r="G48" s="38">
        <f t="shared" si="8"/>
        <v>121.97275114226053</v>
      </c>
      <c r="H48" s="38">
        <f t="shared" si="8"/>
        <v>114.29787234042553</v>
      </c>
      <c r="I48" s="38" t="e">
        <f t="shared" si="8"/>
        <v>#DIV/0!</v>
      </c>
      <c r="J48" s="38" t="e">
        <f t="shared" si="8"/>
        <v>#DIV/0!</v>
      </c>
    </row>
    <row r="49" spans="1:10" x14ac:dyDescent="0.25">
      <c r="A49" s="11" t="s">
        <v>32</v>
      </c>
      <c r="B49" s="38">
        <f t="shared" ref="B49:J49" si="9">B22/B21*100</f>
        <v>31.100585173883278</v>
      </c>
      <c r="C49" s="38">
        <f t="shared" si="9"/>
        <v>0</v>
      </c>
      <c r="D49" s="38">
        <f t="shared" si="9"/>
        <v>331.68420448497534</v>
      </c>
      <c r="E49" s="38">
        <f t="shared" si="9"/>
        <v>0</v>
      </c>
      <c r="F49" s="38">
        <f t="shared" si="9"/>
        <v>0</v>
      </c>
      <c r="G49" s="38">
        <f t="shared" si="9"/>
        <v>30.509103243401682</v>
      </c>
      <c r="H49" s="38">
        <f t="shared" si="9"/>
        <v>0</v>
      </c>
      <c r="I49" s="38" t="e">
        <f t="shared" si="9"/>
        <v>#DIV/0!</v>
      </c>
      <c r="J49" s="38">
        <f t="shared" si="9"/>
        <v>0</v>
      </c>
    </row>
    <row r="50" spans="1:10" x14ac:dyDescent="0.25">
      <c r="A50" s="11" t="s">
        <v>33</v>
      </c>
      <c r="B50" s="38">
        <f t="shared" ref="B50:J50" si="10">AVERAGE(B48:B49)</f>
        <v>84.733254539344244</v>
      </c>
      <c r="C50" s="38">
        <f t="shared" si="10"/>
        <v>9.2112228692429845</v>
      </c>
      <c r="D50" s="38">
        <f t="shared" si="10"/>
        <v>249.12503960749848</v>
      </c>
      <c r="E50" s="38">
        <f t="shared" si="10"/>
        <v>50</v>
      </c>
      <c r="F50" s="38">
        <f t="shared" si="10"/>
        <v>56.05889014722537</v>
      </c>
      <c r="G50" s="38">
        <f t="shared" si="10"/>
        <v>76.240927192831109</v>
      </c>
      <c r="H50" s="38">
        <f t="shared" si="10"/>
        <v>57.148936170212764</v>
      </c>
      <c r="I50" s="38" t="e">
        <f t="shared" si="10"/>
        <v>#DIV/0!</v>
      </c>
      <c r="J50" s="38" t="e">
        <f t="shared" si="10"/>
        <v>#DIV/0!</v>
      </c>
    </row>
    <row r="51" spans="1:10" x14ac:dyDescent="0.25">
      <c r="B51" s="38"/>
      <c r="C51" s="38"/>
      <c r="D51" s="38"/>
      <c r="E51" s="38"/>
    </row>
    <row r="52" spans="1:10" x14ac:dyDescent="0.25">
      <c r="A52" s="11" t="s">
        <v>34</v>
      </c>
      <c r="B52" s="38"/>
      <c r="C52" s="38"/>
      <c r="D52" s="38"/>
      <c r="E52" s="38"/>
    </row>
    <row r="53" spans="1:10" x14ac:dyDescent="0.25">
      <c r="A53" s="11" t="s">
        <v>35</v>
      </c>
      <c r="B53" s="38">
        <f>B15/B17*100</f>
        <v>138.36592390480521</v>
      </c>
      <c r="C53" s="38">
        <f t="shared" ref="C53:J53" si="11">C15/C17*100</f>
        <v>18.422445738485969</v>
      </c>
      <c r="D53" s="38">
        <f t="shared" si="11"/>
        <v>166.56587473002159</v>
      </c>
      <c r="E53" s="38">
        <f t="shared" si="11"/>
        <v>100</v>
      </c>
      <c r="F53" s="38">
        <f t="shared" si="11"/>
        <v>112.11778029445074</v>
      </c>
      <c r="G53" s="38">
        <f t="shared" si="11"/>
        <v>121.97275114226053</v>
      </c>
      <c r="H53" s="38">
        <f t="shared" si="11"/>
        <v>114.29787234042553</v>
      </c>
      <c r="I53" s="38" t="e">
        <f t="shared" si="11"/>
        <v>#DIV/0!</v>
      </c>
      <c r="J53" s="38" t="e">
        <f t="shared" si="11"/>
        <v>#DIV/0!</v>
      </c>
    </row>
    <row r="54" spans="1:10" x14ac:dyDescent="0.25">
      <c r="A54" s="11" t="s">
        <v>36</v>
      </c>
      <c r="B54" s="38">
        <f t="shared" ref="B54:J54" si="12">B22/B23*100</f>
        <v>31.100585173883278</v>
      </c>
      <c r="C54" s="38">
        <f t="shared" si="12"/>
        <v>0</v>
      </c>
      <c r="D54" s="38">
        <f t="shared" si="12"/>
        <v>331.68420448497534</v>
      </c>
      <c r="E54" s="38">
        <f t="shared" si="12"/>
        <v>0</v>
      </c>
      <c r="F54" s="38">
        <f t="shared" si="12"/>
        <v>0</v>
      </c>
      <c r="G54" s="38">
        <f t="shared" si="12"/>
        <v>30.509103243401682</v>
      </c>
      <c r="H54" s="38">
        <f t="shared" si="12"/>
        <v>0</v>
      </c>
      <c r="I54" s="38" t="e">
        <f t="shared" si="12"/>
        <v>#DIV/0!</v>
      </c>
      <c r="J54" s="38">
        <f t="shared" si="12"/>
        <v>0</v>
      </c>
    </row>
    <row r="55" spans="1:10" x14ac:dyDescent="0.25">
      <c r="A55" s="11" t="s">
        <v>37</v>
      </c>
      <c r="B55" s="38">
        <f t="shared" ref="B55:J55" si="13">(B53+B54)/2</f>
        <v>84.733254539344244</v>
      </c>
      <c r="C55" s="38">
        <f t="shared" si="13"/>
        <v>9.2112228692429845</v>
      </c>
      <c r="D55" s="38">
        <f t="shared" si="13"/>
        <v>249.12503960749848</v>
      </c>
      <c r="E55" s="38">
        <f t="shared" si="13"/>
        <v>50</v>
      </c>
      <c r="F55" s="38">
        <f t="shared" si="13"/>
        <v>56.05889014722537</v>
      </c>
      <c r="G55" s="38">
        <f t="shared" si="13"/>
        <v>76.240927192831109</v>
      </c>
      <c r="H55" s="38">
        <f t="shared" si="13"/>
        <v>57.148936170212764</v>
      </c>
      <c r="I55" s="38" t="e">
        <f t="shared" si="13"/>
        <v>#DIV/0!</v>
      </c>
      <c r="J55" s="38" t="e">
        <f t="shared" si="13"/>
        <v>#DIV/0!</v>
      </c>
    </row>
    <row r="56" spans="1:10" x14ac:dyDescent="0.25">
      <c r="B56" s="38"/>
      <c r="C56" s="38"/>
      <c r="D56" s="38"/>
      <c r="E56" s="38"/>
    </row>
    <row r="57" spans="1:10" x14ac:dyDescent="0.25">
      <c r="A57" s="11" t="s">
        <v>92</v>
      </c>
      <c r="B57" s="38"/>
      <c r="C57" s="38"/>
      <c r="D57" s="38"/>
      <c r="E57" s="38"/>
    </row>
    <row r="58" spans="1:10" x14ac:dyDescent="0.25">
      <c r="A58" s="11" t="s">
        <v>38</v>
      </c>
      <c r="B58" s="38">
        <f t="shared" ref="B58" si="14">B24/B22*100</f>
        <v>100</v>
      </c>
      <c r="C58" s="44"/>
      <c r="D58" s="44"/>
      <c r="E58" s="44"/>
      <c r="F58" s="44"/>
      <c r="G58" s="44"/>
      <c r="H58" s="44"/>
      <c r="I58" s="44"/>
    </row>
    <row r="59" spans="1:10" x14ac:dyDescent="0.25">
      <c r="B59" s="38"/>
      <c r="C59" s="38"/>
      <c r="D59" s="38"/>
      <c r="E59" s="38"/>
    </row>
    <row r="60" spans="1:10" x14ac:dyDescent="0.25">
      <c r="A60" s="11" t="s">
        <v>39</v>
      </c>
      <c r="B60" s="38"/>
      <c r="C60" s="38"/>
      <c r="D60" s="38"/>
      <c r="E60" s="38"/>
    </row>
    <row r="61" spans="1:10" x14ac:dyDescent="0.25">
      <c r="A61" s="11" t="s">
        <v>116</v>
      </c>
      <c r="B61" s="38">
        <f>((B15/B11)-1)*100</f>
        <v>237.8238341968912</v>
      </c>
      <c r="C61" s="38" t="e">
        <f t="shared" ref="C61:J61" si="15">((C15/C11)-1)*100</f>
        <v>#DIV/0!</v>
      </c>
      <c r="D61" s="38" t="e">
        <f t="shared" si="15"/>
        <v>#DIV/0!</v>
      </c>
      <c r="E61" s="38" t="e">
        <f t="shared" si="15"/>
        <v>#DIV/0!</v>
      </c>
      <c r="F61" s="38">
        <f t="shared" si="15"/>
        <v>-36.646757679180887</v>
      </c>
      <c r="G61" s="38">
        <f t="shared" si="15"/>
        <v>1013.5711589278973</v>
      </c>
      <c r="H61" s="38" t="e">
        <f t="shared" si="15"/>
        <v>#DIV/0!</v>
      </c>
      <c r="I61" s="38">
        <f t="shared" si="15"/>
        <v>-1.8478873239436644</v>
      </c>
      <c r="J61" s="38" t="e">
        <f t="shared" si="15"/>
        <v>#DIV/0!</v>
      </c>
    </row>
    <row r="62" spans="1:10" x14ac:dyDescent="0.25">
      <c r="A62" s="11" t="s">
        <v>41</v>
      </c>
      <c r="B62" s="38">
        <f>((B37/B36)-1)*100</f>
        <v>63.492040551278265</v>
      </c>
      <c r="C62" s="38" t="e">
        <f t="shared" ref="C62:J62" si="16">((C37/C36)-1)*100</f>
        <v>#DIV/0!</v>
      </c>
      <c r="D62" s="38">
        <f t="shared" si="16"/>
        <v>88.853790221217693</v>
      </c>
      <c r="E62" s="38" t="e">
        <f t="shared" si="16"/>
        <v>#DIV/0!</v>
      </c>
      <c r="F62" s="38">
        <f t="shared" si="16"/>
        <v>-100</v>
      </c>
      <c r="G62" s="38">
        <f t="shared" si="16"/>
        <v>128.75310212724557</v>
      </c>
      <c r="H62" s="38" t="e">
        <f t="shared" si="16"/>
        <v>#DIV/0!</v>
      </c>
      <c r="I62" s="38">
        <f t="shared" si="16"/>
        <v>-100</v>
      </c>
      <c r="J62" s="38" t="e">
        <f t="shared" si="16"/>
        <v>#DIV/0!</v>
      </c>
    </row>
    <row r="63" spans="1:10" x14ac:dyDescent="0.25">
      <c r="A63" s="11" t="s">
        <v>42</v>
      </c>
      <c r="B63" s="38">
        <f t="shared" ref="B63:J63" si="17">((B39/B38)-1)*100</f>
        <v>-51.604349959514259</v>
      </c>
      <c r="C63" s="38" t="e">
        <f t="shared" si="17"/>
        <v>#DIV/0!</v>
      </c>
      <c r="D63" s="38" t="e">
        <f t="shared" si="17"/>
        <v>#DIV/0!</v>
      </c>
      <c r="E63" s="38" t="e">
        <f t="shared" si="17"/>
        <v>#DIV/0!</v>
      </c>
      <c r="F63" s="38">
        <f t="shared" si="17"/>
        <v>-100</v>
      </c>
      <c r="G63" s="38">
        <f t="shared" si="17"/>
        <v>-79.457702339607991</v>
      </c>
      <c r="H63" s="38" t="e">
        <f t="shared" si="17"/>
        <v>#DIV/0!</v>
      </c>
      <c r="I63" s="38">
        <f t="shared" si="17"/>
        <v>-100</v>
      </c>
      <c r="J63" s="38" t="e">
        <f t="shared" si="17"/>
        <v>#DIV/0!</v>
      </c>
    </row>
    <row r="65" spans="1:10" x14ac:dyDescent="0.25">
      <c r="A65" s="11" t="s">
        <v>43</v>
      </c>
    </row>
    <row r="66" spans="1:10" x14ac:dyDescent="0.25">
      <c r="A66" s="11" t="s">
        <v>117</v>
      </c>
      <c r="B66" s="11">
        <f>B21/B13</f>
        <v>45224.613750568438</v>
      </c>
      <c r="C66" s="11">
        <f t="shared" ref="C66:J66" si="18">C21/C13</f>
        <v>154679.53273336863</v>
      </c>
      <c r="D66" s="11">
        <f t="shared" si="18"/>
        <v>23009.68927285817</v>
      </c>
      <c r="E66" s="11">
        <f t="shared" si="18"/>
        <v>56475.770925110133</v>
      </c>
      <c r="F66" s="11">
        <f t="shared" si="18"/>
        <v>93339.771247640616</v>
      </c>
      <c r="G66" s="11">
        <f t="shared" si="18"/>
        <v>39534.74355227522</v>
      </c>
      <c r="H66" s="11">
        <f t="shared" si="18"/>
        <v>17.021276595744681</v>
      </c>
      <c r="I66" s="11" t="e">
        <f t="shared" si="18"/>
        <v>#DIV/0!</v>
      </c>
      <c r="J66" s="11" t="e">
        <f t="shared" si="18"/>
        <v>#DIV/0!</v>
      </c>
    </row>
    <row r="67" spans="1:10" x14ac:dyDescent="0.25">
      <c r="A67" s="11" t="s">
        <v>118</v>
      </c>
      <c r="B67" s="11">
        <f>B22/B15</f>
        <v>10165.16142278786</v>
      </c>
      <c r="C67" s="11">
        <f t="shared" ref="C67:J67" si="19">C22/C15</f>
        <v>0</v>
      </c>
      <c r="D67" s="11">
        <f t="shared" si="19"/>
        <v>45819.41225526949</v>
      </c>
      <c r="E67" s="11">
        <f t="shared" si="19"/>
        <v>0</v>
      </c>
      <c r="F67" s="11">
        <f t="shared" si="19"/>
        <v>0</v>
      </c>
      <c r="G67" s="11">
        <f t="shared" si="19"/>
        <v>9888.8445283240453</v>
      </c>
      <c r="H67" s="11">
        <f t="shared" si="19"/>
        <v>0</v>
      </c>
      <c r="I67" s="11">
        <f t="shared" si="19"/>
        <v>0</v>
      </c>
      <c r="J67" s="11" t="e">
        <f t="shared" si="19"/>
        <v>#DIV/0!</v>
      </c>
    </row>
    <row r="68" spans="1:10" x14ac:dyDescent="0.25">
      <c r="A68" s="11" t="s">
        <v>46</v>
      </c>
      <c r="B68" s="38">
        <f>(B67/B66)*B50</f>
        <v>19.04554044443951</v>
      </c>
      <c r="C68" s="38">
        <f t="shared" ref="C68:J68" si="20">(C67/C66)*C50</f>
        <v>0</v>
      </c>
      <c r="D68" s="38">
        <f t="shared" si="20"/>
        <v>496.08505171562524</v>
      </c>
      <c r="E68" s="38">
        <f t="shared" si="20"/>
        <v>0</v>
      </c>
      <c r="F68" s="38">
        <f t="shared" si="20"/>
        <v>0</v>
      </c>
      <c r="G68" s="38">
        <f t="shared" si="20"/>
        <v>19.070179997709658</v>
      </c>
      <c r="H68" s="38">
        <f t="shared" si="20"/>
        <v>0</v>
      </c>
      <c r="I68" s="38" t="e">
        <f t="shared" si="20"/>
        <v>#DIV/0!</v>
      </c>
      <c r="J68" s="38" t="e">
        <f t="shared" si="20"/>
        <v>#DIV/0!</v>
      </c>
    </row>
    <row r="69" spans="1:10" x14ac:dyDescent="0.25">
      <c r="A69" s="11" t="s">
        <v>120</v>
      </c>
      <c r="B69" s="11">
        <f>B21/B12</f>
        <v>149173388.45624998</v>
      </c>
      <c r="C69" s="11">
        <f t="shared" ref="C69:J69" si="21">C21/C12</f>
        <v>219142228</v>
      </c>
      <c r="D69" s="11">
        <f t="shared" si="21"/>
        <v>53267430.666666664</v>
      </c>
      <c r="E69" s="11">
        <f t="shared" si="21"/>
        <v>64100000</v>
      </c>
      <c r="F69" s="11">
        <f t="shared" si="21"/>
        <v>82419018.01166667</v>
      </c>
      <c r="G69" s="11">
        <f t="shared" si="21"/>
        <v>318709335.14666671</v>
      </c>
      <c r="H69" s="11">
        <f t="shared" si="21"/>
        <v>200000</v>
      </c>
      <c r="I69" s="11" t="e">
        <f t="shared" si="21"/>
        <v>#DIV/0!</v>
      </c>
      <c r="J69" s="11">
        <f t="shared" si="21"/>
        <v>24240000</v>
      </c>
    </row>
    <row r="70" spans="1:10" x14ac:dyDescent="0.25">
      <c r="A70" s="11" t="s">
        <v>121</v>
      </c>
      <c r="B70" s="11">
        <f>B22/B14</f>
        <v>30929197.822402529</v>
      </c>
      <c r="C70" s="11">
        <f t="shared" ref="C70:J70" si="22">C22/C14</f>
        <v>0</v>
      </c>
      <c r="D70" s="11">
        <f t="shared" si="22"/>
        <v>88339826.828159571</v>
      </c>
      <c r="E70" s="11">
        <f t="shared" si="22"/>
        <v>0</v>
      </c>
      <c r="F70" s="11">
        <f t="shared" si="22"/>
        <v>0</v>
      </c>
      <c r="G70" s="11">
        <f t="shared" si="22"/>
        <v>64823573.404170409</v>
      </c>
      <c r="H70" s="11">
        <f t="shared" si="22"/>
        <v>0</v>
      </c>
      <c r="I70" s="11">
        <f t="shared" si="22"/>
        <v>0</v>
      </c>
      <c r="J70" s="11" t="e">
        <f t="shared" si="22"/>
        <v>#DIV/0!</v>
      </c>
    </row>
    <row r="71" spans="1:10" x14ac:dyDescent="0.25">
      <c r="B71" s="38"/>
      <c r="C71" s="38"/>
      <c r="D71" s="38"/>
      <c r="E71" s="38"/>
    </row>
    <row r="72" spans="1:10" x14ac:dyDescent="0.25">
      <c r="A72" s="11" t="s">
        <v>47</v>
      </c>
      <c r="B72" s="38"/>
      <c r="C72" s="38"/>
      <c r="D72" s="38"/>
      <c r="E72" s="38"/>
    </row>
    <row r="73" spans="1:10" x14ac:dyDescent="0.25">
      <c r="A73" s="11" t="s">
        <v>48</v>
      </c>
      <c r="B73" s="38">
        <f>(B28/B27)*100</f>
        <v>39.147278353511602</v>
      </c>
      <c r="C73" s="38"/>
      <c r="D73" s="38"/>
      <c r="E73" s="38"/>
    </row>
    <row r="74" spans="1:10" x14ac:dyDescent="0.25">
      <c r="A74" s="11" t="s">
        <v>49</v>
      </c>
      <c r="B74" s="38">
        <f>(B22/B28)*100</f>
        <v>79.44507634230844</v>
      </c>
      <c r="C74" s="38"/>
      <c r="D74" s="38"/>
      <c r="E74" s="38"/>
    </row>
    <row r="75" spans="1:10" ht="15.75" thickBot="1" x14ac:dyDescent="0.3">
      <c r="A75" s="27"/>
      <c r="B75" s="27"/>
      <c r="C75" s="27"/>
      <c r="D75" s="27"/>
      <c r="E75" s="27"/>
      <c r="F75" s="27"/>
      <c r="G75" s="27"/>
      <c r="H75" s="27"/>
      <c r="I75" s="27"/>
    </row>
    <row r="76" spans="1:10" ht="15.75" thickTop="1" x14ac:dyDescent="0.25"/>
    <row r="77" spans="1:10" x14ac:dyDescent="0.25">
      <c r="A77" s="11" t="s">
        <v>50</v>
      </c>
    </row>
    <row r="78" spans="1:10" x14ac:dyDescent="0.25">
      <c r="A78" s="11" t="s">
        <v>171</v>
      </c>
      <c r="C78" s="11" t="s">
        <v>233</v>
      </c>
    </row>
    <row r="79" spans="1:10" x14ac:dyDescent="0.25">
      <c r="A79" s="11" t="s">
        <v>172</v>
      </c>
    </row>
    <row r="80" spans="1:10" x14ac:dyDescent="0.25">
      <c r="A80" s="11" t="s">
        <v>173</v>
      </c>
    </row>
    <row r="81" spans="1:6" x14ac:dyDescent="0.25">
      <c r="A81" s="11" t="s">
        <v>94</v>
      </c>
    </row>
    <row r="83" spans="1:6" x14ac:dyDescent="0.25">
      <c r="A83" s="11" t="s">
        <v>114</v>
      </c>
    </row>
    <row r="84" spans="1:6" x14ac:dyDescent="0.25">
      <c r="A84" s="11" t="s">
        <v>98</v>
      </c>
    </row>
    <row r="85" spans="1:6" x14ac:dyDescent="0.25">
      <c r="A85" s="75" t="s">
        <v>126</v>
      </c>
      <c r="B85" s="75"/>
      <c r="C85" s="75"/>
      <c r="D85" s="75"/>
      <c r="E85" s="75"/>
      <c r="F85" s="75"/>
    </row>
    <row r="86" spans="1:6" x14ac:dyDescent="0.25">
      <c r="A86" s="75"/>
      <c r="B86" s="75"/>
      <c r="C86" s="75"/>
      <c r="D86" s="75"/>
      <c r="E86" s="75"/>
      <c r="F86" s="75"/>
    </row>
    <row r="87" spans="1:6" x14ac:dyDescent="0.25">
      <c r="A87" s="75"/>
      <c r="B87" s="75"/>
      <c r="C87" s="75"/>
      <c r="D87" s="75"/>
      <c r="E87" s="75"/>
      <c r="F87" s="75"/>
    </row>
    <row r="88" spans="1:6" x14ac:dyDescent="0.25">
      <c r="A88" s="59"/>
    </row>
    <row r="89" spans="1:6" x14ac:dyDescent="0.25">
      <c r="A89" s="11" t="s">
        <v>106</v>
      </c>
    </row>
    <row r="90" spans="1:6" x14ac:dyDescent="0.25">
      <c r="A90" s="28" t="s">
        <v>107</v>
      </c>
    </row>
    <row r="91" spans="1:6" x14ac:dyDescent="0.25">
      <c r="A91" s="28" t="s">
        <v>108</v>
      </c>
    </row>
  </sheetData>
  <mergeCells count="7">
    <mergeCell ref="A85:F87"/>
    <mergeCell ref="H4:I4"/>
    <mergeCell ref="C5:E5"/>
    <mergeCell ref="F5:H5"/>
    <mergeCell ref="A2:E2"/>
    <mergeCell ref="A4:A5"/>
    <mergeCell ref="B4:B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1"/>
  <sheetViews>
    <sheetView zoomScale="80" zoomScaleNormal="80" workbookViewId="0">
      <selection activeCell="B25" sqref="B25"/>
    </sheetView>
  </sheetViews>
  <sheetFormatPr baseColWidth="10" defaultColWidth="11.42578125" defaultRowHeight="15" x14ac:dyDescent="0.25"/>
  <cols>
    <col min="1" max="1" width="58.140625" style="11" bestFit="1" customWidth="1"/>
    <col min="2" max="2" width="18.5703125" style="11" bestFit="1" customWidth="1"/>
    <col min="3" max="3" width="27.7109375" style="11" customWidth="1"/>
    <col min="4" max="5" width="27.140625" style="11" customWidth="1"/>
    <col min="6" max="6" width="25.5703125" style="11" customWidth="1"/>
    <col min="7" max="7" width="21.28515625" style="11" customWidth="1"/>
    <col min="8" max="8" width="22" style="11" customWidth="1"/>
    <col min="9" max="9" width="26.42578125" style="11" customWidth="1"/>
    <col min="10" max="10" width="19.28515625" style="11" customWidth="1"/>
    <col min="11" max="16384" width="11.42578125" style="11"/>
  </cols>
  <sheetData>
    <row r="2" spans="1:10" x14ac:dyDescent="0.25">
      <c r="A2" s="62" t="s">
        <v>215</v>
      </c>
      <c r="B2" s="62"/>
      <c r="C2" s="62"/>
      <c r="D2" s="62"/>
      <c r="E2" s="62"/>
    </row>
    <row r="4" spans="1:10" x14ac:dyDescent="0.25">
      <c r="A4" s="63" t="s">
        <v>0</v>
      </c>
      <c r="B4" s="63" t="s">
        <v>1</v>
      </c>
      <c r="C4" s="41"/>
      <c r="D4" s="41"/>
      <c r="E4" s="41"/>
      <c r="F4" s="41"/>
      <c r="G4" s="41"/>
      <c r="H4" s="73"/>
      <c r="I4" s="65"/>
    </row>
    <row r="5" spans="1:10" ht="15.75" thickBot="1" x14ac:dyDescent="0.3">
      <c r="A5" s="64"/>
      <c r="B5" s="64"/>
      <c r="C5" s="77" t="s">
        <v>122</v>
      </c>
      <c r="D5" s="77"/>
      <c r="E5" s="77"/>
      <c r="F5" s="77" t="s">
        <v>4</v>
      </c>
      <c r="G5" s="77"/>
      <c r="H5" s="77"/>
      <c r="I5" s="25" t="s">
        <v>119</v>
      </c>
      <c r="J5" s="25" t="s">
        <v>238</v>
      </c>
    </row>
    <row r="6" spans="1:10" ht="15.75" thickTop="1" x14ac:dyDescent="0.25">
      <c r="C6" s="42" t="s">
        <v>123</v>
      </c>
      <c r="D6" s="42" t="s">
        <v>124</v>
      </c>
      <c r="E6" s="42" t="s">
        <v>125</v>
      </c>
      <c r="F6" s="42" t="s">
        <v>123</v>
      </c>
      <c r="G6" s="42" t="s">
        <v>124</v>
      </c>
      <c r="H6" s="42" t="s">
        <v>125</v>
      </c>
      <c r="I6" s="42" t="s">
        <v>123</v>
      </c>
      <c r="J6" s="42" t="s">
        <v>123</v>
      </c>
    </row>
    <row r="7" spans="1:10" x14ac:dyDescent="0.25">
      <c r="A7" s="11" t="s">
        <v>7</v>
      </c>
    </row>
    <row r="9" spans="1:10" x14ac:dyDescent="0.25">
      <c r="A9" s="11" t="s">
        <v>113</v>
      </c>
      <c r="B9" s="26"/>
      <c r="C9" s="26"/>
      <c r="D9" s="26"/>
      <c r="E9" s="26"/>
      <c r="F9" s="26"/>
      <c r="G9" s="26"/>
      <c r="H9" s="26"/>
      <c r="I9" s="26"/>
    </row>
    <row r="10" spans="1:10" x14ac:dyDescent="0.25">
      <c r="A10" s="11" t="s">
        <v>145</v>
      </c>
      <c r="B10" s="49">
        <f>SUM(C10:J10)</f>
        <v>87</v>
      </c>
      <c r="C10" s="49">
        <f>'1 Trimestre'!C10+'2 Trimestre'!C10+'3 Trimestre'!C10</f>
        <v>2</v>
      </c>
      <c r="D10" s="49">
        <f>'3 Trimestre'!D10</f>
        <v>0</v>
      </c>
      <c r="E10" s="49">
        <f>'3 Trimestre'!E10</f>
        <v>0</v>
      </c>
      <c r="F10" s="49">
        <f>'1 Trimestre'!F10+'2 Trimestre'!F10+'3 Trimestre'!F10</f>
        <v>4</v>
      </c>
      <c r="G10" s="49">
        <f>'3 Trimestre'!G10</f>
        <v>1</v>
      </c>
      <c r="H10" s="49">
        <f>'3 Trimestre'!H10</f>
        <v>0</v>
      </c>
      <c r="I10" s="49">
        <f>'1 Trimestre'!I10+'2 Trimestre'!I10+'3 Trimestre'!I10</f>
        <v>80</v>
      </c>
      <c r="J10" s="49">
        <f>'1 Trimestre'!J10+'2 Trimestre'!J10+'3 Trimestre'!J10</f>
        <v>0</v>
      </c>
    </row>
    <row r="11" spans="1:10" x14ac:dyDescent="0.25">
      <c r="A11" s="39" t="s">
        <v>115</v>
      </c>
      <c r="B11" s="49">
        <f t="shared" ref="B11:B17" si="0">SUM(C11:J11)</f>
        <v>43352</v>
      </c>
      <c r="C11" s="49">
        <f>'1 Trimestre'!C11+'2 Trimestre'!C11+'3 Trimestre'!C11</f>
        <v>956</v>
      </c>
      <c r="D11" s="49">
        <f>'3 Trimestre'!D11</f>
        <v>0</v>
      </c>
      <c r="E11" s="49">
        <f>'3 Trimestre'!E11</f>
        <v>0</v>
      </c>
      <c r="F11" s="49">
        <f>'1 Trimestre'!F11+'2 Trimestre'!F11+'3 Trimestre'!F11</f>
        <v>9981</v>
      </c>
      <c r="G11" s="49">
        <f>'3 Trimestre'!G11</f>
        <v>1524</v>
      </c>
      <c r="H11" s="49">
        <f>'3 Trimestre'!H11</f>
        <v>0</v>
      </c>
      <c r="I11" s="49">
        <f>'1 Trimestre'!I11+'2 Trimestre'!I11+'3 Trimestre'!I11</f>
        <v>30891</v>
      </c>
      <c r="J11" s="49">
        <f>'1 Trimestre'!J11+'2 Trimestre'!J11+'3 Trimestre'!J11</f>
        <v>0</v>
      </c>
    </row>
    <row r="12" spans="1:10" x14ac:dyDescent="0.25">
      <c r="A12" s="11" t="s">
        <v>216</v>
      </c>
      <c r="B12" s="49">
        <f t="shared" si="0"/>
        <v>24</v>
      </c>
      <c r="C12" s="49">
        <f>'3 Trimestre'!C12</f>
        <v>4</v>
      </c>
      <c r="D12" s="49">
        <f>'3 Trimestre'!D12</f>
        <v>3</v>
      </c>
      <c r="E12" s="49">
        <f>'3 Trimestre'!E12</f>
        <v>1</v>
      </c>
      <c r="F12" s="49">
        <f>'3 Trimestre'!F12</f>
        <v>6</v>
      </c>
      <c r="G12" s="49">
        <f>'3 Trimestre'!G12</f>
        <v>6</v>
      </c>
      <c r="H12" s="49">
        <f>'3 Trimestre'!H12</f>
        <v>1</v>
      </c>
      <c r="I12" s="49">
        <f>'3 Trimestre'!I12</f>
        <v>0</v>
      </c>
      <c r="J12" s="49">
        <f>'3 Trimestre'!J12</f>
        <v>3</v>
      </c>
    </row>
    <row r="13" spans="1:10" x14ac:dyDescent="0.25">
      <c r="A13" s="39" t="s">
        <v>115</v>
      </c>
      <c r="B13" s="49">
        <f t="shared" si="0"/>
        <v>79164</v>
      </c>
      <c r="C13" s="49">
        <f>'3 Trimestre'!C13</f>
        <v>5667</v>
      </c>
      <c r="D13" s="49">
        <f>'3 Trimestre'!D13</f>
        <v>6945</v>
      </c>
      <c r="E13" s="49">
        <f>'3 Trimestre'!E13</f>
        <v>1135</v>
      </c>
      <c r="F13" s="49">
        <f>'3 Trimestre'!F13</f>
        <v>5298</v>
      </c>
      <c r="G13" s="49">
        <f>'3 Trimestre'!G13</f>
        <v>48369</v>
      </c>
      <c r="H13" s="49">
        <f>'3 Trimestre'!H13</f>
        <v>11750</v>
      </c>
      <c r="I13" s="49">
        <f>'3 Trimestre'!I13</f>
        <v>0</v>
      </c>
      <c r="J13" s="49">
        <f>'3 Trimestre'!J13</f>
        <v>0</v>
      </c>
    </row>
    <row r="14" spans="1:10" x14ac:dyDescent="0.25">
      <c r="A14" s="11" t="s">
        <v>217</v>
      </c>
      <c r="B14" s="49">
        <f t="shared" si="0"/>
        <v>66</v>
      </c>
      <c r="C14" s="49">
        <f>'1 Trimestre'!C14+'2 Trimestre'!C14+'3 Trimestre'!C14</f>
        <v>1</v>
      </c>
      <c r="D14" s="49">
        <f>'1 Trimestre'!D14+'2 Trimestre'!D14+'3 Trimestre'!D14</f>
        <v>6</v>
      </c>
      <c r="E14" s="49">
        <f>'1 Trimestre'!E14+'2 Trimestre'!E14+'3 Trimestre'!E14</f>
        <v>1</v>
      </c>
      <c r="F14" s="49">
        <f>'1 Trimestre'!F14+'2 Trimestre'!F14+'3 Trimestre'!F14</f>
        <v>2</v>
      </c>
      <c r="G14" s="49">
        <f>'1 Trimestre'!G14+'2 Trimestre'!G14+'3 Trimestre'!G14</f>
        <v>9</v>
      </c>
      <c r="H14" s="49">
        <f>'1 Trimestre'!H14+'2 Trimestre'!H14+'3 Trimestre'!H14</f>
        <v>2</v>
      </c>
      <c r="I14" s="49">
        <f>'1 Trimestre'!I14+'2 Trimestre'!I14+'3 Trimestre'!I14</f>
        <v>45</v>
      </c>
      <c r="J14" s="49">
        <f>'1 Trimestre'!J14+'2 Trimestre'!J14+'3 Trimestre'!J14</f>
        <v>0</v>
      </c>
    </row>
    <row r="15" spans="1:10" x14ac:dyDescent="0.25">
      <c r="A15" s="39" t="s">
        <v>115</v>
      </c>
      <c r="B15" s="49">
        <f t="shared" si="0"/>
        <v>139494</v>
      </c>
      <c r="C15" s="49">
        <f>'1 Trimestre'!C15+'2 Trimestre'!C15+'3 Trimestre'!C15</f>
        <v>1044</v>
      </c>
      <c r="D15" s="49">
        <f>'1 Trimestre'!D15+'2 Trimestre'!D15+'3 Trimestre'!D15</f>
        <v>11568</v>
      </c>
      <c r="E15" s="49">
        <f>'1 Trimestre'!E15+'2 Trimestre'!E15+'3 Trimestre'!E15</f>
        <v>1135</v>
      </c>
      <c r="F15" s="49">
        <f>'1 Trimestre'!F15+'2 Trimestre'!F15+'3 Trimestre'!F15</f>
        <v>5940</v>
      </c>
      <c r="G15" s="49">
        <f>'1 Trimestre'!G15+'2 Trimestre'!G15+'3 Trimestre'!G15</f>
        <v>58997</v>
      </c>
      <c r="H15" s="49">
        <f>'1 Trimestre'!H15+'2 Trimestre'!H15+'3 Trimestre'!H15</f>
        <v>13430</v>
      </c>
      <c r="I15" s="49">
        <f>'1 Trimestre'!I15+'2 Trimestre'!I15+'3 Trimestre'!I15</f>
        <v>47380</v>
      </c>
      <c r="J15" s="49">
        <f>'1 Trimestre'!J15+'2 Trimestre'!J15+'3 Trimestre'!J15</f>
        <v>0</v>
      </c>
    </row>
    <row r="16" spans="1:10" x14ac:dyDescent="0.25">
      <c r="A16" s="11" t="s">
        <v>159</v>
      </c>
      <c r="B16" s="49">
        <f t="shared" si="0"/>
        <v>24</v>
      </c>
      <c r="C16" s="49">
        <f>'3 Trimestre'!C16</f>
        <v>4</v>
      </c>
      <c r="D16" s="49">
        <f>'3 Trimestre'!D16</f>
        <v>3</v>
      </c>
      <c r="E16" s="49">
        <f>'3 Trimestre'!E16</f>
        <v>1</v>
      </c>
      <c r="F16" s="49">
        <f>'3 Trimestre'!F16</f>
        <v>6</v>
      </c>
      <c r="G16" s="49">
        <f>'3 Trimestre'!G16</f>
        <v>6</v>
      </c>
      <c r="H16" s="49">
        <f>'3 Trimestre'!H16</f>
        <v>1</v>
      </c>
      <c r="I16" s="49">
        <f>'3 Trimestre'!I16</f>
        <v>0</v>
      </c>
      <c r="J16" s="49">
        <f>'3 Trimestre'!J16</f>
        <v>3</v>
      </c>
    </row>
    <row r="17" spans="1:10" x14ac:dyDescent="0.25">
      <c r="A17" s="39" t="s">
        <v>115</v>
      </c>
      <c r="B17" s="49">
        <f t="shared" si="0"/>
        <v>79164</v>
      </c>
      <c r="C17" s="49">
        <f>'3 Trimestre'!C17</f>
        <v>5667</v>
      </c>
      <c r="D17" s="49">
        <f>'3 Trimestre'!D17</f>
        <v>6945</v>
      </c>
      <c r="E17" s="49">
        <f>'3 Trimestre'!E17</f>
        <v>1135</v>
      </c>
      <c r="F17" s="49">
        <f>'3 Trimestre'!F17</f>
        <v>5298</v>
      </c>
      <c r="G17" s="49">
        <f>'3 Trimestre'!G17</f>
        <v>48369</v>
      </c>
      <c r="H17" s="49">
        <f>'3 Trimestre'!H17</f>
        <v>11750</v>
      </c>
      <c r="I17" s="49">
        <f>'3 Trimestre'!I17</f>
        <v>0</v>
      </c>
      <c r="J17" s="49">
        <f>'3 Trimestre'!J17</f>
        <v>0</v>
      </c>
    </row>
    <row r="18" spans="1:10" x14ac:dyDescent="0.25">
      <c r="B18" s="49"/>
      <c r="C18" s="49"/>
      <c r="D18" s="49"/>
      <c r="E18" s="49"/>
      <c r="F18" s="49"/>
      <c r="G18" s="49"/>
      <c r="H18" s="49"/>
      <c r="I18" s="49"/>
    </row>
    <row r="19" spans="1:10" x14ac:dyDescent="0.25">
      <c r="A19" s="11" t="s">
        <v>15</v>
      </c>
      <c r="B19" s="49"/>
      <c r="C19" s="49"/>
      <c r="D19" s="49"/>
      <c r="E19" s="49"/>
      <c r="F19" s="49"/>
      <c r="G19" s="49"/>
      <c r="H19" s="49"/>
      <c r="I19" s="49"/>
    </row>
    <row r="20" spans="1:10" x14ac:dyDescent="0.25">
      <c r="A20" s="11" t="s">
        <v>146</v>
      </c>
      <c r="B20" s="49">
        <f>SUM(C20:J20)</f>
        <v>1158071578.5207055</v>
      </c>
      <c r="C20" s="49">
        <f>'1 Trimestre'!C20+'2 Trimestre'!C20+'3 Trimestre'!C20</f>
        <v>131863999.51791269</v>
      </c>
      <c r="D20" s="49">
        <f>'1 Trimestre'!D20+'2 Trimestre'!D20+'3 Trimestre'!D20</f>
        <v>283495972.85841632</v>
      </c>
      <c r="E20" s="49">
        <f>'1 Trimestre'!E20+'2 Trimestre'!E20+'3 Trimestre'!E20</f>
        <v>0</v>
      </c>
      <c r="F20" s="49">
        <f>'1 Trimestre'!F20+'2 Trimestre'!F20+'3 Trimestre'!F20</f>
        <v>335439269.1099999</v>
      </c>
      <c r="G20" s="49">
        <f>'1 Trimestre'!G20+'2 Trimestre'!G20+'3 Trimestre'!G20</f>
        <v>257616271.55437663</v>
      </c>
      <c r="H20" s="49">
        <f>'1 Trimestre'!H20+'2 Trimestre'!H20+'3 Trimestre'!H20</f>
        <v>0</v>
      </c>
      <c r="I20" s="49">
        <f>'1 Trimestre'!I20+'2 Trimestre'!I20+'3 Trimestre'!I20</f>
        <v>149656065.47999999</v>
      </c>
      <c r="J20" s="49">
        <f>'1 Trimestre'!J20+'2 Trimestre'!J20+'3 Trimestre'!J20</f>
        <v>0</v>
      </c>
    </row>
    <row r="21" spans="1:10" x14ac:dyDescent="0.25">
      <c r="A21" s="11" t="s">
        <v>218</v>
      </c>
      <c r="B21" s="49">
        <f t="shared" ref="B21:B23" si="1">SUM(C21:J21)</f>
        <v>3580161322.9499998</v>
      </c>
      <c r="C21" s="49">
        <f>'3 Trimestre'!C21</f>
        <v>876568912</v>
      </c>
      <c r="D21" s="49">
        <f>'3 Trimestre'!D21</f>
        <v>159802292</v>
      </c>
      <c r="E21" s="49">
        <f>'3 Trimestre'!E21</f>
        <v>64100000</v>
      </c>
      <c r="F21" s="49">
        <f>'3 Trimestre'!F21</f>
        <v>494514108.06999999</v>
      </c>
      <c r="G21" s="49">
        <f>'3 Trimestre'!G21</f>
        <v>1912256010.8800001</v>
      </c>
      <c r="H21" s="49">
        <f>'3 Trimestre'!H21</f>
        <v>200000</v>
      </c>
      <c r="I21" s="49">
        <f>'3 Trimestre'!I21</f>
        <v>0</v>
      </c>
      <c r="J21" s="49">
        <f>'3 Trimestre'!J21</f>
        <v>72720000</v>
      </c>
    </row>
    <row r="22" spans="1:10" x14ac:dyDescent="0.25">
      <c r="A22" s="11" t="s">
        <v>219</v>
      </c>
      <c r="B22" s="49">
        <f t="shared" si="1"/>
        <v>2287477319.8438148</v>
      </c>
      <c r="C22" s="49">
        <f>'1 Trimestre'!C22+'2 Trimestre'!C22+'3 Trimestre'!C22</f>
        <v>0</v>
      </c>
      <c r="D22" s="49">
        <f>'1 Trimestre'!D22+'2 Trimestre'!D22+'3 Trimestre'!D22</f>
        <v>786189481.76419806</v>
      </c>
      <c r="E22" s="49">
        <f>'1 Trimestre'!E22+'2 Trimestre'!E22+'3 Trimestre'!E22</f>
        <v>0</v>
      </c>
      <c r="F22" s="49">
        <f>'1 Trimestre'!F22+'2 Trimestre'!F22+'3 Trimestre'!F22</f>
        <v>0</v>
      </c>
      <c r="G22" s="49">
        <f>'1 Trimestre'!G22+'2 Trimestre'!G22+'3 Trimestre'!G22</f>
        <v>1501287838.0796165</v>
      </c>
      <c r="H22" s="49">
        <f>'1 Trimestre'!H22+'2 Trimestre'!H22+'3 Trimestre'!H22</f>
        <v>0</v>
      </c>
      <c r="I22" s="49">
        <f>'1 Trimestre'!I22+'2 Trimestre'!I22+'3 Trimestre'!I22</f>
        <v>0</v>
      </c>
      <c r="J22" s="49">
        <f>'1 Trimestre'!J22+'2 Trimestre'!J22+'3 Trimestre'!J22</f>
        <v>0</v>
      </c>
    </row>
    <row r="23" spans="1:10" x14ac:dyDescent="0.25">
      <c r="A23" s="11" t="s">
        <v>163</v>
      </c>
      <c r="B23" s="49">
        <f t="shared" si="1"/>
        <v>3580161322.9499998</v>
      </c>
      <c r="C23" s="49">
        <f>'3 Trimestre'!C23</f>
        <v>876568912</v>
      </c>
      <c r="D23" s="49">
        <f>'3 Trimestre'!D23</f>
        <v>159802292</v>
      </c>
      <c r="E23" s="49">
        <f>'3 Trimestre'!E23</f>
        <v>64100000</v>
      </c>
      <c r="F23" s="49">
        <f>'3 Trimestre'!F23</f>
        <v>494514108.06999999</v>
      </c>
      <c r="G23" s="49">
        <f>'3 Trimestre'!G23</f>
        <v>1912256010.8800001</v>
      </c>
      <c r="H23" s="49">
        <f>'3 Trimestre'!H23</f>
        <v>200000</v>
      </c>
      <c r="I23" s="49">
        <f>'3 Trimestre'!I23</f>
        <v>0</v>
      </c>
      <c r="J23" s="49">
        <f>'3 Trimestre'!J23</f>
        <v>72720000</v>
      </c>
    </row>
    <row r="24" spans="1:10" x14ac:dyDescent="0.25">
      <c r="A24" s="11" t="s">
        <v>220</v>
      </c>
      <c r="B24" s="49">
        <f>B22</f>
        <v>2287477319.8438148</v>
      </c>
      <c r="C24" s="49"/>
      <c r="D24" s="49"/>
      <c r="E24" s="49"/>
      <c r="F24" s="49"/>
      <c r="G24" s="49"/>
      <c r="H24" s="49"/>
      <c r="I24" s="49"/>
    </row>
    <row r="26" spans="1:10" x14ac:dyDescent="0.25">
      <c r="A26" s="11" t="s">
        <v>17</v>
      </c>
    </row>
    <row r="27" spans="1:10" x14ac:dyDescent="0.25">
      <c r="A27" s="11" t="s">
        <v>218</v>
      </c>
      <c r="B27" s="11">
        <f>B21</f>
        <v>3580161322.9499998</v>
      </c>
    </row>
    <row r="28" spans="1:10" x14ac:dyDescent="0.25">
      <c r="A28" s="11" t="s">
        <v>219</v>
      </c>
      <c r="B28" s="11">
        <f>+'1 Trimestre'!B28+'2 Trimestre'!B28+'3 Trimestre'!B28</f>
        <v>1958570601.5699999</v>
      </c>
    </row>
    <row r="30" spans="1:10" x14ac:dyDescent="0.25">
      <c r="A30" s="11" t="s">
        <v>18</v>
      </c>
    </row>
    <row r="31" spans="1:10" x14ac:dyDescent="0.25">
      <c r="A31" s="11" t="s">
        <v>147</v>
      </c>
      <c r="B31" s="52">
        <v>0.99</v>
      </c>
      <c r="C31" s="52">
        <v>0.99</v>
      </c>
      <c r="D31" s="52">
        <v>0.99</v>
      </c>
      <c r="E31" s="52">
        <v>0.99</v>
      </c>
      <c r="F31" s="52">
        <v>0.99</v>
      </c>
      <c r="G31" s="52">
        <v>0.99</v>
      </c>
      <c r="H31" s="52">
        <v>0.99</v>
      </c>
      <c r="I31" s="52">
        <v>0.99</v>
      </c>
      <c r="J31" s="52">
        <v>0.99</v>
      </c>
    </row>
    <row r="32" spans="1:10" x14ac:dyDescent="0.25">
      <c r="A32" s="11" t="s">
        <v>221</v>
      </c>
      <c r="B32" s="52">
        <v>0.99</v>
      </c>
      <c r="C32" s="52">
        <v>0.99</v>
      </c>
      <c r="D32" s="52">
        <v>0.99</v>
      </c>
      <c r="E32" s="52">
        <v>0.99</v>
      </c>
      <c r="F32" s="52">
        <v>0.99</v>
      </c>
      <c r="G32" s="52">
        <v>0.99</v>
      </c>
      <c r="H32" s="52">
        <v>0.99</v>
      </c>
      <c r="I32" s="52">
        <v>0.99</v>
      </c>
      <c r="J32" s="52">
        <v>0.99</v>
      </c>
    </row>
    <row r="33" spans="1:10" x14ac:dyDescent="0.25">
      <c r="A33" s="24" t="s">
        <v>100</v>
      </c>
      <c r="B33" s="51">
        <f>C33+F33</f>
        <v>281212</v>
      </c>
      <c r="C33" s="43">
        <v>83512</v>
      </c>
      <c r="D33" s="43">
        <v>83512</v>
      </c>
      <c r="E33" s="43">
        <v>83512</v>
      </c>
      <c r="F33" s="11">
        <v>197700</v>
      </c>
      <c r="G33" s="11">
        <v>197700</v>
      </c>
      <c r="H33" s="11">
        <v>197700</v>
      </c>
      <c r="I33" s="11">
        <v>457016</v>
      </c>
      <c r="J33" s="11">
        <v>457016</v>
      </c>
    </row>
    <row r="34" spans="1:10" x14ac:dyDescent="0.25">
      <c r="B34" s="52"/>
      <c r="C34" s="52"/>
      <c r="D34" s="52"/>
      <c r="E34" s="52"/>
      <c r="F34" s="52"/>
      <c r="G34" s="52"/>
      <c r="H34" s="52"/>
      <c r="I34" s="52"/>
    </row>
    <row r="35" spans="1:10" x14ac:dyDescent="0.25">
      <c r="A35" s="11" t="s">
        <v>21</v>
      </c>
      <c r="B35" s="52"/>
      <c r="C35" s="52"/>
      <c r="D35" s="52"/>
      <c r="E35" s="52"/>
      <c r="F35" s="52"/>
      <c r="G35" s="52"/>
      <c r="H35" s="52"/>
      <c r="I35" s="52"/>
    </row>
    <row r="36" spans="1:10" x14ac:dyDescent="0.25">
      <c r="A36" s="11" t="s">
        <v>148</v>
      </c>
      <c r="B36" s="52">
        <f t="shared" ref="B36:J36" si="2">B20/B31</f>
        <v>1169769271.2330358</v>
      </c>
      <c r="C36" s="52">
        <f t="shared" si="2"/>
        <v>133195959.10900271</v>
      </c>
      <c r="D36" s="52">
        <f t="shared" si="2"/>
        <v>286359568.54385489</v>
      </c>
      <c r="E36" s="52">
        <f t="shared" si="2"/>
        <v>0</v>
      </c>
      <c r="F36" s="52">
        <f t="shared" si="2"/>
        <v>338827544.55555546</v>
      </c>
      <c r="G36" s="52">
        <f t="shared" si="2"/>
        <v>260218456.11553195</v>
      </c>
      <c r="H36" s="52">
        <f t="shared" si="2"/>
        <v>0</v>
      </c>
      <c r="I36" s="52">
        <f t="shared" si="2"/>
        <v>151167742.90909091</v>
      </c>
      <c r="J36" s="52">
        <f t="shared" si="2"/>
        <v>0</v>
      </c>
    </row>
    <row r="37" spans="1:10" x14ac:dyDescent="0.25">
      <c r="A37" s="11" t="s">
        <v>222</v>
      </c>
      <c r="B37" s="52">
        <f t="shared" ref="B37:J37" si="3">B22/B32</f>
        <v>2310583151.357389</v>
      </c>
      <c r="C37" s="52">
        <f t="shared" si="3"/>
        <v>0</v>
      </c>
      <c r="D37" s="52">
        <f t="shared" si="3"/>
        <v>794130789.66080618</v>
      </c>
      <c r="E37" s="52">
        <f t="shared" si="3"/>
        <v>0</v>
      </c>
      <c r="F37" s="52">
        <f t="shared" si="3"/>
        <v>0</v>
      </c>
      <c r="G37" s="52">
        <f t="shared" si="3"/>
        <v>1516452361.6965823</v>
      </c>
      <c r="H37" s="52">
        <f t="shared" si="3"/>
        <v>0</v>
      </c>
      <c r="I37" s="52">
        <f t="shared" si="3"/>
        <v>0</v>
      </c>
      <c r="J37" s="52">
        <f t="shared" si="3"/>
        <v>0</v>
      </c>
    </row>
    <row r="38" spans="1:10" x14ac:dyDescent="0.25">
      <c r="A38" s="26" t="s">
        <v>149</v>
      </c>
      <c r="B38" s="51">
        <f>B36/B11</f>
        <v>26983.052021430056</v>
      </c>
      <c r="C38" s="51">
        <f t="shared" ref="C38:J38" si="4">C36/C11</f>
        <v>139326.31705962628</v>
      </c>
      <c r="D38" s="51" t="e">
        <f t="shared" si="4"/>
        <v>#DIV/0!</v>
      </c>
      <c r="E38" s="51" t="e">
        <f t="shared" si="4"/>
        <v>#DIV/0!</v>
      </c>
      <c r="F38" s="51">
        <f t="shared" si="4"/>
        <v>33947.254238608904</v>
      </c>
      <c r="G38" s="51">
        <f t="shared" si="4"/>
        <v>170747.01844851178</v>
      </c>
      <c r="H38" s="51" t="e">
        <f t="shared" si="4"/>
        <v>#DIV/0!</v>
      </c>
      <c r="I38" s="51">
        <f t="shared" si="4"/>
        <v>4893.5852807967012</v>
      </c>
      <c r="J38" s="51" t="e">
        <f t="shared" si="4"/>
        <v>#DIV/0!</v>
      </c>
    </row>
    <row r="39" spans="1:10" x14ac:dyDescent="0.25">
      <c r="A39" s="26" t="s">
        <v>223</v>
      </c>
      <c r="B39" s="51">
        <f>B37/B15</f>
        <v>16564.032512920905</v>
      </c>
      <c r="C39" s="51">
        <f t="shared" ref="C39:J39" si="5">C37/C15</f>
        <v>0</v>
      </c>
      <c r="D39" s="51">
        <f t="shared" si="5"/>
        <v>68648.927183679654</v>
      </c>
      <c r="E39" s="51">
        <f t="shared" si="5"/>
        <v>0</v>
      </c>
      <c r="F39" s="51">
        <f t="shared" si="5"/>
        <v>0</v>
      </c>
      <c r="G39" s="51">
        <f t="shared" si="5"/>
        <v>25703.889379063043</v>
      </c>
      <c r="H39" s="51">
        <f t="shared" si="5"/>
        <v>0</v>
      </c>
      <c r="I39" s="51">
        <f t="shared" si="5"/>
        <v>0</v>
      </c>
      <c r="J39" s="51" t="e">
        <f t="shared" si="5"/>
        <v>#DIV/0!</v>
      </c>
    </row>
    <row r="41" spans="1:10" x14ac:dyDescent="0.25">
      <c r="A41" s="11" t="s">
        <v>26</v>
      </c>
    </row>
    <row r="43" spans="1:10" x14ac:dyDescent="0.25">
      <c r="A43" s="11" t="s">
        <v>27</v>
      </c>
    </row>
    <row r="44" spans="1:10" x14ac:dyDescent="0.25">
      <c r="A44" s="11" t="s">
        <v>28</v>
      </c>
      <c r="B44" s="51">
        <f>(B13/B33)*100</f>
        <v>28.15100351336358</v>
      </c>
      <c r="C44" s="51">
        <f t="shared" ref="C44:H44" si="6">(C13/C33)*100</f>
        <v>6.7858511351662045</v>
      </c>
      <c r="D44" s="51">
        <f t="shared" si="6"/>
        <v>8.3161701312386249</v>
      </c>
      <c r="E44" s="51">
        <f t="shared" si="6"/>
        <v>1.3590861193600918</v>
      </c>
      <c r="F44" s="51">
        <f t="shared" si="6"/>
        <v>2.6798179059180574</v>
      </c>
      <c r="G44" s="51">
        <f t="shared" si="6"/>
        <v>24.465857359635812</v>
      </c>
      <c r="H44" s="51">
        <f t="shared" si="6"/>
        <v>5.9433485078401622</v>
      </c>
      <c r="I44" s="51">
        <f>(I13/I33)*100</f>
        <v>0</v>
      </c>
      <c r="J44" s="51">
        <f>(J13/J33)*100</f>
        <v>0</v>
      </c>
    </row>
    <row r="45" spans="1:10" x14ac:dyDescent="0.25">
      <c r="A45" s="11" t="s">
        <v>29</v>
      </c>
      <c r="B45" s="51">
        <f>(B15/B33)*100</f>
        <v>49.604568795072758</v>
      </c>
      <c r="C45" s="51">
        <f t="shared" ref="C45:J45" si="7">(C15/C33)*100</f>
        <v>1.2501197432704283</v>
      </c>
      <c r="D45" s="51">
        <f t="shared" si="7"/>
        <v>13.8519015231344</v>
      </c>
      <c r="E45" s="51">
        <f t="shared" si="7"/>
        <v>1.3590861193600918</v>
      </c>
      <c r="F45" s="51">
        <f t="shared" si="7"/>
        <v>3.0045523520485582</v>
      </c>
      <c r="G45" s="51">
        <f t="shared" si="7"/>
        <v>29.841679312089024</v>
      </c>
      <c r="H45" s="51">
        <f t="shared" si="7"/>
        <v>6.7931208902377342</v>
      </c>
      <c r="I45" s="51">
        <f t="shared" si="7"/>
        <v>10.367251912405692</v>
      </c>
      <c r="J45" s="51">
        <f t="shared" si="7"/>
        <v>0</v>
      </c>
    </row>
    <row r="46" spans="1:10" x14ac:dyDescent="0.25">
      <c r="B46" s="52"/>
      <c r="C46" s="52"/>
      <c r="D46" s="52"/>
      <c r="E46" s="52"/>
      <c r="F46" s="52"/>
      <c r="G46" s="52"/>
      <c r="H46" s="52"/>
      <c r="I46" s="52"/>
    </row>
    <row r="47" spans="1:10" x14ac:dyDescent="0.25">
      <c r="A47" s="11" t="s">
        <v>30</v>
      </c>
      <c r="B47" s="38"/>
      <c r="C47" s="38"/>
      <c r="D47" s="38"/>
      <c r="E47" s="38"/>
    </row>
    <row r="48" spans="1:10" x14ac:dyDescent="0.25">
      <c r="A48" s="11" t="s">
        <v>31</v>
      </c>
      <c r="B48" s="38">
        <f>B15/B13*100</f>
        <v>176.20888282552676</v>
      </c>
      <c r="C48" s="38">
        <f t="shared" ref="C48:J48" si="8">C15/C13*100</f>
        <v>18.422445738485969</v>
      </c>
      <c r="D48" s="38">
        <f t="shared" si="8"/>
        <v>166.56587473002159</v>
      </c>
      <c r="E48" s="38">
        <f t="shared" si="8"/>
        <v>100</v>
      </c>
      <c r="F48" s="38">
        <f t="shared" si="8"/>
        <v>112.11778029445074</v>
      </c>
      <c r="G48" s="38">
        <f t="shared" si="8"/>
        <v>121.97275114226053</v>
      </c>
      <c r="H48" s="38">
        <f t="shared" si="8"/>
        <v>114.29787234042553</v>
      </c>
      <c r="I48" s="38" t="e">
        <f t="shared" si="8"/>
        <v>#DIV/0!</v>
      </c>
      <c r="J48" s="38" t="e">
        <f t="shared" si="8"/>
        <v>#DIV/0!</v>
      </c>
    </row>
    <row r="49" spans="1:10" x14ac:dyDescent="0.25">
      <c r="A49" s="11" t="s">
        <v>32</v>
      </c>
      <c r="B49" s="38">
        <f t="shared" ref="B49:J49" si="9">B22/B21*100</f>
        <v>63.893135350643014</v>
      </c>
      <c r="C49" s="38">
        <f t="shared" si="9"/>
        <v>0</v>
      </c>
      <c r="D49" s="38">
        <f t="shared" si="9"/>
        <v>491.97634897764669</v>
      </c>
      <c r="E49" s="38">
        <f t="shared" si="9"/>
        <v>0</v>
      </c>
      <c r="F49" s="38">
        <f t="shared" si="9"/>
        <v>0</v>
      </c>
      <c r="G49" s="38">
        <f t="shared" si="9"/>
        <v>78.508726317912831</v>
      </c>
      <c r="H49" s="38">
        <f t="shared" si="9"/>
        <v>0</v>
      </c>
      <c r="I49" s="38" t="e">
        <f t="shared" si="9"/>
        <v>#DIV/0!</v>
      </c>
      <c r="J49" s="38">
        <f t="shared" si="9"/>
        <v>0</v>
      </c>
    </row>
    <row r="50" spans="1:10" x14ac:dyDescent="0.25">
      <c r="A50" s="11" t="s">
        <v>33</v>
      </c>
      <c r="B50" s="38">
        <f t="shared" ref="B50:J50" si="10">AVERAGE(B48:B49)</f>
        <v>120.05100908808488</v>
      </c>
      <c r="C50" s="38">
        <f t="shared" si="10"/>
        <v>9.2112228692429845</v>
      </c>
      <c r="D50" s="38">
        <f t="shared" si="10"/>
        <v>329.27111185383416</v>
      </c>
      <c r="E50" s="38">
        <f t="shared" si="10"/>
        <v>50</v>
      </c>
      <c r="F50" s="38">
        <f t="shared" si="10"/>
        <v>56.05889014722537</v>
      </c>
      <c r="G50" s="38">
        <f t="shared" si="10"/>
        <v>100.24073873008669</v>
      </c>
      <c r="H50" s="38">
        <f t="shared" si="10"/>
        <v>57.148936170212764</v>
      </c>
      <c r="I50" s="38" t="e">
        <f t="shared" si="10"/>
        <v>#DIV/0!</v>
      </c>
      <c r="J50" s="38" t="e">
        <f t="shared" si="10"/>
        <v>#DIV/0!</v>
      </c>
    </row>
    <row r="51" spans="1:10" x14ac:dyDescent="0.25">
      <c r="B51" s="38"/>
      <c r="C51" s="38"/>
      <c r="D51" s="38"/>
      <c r="E51" s="38"/>
    </row>
    <row r="52" spans="1:10" x14ac:dyDescent="0.25">
      <c r="A52" s="11" t="s">
        <v>34</v>
      </c>
      <c r="B52" s="38"/>
      <c r="C52" s="38"/>
      <c r="D52" s="38"/>
      <c r="E52" s="38"/>
    </row>
    <row r="53" spans="1:10" x14ac:dyDescent="0.25">
      <c r="A53" s="11" t="s">
        <v>35</v>
      </c>
      <c r="B53" s="38">
        <f>B15/B17*100</f>
        <v>176.20888282552676</v>
      </c>
      <c r="C53" s="38">
        <f t="shared" ref="C53:J53" si="11">C15/C17*100</f>
        <v>18.422445738485969</v>
      </c>
      <c r="D53" s="38">
        <f t="shared" si="11"/>
        <v>166.56587473002159</v>
      </c>
      <c r="E53" s="38">
        <f t="shared" si="11"/>
        <v>100</v>
      </c>
      <c r="F53" s="38">
        <f t="shared" si="11"/>
        <v>112.11778029445074</v>
      </c>
      <c r="G53" s="38">
        <f t="shared" si="11"/>
        <v>121.97275114226053</v>
      </c>
      <c r="H53" s="38">
        <f t="shared" si="11"/>
        <v>114.29787234042553</v>
      </c>
      <c r="I53" s="38" t="e">
        <f t="shared" si="11"/>
        <v>#DIV/0!</v>
      </c>
      <c r="J53" s="38" t="e">
        <f t="shared" si="11"/>
        <v>#DIV/0!</v>
      </c>
    </row>
    <row r="54" spans="1:10" x14ac:dyDescent="0.25">
      <c r="A54" s="11" t="s">
        <v>36</v>
      </c>
      <c r="B54" s="38">
        <f t="shared" ref="B54:J54" si="12">B22/B23*100</f>
        <v>63.893135350643014</v>
      </c>
      <c r="C54" s="38">
        <f t="shared" si="12"/>
        <v>0</v>
      </c>
      <c r="D54" s="38">
        <f t="shared" si="12"/>
        <v>491.97634897764669</v>
      </c>
      <c r="E54" s="38">
        <f t="shared" si="12"/>
        <v>0</v>
      </c>
      <c r="F54" s="38">
        <f t="shared" si="12"/>
        <v>0</v>
      </c>
      <c r="G54" s="38">
        <f t="shared" si="12"/>
        <v>78.508726317912831</v>
      </c>
      <c r="H54" s="38">
        <f t="shared" si="12"/>
        <v>0</v>
      </c>
      <c r="I54" s="38" t="e">
        <f t="shared" si="12"/>
        <v>#DIV/0!</v>
      </c>
      <c r="J54" s="38">
        <f t="shared" si="12"/>
        <v>0</v>
      </c>
    </row>
    <row r="55" spans="1:10" x14ac:dyDescent="0.25">
      <c r="A55" s="11" t="s">
        <v>37</v>
      </c>
      <c r="B55" s="38">
        <f t="shared" ref="B55:J55" si="13">(B53+B54)/2</f>
        <v>120.05100908808488</v>
      </c>
      <c r="C55" s="38">
        <f t="shared" si="13"/>
        <v>9.2112228692429845</v>
      </c>
      <c r="D55" s="38">
        <f t="shared" si="13"/>
        <v>329.27111185383416</v>
      </c>
      <c r="E55" s="38">
        <f t="shared" si="13"/>
        <v>50</v>
      </c>
      <c r="F55" s="38">
        <f t="shared" si="13"/>
        <v>56.05889014722537</v>
      </c>
      <c r="G55" s="38">
        <f t="shared" si="13"/>
        <v>100.24073873008669</v>
      </c>
      <c r="H55" s="38">
        <f t="shared" si="13"/>
        <v>57.148936170212764</v>
      </c>
      <c r="I55" s="38" t="e">
        <f t="shared" si="13"/>
        <v>#DIV/0!</v>
      </c>
      <c r="J55" s="38" t="e">
        <f t="shared" si="13"/>
        <v>#DIV/0!</v>
      </c>
    </row>
    <row r="56" spans="1:10" x14ac:dyDescent="0.25">
      <c r="B56" s="38"/>
      <c r="C56" s="38"/>
      <c r="D56" s="38"/>
      <c r="E56" s="38"/>
    </row>
    <row r="57" spans="1:10" x14ac:dyDescent="0.25">
      <c r="A57" s="11" t="s">
        <v>92</v>
      </c>
      <c r="B57" s="38"/>
      <c r="C57" s="38"/>
      <c r="D57" s="38"/>
      <c r="E57" s="38"/>
    </row>
    <row r="58" spans="1:10" x14ac:dyDescent="0.25">
      <c r="A58" s="11" t="s">
        <v>38</v>
      </c>
      <c r="B58" s="38">
        <f t="shared" ref="B58" si="14">B24/B22*100</f>
        <v>100</v>
      </c>
      <c r="C58" s="44"/>
      <c r="D58" s="44"/>
      <c r="E58" s="44"/>
      <c r="F58" s="44"/>
      <c r="G58" s="44"/>
      <c r="H58" s="44"/>
      <c r="I58" s="44"/>
    </row>
    <row r="59" spans="1:10" x14ac:dyDescent="0.25">
      <c r="B59" s="38"/>
      <c r="C59" s="38"/>
      <c r="D59" s="38"/>
      <c r="E59" s="38"/>
    </row>
    <row r="60" spans="1:10" x14ac:dyDescent="0.25">
      <c r="A60" s="11" t="s">
        <v>39</v>
      </c>
      <c r="B60" s="38"/>
      <c r="C60" s="38"/>
      <c r="D60" s="38"/>
      <c r="E60" s="38"/>
    </row>
    <row r="61" spans="1:10" x14ac:dyDescent="0.25">
      <c r="A61" s="11" t="s">
        <v>116</v>
      </c>
      <c r="B61" s="38">
        <f>((B15/B11)-1)*100</f>
        <v>221.77062188595679</v>
      </c>
      <c r="C61" s="38">
        <f t="shared" ref="C61:J61" si="15">((C15/C11)-1)*100</f>
        <v>9.2050209205020828</v>
      </c>
      <c r="D61" s="38" t="e">
        <f t="shared" si="15"/>
        <v>#DIV/0!</v>
      </c>
      <c r="E61" s="38" t="e">
        <f t="shared" si="15"/>
        <v>#DIV/0!</v>
      </c>
      <c r="F61" s="38">
        <f t="shared" si="15"/>
        <v>-40.486925157799824</v>
      </c>
      <c r="G61" s="38">
        <f t="shared" si="15"/>
        <v>3771.1942257217847</v>
      </c>
      <c r="H61" s="38" t="e">
        <f t="shared" si="15"/>
        <v>#DIV/0!</v>
      </c>
      <c r="I61" s="38">
        <f t="shared" si="15"/>
        <v>53.378006539121436</v>
      </c>
      <c r="J61" s="38" t="e">
        <f t="shared" si="15"/>
        <v>#DIV/0!</v>
      </c>
    </row>
    <row r="62" spans="1:10" x14ac:dyDescent="0.25">
      <c r="A62" s="11" t="s">
        <v>41</v>
      </c>
      <c r="B62" s="38">
        <f>((B37/B36)-1)*100</f>
        <v>97.524692106319293</v>
      </c>
      <c r="C62" s="38">
        <f t="shared" ref="C62:J62" si="16">((C37/C36)-1)*100</f>
        <v>-100</v>
      </c>
      <c r="D62" s="38">
        <f t="shared" si="16"/>
        <v>177.31945319619658</v>
      </c>
      <c r="E62" s="38" t="e">
        <f t="shared" si="16"/>
        <v>#DIV/0!</v>
      </c>
      <c r="F62" s="38">
        <f t="shared" si="16"/>
        <v>-100</v>
      </c>
      <c r="G62" s="38">
        <f t="shared" si="16"/>
        <v>482.76126310706678</v>
      </c>
      <c r="H62" s="38" t="e">
        <f t="shared" si="16"/>
        <v>#DIV/0!</v>
      </c>
      <c r="I62" s="38">
        <f t="shared" si="16"/>
        <v>-100</v>
      </c>
      <c r="J62" s="38" t="e">
        <f t="shared" si="16"/>
        <v>#DIV/0!</v>
      </c>
    </row>
    <row r="63" spans="1:10" x14ac:dyDescent="0.25">
      <c r="A63" s="11" t="s">
        <v>42</v>
      </c>
      <c r="B63" s="38">
        <f t="shared" ref="B63:J63" si="17">((B39/B38)-1)*100</f>
        <v>-38.613198759852374</v>
      </c>
      <c r="C63" s="38">
        <f t="shared" si="17"/>
        <v>-100</v>
      </c>
      <c r="D63" s="38" t="e">
        <f t="shared" si="17"/>
        <v>#DIV/0!</v>
      </c>
      <c r="E63" s="38" t="e">
        <f t="shared" si="17"/>
        <v>#DIV/0!</v>
      </c>
      <c r="F63" s="38">
        <f t="shared" si="17"/>
        <v>-100</v>
      </c>
      <c r="G63" s="38">
        <f t="shared" si="17"/>
        <v>-84.946214807953453</v>
      </c>
      <c r="H63" s="38" t="e">
        <f t="shared" si="17"/>
        <v>#DIV/0!</v>
      </c>
      <c r="I63" s="38">
        <f t="shared" si="17"/>
        <v>-100</v>
      </c>
      <c r="J63" s="38" t="e">
        <f t="shared" si="17"/>
        <v>#DIV/0!</v>
      </c>
    </row>
    <row r="65" spans="1:10" x14ac:dyDescent="0.25">
      <c r="A65" s="11" t="s">
        <v>43</v>
      </c>
    </row>
    <row r="66" spans="1:10" x14ac:dyDescent="0.25">
      <c r="A66" s="11" t="s">
        <v>117</v>
      </c>
      <c r="B66" s="11">
        <f>B21/B13</f>
        <v>45224.613750568438</v>
      </c>
      <c r="C66" s="11">
        <f t="shared" ref="C66:J66" si="18">C21/C13</f>
        <v>154679.53273336863</v>
      </c>
      <c r="D66" s="11">
        <f t="shared" si="18"/>
        <v>23009.68927285817</v>
      </c>
      <c r="E66" s="11">
        <f t="shared" si="18"/>
        <v>56475.770925110133</v>
      </c>
      <c r="F66" s="11">
        <f t="shared" si="18"/>
        <v>93339.771247640616</v>
      </c>
      <c r="G66" s="11">
        <f t="shared" si="18"/>
        <v>39534.74355227522</v>
      </c>
      <c r="H66" s="11">
        <f t="shared" si="18"/>
        <v>17.021276595744681</v>
      </c>
      <c r="I66" s="11" t="e">
        <f t="shared" si="18"/>
        <v>#DIV/0!</v>
      </c>
      <c r="J66" s="11" t="e">
        <f t="shared" si="18"/>
        <v>#DIV/0!</v>
      </c>
    </row>
    <row r="67" spans="1:10" x14ac:dyDescent="0.25">
      <c r="A67" s="11" t="s">
        <v>118</v>
      </c>
      <c r="B67" s="11">
        <f>B22/B15</f>
        <v>16398.392187791695</v>
      </c>
      <c r="C67" s="11">
        <f t="shared" ref="C67:J67" si="19">C22/C15</f>
        <v>0</v>
      </c>
      <c r="D67" s="11">
        <f t="shared" si="19"/>
        <v>67962.437911842848</v>
      </c>
      <c r="E67" s="11">
        <f t="shared" si="19"/>
        <v>0</v>
      </c>
      <c r="F67" s="11">
        <f t="shared" si="19"/>
        <v>0</v>
      </c>
      <c r="G67" s="11">
        <f t="shared" si="19"/>
        <v>25446.850485272415</v>
      </c>
      <c r="H67" s="11">
        <f t="shared" si="19"/>
        <v>0</v>
      </c>
      <c r="I67" s="11">
        <f t="shared" si="19"/>
        <v>0</v>
      </c>
      <c r="J67" s="11" t="e">
        <f t="shared" si="19"/>
        <v>#DIV/0!</v>
      </c>
    </row>
    <row r="68" spans="1:10" x14ac:dyDescent="0.25">
      <c r="A68" s="11" t="s">
        <v>46</v>
      </c>
      <c r="B68" s="38">
        <f>(B67/B66)*B50</f>
        <v>43.530355846141781</v>
      </c>
      <c r="C68" s="38">
        <f t="shared" ref="C68:J68" si="20">(C67/C66)*C50</f>
        <v>0</v>
      </c>
      <c r="D68" s="38">
        <f t="shared" si="20"/>
        <v>972.54974763724624</v>
      </c>
      <c r="E68" s="38">
        <f t="shared" si="20"/>
        <v>0</v>
      </c>
      <c r="F68" s="38">
        <f t="shared" si="20"/>
        <v>0</v>
      </c>
      <c r="G68" s="38">
        <f t="shared" si="20"/>
        <v>64.520744585706893</v>
      </c>
      <c r="H68" s="38">
        <f t="shared" si="20"/>
        <v>0</v>
      </c>
      <c r="I68" s="38" t="e">
        <f t="shared" si="20"/>
        <v>#DIV/0!</v>
      </c>
      <c r="J68" s="38" t="e">
        <f t="shared" si="20"/>
        <v>#DIV/0!</v>
      </c>
    </row>
    <row r="69" spans="1:10" x14ac:dyDescent="0.25">
      <c r="A69" s="11" t="s">
        <v>120</v>
      </c>
      <c r="B69" s="11">
        <f>B21/B12</f>
        <v>149173388.45624998</v>
      </c>
      <c r="C69" s="11">
        <f t="shared" ref="C69:J69" si="21">C21/C12</f>
        <v>219142228</v>
      </c>
      <c r="D69" s="11">
        <f t="shared" si="21"/>
        <v>53267430.666666664</v>
      </c>
      <c r="E69" s="11">
        <f t="shared" si="21"/>
        <v>64100000</v>
      </c>
      <c r="F69" s="11">
        <f t="shared" si="21"/>
        <v>82419018.01166667</v>
      </c>
      <c r="G69" s="11">
        <f t="shared" si="21"/>
        <v>318709335.14666671</v>
      </c>
      <c r="H69" s="11">
        <f t="shared" si="21"/>
        <v>200000</v>
      </c>
      <c r="I69" s="11" t="e">
        <f t="shared" si="21"/>
        <v>#DIV/0!</v>
      </c>
      <c r="J69" s="11">
        <f t="shared" si="21"/>
        <v>24240000</v>
      </c>
    </row>
    <row r="70" spans="1:10" x14ac:dyDescent="0.25">
      <c r="A70" s="11" t="s">
        <v>121</v>
      </c>
      <c r="B70" s="11">
        <f>B22/B14</f>
        <v>34658747.270360827</v>
      </c>
      <c r="C70" s="11">
        <f t="shared" ref="C70:J70" si="22">C22/C14</f>
        <v>0</v>
      </c>
      <c r="D70" s="11">
        <f t="shared" si="22"/>
        <v>131031580.29403301</v>
      </c>
      <c r="E70" s="11">
        <f t="shared" si="22"/>
        <v>0</v>
      </c>
      <c r="F70" s="11">
        <f t="shared" si="22"/>
        <v>0</v>
      </c>
      <c r="G70" s="11">
        <f t="shared" si="22"/>
        <v>166809759.78662407</v>
      </c>
      <c r="H70" s="11">
        <f t="shared" si="22"/>
        <v>0</v>
      </c>
      <c r="I70" s="11">
        <f t="shared" si="22"/>
        <v>0</v>
      </c>
      <c r="J70" s="11" t="e">
        <f t="shared" si="22"/>
        <v>#DIV/0!</v>
      </c>
    </row>
    <row r="71" spans="1:10" x14ac:dyDescent="0.25">
      <c r="B71" s="38"/>
      <c r="C71" s="38"/>
      <c r="D71" s="38"/>
      <c r="E71" s="38"/>
    </row>
    <row r="72" spans="1:10" x14ac:dyDescent="0.25">
      <c r="A72" s="11" t="s">
        <v>47</v>
      </c>
      <c r="B72" s="38"/>
      <c r="C72" s="38"/>
      <c r="D72" s="38"/>
      <c r="E72" s="38"/>
    </row>
    <row r="73" spans="1:10" x14ac:dyDescent="0.25">
      <c r="A73" s="11" t="s">
        <v>48</v>
      </c>
      <c r="B73" s="38">
        <f>(B28/B27)*100</f>
        <v>54.70621083510747</v>
      </c>
      <c r="C73" s="38"/>
      <c r="D73" s="38"/>
      <c r="E73" s="38"/>
    </row>
    <row r="74" spans="1:10" x14ac:dyDescent="0.25">
      <c r="A74" s="11" t="s">
        <v>49</v>
      </c>
      <c r="B74" s="38">
        <f>(B22/B28)*100</f>
        <v>116.79320204286543</v>
      </c>
      <c r="C74" s="38"/>
      <c r="D74" s="38"/>
      <c r="E74" s="38"/>
    </row>
    <row r="75" spans="1:10" ht="15.75" thickBot="1" x14ac:dyDescent="0.3">
      <c r="A75" s="27"/>
      <c r="B75" s="27"/>
      <c r="C75" s="27"/>
      <c r="D75" s="27"/>
      <c r="E75" s="27"/>
      <c r="F75" s="27"/>
      <c r="G75" s="27"/>
      <c r="H75" s="27"/>
      <c r="I75" s="27"/>
    </row>
    <row r="76" spans="1:10" ht="15.75" thickTop="1" x14ac:dyDescent="0.25"/>
    <row r="77" spans="1:10" x14ac:dyDescent="0.25">
      <c r="A77" s="11" t="s">
        <v>50</v>
      </c>
    </row>
    <row r="78" spans="1:10" x14ac:dyDescent="0.25">
      <c r="A78" s="11" t="s">
        <v>171</v>
      </c>
      <c r="C78" s="61" t="s">
        <v>234</v>
      </c>
    </row>
    <row r="79" spans="1:10" x14ac:dyDescent="0.25">
      <c r="A79" s="11" t="s">
        <v>172</v>
      </c>
    </row>
    <row r="80" spans="1:10" x14ac:dyDescent="0.25">
      <c r="A80" s="11" t="s">
        <v>173</v>
      </c>
    </row>
    <row r="81" spans="1:6" x14ac:dyDescent="0.25">
      <c r="A81" s="11" t="s">
        <v>94</v>
      </c>
    </row>
    <row r="83" spans="1:6" x14ac:dyDescent="0.25">
      <c r="A83" s="11" t="s">
        <v>114</v>
      </c>
    </row>
    <row r="84" spans="1:6" x14ac:dyDescent="0.25">
      <c r="A84" s="11" t="s">
        <v>98</v>
      </c>
    </row>
    <row r="85" spans="1:6" x14ac:dyDescent="0.25">
      <c r="A85" s="75" t="s">
        <v>126</v>
      </c>
      <c r="B85" s="75"/>
      <c r="C85" s="75"/>
      <c r="D85" s="75"/>
      <c r="E85" s="75"/>
      <c r="F85" s="75"/>
    </row>
    <row r="86" spans="1:6" x14ac:dyDescent="0.25">
      <c r="A86" s="75"/>
      <c r="B86" s="75"/>
      <c r="C86" s="75"/>
      <c r="D86" s="75"/>
      <c r="E86" s="75"/>
      <c r="F86" s="75"/>
    </row>
    <row r="87" spans="1:6" x14ac:dyDescent="0.25">
      <c r="A87" s="75"/>
      <c r="B87" s="75"/>
      <c r="C87" s="75"/>
      <c r="D87" s="75"/>
      <c r="E87" s="75"/>
      <c r="F87" s="75"/>
    </row>
    <row r="88" spans="1:6" x14ac:dyDescent="0.25">
      <c r="A88" s="59"/>
    </row>
    <row r="89" spans="1:6" x14ac:dyDescent="0.25">
      <c r="A89" s="11" t="s">
        <v>106</v>
      </c>
    </row>
    <row r="90" spans="1:6" x14ac:dyDescent="0.25">
      <c r="A90" s="28" t="s">
        <v>107</v>
      </c>
    </row>
    <row r="91" spans="1:6" x14ac:dyDescent="0.25">
      <c r="A91" s="28" t="s">
        <v>108</v>
      </c>
    </row>
  </sheetData>
  <mergeCells count="7">
    <mergeCell ref="A85:F87"/>
    <mergeCell ref="H4:I4"/>
    <mergeCell ref="C5:E5"/>
    <mergeCell ref="F5:H5"/>
    <mergeCell ref="A2:E2"/>
    <mergeCell ref="A4:A5"/>
    <mergeCell ref="B4:B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91"/>
  <sheetViews>
    <sheetView tabSelected="1" topLeftCell="A55" zoomScale="70" zoomScaleNormal="70" workbookViewId="0">
      <selection activeCell="L61" sqref="L61"/>
    </sheetView>
  </sheetViews>
  <sheetFormatPr baseColWidth="10" defaultColWidth="11.42578125" defaultRowHeight="15" x14ac:dyDescent="0.25"/>
  <cols>
    <col min="1" max="1" width="58.140625" style="11" bestFit="1" customWidth="1"/>
    <col min="2" max="2" width="18.5703125" style="11" bestFit="1" customWidth="1"/>
    <col min="3" max="3" width="19.7109375" style="11" customWidth="1"/>
    <col min="4" max="5" width="18.140625" style="11" customWidth="1"/>
    <col min="6" max="6" width="19" style="11" customWidth="1"/>
    <col min="7" max="7" width="17.85546875" style="11" customWidth="1"/>
    <col min="8" max="8" width="17.42578125" style="11" customWidth="1"/>
    <col min="9" max="9" width="18.85546875" style="11" customWidth="1"/>
    <col min="10" max="10" width="22" style="11" customWidth="1"/>
    <col min="11" max="16384" width="11.42578125" style="11"/>
  </cols>
  <sheetData>
    <row r="2" spans="1:11" x14ac:dyDescent="0.25">
      <c r="A2" s="62" t="s">
        <v>224</v>
      </c>
      <c r="B2" s="62"/>
      <c r="C2" s="62"/>
      <c r="D2" s="62"/>
      <c r="E2" s="62"/>
    </row>
    <row r="4" spans="1:11" x14ac:dyDescent="0.25">
      <c r="A4" s="63" t="s">
        <v>0</v>
      </c>
      <c r="B4" s="63" t="s">
        <v>1</v>
      </c>
      <c r="C4" s="41"/>
      <c r="D4" s="41"/>
      <c r="E4" s="41"/>
      <c r="F4" s="41"/>
      <c r="G4" s="41"/>
      <c r="H4" s="73"/>
      <c r="I4" s="65"/>
      <c r="J4" s="73"/>
      <c r="K4" s="65"/>
    </row>
    <row r="5" spans="1:11" ht="15.75" thickBot="1" x14ac:dyDescent="0.3">
      <c r="A5" s="64"/>
      <c r="B5" s="64"/>
      <c r="C5" s="77" t="s">
        <v>122</v>
      </c>
      <c r="D5" s="77"/>
      <c r="E5" s="77"/>
      <c r="F5" s="77" t="s">
        <v>4</v>
      </c>
      <c r="G5" s="77"/>
      <c r="H5" s="77"/>
      <c r="I5" s="25" t="s">
        <v>119</v>
      </c>
      <c r="J5" s="25" t="s">
        <v>238</v>
      </c>
    </row>
    <row r="6" spans="1:11" ht="15.75" thickTop="1" x14ac:dyDescent="0.25">
      <c r="C6" s="42" t="s">
        <v>123</v>
      </c>
      <c r="D6" s="42" t="s">
        <v>124</v>
      </c>
      <c r="E6" s="42" t="s">
        <v>125</v>
      </c>
      <c r="F6" s="42" t="s">
        <v>123</v>
      </c>
      <c r="G6" s="42" t="s">
        <v>124</v>
      </c>
      <c r="H6" s="42" t="s">
        <v>125</v>
      </c>
      <c r="I6" s="42" t="s">
        <v>123</v>
      </c>
      <c r="J6" s="42" t="s">
        <v>123</v>
      </c>
    </row>
    <row r="7" spans="1:11" x14ac:dyDescent="0.25">
      <c r="A7" s="11" t="s">
        <v>7</v>
      </c>
    </row>
    <row r="9" spans="1:11" x14ac:dyDescent="0.25">
      <c r="A9" s="11" t="s">
        <v>113</v>
      </c>
    </row>
    <row r="10" spans="1:11" x14ac:dyDescent="0.25">
      <c r="A10" s="11" t="s">
        <v>150</v>
      </c>
      <c r="B10" s="49">
        <f>SUM(C10:J10)</f>
        <v>158</v>
      </c>
      <c r="C10" s="49">
        <f>'1 Trimestre'!C10+'2 Trimestre'!C10+'3 Trimestre'!C10+'4 Trimestre'!C10</f>
        <v>3</v>
      </c>
      <c r="D10" s="49">
        <f>'1 Trimestre'!D10+'2 Trimestre'!D10+'3 Trimestre'!D10+'4 Trimestre'!D10</f>
        <v>9</v>
      </c>
      <c r="E10" s="49">
        <f>'1 Trimestre'!E10+'2 Trimestre'!E10+'3 Trimestre'!E10+'4 Trimestre'!E10</f>
        <v>2</v>
      </c>
      <c r="F10" s="49">
        <f>'1 Trimestre'!F10+'2 Trimestre'!F10+'3 Trimestre'!F10+'4 Trimestre'!F10</f>
        <v>6</v>
      </c>
      <c r="G10" s="49">
        <f>'1 Trimestre'!G10+'2 Trimestre'!G10+'3 Trimestre'!G10+'4 Trimestre'!G10</f>
        <v>17</v>
      </c>
      <c r="H10" s="49">
        <f>'1 Trimestre'!H10+'2 Trimestre'!H10+'3 Trimestre'!H10+'4 Trimestre'!H10</f>
        <v>8</v>
      </c>
      <c r="I10" s="49">
        <f>'1 Trimestre'!I10+'2 Trimestre'!I10+'3 Trimestre'!I10+'4 Trimestre'!I10</f>
        <v>113</v>
      </c>
      <c r="J10" s="49">
        <f>'1 Trimestre'!J10+'2 Trimestre'!J10+'3 Trimestre'!J10+'4 Trimestre'!J10</f>
        <v>0</v>
      </c>
    </row>
    <row r="11" spans="1:11" x14ac:dyDescent="0.25">
      <c r="A11" s="39" t="s">
        <v>115</v>
      </c>
      <c r="B11" s="49">
        <f t="shared" ref="B11:B17" si="0">SUM(C11:J11)</f>
        <v>202506</v>
      </c>
      <c r="C11" s="49">
        <f>'1 Trimestre'!C11+'2 Trimestre'!C11+'3 Trimestre'!C11+'4 Trimestre'!C11</f>
        <v>1311</v>
      </c>
      <c r="D11" s="49">
        <f>'1 Trimestre'!D11+'2 Trimestre'!D11+'3 Trimestre'!D11+'4 Trimestre'!D11</f>
        <v>20091</v>
      </c>
      <c r="E11" s="49">
        <f>'1 Trimestre'!E11+'2 Trimestre'!E11+'3 Trimestre'!E11+'4 Trimestre'!E11</f>
        <v>4716</v>
      </c>
      <c r="F11" s="49">
        <f>'1 Trimestre'!F11+'2 Trimestre'!F11+'3 Trimestre'!F11+'4 Trimestre'!F11</f>
        <v>10693</v>
      </c>
      <c r="G11" s="49">
        <f>'1 Trimestre'!G11+'2 Trimestre'!G11+'3 Trimestre'!G11+'4 Trimestre'!G11</f>
        <v>64020</v>
      </c>
      <c r="H11" s="49">
        <f>'1 Trimestre'!H11+'2 Trimestre'!H11+'3 Trimestre'!H11+'4 Trimestre'!H11</f>
        <v>51173</v>
      </c>
      <c r="I11" s="49">
        <f>'1 Trimestre'!I11+'2 Trimestre'!I11+'3 Trimestre'!I11+'4 Trimestre'!I11</f>
        <v>50502</v>
      </c>
      <c r="J11" s="49">
        <f>'1 Trimestre'!J11+'2 Trimestre'!J11+'3 Trimestre'!J11+'4 Trimestre'!J11</f>
        <v>0</v>
      </c>
    </row>
    <row r="12" spans="1:11" x14ac:dyDescent="0.25">
      <c r="A12" s="11" t="s">
        <v>225</v>
      </c>
      <c r="B12" s="49">
        <f t="shared" si="0"/>
        <v>24</v>
      </c>
      <c r="C12" s="49">
        <f>'4 Trimestre'!C12</f>
        <v>4</v>
      </c>
      <c r="D12" s="49">
        <f>'4 Trimestre'!D12</f>
        <v>3</v>
      </c>
      <c r="E12" s="49">
        <f>'4 Trimestre'!E12</f>
        <v>1</v>
      </c>
      <c r="F12" s="49">
        <f>'4 Trimestre'!F12</f>
        <v>6</v>
      </c>
      <c r="G12" s="49">
        <f>'4 Trimestre'!G12</f>
        <v>6</v>
      </c>
      <c r="H12" s="49">
        <f>'4 Trimestre'!H12</f>
        <v>1</v>
      </c>
      <c r="I12" s="49">
        <f>'4 Trimestre'!I12</f>
        <v>0</v>
      </c>
      <c r="J12" s="49">
        <f>'4 Trimestre'!J12</f>
        <v>3</v>
      </c>
    </row>
    <row r="13" spans="1:11" x14ac:dyDescent="0.25">
      <c r="A13" s="39" t="s">
        <v>115</v>
      </c>
      <c r="B13" s="49">
        <f t="shared" si="0"/>
        <v>79164</v>
      </c>
      <c r="C13" s="49">
        <f>'4 Trimestre'!C13</f>
        <v>5667</v>
      </c>
      <c r="D13" s="49">
        <f>'4 Trimestre'!D13</f>
        <v>6945</v>
      </c>
      <c r="E13" s="49">
        <f>'4 Trimestre'!E13</f>
        <v>1135</v>
      </c>
      <c r="F13" s="49">
        <f>'4 Trimestre'!F13</f>
        <v>5298</v>
      </c>
      <c r="G13" s="49">
        <f>'4 Trimestre'!G13</f>
        <v>48369</v>
      </c>
      <c r="H13" s="49">
        <f>'4 Trimestre'!H13</f>
        <v>11750</v>
      </c>
      <c r="I13" s="49">
        <f>'4 Trimestre'!I13</f>
        <v>0</v>
      </c>
      <c r="J13" s="49">
        <f>'4 Trimestre'!J13</f>
        <v>0</v>
      </c>
    </row>
    <row r="14" spans="1:11" x14ac:dyDescent="0.25">
      <c r="A14" s="11" t="s">
        <v>226</v>
      </c>
      <c r="B14" s="49">
        <f t="shared" si="0"/>
        <v>81</v>
      </c>
      <c r="C14" s="49">
        <f>'1 Trimestre'!C14+'2 Trimestre'!C14+'3 Trimestre'!C14+'4 Trimestre'!C14</f>
        <v>2</v>
      </c>
      <c r="D14" s="49">
        <f>'1 Trimestre'!D14+'2 Trimestre'!D14+'3 Trimestre'!D14+'4 Trimestre'!D14</f>
        <v>5</v>
      </c>
      <c r="E14" s="49">
        <f>'1 Trimestre'!E14+'2 Trimestre'!E14+'3 Trimestre'!E14+'4 Trimestre'!E14</f>
        <v>1</v>
      </c>
      <c r="F14" s="49">
        <f>'1 Trimestre'!F14+'2 Trimestre'!F14+'3 Trimestre'!F14+'4 Trimestre'!F14</f>
        <v>3</v>
      </c>
      <c r="G14" s="49">
        <f>'1 Trimestre'!G14+'2 Trimestre'!G14+'3 Trimestre'!G14+'4 Trimestre'!G14</f>
        <v>9</v>
      </c>
      <c r="H14" s="49">
        <f>'1 Trimestre'!H14+'2 Trimestre'!H14+'3 Trimestre'!H14+'4 Trimestre'!H14</f>
        <v>2</v>
      </c>
      <c r="I14" s="49">
        <f>'1 Trimestre'!I14+'2 Trimestre'!I14+'3 Trimestre'!I14+'4 Trimestre'!I14</f>
        <v>59</v>
      </c>
      <c r="J14" s="49">
        <f>'1 Trimestre'!J14+'2 Trimestre'!J14+'3 Trimestre'!J14+'4 Trimestre'!J14</f>
        <v>0</v>
      </c>
    </row>
    <row r="15" spans="1:11" x14ac:dyDescent="0.25">
      <c r="A15" s="39" t="s">
        <v>115</v>
      </c>
      <c r="B15" s="49">
        <f t="shared" si="0"/>
        <v>165023</v>
      </c>
      <c r="C15" s="49">
        <f>'1 Trimestre'!C15+'2 Trimestre'!C15+'3 Trimestre'!C15+'4 Trimestre'!C15</f>
        <v>2100</v>
      </c>
      <c r="D15" s="49">
        <f>'1 Trimestre'!D15+'2 Trimestre'!D15+'3 Trimestre'!D15+'4 Trimestre'!D15</f>
        <v>10512</v>
      </c>
      <c r="E15" s="49">
        <f>'1 Trimestre'!E15+'2 Trimestre'!E15+'3 Trimestre'!E15+'4 Trimestre'!E15</f>
        <v>1135</v>
      </c>
      <c r="F15" s="49">
        <f>'1 Trimestre'!F15+'2 Trimestre'!F15+'3 Trimestre'!F15+'4 Trimestre'!F15</f>
        <v>14918</v>
      </c>
      <c r="G15" s="49">
        <f>'1 Trimestre'!G15+'2 Trimestre'!G15+'3 Trimestre'!G15+'4 Trimestre'!G15</f>
        <v>58997</v>
      </c>
      <c r="H15" s="49">
        <f>'1 Trimestre'!H15+'2 Trimestre'!H15+'3 Trimestre'!H15+'4 Trimestre'!H15</f>
        <v>13430</v>
      </c>
      <c r="I15" s="49">
        <f>'1 Trimestre'!I15+'2 Trimestre'!I15+'3 Trimestre'!I15+'4 Trimestre'!I15</f>
        <v>63931</v>
      </c>
      <c r="J15" s="49">
        <f>'1 Trimestre'!J15+'2 Trimestre'!J15+'3 Trimestre'!J15+'4 Trimestre'!J15</f>
        <v>0</v>
      </c>
    </row>
    <row r="16" spans="1:11" x14ac:dyDescent="0.25">
      <c r="A16" s="11" t="s">
        <v>159</v>
      </c>
      <c r="B16" s="49">
        <f t="shared" si="0"/>
        <v>24</v>
      </c>
      <c r="C16" s="49">
        <f>'4 Trimestre'!C16</f>
        <v>4</v>
      </c>
      <c r="D16" s="49">
        <f>'4 Trimestre'!D16</f>
        <v>3</v>
      </c>
      <c r="E16" s="49">
        <f>'4 Trimestre'!E16</f>
        <v>1</v>
      </c>
      <c r="F16" s="49">
        <f>'4 Trimestre'!F16</f>
        <v>6</v>
      </c>
      <c r="G16" s="49">
        <f>'4 Trimestre'!G16</f>
        <v>6</v>
      </c>
      <c r="H16" s="49">
        <f>'4 Trimestre'!H16</f>
        <v>1</v>
      </c>
      <c r="I16" s="49">
        <f>'4 Trimestre'!I16</f>
        <v>0</v>
      </c>
      <c r="J16" s="49">
        <f>'4 Trimestre'!J16</f>
        <v>3</v>
      </c>
    </row>
    <row r="17" spans="1:11" x14ac:dyDescent="0.25">
      <c r="A17" s="39" t="s">
        <v>115</v>
      </c>
      <c r="B17" s="49">
        <f t="shared" si="0"/>
        <v>79164</v>
      </c>
      <c r="C17" s="49">
        <f>'4 Trimestre'!C17</f>
        <v>5667</v>
      </c>
      <c r="D17" s="49">
        <f>'4 Trimestre'!D17</f>
        <v>6945</v>
      </c>
      <c r="E17" s="49">
        <f>'4 Trimestre'!E17</f>
        <v>1135</v>
      </c>
      <c r="F17" s="49">
        <f>'4 Trimestre'!F17</f>
        <v>5298</v>
      </c>
      <c r="G17" s="49">
        <f>'4 Trimestre'!G17</f>
        <v>48369</v>
      </c>
      <c r="H17" s="49">
        <f>'4 Trimestre'!H17</f>
        <v>11750</v>
      </c>
      <c r="I17" s="49">
        <f>'4 Trimestre'!I17</f>
        <v>0</v>
      </c>
      <c r="J17" s="49">
        <f>'4 Trimestre'!J17</f>
        <v>0</v>
      </c>
    </row>
    <row r="18" spans="1:11" x14ac:dyDescent="0.25">
      <c r="B18" s="49"/>
      <c r="C18" s="49"/>
      <c r="D18" s="49"/>
      <c r="E18" s="49"/>
      <c r="F18" s="49"/>
      <c r="G18" s="49"/>
      <c r="H18" s="49"/>
      <c r="I18" s="49"/>
    </row>
    <row r="19" spans="1:11" x14ac:dyDescent="0.25">
      <c r="A19" s="11" t="s">
        <v>15</v>
      </c>
      <c r="B19" s="49"/>
      <c r="C19" s="49"/>
      <c r="D19" s="49"/>
      <c r="E19" s="49"/>
      <c r="F19" s="49"/>
      <c r="G19" s="49"/>
      <c r="H19" s="49"/>
      <c r="I19" s="49"/>
    </row>
    <row r="20" spans="1:11" x14ac:dyDescent="0.25">
      <c r="A20" s="11" t="s">
        <v>151</v>
      </c>
      <c r="B20" s="49">
        <f>SUM(C20:J20)</f>
        <v>2693031798.9582877</v>
      </c>
      <c r="C20" s="49">
        <f>'1 Trimestre'!C20+'2 Trimestre'!C20+'3 Trimestre'!C20+'4 Trimestre'!C20</f>
        <v>833942071.51349449</v>
      </c>
      <c r="D20" s="49">
        <f>'1 Trimestre'!D20+'2 Trimestre'!D20+'3 Trimestre'!D20+'4 Trimestre'!D20</f>
        <v>283495972.85841632</v>
      </c>
      <c r="E20" s="49">
        <f>'1 Trimestre'!E20+'2 Trimestre'!E20+'3 Trimestre'!E20+'4 Trimestre'!E20</f>
        <v>0</v>
      </c>
      <c r="F20" s="49">
        <f>'1 Trimestre'!F20+'2 Trimestre'!F20+'3 Trimestre'!F20+'4 Trimestre'!F20</f>
        <v>1168321417.552</v>
      </c>
      <c r="G20" s="49">
        <f>'1 Trimestre'!G20+'2 Trimestre'!G20+'3 Trimestre'!G20+'4 Trimestre'!G20</f>
        <v>257616271.55437663</v>
      </c>
      <c r="H20" s="49">
        <f>'1 Trimestre'!H20+'2 Trimestre'!H20+'3 Trimestre'!H20+'4 Trimestre'!H20</f>
        <v>0</v>
      </c>
      <c r="I20" s="49">
        <f>'1 Trimestre'!I20+'2 Trimestre'!I20+'3 Trimestre'!I20+'4 Trimestre'!I20</f>
        <v>149656065.47999999</v>
      </c>
      <c r="J20" s="49">
        <f>'1 Trimestre'!J20+'2 Trimestre'!J20+'3 Trimestre'!J20+'4 Trimestre'!J20</f>
        <v>0</v>
      </c>
    </row>
    <row r="21" spans="1:11" x14ac:dyDescent="0.25">
      <c r="A21" s="11" t="s">
        <v>227</v>
      </c>
      <c r="B21" s="49">
        <f t="shared" ref="B21:B24" si="1">SUM(C21:J21)</f>
        <v>3580161322.9499998</v>
      </c>
      <c r="C21" s="49">
        <f>'4 Trimestre'!C21</f>
        <v>876568912</v>
      </c>
      <c r="D21" s="49">
        <f>'4 Trimestre'!D21</f>
        <v>159802292</v>
      </c>
      <c r="E21" s="49">
        <f>'4 Trimestre'!E21</f>
        <v>64100000</v>
      </c>
      <c r="F21" s="49">
        <f>'4 Trimestre'!F21</f>
        <v>494514108.06999999</v>
      </c>
      <c r="G21" s="49">
        <f>'4 Trimestre'!G21</f>
        <v>1912256010.8800001</v>
      </c>
      <c r="H21" s="49">
        <f>'4 Trimestre'!H21</f>
        <v>200000</v>
      </c>
      <c r="I21" s="49">
        <f>'4 Trimestre'!I21</f>
        <v>0</v>
      </c>
      <c r="J21" s="49">
        <f>'4 Trimestre'!J21</f>
        <v>72720000</v>
      </c>
      <c r="K21" s="45"/>
    </row>
    <row r="22" spans="1:11" x14ac:dyDescent="0.25">
      <c r="A22" s="11" t="s">
        <v>228</v>
      </c>
      <c r="B22" s="49">
        <f t="shared" si="1"/>
        <v>2911347158.3700333</v>
      </c>
      <c r="C22" s="49">
        <f>'1 Trimestre'!C22+'2 Trimestre'!C22+'3 Trimestre'!C22+'4 Trimestre'!C22</f>
        <v>0</v>
      </c>
      <c r="D22" s="49">
        <f>'1 Trimestre'!D22+'2 Trimestre'!D22+'3 Trimestre'!D22+'4 Trimestre'!D22</f>
        <v>912391583.7705965</v>
      </c>
      <c r="E22" s="49">
        <f>'1 Trimestre'!E22+'2 Trimestre'!E22+'3 Trimestre'!E22+'4 Trimestre'!E22</f>
        <v>0</v>
      </c>
      <c r="F22" s="49">
        <f>'1 Trimestre'!F22+'2 Trimestre'!F22+'3 Trimestre'!F22+'4 Trimestre'!F22</f>
        <v>20749964</v>
      </c>
      <c r="G22" s="49">
        <f>'1 Trimestre'!G22+'2 Trimestre'!G22+'3 Trimestre'!G22+'4 Trimestre'!G22</f>
        <v>1978205610.599437</v>
      </c>
      <c r="H22" s="49">
        <f>'1 Trimestre'!H22+'2 Trimestre'!H22+'3 Trimestre'!H22+'4 Trimestre'!H22</f>
        <v>0</v>
      </c>
      <c r="I22" s="49">
        <f>'1 Trimestre'!I22+'2 Trimestre'!I22+'3 Trimestre'!I22+'4 Trimestre'!I22</f>
        <v>0</v>
      </c>
      <c r="J22" s="49">
        <f>'1 Trimestre'!J22+'2 Trimestre'!J22+'3 Trimestre'!J22+'4 Trimestre'!J22</f>
        <v>0</v>
      </c>
    </row>
    <row r="23" spans="1:11" x14ac:dyDescent="0.25">
      <c r="A23" s="11" t="s">
        <v>163</v>
      </c>
      <c r="B23" s="49">
        <f t="shared" si="1"/>
        <v>3580161322.9499998</v>
      </c>
      <c r="C23" s="49">
        <f>'4 Trimestre'!C23</f>
        <v>876568912</v>
      </c>
      <c r="D23" s="49">
        <f>'4 Trimestre'!D23</f>
        <v>159802292</v>
      </c>
      <c r="E23" s="49">
        <f>'4 Trimestre'!E23</f>
        <v>64100000</v>
      </c>
      <c r="F23" s="49">
        <f>'4 Trimestre'!F23</f>
        <v>494514108.06999999</v>
      </c>
      <c r="G23" s="49">
        <f>'4 Trimestre'!G23</f>
        <v>1912256010.8800001</v>
      </c>
      <c r="H23" s="49">
        <f>'4 Trimestre'!H23</f>
        <v>200000</v>
      </c>
      <c r="I23" s="49">
        <f>'4 Trimestre'!I23</f>
        <v>0</v>
      </c>
      <c r="J23" s="49">
        <f>'4 Trimestre'!J23</f>
        <v>72720000</v>
      </c>
    </row>
    <row r="24" spans="1:11" x14ac:dyDescent="0.25">
      <c r="A24" s="11" t="s">
        <v>229</v>
      </c>
      <c r="B24" s="49">
        <f>B22</f>
        <v>2911347158.3700333</v>
      </c>
      <c r="C24" s="49"/>
      <c r="D24" s="49"/>
      <c r="E24" s="49"/>
      <c r="F24" s="49"/>
      <c r="G24" s="49"/>
      <c r="H24" s="49"/>
      <c r="I24" s="49"/>
    </row>
    <row r="25" spans="1:11" x14ac:dyDescent="0.25">
      <c r="B25" s="49"/>
      <c r="C25" s="49"/>
      <c r="D25" s="49"/>
      <c r="E25" s="49"/>
      <c r="F25" s="49"/>
      <c r="G25" s="49"/>
      <c r="H25" s="49"/>
      <c r="I25" s="49"/>
    </row>
    <row r="26" spans="1:11" x14ac:dyDescent="0.25">
      <c r="A26" s="11" t="s">
        <v>17</v>
      </c>
      <c r="B26" s="50"/>
      <c r="C26" s="50"/>
      <c r="D26" s="50"/>
      <c r="E26" s="50"/>
      <c r="F26" s="50"/>
      <c r="G26" s="50"/>
      <c r="H26" s="50"/>
      <c r="I26" s="50"/>
    </row>
    <row r="27" spans="1:11" x14ac:dyDescent="0.25">
      <c r="A27" s="11" t="s">
        <v>227</v>
      </c>
      <c r="B27" s="49">
        <f>B21</f>
        <v>3580161322.9499998</v>
      </c>
      <c r="C27" s="50"/>
      <c r="D27" s="50"/>
      <c r="E27" s="50"/>
      <c r="F27" s="50"/>
      <c r="G27" s="50"/>
      <c r="H27" s="50"/>
      <c r="I27" s="50"/>
    </row>
    <row r="28" spans="1:11" x14ac:dyDescent="0.25">
      <c r="A28" s="11" t="s">
        <v>228</v>
      </c>
      <c r="B28" s="50">
        <f>+'1 Trimestre'!B28+'2 Trimestre'!B28+'3 Trimestre'!B28+'4 Trimestre'!B28</f>
        <v>1958570601.5699999</v>
      </c>
      <c r="C28" s="50"/>
      <c r="D28" s="50"/>
      <c r="E28" s="50"/>
      <c r="F28" s="50"/>
      <c r="G28" s="50"/>
      <c r="H28" s="50"/>
      <c r="I28" s="50"/>
    </row>
    <row r="30" spans="1:11" x14ac:dyDescent="0.25">
      <c r="A30" s="11" t="s">
        <v>18</v>
      </c>
    </row>
    <row r="31" spans="1:11" x14ac:dyDescent="0.25">
      <c r="A31" s="11" t="s">
        <v>152</v>
      </c>
      <c r="B31" s="38">
        <v>0.99</v>
      </c>
      <c r="C31" s="38">
        <v>0.99</v>
      </c>
      <c r="D31" s="38">
        <v>0.99</v>
      </c>
      <c r="E31" s="38">
        <v>0.99</v>
      </c>
      <c r="F31" s="38">
        <v>0.99</v>
      </c>
      <c r="G31" s="38">
        <v>0.99</v>
      </c>
      <c r="H31" s="38">
        <v>0.99</v>
      </c>
      <c r="I31" s="38">
        <v>0.99</v>
      </c>
      <c r="J31" s="38">
        <v>0.99</v>
      </c>
    </row>
    <row r="32" spans="1:11" x14ac:dyDescent="0.25">
      <c r="A32" s="11" t="s">
        <v>230</v>
      </c>
      <c r="B32" s="38">
        <v>0.99</v>
      </c>
      <c r="C32" s="38">
        <v>0.99</v>
      </c>
      <c r="D32" s="38">
        <v>0.99</v>
      </c>
      <c r="E32" s="38">
        <v>0.99</v>
      </c>
      <c r="F32" s="38">
        <v>0.99</v>
      </c>
      <c r="G32" s="38">
        <v>0.99</v>
      </c>
      <c r="H32" s="38">
        <v>0.99</v>
      </c>
      <c r="I32" s="38">
        <v>0.99</v>
      </c>
      <c r="J32" s="38">
        <v>0.99</v>
      </c>
    </row>
    <row r="33" spans="1:10" x14ac:dyDescent="0.25">
      <c r="A33" s="24" t="s">
        <v>100</v>
      </c>
      <c r="B33" s="26">
        <f>C33+F33</f>
        <v>281212</v>
      </c>
      <c r="C33" s="43">
        <v>83512</v>
      </c>
      <c r="D33" s="43">
        <v>83512</v>
      </c>
      <c r="E33" s="43">
        <v>83512</v>
      </c>
      <c r="F33" s="11">
        <v>197700</v>
      </c>
      <c r="G33" s="11">
        <v>197700</v>
      </c>
      <c r="H33" s="11">
        <v>197700</v>
      </c>
      <c r="I33" s="11">
        <v>457016</v>
      </c>
      <c r="J33" s="11">
        <v>457016</v>
      </c>
    </row>
    <row r="35" spans="1:10" x14ac:dyDescent="0.25">
      <c r="A35" s="11" t="s">
        <v>21</v>
      </c>
    </row>
    <row r="36" spans="1:10" x14ac:dyDescent="0.25">
      <c r="A36" s="11" t="s">
        <v>153</v>
      </c>
      <c r="B36" s="50">
        <f t="shared" ref="B36:J36" si="2">B20/B31</f>
        <v>2720234140.361907</v>
      </c>
      <c r="C36" s="50">
        <f t="shared" si="2"/>
        <v>842365728.80150962</v>
      </c>
      <c r="D36" s="50">
        <f t="shared" si="2"/>
        <v>286359568.54385489</v>
      </c>
      <c r="E36" s="50">
        <f t="shared" si="2"/>
        <v>0</v>
      </c>
      <c r="F36" s="50">
        <f t="shared" si="2"/>
        <v>1180122643.9919193</v>
      </c>
      <c r="G36" s="50">
        <f t="shared" si="2"/>
        <v>260218456.11553195</v>
      </c>
      <c r="H36" s="50">
        <f t="shared" si="2"/>
        <v>0</v>
      </c>
      <c r="I36" s="50">
        <f t="shared" si="2"/>
        <v>151167742.90909091</v>
      </c>
      <c r="J36" s="50">
        <f t="shared" si="2"/>
        <v>0</v>
      </c>
    </row>
    <row r="37" spans="1:10" x14ac:dyDescent="0.25">
      <c r="A37" s="11" t="s">
        <v>231</v>
      </c>
      <c r="B37" s="50">
        <f t="shared" ref="B37:J37" si="3">B22/B32</f>
        <v>2940754705.4242759</v>
      </c>
      <c r="C37" s="50">
        <f t="shared" si="3"/>
        <v>0</v>
      </c>
      <c r="D37" s="50">
        <f t="shared" si="3"/>
        <v>921607660.37433994</v>
      </c>
      <c r="E37" s="50">
        <f t="shared" si="3"/>
        <v>0</v>
      </c>
      <c r="F37" s="50">
        <f t="shared" si="3"/>
        <v>20959559.595959596</v>
      </c>
      <c r="G37" s="50">
        <f t="shared" si="3"/>
        <v>1998187485.4539769</v>
      </c>
      <c r="H37" s="50">
        <f t="shared" si="3"/>
        <v>0</v>
      </c>
      <c r="I37" s="50">
        <f t="shared" si="3"/>
        <v>0</v>
      </c>
      <c r="J37" s="50">
        <f t="shared" si="3"/>
        <v>0</v>
      </c>
    </row>
    <row r="38" spans="1:10" x14ac:dyDescent="0.25">
      <c r="A38" s="26" t="s">
        <v>154</v>
      </c>
      <c r="B38" s="49">
        <f>B36/B11</f>
        <v>13432.857003554991</v>
      </c>
      <c r="C38" s="49">
        <f t="shared" ref="C38:D38" si="4">C36/C11</f>
        <v>642536.78779672738</v>
      </c>
      <c r="D38" s="49">
        <f t="shared" si="4"/>
        <v>14253.126700704539</v>
      </c>
      <c r="E38" s="49">
        <f t="shared" ref="E38:J38" si="5">E36/E11</f>
        <v>0</v>
      </c>
      <c r="F38" s="49">
        <f t="shared" si="5"/>
        <v>110364.03665874117</v>
      </c>
      <c r="G38" s="49">
        <f t="shared" si="5"/>
        <v>4064.6431758127451</v>
      </c>
      <c r="H38" s="49">
        <f t="shared" si="5"/>
        <v>0</v>
      </c>
      <c r="I38" s="49">
        <f t="shared" si="5"/>
        <v>2993.3021050471448</v>
      </c>
      <c r="J38" s="49" t="e">
        <f t="shared" si="5"/>
        <v>#DIV/0!</v>
      </c>
    </row>
    <row r="39" spans="1:10" x14ac:dyDescent="0.25">
      <c r="A39" s="26" t="s">
        <v>232</v>
      </c>
      <c r="B39" s="49">
        <f>B37/B15</f>
        <v>17820.271752569497</v>
      </c>
      <c r="C39" s="49">
        <f t="shared" ref="C39:D39" si="6">C37/C15</f>
        <v>0</v>
      </c>
      <c r="D39" s="49">
        <f t="shared" si="6"/>
        <v>87671.961603342847</v>
      </c>
      <c r="E39" s="49">
        <f t="shared" ref="E39:J39" si="7">E37/E15</f>
        <v>0</v>
      </c>
      <c r="F39" s="49">
        <f t="shared" si="7"/>
        <v>1404.984555299611</v>
      </c>
      <c r="G39" s="49">
        <f t="shared" si="7"/>
        <v>33869.306667355573</v>
      </c>
      <c r="H39" s="49">
        <f t="shared" si="7"/>
        <v>0</v>
      </c>
      <c r="I39" s="49">
        <f t="shared" si="7"/>
        <v>0</v>
      </c>
      <c r="J39" s="49" t="e">
        <f t="shared" si="7"/>
        <v>#DIV/0!</v>
      </c>
    </row>
    <row r="41" spans="1:10" x14ac:dyDescent="0.25">
      <c r="A41" s="11" t="s">
        <v>26</v>
      </c>
    </row>
    <row r="43" spans="1:10" x14ac:dyDescent="0.25">
      <c r="A43" s="11" t="s">
        <v>27</v>
      </c>
    </row>
    <row r="44" spans="1:10" x14ac:dyDescent="0.25">
      <c r="A44" s="11" t="s">
        <v>28</v>
      </c>
      <c r="B44" s="44">
        <f>(B13/B33)*100</f>
        <v>28.15100351336358</v>
      </c>
      <c r="C44" s="44">
        <f t="shared" ref="C44:J44" si="8">(C13/C33)*100</f>
        <v>6.7858511351662045</v>
      </c>
      <c r="D44" s="44">
        <f t="shared" si="8"/>
        <v>8.3161701312386249</v>
      </c>
      <c r="E44" s="44">
        <f t="shared" si="8"/>
        <v>1.3590861193600918</v>
      </c>
      <c r="F44" s="44">
        <f t="shared" si="8"/>
        <v>2.6798179059180574</v>
      </c>
      <c r="G44" s="44">
        <f t="shared" si="8"/>
        <v>24.465857359635812</v>
      </c>
      <c r="H44" s="44">
        <f t="shared" si="8"/>
        <v>5.9433485078401622</v>
      </c>
      <c r="I44" s="44">
        <f t="shared" si="8"/>
        <v>0</v>
      </c>
      <c r="J44" s="44">
        <f t="shared" si="8"/>
        <v>0</v>
      </c>
    </row>
    <row r="45" spans="1:10" x14ac:dyDescent="0.25">
      <c r="A45" s="11" t="s">
        <v>29</v>
      </c>
      <c r="B45" s="44">
        <f>(B15/B33)*100</f>
        <v>58.682773139126354</v>
      </c>
      <c r="C45" s="44">
        <f t="shared" ref="C45:J45" si="9">(C15/C33)*100</f>
        <v>2.5146086789922406</v>
      </c>
      <c r="D45" s="44">
        <f t="shared" si="9"/>
        <v>12.587412587412588</v>
      </c>
      <c r="E45" s="44">
        <f t="shared" si="9"/>
        <v>1.3590861193600918</v>
      </c>
      <c r="F45" s="44">
        <f t="shared" si="9"/>
        <v>7.5457764289327267</v>
      </c>
      <c r="G45" s="44">
        <f t="shared" si="9"/>
        <v>29.841679312089024</v>
      </c>
      <c r="H45" s="44">
        <f t="shared" si="9"/>
        <v>6.7931208902377342</v>
      </c>
      <c r="I45" s="44">
        <f t="shared" si="9"/>
        <v>13.988788138708491</v>
      </c>
      <c r="J45" s="44">
        <f t="shared" si="9"/>
        <v>0</v>
      </c>
    </row>
    <row r="46" spans="1:10" x14ac:dyDescent="0.25">
      <c r="B46" s="38"/>
      <c r="C46" s="38"/>
      <c r="D46" s="38"/>
      <c r="E46" s="38"/>
    </row>
    <row r="47" spans="1:10" x14ac:dyDescent="0.25">
      <c r="A47" s="11" t="s">
        <v>30</v>
      </c>
      <c r="B47" s="47">
        <f>B14/B12*100</f>
        <v>337.5</v>
      </c>
      <c r="C47" s="47">
        <f t="shared" ref="C47:J47" si="10">C14/C12*100</f>
        <v>50</v>
      </c>
      <c r="D47" s="47">
        <f t="shared" si="10"/>
        <v>166.66666666666669</v>
      </c>
      <c r="E47" s="47">
        <f t="shared" si="10"/>
        <v>100</v>
      </c>
      <c r="F47" s="47">
        <f t="shared" si="10"/>
        <v>50</v>
      </c>
      <c r="G47" s="47">
        <f t="shared" si="10"/>
        <v>150</v>
      </c>
      <c r="H47" s="47">
        <f t="shared" si="10"/>
        <v>200</v>
      </c>
      <c r="I47" s="47" t="e">
        <f t="shared" si="10"/>
        <v>#DIV/0!</v>
      </c>
      <c r="J47" s="47">
        <f t="shared" si="10"/>
        <v>0</v>
      </c>
    </row>
    <row r="48" spans="1:10" x14ac:dyDescent="0.25">
      <c r="A48" s="11" t="s">
        <v>31</v>
      </c>
      <c r="B48" s="38">
        <f>B15/B13*100</f>
        <v>208.45712697690871</v>
      </c>
      <c r="C48" s="38">
        <f t="shared" ref="C48:D48" si="11">C15/C13*100</f>
        <v>37.056643726839603</v>
      </c>
      <c r="D48" s="38">
        <f t="shared" si="11"/>
        <v>151.36069114470843</v>
      </c>
      <c r="E48" s="38">
        <f t="shared" ref="E48:J48" si="12">E15/E13*100</f>
        <v>100</v>
      </c>
      <c r="F48" s="38">
        <f t="shared" si="12"/>
        <v>281.57795394488488</v>
      </c>
      <c r="G48" s="38">
        <f t="shared" si="12"/>
        <v>121.97275114226053</v>
      </c>
      <c r="H48" s="38">
        <f t="shared" si="12"/>
        <v>114.29787234042553</v>
      </c>
      <c r="I48" s="38" t="e">
        <f t="shared" si="12"/>
        <v>#DIV/0!</v>
      </c>
      <c r="J48" s="38" t="e">
        <f t="shared" si="12"/>
        <v>#DIV/0!</v>
      </c>
    </row>
    <row r="49" spans="1:10" x14ac:dyDescent="0.25">
      <c r="A49" s="11" t="s">
        <v>32</v>
      </c>
      <c r="B49" s="38">
        <f>B22/B21*100</f>
        <v>81.318881909241071</v>
      </c>
      <c r="C49" s="38">
        <f t="shared" ref="C49:J49" si="13">C22/C21*100</f>
        <v>0</v>
      </c>
      <c r="D49" s="38">
        <f t="shared" si="13"/>
        <v>570.95024880531525</v>
      </c>
      <c r="E49" s="38">
        <f t="shared" si="13"/>
        <v>0</v>
      </c>
      <c r="F49" s="38">
        <f t="shared" si="13"/>
        <v>4.1960307423752568</v>
      </c>
      <c r="G49" s="38">
        <f t="shared" si="13"/>
        <v>103.44878506560885</v>
      </c>
      <c r="H49" s="38">
        <f t="shared" si="13"/>
        <v>0</v>
      </c>
      <c r="I49" s="38" t="e">
        <f t="shared" si="13"/>
        <v>#DIV/0!</v>
      </c>
      <c r="J49" s="38">
        <f t="shared" si="13"/>
        <v>0</v>
      </c>
    </row>
    <row r="50" spans="1:10" x14ac:dyDescent="0.25">
      <c r="A50" s="11" t="s">
        <v>33</v>
      </c>
      <c r="B50" s="38">
        <f t="shared" ref="B50:J50" si="14">AVERAGE(B48:B49)</f>
        <v>144.88800444307489</v>
      </c>
      <c r="C50" s="38">
        <f t="shared" si="14"/>
        <v>18.528321863419801</v>
      </c>
      <c r="D50" s="38">
        <f t="shared" si="14"/>
        <v>361.15546997501184</v>
      </c>
      <c r="E50" s="38">
        <f t="shared" si="14"/>
        <v>50</v>
      </c>
      <c r="F50" s="38">
        <f t="shared" si="14"/>
        <v>142.88699234363008</v>
      </c>
      <c r="G50" s="38">
        <f t="shared" si="14"/>
        <v>112.7107681039347</v>
      </c>
      <c r="H50" s="38">
        <f t="shared" si="14"/>
        <v>57.148936170212764</v>
      </c>
      <c r="I50" s="38" t="e">
        <f t="shared" si="14"/>
        <v>#DIV/0!</v>
      </c>
      <c r="J50" s="38" t="e">
        <f t="shared" si="14"/>
        <v>#DIV/0!</v>
      </c>
    </row>
    <row r="51" spans="1:10" x14ac:dyDescent="0.25">
      <c r="B51" s="38"/>
      <c r="C51" s="38"/>
      <c r="D51" s="38"/>
      <c r="E51" s="38"/>
    </row>
    <row r="52" spans="1:10" x14ac:dyDescent="0.25">
      <c r="A52" s="11" t="s">
        <v>34</v>
      </c>
      <c r="B52" s="38"/>
      <c r="C52" s="38"/>
      <c r="D52" s="38"/>
      <c r="E52" s="38"/>
    </row>
    <row r="53" spans="1:10" x14ac:dyDescent="0.25">
      <c r="A53" s="11" t="s">
        <v>35</v>
      </c>
      <c r="B53" s="38">
        <f>B15/B17*100</f>
        <v>208.45712697690871</v>
      </c>
      <c r="C53" s="38">
        <f t="shared" ref="C53:D53" si="15">C15/C17*100</f>
        <v>37.056643726839603</v>
      </c>
      <c r="D53" s="38">
        <f t="shared" si="15"/>
        <v>151.36069114470843</v>
      </c>
      <c r="E53" s="38">
        <f t="shared" ref="E53:J53" si="16">E15/E17*100</f>
        <v>100</v>
      </c>
      <c r="F53" s="38">
        <f t="shared" si="16"/>
        <v>281.57795394488488</v>
      </c>
      <c r="G53" s="38">
        <f t="shared" si="16"/>
        <v>121.97275114226053</v>
      </c>
      <c r="H53" s="38">
        <f t="shared" si="16"/>
        <v>114.29787234042553</v>
      </c>
      <c r="I53" s="38" t="e">
        <f t="shared" si="16"/>
        <v>#DIV/0!</v>
      </c>
      <c r="J53" s="38" t="e">
        <f t="shared" si="16"/>
        <v>#DIV/0!</v>
      </c>
    </row>
    <row r="54" spans="1:10" x14ac:dyDescent="0.25">
      <c r="A54" s="11" t="s">
        <v>36</v>
      </c>
      <c r="B54" s="38">
        <f t="shared" ref="B54:J54" si="17">B22/B23*100</f>
        <v>81.318881909241071</v>
      </c>
      <c r="C54" s="38">
        <f t="shared" si="17"/>
        <v>0</v>
      </c>
      <c r="D54" s="38">
        <f t="shared" si="17"/>
        <v>570.95024880531525</v>
      </c>
      <c r="E54" s="38">
        <f t="shared" si="17"/>
        <v>0</v>
      </c>
      <c r="F54" s="38">
        <f t="shared" si="17"/>
        <v>4.1960307423752568</v>
      </c>
      <c r="G54" s="38">
        <f t="shared" si="17"/>
        <v>103.44878506560885</v>
      </c>
      <c r="H54" s="38">
        <f t="shared" si="17"/>
        <v>0</v>
      </c>
      <c r="I54" s="38" t="e">
        <f t="shared" si="17"/>
        <v>#DIV/0!</v>
      </c>
      <c r="J54" s="38">
        <f t="shared" si="17"/>
        <v>0</v>
      </c>
    </row>
    <row r="55" spans="1:10" x14ac:dyDescent="0.25">
      <c r="A55" s="11" t="s">
        <v>37</v>
      </c>
      <c r="B55" s="38">
        <f t="shared" ref="B55:J55" si="18">(B53+B54)/2</f>
        <v>144.88800444307489</v>
      </c>
      <c r="C55" s="38">
        <f t="shared" si="18"/>
        <v>18.528321863419801</v>
      </c>
      <c r="D55" s="38">
        <f t="shared" si="18"/>
        <v>361.15546997501184</v>
      </c>
      <c r="E55" s="38">
        <f t="shared" si="18"/>
        <v>50</v>
      </c>
      <c r="F55" s="38">
        <f t="shared" si="18"/>
        <v>142.88699234363008</v>
      </c>
      <c r="G55" s="38">
        <f t="shared" si="18"/>
        <v>112.7107681039347</v>
      </c>
      <c r="H55" s="38">
        <f t="shared" si="18"/>
        <v>57.148936170212764</v>
      </c>
      <c r="I55" s="38" t="e">
        <f t="shared" si="18"/>
        <v>#DIV/0!</v>
      </c>
      <c r="J55" s="38" t="e">
        <f t="shared" si="18"/>
        <v>#DIV/0!</v>
      </c>
    </row>
    <row r="56" spans="1:10" x14ac:dyDescent="0.25">
      <c r="B56" s="38"/>
      <c r="C56" s="38"/>
      <c r="D56" s="38"/>
      <c r="E56" s="38"/>
    </row>
    <row r="57" spans="1:10" x14ac:dyDescent="0.25">
      <c r="A57" s="11" t="s">
        <v>92</v>
      </c>
      <c r="B57" s="38"/>
      <c r="C57" s="38"/>
      <c r="D57" s="38"/>
      <c r="E57" s="38"/>
    </row>
    <row r="58" spans="1:10" x14ac:dyDescent="0.25">
      <c r="A58" s="11" t="s">
        <v>38</v>
      </c>
      <c r="B58" s="38">
        <f t="shared" ref="B58" si="19">B24/B22*100</f>
        <v>100</v>
      </c>
      <c r="C58" s="44"/>
      <c r="D58" s="44"/>
      <c r="E58" s="44"/>
      <c r="F58" s="44"/>
      <c r="G58" s="44"/>
      <c r="H58" s="44"/>
      <c r="I58" s="44"/>
    </row>
    <row r="59" spans="1:10" x14ac:dyDescent="0.25">
      <c r="B59" s="38"/>
      <c r="C59" s="38"/>
      <c r="D59" s="38"/>
      <c r="E59" s="38"/>
    </row>
    <row r="60" spans="1:10" x14ac:dyDescent="0.25">
      <c r="A60" s="11" t="s">
        <v>39</v>
      </c>
      <c r="B60" s="46">
        <f>((B14/B10)-1)*100</f>
        <v>-48.734177215189881</v>
      </c>
      <c r="C60" s="46">
        <f t="shared" ref="C60:J60" si="20">((C14/C10)-1)*100</f>
        <v>-33.333333333333336</v>
      </c>
      <c r="D60" s="46">
        <f t="shared" si="20"/>
        <v>-44.444444444444443</v>
      </c>
      <c r="E60" s="46">
        <f t="shared" si="20"/>
        <v>-50</v>
      </c>
      <c r="F60" s="46">
        <f t="shared" si="20"/>
        <v>-50</v>
      </c>
      <c r="G60" s="46">
        <f t="shared" si="20"/>
        <v>-47.058823529411761</v>
      </c>
      <c r="H60" s="46">
        <f t="shared" si="20"/>
        <v>-75</v>
      </c>
      <c r="I60" s="46">
        <f t="shared" si="20"/>
        <v>-47.787610619469021</v>
      </c>
      <c r="J60" s="46" t="e">
        <f t="shared" si="20"/>
        <v>#DIV/0!</v>
      </c>
    </row>
    <row r="61" spans="1:10" x14ac:dyDescent="0.25">
      <c r="A61" s="11" t="s">
        <v>116</v>
      </c>
      <c r="B61" s="38">
        <f>((B15/B11)-1)*100</f>
        <v>-18.509575024937529</v>
      </c>
      <c r="C61" s="38">
        <f t="shared" ref="C61:D61" si="21">((C15/C11)-1)*100</f>
        <v>60.183066361556058</v>
      </c>
      <c r="D61" s="38">
        <f t="shared" si="21"/>
        <v>-47.678064805136636</v>
      </c>
      <c r="E61" s="38">
        <f t="shared" ref="E61:J61" si="22">((E15/E11)-1)*100</f>
        <v>-75.932994062765061</v>
      </c>
      <c r="F61" s="38">
        <f t="shared" si="22"/>
        <v>39.511830169269622</v>
      </c>
      <c r="G61" s="38">
        <f t="shared" si="22"/>
        <v>-7.8459856294907819</v>
      </c>
      <c r="H61" s="38">
        <f t="shared" si="22"/>
        <v>-73.755691477927826</v>
      </c>
      <c r="I61" s="38">
        <f t="shared" si="22"/>
        <v>26.591026097976322</v>
      </c>
      <c r="J61" s="38" t="e">
        <f t="shared" si="22"/>
        <v>#DIV/0!</v>
      </c>
    </row>
    <row r="62" spans="1:10" x14ac:dyDescent="0.25">
      <c r="A62" s="11" t="s">
        <v>41</v>
      </c>
      <c r="B62" s="38">
        <f>((B37/B36)-1)*100</f>
        <v>8.1066758846365374</v>
      </c>
      <c r="C62" s="38">
        <f t="shared" ref="C62:D62" si="23">((C37/C36)-1)*100</f>
        <v>-100</v>
      </c>
      <c r="D62" s="38">
        <f t="shared" si="23"/>
        <v>221.83581818506588</v>
      </c>
      <c r="E62" s="38" t="e">
        <f t="shared" ref="E62:J62" si="24">((E37/E36)-1)*100</f>
        <v>#DIV/0!</v>
      </c>
      <c r="F62" s="38">
        <f t="shared" si="24"/>
        <v>-98.223950730657862</v>
      </c>
      <c r="G62" s="38">
        <f t="shared" si="24"/>
        <v>667.88845621573444</v>
      </c>
      <c r="H62" s="38" t="e">
        <f t="shared" si="24"/>
        <v>#DIV/0!</v>
      </c>
      <c r="I62" s="38">
        <f t="shared" si="24"/>
        <v>-100</v>
      </c>
      <c r="J62" s="38" t="e">
        <f t="shared" si="24"/>
        <v>#DIV/0!</v>
      </c>
    </row>
    <row r="63" spans="1:10" x14ac:dyDescent="0.25">
      <c r="A63" s="11" t="s">
        <v>42</v>
      </c>
      <c r="B63" s="38">
        <f t="shared" ref="B63:J63" si="25">((B39/B38)-1)*100</f>
        <v>32.661813848337552</v>
      </c>
      <c r="C63" s="38">
        <f t="shared" si="25"/>
        <v>-100</v>
      </c>
      <c r="D63" s="38">
        <f t="shared" si="25"/>
        <v>515.10687054377468</v>
      </c>
      <c r="E63" s="38" t="e">
        <f t="shared" si="25"/>
        <v>#DIV/0!</v>
      </c>
      <c r="F63" s="38">
        <f t="shared" si="25"/>
        <v>-98.72695436137046</v>
      </c>
      <c r="G63" s="38">
        <f t="shared" si="25"/>
        <v>733.26641976594283</v>
      </c>
      <c r="H63" s="38" t="e">
        <f t="shared" si="25"/>
        <v>#DIV/0!</v>
      </c>
      <c r="I63" s="38">
        <f t="shared" si="25"/>
        <v>-100</v>
      </c>
      <c r="J63" s="38" t="e">
        <f t="shared" si="25"/>
        <v>#DIV/0!</v>
      </c>
    </row>
    <row r="65" spans="1:10" x14ac:dyDescent="0.25">
      <c r="A65" s="11" t="s">
        <v>43</v>
      </c>
    </row>
    <row r="66" spans="1:10" x14ac:dyDescent="0.25">
      <c r="A66" s="11" t="s">
        <v>117</v>
      </c>
      <c r="B66" s="11">
        <f>B21/B13</f>
        <v>45224.613750568438</v>
      </c>
      <c r="C66" s="11">
        <f t="shared" ref="C66:D66" si="26">C21/C13</f>
        <v>154679.53273336863</v>
      </c>
      <c r="D66" s="11">
        <f t="shared" si="26"/>
        <v>23009.68927285817</v>
      </c>
      <c r="E66" s="11">
        <f t="shared" ref="E66:J66" si="27">E21/E13</f>
        <v>56475.770925110133</v>
      </c>
      <c r="F66" s="11">
        <f t="shared" si="27"/>
        <v>93339.771247640616</v>
      </c>
      <c r="G66" s="11">
        <f t="shared" si="27"/>
        <v>39534.74355227522</v>
      </c>
      <c r="H66" s="11">
        <f t="shared" si="27"/>
        <v>17.021276595744681</v>
      </c>
      <c r="I66" s="11" t="e">
        <f t="shared" si="27"/>
        <v>#DIV/0!</v>
      </c>
      <c r="J66" s="11" t="e">
        <f t="shared" si="27"/>
        <v>#DIV/0!</v>
      </c>
    </row>
    <row r="67" spans="1:10" x14ac:dyDescent="0.25">
      <c r="A67" s="11" t="s">
        <v>118</v>
      </c>
      <c r="B67" s="11">
        <f>B22/B15</f>
        <v>17642.069035043802</v>
      </c>
      <c r="C67" s="11">
        <f t="shared" ref="C67:D67" si="28">C22/C15</f>
        <v>0</v>
      </c>
      <c r="D67" s="11">
        <f t="shared" si="28"/>
        <v>86795.241987309404</v>
      </c>
      <c r="E67" s="11">
        <f t="shared" ref="E67:J67" si="29">E22/E15</f>
        <v>0</v>
      </c>
      <c r="F67" s="11">
        <f t="shared" si="29"/>
        <v>1390.9347097466148</v>
      </c>
      <c r="G67" s="11">
        <f t="shared" si="29"/>
        <v>33530.613600682016</v>
      </c>
      <c r="H67" s="11">
        <f t="shared" si="29"/>
        <v>0</v>
      </c>
      <c r="I67" s="11">
        <f t="shared" si="29"/>
        <v>0</v>
      </c>
      <c r="J67" s="11" t="e">
        <f t="shared" si="29"/>
        <v>#DIV/0!</v>
      </c>
    </row>
    <row r="68" spans="1:10" x14ac:dyDescent="0.25">
      <c r="A68" s="11" t="s">
        <v>46</v>
      </c>
      <c r="B68" s="38">
        <f>(B67/B66)*B50</f>
        <v>56.520641410725851</v>
      </c>
      <c r="C68" s="38">
        <f t="shared" ref="C68:J68" si="30">(C67/C66)*C50</f>
        <v>0</v>
      </c>
      <c r="D68" s="38">
        <f t="shared" si="30"/>
        <v>1362.320718015844</v>
      </c>
      <c r="E68" s="38">
        <f t="shared" si="30"/>
        <v>0</v>
      </c>
      <c r="F68" s="38">
        <f t="shared" si="30"/>
        <v>2.1292796689500957</v>
      </c>
      <c r="G68" s="38">
        <f t="shared" si="30"/>
        <v>95.593416685046719</v>
      </c>
      <c r="H68" s="38">
        <f t="shared" si="30"/>
        <v>0</v>
      </c>
      <c r="I68" s="38" t="e">
        <f t="shared" si="30"/>
        <v>#DIV/0!</v>
      </c>
      <c r="J68" s="38" t="e">
        <f t="shared" si="30"/>
        <v>#DIV/0!</v>
      </c>
    </row>
    <row r="69" spans="1:10" x14ac:dyDescent="0.25">
      <c r="A69" s="11" t="s">
        <v>120</v>
      </c>
      <c r="B69" s="11">
        <f>B21/B12</f>
        <v>149173388.45624998</v>
      </c>
      <c r="C69" s="11">
        <f t="shared" ref="C69:J69" si="31">C21/C12</f>
        <v>219142228</v>
      </c>
      <c r="D69" s="11">
        <f t="shared" si="31"/>
        <v>53267430.666666664</v>
      </c>
      <c r="E69" s="11">
        <f t="shared" si="31"/>
        <v>64100000</v>
      </c>
      <c r="F69" s="11">
        <f t="shared" si="31"/>
        <v>82419018.01166667</v>
      </c>
      <c r="G69" s="11">
        <f t="shared" si="31"/>
        <v>318709335.14666671</v>
      </c>
      <c r="H69" s="11">
        <f t="shared" si="31"/>
        <v>200000</v>
      </c>
      <c r="I69" s="11" t="e">
        <f t="shared" si="31"/>
        <v>#DIV/0!</v>
      </c>
      <c r="J69" s="11">
        <f t="shared" si="31"/>
        <v>24240000</v>
      </c>
    </row>
    <row r="70" spans="1:10" x14ac:dyDescent="0.25">
      <c r="A70" s="11" t="s">
        <v>121</v>
      </c>
      <c r="B70" s="11">
        <f>B22/B14</f>
        <v>35942557.510741152</v>
      </c>
      <c r="C70" s="11">
        <f t="shared" ref="C70:J70" si="32">C22/C14</f>
        <v>0</v>
      </c>
      <c r="D70" s="11">
        <f t="shared" si="32"/>
        <v>182478316.75411931</v>
      </c>
      <c r="E70" s="11">
        <f t="shared" si="32"/>
        <v>0</v>
      </c>
      <c r="F70" s="11">
        <f t="shared" si="32"/>
        <v>6916654.666666667</v>
      </c>
      <c r="G70" s="11">
        <f t="shared" si="32"/>
        <v>219800623.39993745</v>
      </c>
      <c r="H70" s="11">
        <f t="shared" si="32"/>
        <v>0</v>
      </c>
      <c r="I70" s="11">
        <f t="shared" si="32"/>
        <v>0</v>
      </c>
      <c r="J70" s="11" t="e">
        <f t="shared" si="32"/>
        <v>#DIV/0!</v>
      </c>
    </row>
    <row r="71" spans="1:10" x14ac:dyDescent="0.25">
      <c r="B71" s="48"/>
      <c r="C71" s="48"/>
      <c r="D71" s="48"/>
      <c r="E71" s="48"/>
      <c r="F71" s="48"/>
      <c r="G71" s="48"/>
      <c r="H71" s="48"/>
      <c r="I71" s="48"/>
    </row>
    <row r="72" spans="1:10" x14ac:dyDescent="0.25">
      <c r="A72" s="11" t="s">
        <v>47</v>
      </c>
      <c r="B72" s="38"/>
      <c r="C72" s="38"/>
      <c r="D72" s="38"/>
      <c r="E72" s="38"/>
    </row>
    <row r="73" spans="1:10" x14ac:dyDescent="0.25">
      <c r="A73" s="11" t="s">
        <v>48</v>
      </c>
      <c r="B73" s="38">
        <f>(B28/B27)*100</f>
        <v>54.70621083510747</v>
      </c>
      <c r="C73" s="38"/>
      <c r="D73" s="38"/>
      <c r="E73" s="38"/>
    </row>
    <row r="74" spans="1:10" x14ac:dyDescent="0.25">
      <c r="A74" s="11" t="s">
        <v>49</v>
      </c>
      <c r="B74" s="38">
        <f>(B22/B28)*100</f>
        <v>148.6465259938183</v>
      </c>
      <c r="C74" s="38"/>
      <c r="D74" s="38"/>
      <c r="E74" s="38"/>
    </row>
    <row r="75" spans="1:10" ht="15.75" thickBot="1" x14ac:dyDescent="0.3">
      <c r="A75" s="27"/>
      <c r="B75" s="27"/>
      <c r="C75" s="27"/>
      <c r="D75" s="27"/>
      <c r="E75" s="27"/>
      <c r="F75" s="27"/>
      <c r="G75" s="27"/>
      <c r="H75" s="27"/>
      <c r="I75" s="27"/>
    </row>
    <row r="76" spans="1:10" ht="15.75" thickTop="1" x14ac:dyDescent="0.25"/>
    <row r="77" spans="1:10" x14ac:dyDescent="0.25">
      <c r="A77" s="11" t="s">
        <v>50</v>
      </c>
    </row>
    <row r="78" spans="1:10" x14ac:dyDescent="0.25">
      <c r="A78" s="11" t="s">
        <v>171</v>
      </c>
      <c r="C78" s="61" t="s">
        <v>237</v>
      </c>
    </row>
    <row r="79" spans="1:10" x14ac:dyDescent="0.25">
      <c r="A79" s="11" t="s">
        <v>172</v>
      </c>
    </row>
    <row r="80" spans="1:10" x14ac:dyDescent="0.25">
      <c r="A80" s="11" t="s">
        <v>173</v>
      </c>
    </row>
    <row r="81" spans="1:6" x14ac:dyDescent="0.25">
      <c r="A81" s="11" t="s">
        <v>94</v>
      </c>
    </row>
    <row r="83" spans="1:6" x14ac:dyDescent="0.25">
      <c r="A83" s="11" t="s">
        <v>114</v>
      </c>
    </row>
    <row r="84" spans="1:6" x14ac:dyDescent="0.25">
      <c r="A84" s="11" t="s">
        <v>98</v>
      </c>
    </row>
    <row r="85" spans="1:6" x14ac:dyDescent="0.25">
      <c r="A85" s="75" t="s">
        <v>126</v>
      </c>
      <c r="B85" s="75"/>
      <c r="C85" s="75"/>
      <c r="D85" s="75"/>
      <c r="E85" s="75"/>
      <c r="F85" s="75"/>
    </row>
    <row r="86" spans="1:6" x14ac:dyDescent="0.25">
      <c r="A86" s="75"/>
      <c r="B86" s="75"/>
      <c r="C86" s="75"/>
      <c r="D86" s="75"/>
      <c r="E86" s="75"/>
      <c r="F86" s="75"/>
    </row>
    <row r="87" spans="1:6" x14ac:dyDescent="0.25">
      <c r="A87" s="75"/>
      <c r="B87" s="75"/>
      <c r="C87" s="75"/>
      <c r="D87" s="75"/>
      <c r="E87" s="75"/>
      <c r="F87" s="75"/>
    </row>
    <row r="88" spans="1:6" x14ac:dyDescent="0.25">
      <c r="A88" s="59"/>
    </row>
    <row r="89" spans="1:6" x14ac:dyDescent="0.25">
      <c r="A89" s="11" t="s">
        <v>106</v>
      </c>
    </row>
    <row r="90" spans="1:6" x14ac:dyDescent="0.25">
      <c r="A90" s="28" t="s">
        <v>107</v>
      </c>
    </row>
    <row r="91" spans="1:6" x14ac:dyDescent="0.25">
      <c r="A91" s="28" t="s">
        <v>108</v>
      </c>
    </row>
  </sheetData>
  <mergeCells count="8">
    <mergeCell ref="J4:K4"/>
    <mergeCell ref="A85:F87"/>
    <mergeCell ref="H4:I4"/>
    <mergeCell ref="C5:E5"/>
    <mergeCell ref="F5:H5"/>
    <mergeCell ref="A2:E2"/>
    <mergeCell ref="A4:A5"/>
    <mergeCell ref="B4:B5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82"/>
  <sheetViews>
    <sheetView topLeftCell="A34" zoomScale="90" zoomScaleNormal="90" workbookViewId="0">
      <selection activeCell="A80" sqref="A80:A82"/>
    </sheetView>
  </sheetViews>
  <sheetFormatPr baseColWidth="10" defaultColWidth="11.42578125" defaultRowHeight="15" x14ac:dyDescent="0.25"/>
  <cols>
    <col min="1" max="1" width="50.7109375" customWidth="1"/>
    <col min="3" max="4" width="18.5703125" customWidth="1"/>
    <col min="5" max="5" width="18.140625" bestFit="1" customWidth="1"/>
    <col min="6" max="6" width="26.140625" customWidth="1"/>
    <col min="7" max="7" width="24.28515625" customWidth="1"/>
  </cols>
  <sheetData>
    <row r="2" spans="1:8" x14ac:dyDescent="0.25">
      <c r="A2" s="66" t="s">
        <v>102</v>
      </c>
      <c r="B2" s="66"/>
      <c r="C2" s="66"/>
      <c r="D2" s="66"/>
      <c r="E2" s="66"/>
      <c r="F2" s="66"/>
      <c r="G2" s="66"/>
    </row>
    <row r="4" spans="1:8" x14ac:dyDescent="0.25">
      <c r="A4" s="68" t="s">
        <v>0</v>
      </c>
      <c r="B4" s="1"/>
      <c r="C4" s="68" t="s">
        <v>1</v>
      </c>
      <c r="D4" s="70" t="s">
        <v>2</v>
      </c>
      <c r="E4" s="70"/>
      <c r="F4" s="70"/>
      <c r="G4" s="70"/>
      <c r="H4" s="2"/>
    </row>
    <row r="5" spans="1:8" ht="15.75" thickBot="1" x14ac:dyDescent="0.3">
      <c r="A5" s="69"/>
      <c r="B5" s="3"/>
      <c r="C5" s="69"/>
      <c r="D5" s="7" t="s">
        <v>3</v>
      </c>
      <c r="E5" s="7" t="s">
        <v>4</v>
      </c>
      <c r="F5" s="7" t="s">
        <v>5</v>
      </c>
      <c r="G5" s="7" t="s">
        <v>6</v>
      </c>
      <c r="H5" s="4"/>
    </row>
    <row r="6" spans="1:8" ht="15.75" thickTop="1" x14ac:dyDescent="0.25"/>
    <row r="7" spans="1:8" x14ac:dyDescent="0.25">
      <c r="A7" s="5" t="s">
        <v>7</v>
      </c>
    </row>
    <row r="8" spans="1:8" x14ac:dyDescent="0.25">
      <c r="B8" t="s">
        <v>8</v>
      </c>
    </row>
    <row r="9" spans="1:8" x14ac:dyDescent="0.25">
      <c r="A9" t="s">
        <v>9</v>
      </c>
      <c r="B9" t="s">
        <v>10</v>
      </c>
      <c r="C9" s="6"/>
      <c r="D9" s="6"/>
      <c r="E9" s="6"/>
      <c r="F9" s="6"/>
      <c r="G9" s="6"/>
    </row>
    <row r="10" spans="1:8" x14ac:dyDescent="0.25">
      <c r="A10" t="s">
        <v>60</v>
      </c>
      <c r="C10" s="19">
        <f t="shared" ref="C10:C11" si="0">SUM(D10:G10)</f>
        <v>0</v>
      </c>
      <c r="D10" s="18"/>
      <c r="E10" s="18"/>
      <c r="F10" s="18"/>
      <c r="G10" s="18"/>
    </row>
    <row r="11" spans="1:8" x14ac:dyDescent="0.25">
      <c r="A11" t="s">
        <v>58</v>
      </c>
      <c r="C11" s="11">
        <f t="shared" si="0"/>
        <v>72</v>
      </c>
      <c r="D11" s="11">
        <v>17</v>
      </c>
      <c r="E11" s="11">
        <v>7</v>
      </c>
      <c r="F11" s="11">
        <v>48</v>
      </c>
      <c r="G11" s="6"/>
    </row>
    <row r="12" spans="1:8" x14ac:dyDescent="0.25">
      <c r="A12" t="s">
        <v>57</v>
      </c>
      <c r="B12" s="10"/>
      <c r="C12" s="11">
        <f>SUM(D12:G12)</f>
        <v>22</v>
      </c>
      <c r="D12" s="11">
        <v>6</v>
      </c>
      <c r="E12" s="11">
        <v>1</v>
      </c>
      <c r="F12" s="13">
        <v>8</v>
      </c>
      <c r="G12" s="11">
        <v>7</v>
      </c>
    </row>
    <row r="13" spans="1:8" x14ac:dyDescent="0.25">
      <c r="A13" t="s">
        <v>14</v>
      </c>
      <c r="C13" s="11">
        <f>+D13+E13+F13</f>
        <v>72</v>
      </c>
      <c r="D13" s="11">
        <v>17</v>
      </c>
      <c r="E13" s="11">
        <v>7</v>
      </c>
      <c r="F13" s="17">
        <v>48</v>
      </c>
      <c r="G13" s="17"/>
    </row>
    <row r="14" spans="1:8" x14ac:dyDescent="0.25">
      <c r="C14" s="6"/>
      <c r="D14" s="6"/>
      <c r="E14" s="6"/>
      <c r="F14" s="6"/>
      <c r="G14" s="6"/>
    </row>
    <row r="15" spans="1:8" x14ac:dyDescent="0.25">
      <c r="A15" t="s">
        <v>15</v>
      </c>
      <c r="C15" s="6"/>
      <c r="D15" s="6"/>
      <c r="E15" s="6"/>
      <c r="F15" s="6"/>
      <c r="G15" s="6"/>
    </row>
    <row r="16" spans="1:8" x14ac:dyDescent="0.25">
      <c r="A16" t="s">
        <v>60</v>
      </c>
      <c r="C16" s="18"/>
      <c r="D16" s="18"/>
      <c r="E16" s="18"/>
      <c r="F16" s="18"/>
      <c r="G16" s="18"/>
    </row>
    <row r="17" spans="1:7" x14ac:dyDescent="0.25">
      <c r="A17" t="s">
        <v>58</v>
      </c>
      <c r="C17" s="18"/>
      <c r="D17" s="18"/>
      <c r="E17" s="18"/>
      <c r="F17" s="18"/>
      <c r="G17" s="18"/>
    </row>
    <row r="18" spans="1:7" x14ac:dyDescent="0.25">
      <c r="A18" t="s">
        <v>57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x14ac:dyDescent="0.25">
      <c r="A19" t="s">
        <v>14</v>
      </c>
      <c r="C19" s="6">
        <f>SUM(D19:G19)</f>
        <v>1736729142</v>
      </c>
      <c r="D19" s="6">
        <v>1143619142</v>
      </c>
      <c r="E19" s="6">
        <v>513110000</v>
      </c>
      <c r="F19" s="71">
        <v>80000000</v>
      </c>
      <c r="G19" s="71"/>
    </row>
    <row r="20" spans="1:7" x14ac:dyDescent="0.25">
      <c r="A20" t="s">
        <v>59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1:7" x14ac:dyDescent="0.25">
      <c r="C21" s="6"/>
      <c r="D21" s="6"/>
      <c r="E21" s="6"/>
      <c r="F21" s="6"/>
      <c r="G21" s="6"/>
    </row>
    <row r="22" spans="1:7" x14ac:dyDescent="0.25">
      <c r="A22" t="s">
        <v>17</v>
      </c>
      <c r="C22" s="6"/>
      <c r="D22" s="6"/>
      <c r="E22" s="6"/>
      <c r="F22" s="6"/>
      <c r="G22" s="6"/>
    </row>
    <row r="23" spans="1:7" x14ac:dyDescent="0.25">
      <c r="A23" t="s">
        <v>58</v>
      </c>
      <c r="C23" s="18"/>
      <c r="D23" s="6"/>
      <c r="E23" s="6"/>
      <c r="F23" s="67"/>
      <c r="G23" s="67"/>
    </row>
    <row r="24" spans="1:7" x14ac:dyDescent="0.25">
      <c r="A24" t="s">
        <v>57</v>
      </c>
      <c r="C24" s="18">
        <v>0</v>
      </c>
      <c r="D24" s="6">
        <v>0</v>
      </c>
      <c r="E24" s="6">
        <v>0</v>
      </c>
      <c r="F24" s="6">
        <v>0</v>
      </c>
      <c r="G24" s="6">
        <v>0</v>
      </c>
    </row>
    <row r="25" spans="1:7" x14ac:dyDescent="0.25">
      <c r="C25" s="6"/>
      <c r="D25" s="6"/>
      <c r="E25" s="6"/>
      <c r="F25" s="6"/>
      <c r="G25" s="6"/>
    </row>
    <row r="26" spans="1:7" x14ac:dyDescent="0.25">
      <c r="A26" s="5" t="s">
        <v>18</v>
      </c>
      <c r="C26" s="6"/>
      <c r="D26" s="6"/>
      <c r="E26" s="6"/>
      <c r="F26" s="6"/>
      <c r="G26" s="6"/>
    </row>
    <row r="27" spans="1:7" x14ac:dyDescent="0.25">
      <c r="A27" t="s">
        <v>56</v>
      </c>
      <c r="C27" s="6">
        <v>1.3936338904333334</v>
      </c>
      <c r="D27" s="6">
        <v>1.3936338904333334</v>
      </c>
      <c r="E27" s="6">
        <v>1.3936338904333334</v>
      </c>
      <c r="F27" s="16">
        <v>1.3936338904333334</v>
      </c>
      <c r="G27" s="6">
        <v>1.3936338904333334</v>
      </c>
    </row>
    <row r="28" spans="1:7" x14ac:dyDescent="0.25">
      <c r="A28" t="s">
        <v>55</v>
      </c>
      <c r="C28" s="6">
        <v>1.4619442416999999</v>
      </c>
      <c r="D28" s="6">
        <v>1.4619442416999999</v>
      </c>
      <c r="E28" s="6">
        <v>1.4619442416999999</v>
      </c>
      <c r="F28" s="6">
        <v>1.4619442416999999</v>
      </c>
      <c r="G28" s="6">
        <v>1.4619442416999999</v>
      </c>
    </row>
    <row r="29" spans="1:7" s="20" customFormat="1" x14ac:dyDescent="0.25">
      <c r="A29" s="20" t="s">
        <v>100</v>
      </c>
      <c r="C29" s="23">
        <f>+D29+E29</f>
        <v>97142</v>
      </c>
      <c r="D29" s="24">
        <v>36493</v>
      </c>
      <c r="E29" s="24">
        <v>60649</v>
      </c>
      <c r="F29" s="21"/>
      <c r="G29" s="21"/>
    </row>
    <row r="30" spans="1:7" x14ac:dyDescent="0.25">
      <c r="C30" s="6"/>
      <c r="D30" s="6"/>
      <c r="E30" s="6"/>
      <c r="F30" s="6"/>
      <c r="G30" s="6"/>
    </row>
    <row r="31" spans="1:7" x14ac:dyDescent="0.25">
      <c r="A31" t="s">
        <v>21</v>
      </c>
      <c r="C31" s="6"/>
      <c r="D31" s="6"/>
      <c r="E31" s="6"/>
      <c r="F31" s="6"/>
      <c r="G31" s="6"/>
    </row>
    <row r="32" spans="1:7" x14ac:dyDescent="0.25">
      <c r="A32" t="s">
        <v>54</v>
      </c>
      <c r="C32" s="8">
        <f>C16/C27</f>
        <v>0</v>
      </c>
      <c r="D32" s="8">
        <f>D16/D27</f>
        <v>0</v>
      </c>
      <c r="E32" s="8">
        <f>E16/E27</f>
        <v>0</v>
      </c>
      <c r="F32" s="8">
        <f>F16/F27</f>
        <v>0</v>
      </c>
      <c r="G32" s="8">
        <f>G16/G27</f>
        <v>0</v>
      </c>
    </row>
    <row r="33" spans="1:7" x14ac:dyDescent="0.25">
      <c r="A33" t="s">
        <v>53</v>
      </c>
      <c r="C33" s="8">
        <f>C18/C28</f>
        <v>0</v>
      </c>
      <c r="D33" s="8">
        <f>D18/D28</f>
        <v>0</v>
      </c>
      <c r="E33" s="8">
        <f>E18/E28</f>
        <v>0</v>
      </c>
      <c r="F33" s="8">
        <f>F18/F28</f>
        <v>0</v>
      </c>
      <c r="G33" s="8">
        <f>G18/G28</f>
        <v>0</v>
      </c>
    </row>
    <row r="34" spans="1:7" x14ac:dyDescent="0.25">
      <c r="A34" t="s">
        <v>52</v>
      </c>
      <c r="C34" s="8" t="e">
        <f>C32/C10</f>
        <v>#DIV/0!</v>
      </c>
      <c r="D34" s="8" t="e">
        <f>D32/D10</f>
        <v>#DIV/0!</v>
      </c>
      <c r="E34" s="8" t="e">
        <f>E32/E10</f>
        <v>#DIV/0!</v>
      </c>
      <c r="F34" s="8" t="e">
        <f>F32/F10</f>
        <v>#DIV/0!</v>
      </c>
      <c r="G34" s="8" t="e">
        <f>G32/G10</f>
        <v>#DIV/0!</v>
      </c>
    </row>
    <row r="35" spans="1:7" x14ac:dyDescent="0.25">
      <c r="A35" t="s">
        <v>51</v>
      </c>
      <c r="C35" s="8">
        <f>C33/C12</f>
        <v>0</v>
      </c>
      <c r="D35" s="8">
        <f>D33/D12</f>
        <v>0</v>
      </c>
      <c r="E35" s="8">
        <f>E33/E12</f>
        <v>0</v>
      </c>
      <c r="F35" s="8">
        <f>F33/F12</f>
        <v>0</v>
      </c>
      <c r="G35" s="8">
        <f>G33/G12</f>
        <v>0</v>
      </c>
    </row>
    <row r="36" spans="1:7" x14ac:dyDescent="0.25">
      <c r="C36" s="8"/>
      <c r="D36" s="8"/>
      <c r="E36" s="8"/>
      <c r="F36" s="8"/>
      <c r="G36" s="8"/>
    </row>
    <row r="37" spans="1:7" x14ac:dyDescent="0.25">
      <c r="A37" s="5" t="s">
        <v>26</v>
      </c>
      <c r="C37" s="8"/>
      <c r="D37" s="8"/>
      <c r="E37" s="8"/>
      <c r="F37" s="8"/>
      <c r="G37" s="8"/>
    </row>
    <row r="38" spans="1:7" x14ac:dyDescent="0.25">
      <c r="C38" s="8"/>
      <c r="D38" s="8"/>
      <c r="E38" s="8"/>
      <c r="F38" s="8"/>
      <c r="G38" s="8"/>
    </row>
    <row r="39" spans="1:7" x14ac:dyDescent="0.25">
      <c r="A39" t="s">
        <v>27</v>
      </c>
      <c r="C39" s="8"/>
      <c r="D39" s="8"/>
      <c r="E39" s="8"/>
      <c r="F39" s="8"/>
      <c r="G39" s="8"/>
    </row>
    <row r="40" spans="1:7" x14ac:dyDescent="0.25">
      <c r="A40" t="s">
        <v>28</v>
      </c>
      <c r="C40" s="8">
        <f>C11/C29*100</f>
        <v>7.4118301043832741E-2</v>
      </c>
      <c r="D40" s="8">
        <f>D11/D29*100</f>
        <v>4.658427643657688E-2</v>
      </c>
      <c r="E40" s="8">
        <f>E11/E29*100</f>
        <v>1.1541822618674669E-2</v>
      </c>
      <c r="F40" s="8" t="e">
        <f>F11/F29*100</f>
        <v>#DIV/0!</v>
      </c>
      <c r="G40" s="8" t="e">
        <f>G11/G29*100</f>
        <v>#DIV/0!</v>
      </c>
    </row>
    <row r="41" spans="1:7" x14ac:dyDescent="0.25">
      <c r="A41" t="s">
        <v>29</v>
      </c>
      <c r="C41" s="8">
        <f>C12/C29*100</f>
        <v>2.2647258652282225E-2</v>
      </c>
      <c r="D41" s="8">
        <f>D12/D29*100</f>
        <v>1.6441509330556544E-2</v>
      </c>
      <c r="E41" s="8">
        <f>E12/E29*100</f>
        <v>1.6488318026678097E-3</v>
      </c>
      <c r="F41" s="8" t="e">
        <f>F12/F29*100</f>
        <v>#DIV/0!</v>
      </c>
      <c r="G41" s="8" t="e">
        <f>G12/G29*100</f>
        <v>#DIV/0!</v>
      </c>
    </row>
    <row r="42" spans="1:7" x14ac:dyDescent="0.25">
      <c r="C42" s="8"/>
      <c r="D42" s="8"/>
      <c r="E42" s="8"/>
      <c r="F42" s="8"/>
      <c r="G42" s="8"/>
    </row>
    <row r="43" spans="1:7" x14ac:dyDescent="0.25">
      <c r="A43" t="s">
        <v>30</v>
      </c>
      <c r="C43" s="8"/>
      <c r="D43" s="8"/>
      <c r="E43" s="8"/>
      <c r="F43" s="8"/>
      <c r="G43" s="8"/>
    </row>
    <row r="44" spans="1:7" x14ac:dyDescent="0.25">
      <c r="A44" t="s">
        <v>31</v>
      </c>
      <c r="C44" s="8">
        <f>C12/C11*100</f>
        <v>30.555555555555557</v>
      </c>
      <c r="D44" s="8">
        <f>D12/D11*100</f>
        <v>35.294117647058826</v>
      </c>
      <c r="E44" s="8">
        <f>E12/E11*100</f>
        <v>14.285714285714285</v>
      </c>
      <c r="F44" s="8">
        <f>F12/F11*100</f>
        <v>16.666666666666664</v>
      </c>
      <c r="G44" s="8" t="e">
        <f>G12/G11*100</f>
        <v>#DIV/0!</v>
      </c>
    </row>
    <row r="45" spans="1:7" x14ac:dyDescent="0.25">
      <c r="A45" t="s">
        <v>32</v>
      </c>
      <c r="C45" s="8" t="e">
        <f>C18/C17*100</f>
        <v>#DIV/0!</v>
      </c>
      <c r="D45" s="8" t="e">
        <f>D18/D17*100</f>
        <v>#DIV/0!</v>
      </c>
      <c r="E45" s="8" t="e">
        <f>E18/E17*100</f>
        <v>#DIV/0!</v>
      </c>
      <c r="F45" s="8" t="e">
        <f>F18/F17*100</f>
        <v>#DIV/0!</v>
      </c>
      <c r="G45" s="8" t="e">
        <f>G18/G17*100</f>
        <v>#DIV/0!</v>
      </c>
    </row>
    <row r="46" spans="1:7" x14ac:dyDescent="0.25">
      <c r="A46" t="s">
        <v>33</v>
      </c>
      <c r="C46" s="8" t="e">
        <f>AVERAGE(C44:C45)</f>
        <v>#DIV/0!</v>
      </c>
      <c r="D46" s="8" t="e">
        <f>AVERAGE(D44:D45)</f>
        <v>#DIV/0!</v>
      </c>
      <c r="E46" s="8" t="e">
        <f>AVERAGE(E44:E45)</f>
        <v>#DIV/0!</v>
      </c>
      <c r="F46" s="8" t="e">
        <f>AVERAGE(F44:F45)</f>
        <v>#DIV/0!</v>
      </c>
      <c r="G46" s="8" t="e">
        <f>AVERAGE(G44:G45)</f>
        <v>#DIV/0!</v>
      </c>
    </row>
    <row r="47" spans="1:7" x14ac:dyDescent="0.25">
      <c r="C47" s="8"/>
      <c r="D47" s="8"/>
      <c r="E47" s="8"/>
      <c r="F47" s="8"/>
      <c r="G47" s="8"/>
    </row>
    <row r="48" spans="1:7" x14ac:dyDescent="0.25">
      <c r="A48" t="s">
        <v>34</v>
      </c>
      <c r="C48" s="8"/>
      <c r="D48" s="8"/>
      <c r="E48" s="8"/>
      <c r="F48" s="8"/>
      <c r="G48" s="8"/>
    </row>
    <row r="49" spans="1:7" x14ac:dyDescent="0.25">
      <c r="A49" t="s">
        <v>35</v>
      </c>
      <c r="C49" s="8">
        <f>C12/C13*100</f>
        <v>30.555555555555557</v>
      </c>
      <c r="D49" s="8">
        <f>D12/D13*100</f>
        <v>35.294117647058826</v>
      </c>
      <c r="E49" s="8">
        <f>E12/E13*100</f>
        <v>14.285714285714285</v>
      </c>
      <c r="F49" s="8">
        <f>F12/F13*100</f>
        <v>16.666666666666664</v>
      </c>
      <c r="G49" s="8" t="e">
        <f>G12/G13*100</f>
        <v>#DIV/0!</v>
      </c>
    </row>
    <row r="50" spans="1:7" x14ac:dyDescent="0.25">
      <c r="A50" t="s">
        <v>36</v>
      </c>
      <c r="C50" s="8">
        <f>C18/C19*100</f>
        <v>0</v>
      </c>
      <c r="D50" s="8">
        <f>D18/D19*100</f>
        <v>0</v>
      </c>
      <c r="E50" s="8">
        <f>E18/E19*100</f>
        <v>0</v>
      </c>
      <c r="F50" s="8">
        <f>F18/F19*100</f>
        <v>0</v>
      </c>
      <c r="G50" s="8" t="e">
        <f>G18/G19*100</f>
        <v>#DIV/0!</v>
      </c>
    </row>
    <row r="51" spans="1:7" x14ac:dyDescent="0.25">
      <c r="A51" t="s">
        <v>37</v>
      </c>
      <c r="C51" s="8">
        <f>(C49+C50)/2</f>
        <v>15.277777777777779</v>
      </c>
      <c r="D51" s="8">
        <f>(D49+D50)/2</f>
        <v>17.647058823529413</v>
      </c>
      <c r="E51" s="8">
        <f>(E49+E50)/2</f>
        <v>7.1428571428571423</v>
      </c>
      <c r="F51" s="8">
        <f>(F49+F50)/2</f>
        <v>8.3333333333333321</v>
      </c>
      <c r="G51" s="8" t="e">
        <f>(G49+G50)/2</f>
        <v>#DIV/0!</v>
      </c>
    </row>
    <row r="52" spans="1:7" x14ac:dyDescent="0.25">
      <c r="C52" s="8"/>
      <c r="D52" s="8"/>
      <c r="E52" s="8"/>
      <c r="F52" s="8"/>
      <c r="G52" s="8"/>
    </row>
    <row r="53" spans="1:7" x14ac:dyDescent="0.25">
      <c r="A53" t="s">
        <v>92</v>
      </c>
      <c r="C53" s="8"/>
      <c r="D53" s="8"/>
      <c r="E53" s="8"/>
      <c r="F53" s="8"/>
      <c r="G53" s="8"/>
    </row>
    <row r="54" spans="1:7" x14ac:dyDescent="0.25">
      <c r="A54" t="s">
        <v>38</v>
      </c>
      <c r="C54" s="8" t="e">
        <f>C20/C18*100</f>
        <v>#DIV/0!</v>
      </c>
      <c r="D54" s="8" t="e">
        <f>D20/D18*100</f>
        <v>#DIV/0!</v>
      </c>
      <c r="E54" s="8" t="e">
        <f>E20/E18*100</f>
        <v>#DIV/0!</v>
      </c>
      <c r="F54" s="8" t="e">
        <f>F20/F18*100</f>
        <v>#DIV/0!</v>
      </c>
      <c r="G54" s="8" t="e">
        <f>G20/G18*100</f>
        <v>#DIV/0!</v>
      </c>
    </row>
    <row r="55" spans="1:7" x14ac:dyDescent="0.25">
      <c r="C55" s="8"/>
      <c r="D55" s="8"/>
      <c r="E55" s="8"/>
      <c r="F55" s="8"/>
      <c r="G55" s="8"/>
    </row>
    <row r="56" spans="1:7" x14ac:dyDescent="0.25">
      <c r="A56" t="s">
        <v>39</v>
      </c>
      <c r="C56" s="8"/>
      <c r="D56" s="8"/>
      <c r="E56" s="8"/>
      <c r="F56" s="8"/>
      <c r="G56" s="8"/>
    </row>
    <row r="57" spans="1:7" x14ac:dyDescent="0.25">
      <c r="A57" t="s">
        <v>40</v>
      </c>
      <c r="C57" s="8" t="e">
        <f>((C12/C10)-1)*100</f>
        <v>#DIV/0!</v>
      </c>
      <c r="D57" s="8" t="e">
        <f>((D12/D10)-1)*100</f>
        <v>#DIV/0!</v>
      </c>
      <c r="E57" s="8" t="e">
        <f>((E12/E10)-1)*100</f>
        <v>#DIV/0!</v>
      </c>
      <c r="F57" s="8" t="e">
        <f>((F12/F10)-1)*100</f>
        <v>#DIV/0!</v>
      </c>
      <c r="G57" s="8" t="e">
        <f>((G12/G10)-1)*100</f>
        <v>#DIV/0!</v>
      </c>
    </row>
    <row r="58" spans="1:7" x14ac:dyDescent="0.25">
      <c r="A58" t="s">
        <v>41</v>
      </c>
      <c r="C58" s="8" t="e">
        <f>((C33/C32)-1)*100</f>
        <v>#DIV/0!</v>
      </c>
      <c r="D58" s="8" t="e">
        <f t="shared" ref="D58:G58" si="1">((D33/D32)-1)*100</f>
        <v>#DIV/0!</v>
      </c>
      <c r="E58" s="8" t="e">
        <f t="shared" si="1"/>
        <v>#DIV/0!</v>
      </c>
      <c r="F58" s="8" t="e">
        <f t="shared" si="1"/>
        <v>#DIV/0!</v>
      </c>
      <c r="G58" s="8" t="e">
        <f t="shared" si="1"/>
        <v>#DIV/0!</v>
      </c>
    </row>
    <row r="59" spans="1:7" x14ac:dyDescent="0.25">
      <c r="A59" t="s">
        <v>42</v>
      </c>
      <c r="C59" s="8" t="e">
        <f>((C35/C34)-1)*100</f>
        <v>#DIV/0!</v>
      </c>
      <c r="D59" s="8" t="e">
        <f>((D35/D34)-1)*100</f>
        <v>#DIV/0!</v>
      </c>
      <c r="E59" s="8" t="e">
        <f>((E35/E34)-1)*100</f>
        <v>#DIV/0!</v>
      </c>
      <c r="F59" s="8" t="e">
        <f>((F35/F34)-1)*100</f>
        <v>#DIV/0!</v>
      </c>
      <c r="G59" s="8" t="e">
        <f>((G35/G34)-1)*100</f>
        <v>#DIV/0!</v>
      </c>
    </row>
    <row r="60" spans="1:7" x14ac:dyDescent="0.25">
      <c r="C60" s="8"/>
      <c r="D60" s="8"/>
      <c r="E60" s="8"/>
      <c r="F60" s="8"/>
      <c r="G60" s="8"/>
    </row>
    <row r="61" spans="1:7" x14ac:dyDescent="0.25">
      <c r="A61" t="s">
        <v>43</v>
      </c>
      <c r="C61" s="8"/>
      <c r="D61" s="8"/>
      <c r="E61" s="8"/>
      <c r="F61" s="8"/>
      <c r="G61" s="8"/>
    </row>
    <row r="62" spans="1:7" x14ac:dyDescent="0.25">
      <c r="A62" t="s">
        <v>44</v>
      </c>
      <c r="C62" s="8">
        <f t="shared" ref="C62:G63" si="2">C17/C11</f>
        <v>0</v>
      </c>
      <c r="D62" s="8">
        <f t="shared" si="2"/>
        <v>0</v>
      </c>
      <c r="E62" s="8">
        <f t="shared" si="2"/>
        <v>0</v>
      </c>
      <c r="F62" s="8">
        <f t="shared" si="2"/>
        <v>0</v>
      </c>
      <c r="G62" s="8" t="e">
        <f t="shared" si="2"/>
        <v>#DIV/0!</v>
      </c>
    </row>
    <row r="63" spans="1:7" x14ac:dyDescent="0.25">
      <c r="A63" t="s">
        <v>45</v>
      </c>
      <c r="C63" s="8">
        <f t="shared" si="2"/>
        <v>0</v>
      </c>
      <c r="D63" s="8">
        <f t="shared" si="2"/>
        <v>0</v>
      </c>
      <c r="E63" s="8">
        <f>E18/E12</f>
        <v>0</v>
      </c>
      <c r="F63" s="8">
        <f>F18/F12</f>
        <v>0</v>
      </c>
      <c r="G63" s="8">
        <f t="shared" si="2"/>
        <v>0</v>
      </c>
    </row>
    <row r="64" spans="1:7" x14ac:dyDescent="0.25">
      <c r="A64" t="s">
        <v>46</v>
      </c>
      <c r="C64" s="8" t="e">
        <f>(C62/C63)*C46</f>
        <v>#DIV/0!</v>
      </c>
      <c r="D64" s="8" t="e">
        <f>(D62/D63)*D46</f>
        <v>#DIV/0!</v>
      </c>
      <c r="E64" s="8" t="e">
        <f>(E62/E63)*E46</f>
        <v>#DIV/0!</v>
      </c>
      <c r="F64" s="8" t="e">
        <f>F62/F63*F46</f>
        <v>#DIV/0!</v>
      </c>
      <c r="G64" s="8" t="e">
        <f>G62/G63*G46</f>
        <v>#DIV/0!</v>
      </c>
    </row>
    <row r="65" spans="1:7" x14ac:dyDescent="0.25">
      <c r="C65" s="8"/>
      <c r="D65" s="8"/>
      <c r="E65" s="8"/>
      <c r="F65" s="8"/>
      <c r="G65" s="8"/>
    </row>
    <row r="66" spans="1:7" x14ac:dyDescent="0.25">
      <c r="A66" t="s">
        <v>47</v>
      </c>
      <c r="C66" s="8"/>
      <c r="D66" s="8"/>
      <c r="E66" s="8"/>
      <c r="F66" s="8"/>
      <c r="G66" s="8"/>
    </row>
    <row r="67" spans="1:7" x14ac:dyDescent="0.25">
      <c r="A67" t="s">
        <v>48</v>
      </c>
      <c r="C67" s="8" t="e">
        <f>(C24/C23)*100</f>
        <v>#DIV/0!</v>
      </c>
      <c r="D67" s="8"/>
      <c r="E67" s="8"/>
      <c r="F67" s="8"/>
      <c r="G67" s="8"/>
    </row>
    <row r="68" spans="1:7" x14ac:dyDescent="0.25">
      <c r="A68" t="s">
        <v>49</v>
      </c>
      <c r="C68" s="8" t="e">
        <f>(C18/C24)*100</f>
        <v>#DIV/0!</v>
      </c>
      <c r="D68" s="8"/>
      <c r="E68" s="8"/>
      <c r="F68" s="8"/>
      <c r="G68" s="8"/>
    </row>
    <row r="70" spans="1:7" ht="15.75" thickBot="1" x14ac:dyDescent="0.3">
      <c r="A70" s="14"/>
      <c r="B70" s="14"/>
      <c r="C70" s="14"/>
      <c r="D70" s="14"/>
      <c r="E70" s="14"/>
      <c r="F70" s="14"/>
      <c r="G70" s="14"/>
    </row>
    <row r="71" spans="1:7" ht="15.75" thickTop="1" x14ac:dyDescent="0.25"/>
    <row r="72" spans="1:7" x14ac:dyDescent="0.25">
      <c r="A72" t="s">
        <v>50</v>
      </c>
    </row>
    <row r="73" spans="1:7" x14ac:dyDescent="0.25">
      <c r="A73" t="s">
        <v>93</v>
      </c>
    </row>
    <row r="74" spans="1:7" x14ac:dyDescent="0.25">
      <c r="A74" t="s">
        <v>96</v>
      </c>
    </row>
    <row r="76" spans="1:7" x14ac:dyDescent="0.25">
      <c r="A76" t="s">
        <v>94</v>
      </c>
    </row>
    <row r="77" spans="1:7" x14ac:dyDescent="0.25">
      <c r="A77" t="s">
        <v>95</v>
      </c>
    </row>
    <row r="78" spans="1:7" x14ac:dyDescent="0.25">
      <c r="A78" t="s">
        <v>97</v>
      </c>
    </row>
    <row r="79" spans="1:7" x14ac:dyDescent="0.25">
      <c r="A79" t="s">
        <v>98</v>
      </c>
    </row>
    <row r="80" spans="1:7" x14ac:dyDescent="0.25">
      <c r="A80" t="s">
        <v>106</v>
      </c>
    </row>
    <row r="81" spans="1:1" x14ac:dyDescent="0.25">
      <c r="A81" s="22" t="s">
        <v>107</v>
      </c>
    </row>
    <row r="82" spans="1:1" x14ac:dyDescent="0.25">
      <c r="A82" s="22" t="s">
        <v>108</v>
      </c>
    </row>
  </sheetData>
  <mergeCells count="6">
    <mergeCell ref="A2:G2"/>
    <mergeCell ref="F23:G23"/>
    <mergeCell ref="A4:A5"/>
    <mergeCell ref="C4:C5"/>
    <mergeCell ref="D4:G4"/>
    <mergeCell ref="F19:G19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83"/>
  <sheetViews>
    <sheetView topLeftCell="A31" zoomScale="90" zoomScaleNormal="90" workbookViewId="0">
      <selection activeCell="J14" sqref="J14"/>
    </sheetView>
  </sheetViews>
  <sheetFormatPr baseColWidth="10" defaultColWidth="11.42578125" defaultRowHeight="15" x14ac:dyDescent="0.25"/>
  <cols>
    <col min="1" max="1" width="34.5703125" style="11" customWidth="1"/>
    <col min="2" max="2" width="11.42578125" style="11"/>
    <col min="3" max="4" width="18.5703125" style="11" bestFit="1" customWidth="1"/>
    <col min="5" max="5" width="18.140625" style="11" customWidth="1"/>
    <col min="6" max="6" width="16.140625" style="11" customWidth="1"/>
    <col min="7" max="7" width="15.42578125" style="11" customWidth="1"/>
    <col min="8" max="16384" width="11.42578125" style="11"/>
  </cols>
  <sheetData>
    <row r="2" spans="1:8" x14ac:dyDescent="0.25">
      <c r="A2" s="62" t="s">
        <v>103</v>
      </c>
      <c r="B2" s="62"/>
      <c r="C2" s="62"/>
      <c r="D2" s="62"/>
      <c r="E2" s="62"/>
      <c r="F2" s="62"/>
      <c r="G2" s="62"/>
    </row>
    <row r="4" spans="1:8" x14ac:dyDescent="0.25">
      <c r="A4" s="63" t="s">
        <v>0</v>
      </c>
      <c r="B4" s="29"/>
      <c r="C4" s="63" t="s">
        <v>1</v>
      </c>
      <c r="D4" s="73" t="s">
        <v>2</v>
      </c>
      <c r="E4" s="73"/>
      <c r="F4" s="73"/>
      <c r="G4" s="73"/>
      <c r="H4" s="32"/>
    </row>
    <row r="5" spans="1:8" ht="33.75" customHeight="1" thickBot="1" x14ac:dyDescent="0.3">
      <c r="A5" s="64"/>
      <c r="B5" s="30"/>
      <c r="C5" s="64"/>
      <c r="D5" s="33" t="s">
        <v>3</v>
      </c>
      <c r="E5" s="33" t="s">
        <v>4</v>
      </c>
      <c r="F5" s="33" t="s">
        <v>5</v>
      </c>
      <c r="G5" s="33" t="s">
        <v>6</v>
      </c>
      <c r="H5" s="34"/>
    </row>
    <row r="6" spans="1:8" ht="15.75" thickTop="1" x14ac:dyDescent="0.25"/>
    <row r="7" spans="1:8" x14ac:dyDescent="0.25">
      <c r="A7" s="31" t="s">
        <v>7</v>
      </c>
    </row>
    <row r="8" spans="1:8" x14ac:dyDescent="0.25">
      <c r="B8" s="11" t="s">
        <v>8</v>
      </c>
    </row>
    <row r="9" spans="1:8" x14ac:dyDescent="0.25">
      <c r="A9" s="11" t="s">
        <v>9</v>
      </c>
      <c r="B9" s="11" t="s">
        <v>10</v>
      </c>
    </row>
    <row r="10" spans="1:8" x14ac:dyDescent="0.25">
      <c r="A10" s="11" t="s">
        <v>11</v>
      </c>
      <c r="C10" s="19"/>
      <c r="D10" s="19"/>
      <c r="E10" s="19"/>
      <c r="F10" s="19"/>
      <c r="G10" s="19"/>
    </row>
    <row r="11" spans="1:8" x14ac:dyDescent="0.25">
      <c r="A11" s="11" t="s">
        <v>12</v>
      </c>
      <c r="C11" s="11">
        <f>SUM(D11:G11)</f>
        <v>85</v>
      </c>
      <c r="D11" s="19">
        <v>25</v>
      </c>
      <c r="E11" s="19">
        <v>14</v>
      </c>
      <c r="F11" s="19">
        <v>46</v>
      </c>
      <c r="G11" s="19"/>
    </row>
    <row r="12" spans="1:8" x14ac:dyDescent="0.25">
      <c r="A12" s="11" t="s">
        <v>13</v>
      </c>
      <c r="C12" s="11">
        <f>SUM(D12:G12)</f>
        <v>9</v>
      </c>
      <c r="D12" s="11">
        <v>0</v>
      </c>
      <c r="E12" s="11">
        <v>0</v>
      </c>
      <c r="F12" s="11">
        <v>7</v>
      </c>
      <c r="G12" s="11">
        <v>2</v>
      </c>
    </row>
    <row r="13" spans="1:8" x14ac:dyDescent="0.25">
      <c r="A13" s="11" t="s">
        <v>14</v>
      </c>
      <c r="C13" s="11">
        <f>SUM(D13:G13)</f>
        <v>85</v>
      </c>
      <c r="D13" s="11">
        <v>25</v>
      </c>
      <c r="E13" s="11">
        <v>14</v>
      </c>
      <c r="F13" s="17">
        <v>46</v>
      </c>
      <c r="G13" s="17"/>
    </row>
    <row r="15" spans="1:8" x14ac:dyDescent="0.25">
      <c r="A15" s="11" t="s">
        <v>15</v>
      </c>
    </row>
    <row r="16" spans="1:8" x14ac:dyDescent="0.25">
      <c r="A16" s="11" t="s">
        <v>11</v>
      </c>
      <c r="C16" s="19"/>
      <c r="D16" s="19"/>
      <c r="E16" s="19"/>
      <c r="F16" s="19"/>
      <c r="G16" s="19"/>
    </row>
    <row r="17" spans="1:7" x14ac:dyDescent="0.25">
      <c r="A17" s="11" t="s">
        <v>12</v>
      </c>
      <c r="C17" s="19"/>
      <c r="D17" s="19"/>
      <c r="E17" s="19"/>
      <c r="F17" s="19"/>
      <c r="G17" s="19"/>
    </row>
    <row r="18" spans="1:7" x14ac:dyDescent="0.25">
      <c r="A18" s="11" t="s">
        <v>13</v>
      </c>
      <c r="C18" s="11">
        <f>SUM(D18:G18)</f>
        <v>146844097.84</v>
      </c>
      <c r="D18" s="11">
        <v>33839031.969999999</v>
      </c>
      <c r="E18" s="11">
        <v>39911892.969999999</v>
      </c>
      <c r="F18" s="11">
        <v>0</v>
      </c>
      <c r="G18" s="11">
        <v>73093172.900000006</v>
      </c>
    </row>
    <row r="19" spans="1:7" x14ac:dyDescent="0.25">
      <c r="A19" s="11" t="s">
        <v>14</v>
      </c>
      <c r="C19" s="11">
        <v>1736729142</v>
      </c>
      <c r="D19" s="19">
        <v>1169509142</v>
      </c>
      <c r="E19" s="19">
        <v>1224020000</v>
      </c>
      <c r="F19" s="35">
        <v>343200000</v>
      </c>
      <c r="G19" s="36"/>
    </row>
    <row r="20" spans="1:7" x14ac:dyDescent="0.25">
      <c r="A20" s="11" t="s">
        <v>16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2" spans="1:7" x14ac:dyDescent="0.25">
      <c r="A22" s="11" t="s">
        <v>17</v>
      </c>
    </row>
    <row r="23" spans="1:7" x14ac:dyDescent="0.25">
      <c r="A23" s="11" t="s">
        <v>12</v>
      </c>
      <c r="C23" s="19"/>
      <c r="F23" s="72"/>
      <c r="G23" s="72"/>
    </row>
    <row r="24" spans="1:7" x14ac:dyDescent="0.25">
      <c r="A24" s="11" t="s">
        <v>13</v>
      </c>
      <c r="C24" s="11">
        <v>277262895.75</v>
      </c>
      <c r="D24" s="11">
        <v>0</v>
      </c>
      <c r="E24" s="11">
        <v>0</v>
      </c>
      <c r="F24" s="11">
        <v>0</v>
      </c>
      <c r="G24" s="11">
        <v>0</v>
      </c>
    </row>
    <row r="26" spans="1:7" x14ac:dyDescent="0.25">
      <c r="A26" s="31" t="s">
        <v>18</v>
      </c>
    </row>
    <row r="27" spans="1:7" x14ac:dyDescent="0.25">
      <c r="A27" s="11" t="s">
        <v>19</v>
      </c>
      <c r="C27" s="11">
        <v>140.41999999999999</v>
      </c>
      <c r="D27" s="11">
        <v>140.41999999999999</v>
      </c>
      <c r="E27" s="11">
        <v>140.41999999999999</v>
      </c>
      <c r="F27" s="11">
        <v>140.41999999999999</v>
      </c>
      <c r="G27" s="11">
        <v>140.41999999999999</v>
      </c>
    </row>
    <row r="28" spans="1:7" x14ac:dyDescent="0.25">
      <c r="A28" s="11" t="s">
        <v>20</v>
      </c>
      <c r="C28" s="11">
        <v>147.74</v>
      </c>
      <c r="D28" s="11">
        <v>147.74</v>
      </c>
      <c r="E28" s="11">
        <v>147.74</v>
      </c>
      <c r="F28" s="11">
        <v>147.74</v>
      </c>
      <c r="G28" s="11">
        <v>147.74</v>
      </c>
    </row>
    <row r="29" spans="1:7" s="24" customFormat="1" x14ac:dyDescent="0.25">
      <c r="A29" s="24" t="s">
        <v>100</v>
      </c>
      <c r="C29" s="24">
        <f>+D29+E29</f>
        <v>97142</v>
      </c>
      <c r="D29" s="24">
        <v>36493</v>
      </c>
      <c r="E29" s="24">
        <v>60649</v>
      </c>
    </row>
    <row r="31" spans="1:7" x14ac:dyDescent="0.25">
      <c r="A31" s="11" t="s">
        <v>21</v>
      </c>
    </row>
    <row r="32" spans="1:7" x14ac:dyDescent="0.25">
      <c r="A32" s="11" t="s">
        <v>22</v>
      </c>
      <c r="C32" s="11">
        <f>C16/C27</f>
        <v>0</v>
      </c>
      <c r="D32" s="11">
        <f>D16/D27</f>
        <v>0</v>
      </c>
      <c r="E32" s="11">
        <f>E16/E27</f>
        <v>0</v>
      </c>
      <c r="F32" s="11">
        <f>F16/F27</f>
        <v>0</v>
      </c>
      <c r="G32" s="11">
        <f>G16/G27</f>
        <v>0</v>
      </c>
    </row>
    <row r="33" spans="1:8" x14ac:dyDescent="0.25">
      <c r="A33" s="11" t="s">
        <v>23</v>
      </c>
      <c r="C33" s="11">
        <f>C18/C28</f>
        <v>993935.9539731961</v>
      </c>
      <c r="D33" s="11">
        <f>D18/D28</f>
        <v>229044.48334912682</v>
      </c>
      <c r="E33" s="11">
        <f>E18/E28</f>
        <v>270149.5395289021</v>
      </c>
      <c r="F33" s="11">
        <f>F18/F28</f>
        <v>0</v>
      </c>
      <c r="G33" s="11">
        <f>G18/G28</f>
        <v>494741.93109516718</v>
      </c>
    </row>
    <row r="34" spans="1:8" x14ac:dyDescent="0.25">
      <c r="A34" s="11" t="s">
        <v>24</v>
      </c>
      <c r="C34" s="11" t="e">
        <f>C32/C10</f>
        <v>#DIV/0!</v>
      </c>
      <c r="D34" s="11" t="e">
        <f>D32/D10</f>
        <v>#DIV/0!</v>
      </c>
      <c r="E34" s="11" t="e">
        <f>E32/E10</f>
        <v>#DIV/0!</v>
      </c>
      <c r="F34" s="11" t="e">
        <f>F32/F10</f>
        <v>#DIV/0!</v>
      </c>
      <c r="G34" s="11" t="e">
        <f>G32/G10</f>
        <v>#DIV/0!</v>
      </c>
    </row>
    <row r="35" spans="1:8" x14ac:dyDescent="0.25">
      <c r="A35" s="11" t="s">
        <v>25</v>
      </c>
      <c r="C35" s="11">
        <f>C33/C12</f>
        <v>110437.32821924401</v>
      </c>
      <c r="D35" s="11" t="e">
        <f>D33/D12</f>
        <v>#DIV/0!</v>
      </c>
      <c r="E35" s="11" t="e">
        <f>E33/E12</f>
        <v>#DIV/0!</v>
      </c>
      <c r="F35" s="11">
        <f>F33/F12</f>
        <v>0</v>
      </c>
      <c r="G35" s="11">
        <f>G33/G12</f>
        <v>247370.96554758359</v>
      </c>
    </row>
    <row r="37" spans="1:8" x14ac:dyDescent="0.25">
      <c r="A37" s="31" t="s">
        <v>26</v>
      </c>
    </row>
    <row r="39" spans="1:8" x14ac:dyDescent="0.25">
      <c r="A39" s="11" t="s">
        <v>27</v>
      </c>
    </row>
    <row r="40" spans="1:8" x14ac:dyDescent="0.25">
      <c r="A40" s="11" t="s">
        <v>28</v>
      </c>
      <c r="C40" s="11">
        <f>C11/C29*100</f>
        <v>8.7500772065635876E-2</v>
      </c>
      <c r="D40" s="11">
        <f>D11/D29*100</f>
        <v>6.8506288877318938E-2</v>
      </c>
      <c r="E40" s="11">
        <f>E11/E29*100</f>
        <v>2.3083645237349338E-2</v>
      </c>
      <c r="F40" s="11" t="e">
        <f>F11/F29*100</f>
        <v>#DIV/0!</v>
      </c>
      <c r="G40" s="11" t="e">
        <f>G11/G29*100</f>
        <v>#DIV/0!</v>
      </c>
      <c r="H40" s="26"/>
    </row>
    <row r="41" spans="1:8" x14ac:dyDescent="0.25">
      <c r="A41" s="11" t="s">
        <v>29</v>
      </c>
      <c r="C41" s="11">
        <f>C12/C29*100</f>
        <v>9.2647876304790926E-3</v>
      </c>
      <c r="D41" s="11">
        <f>D12/D29*100</f>
        <v>0</v>
      </c>
      <c r="E41" s="11">
        <f>E12/E29*100</f>
        <v>0</v>
      </c>
      <c r="F41" s="11" t="e">
        <f>F12/F29*100</f>
        <v>#DIV/0!</v>
      </c>
      <c r="G41" s="11" t="e">
        <f>G12/G29*100</f>
        <v>#DIV/0!</v>
      </c>
      <c r="H41" s="26"/>
    </row>
    <row r="42" spans="1:8" x14ac:dyDescent="0.25">
      <c r="H42" s="26"/>
    </row>
    <row r="43" spans="1:8" x14ac:dyDescent="0.25">
      <c r="A43" s="11" t="s">
        <v>30</v>
      </c>
      <c r="H43" s="26"/>
    </row>
    <row r="44" spans="1:8" x14ac:dyDescent="0.25">
      <c r="A44" s="11" t="s">
        <v>31</v>
      </c>
      <c r="C44" s="11">
        <f>C12/C11*100</f>
        <v>10.588235294117647</v>
      </c>
      <c r="D44" s="11">
        <f>D12/D11*100</f>
        <v>0</v>
      </c>
      <c r="E44" s="11">
        <f>E12/E11*100</f>
        <v>0</v>
      </c>
      <c r="F44" s="11">
        <f>F12/F11*100</f>
        <v>15.217391304347828</v>
      </c>
      <c r="G44" s="11" t="e">
        <f>G12/G11*100</f>
        <v>#DIV/0!</v>
      </c>
      <c r="H44" s="26"/>
    </row>
    <row r="45" spans="1:8" x14ac:dyDescent="0.25">
      <c r="A45" s="11" t="s">
        <v>32</v>
      </c>
      <c r="C45" s="11" t="e">
        <f>C18/C17*100</f>
        <v>#DIV/0!</v>
      </c>
      <c r="D45" s="11" t="e">
        <f>D18/D17*100</f>
        <v>#DIV/0!</v>
      </c>
      <c r="E45" s="11" t="e">
        <f>E18/E17*100</f>
        <v>#DIV/0!</v>
      </c>
      <c r="F45" s="11" t="e">
        <f>F18/F17*100</f>
        <v>#DIV/0!</v>
      </c>
      <c r="G45" s="11" t="e">
        <f>G18/G17*100</f>
        <v>#DIV/0!</v>
      </c>
      <c r="H45" s="26"/>
    </row>
    <row r="46" spans="1:8" x14ac:dyDescent="0.25">
      <c r="A46" s="11" t="s">
        <v>33</v>
      </c>
      <c r="C46" s="11" t="e">
        <f>AVERAGE(C44:C45)</f>
        <v>#DIV/0!</v>
      </c>
      <c r="D46" s="11" t="e">
        <f>AVERAGE(D44:D45)</f>
        <v>#DIV/0!</v>
      </c>
      <c r="E46" s="11" t="e">
        <f>AVERAGE(E44:E45)</f>
        <v>#DIV/0!</v>
      </c>
      <c r="F46" s="11" t="e">
        <f>AVERAGE(F44:F45)</f>
        <v>#DIV/0!</v>
      </c>
      <c r="G46" s="11" t="e">
        <f>AVERAGE(G44:G45)</f>
        <v>#DIV/0!</v>
      </c>
      <c r="H46" s="26"/>
    </row>
    <row r="47" spans="1:8" x14ac:dyDescent="0.25">
      <c r="H47" s="26"/>
    </row>
    <row r="48" spans="1:8" x14ac:dyDescent="0.25">
      <c r="A48" s="11" t="s">
        <v>34</v>
      </c>
      <c r="H48" s="26"/>
    </row>
    <row r="49" spans="1:8" x14ac:dyDescent="0.25">
      <c r="A49" s="11" t="s">
        <v>35</v>
      </c>
      <c r="C49" s="11">
        <f>C12/C13*100</f>
        <v>10.588235294117647</v>
      </c>
      <c r="D49" s="11">
        <f>D12/D13*100</f>
        <v>0</v>
      </c>
      <c r="E49" s="11">
        <f>E12/E13*100</f>
        <v>0</v>
      </c>
      <c r="F49" s="11">
        <f>F12/F13*100</f>
        <v>15.217391304347828</v>
      </c>
      <c r="G49" s="11" t="e">
        <f>G12/G13*100</f>
        <v>#DIV/0!</v>
      </c>
      <c r="H49" s="26"/>
    </row>
    <row r="50" spans="1:8" x14ac:dyDescent="0.25">
      <c r="A50" s="11" t="s">
        <v>36</v>
      </c>
      <c r="C50" s="11">
        <f>C18/C19*100</f>
        <v>8.4552101009196985</v>
      </c>
      <c r="D50" s="11">
        <f>D18/D19*100</f>
        <v>2.8934388586421158</v>
      </c>
      <c r="E50" s="11">
        <f>E18/E19*100</f>
        <v>3.2607222896684696</v>
      </c>
      <c r="F50" s="11">
        <f>F18/F19*100</f>
        <v>0</v>
      </c>
      <c r="G50" s="11" t="e">
        <f>G18/G19*100</f>
        <v>#DIV/0!</v>
      </c>
      <c r="H50" s="26"/>
    </row>
    <row r="51" spans="1:8" x14ac:dyDescent="0.25">
      <c r="A51" s="11" t="s">
        <v>37</v>
      </c>
      <c r="C51" s="11">
        <f>(C49+C50)/2</f>
        <v>9.5217226975186726</v>
      </c>
      <c r="D51" s="11">
        <f>(D49+D50)/2</f>
        <v>1.4467194293210579</v>
      </c>
      <c r="E51" s="11">
        <f>(E49+E50)/2</f>
        <v>1.6303611448342348</v>
      </c>
      <c r="F51" s="11">
        <f>(F49+F50)/2</f>
        <v>7.608695652173914</v>
      </c>
      <c r="G51" s="11" t="e">
        <f>(G49+G50)/2</f>
        <v>#DIV/0!</v>
      </c>
      <c r="H51" s="26"/>
    </row>
    <row r="52" spans="1:8" x14ac:dyDescent="0.25">
      <c r="H52" s="26"/>
    </row>
    <row r="53" spans="1:8" x14ac:dyDescent="0.25">
      <c r="A53" s="11" t="s">
        <v>92</v>
      </c>
      <c r="H53" s="26"/>
    </row>
    <row r="54" spans="1:8" x14ac:dyDescent="0.25">
      <c r="A54" s="11" t="s">
        <v>38</v>
      </c>
      <c r="C54" s="11">
        <f>C20/C18*100</f>
        <v>0</v>
      </c>
      <c r="D54" s="11">
        <f>D20/D18*100</f>
        <v>0</v>
      </c>
      <c r="E54" s="11">
        <f>E20/E18*100</f>
        <v>0</v>
      </c>
      <c r="F54" s="11" t="e">
        <f>F20/F18*100</f>
        <v>#DIV/0!</v>
      </c>
      <c r="G54" s="11">
        <f>G20/G18*100</f>
        <v>0</v>
      </c>
      <c r="H54" s="26"/>
    </row>
    <row r="55" spans="1:8" x14ac:dyDescent="0.25">
      <c r="H55" s="26"/>
    </row>
    <row r="56" spans="1:8" x14ac:dyDescent="0.25">
      <c r="A56" s="11" t="s">
        <v>39</v>
      </c>
      <c r="H56" s="26"/>
    </row>
    <row r="57" spans="1:8" x14ac:dyDescent="0.25">
      <c r="A57" s="11" t="s">
        <v>40</v>
      </c>
      <c r="C57" s="11" t="e">
        <f>((C12/C10)-1)*100</f>
        <v>#DIV/0!</v>
      </c>
      <c r="D57" s="11" t="e">
        <f>((D12/D10)-1)*100</f>
        <v>#DIV/0!</v>
      </c>
      <c r="E57" s="11" t="e">
        <f>((E12/E10)-1)*100</f>
        <v>#DIV/0!</v>
      </c>
      <c r="F57" s="11" t="e">
        <f>((F12/F10)-1)*100</f>
        <v>#DIV/0!</v>
      </c>
      <c r="G57" s="11" t="e">
        <f>((G12/G10)-1)*100</f>
        <v>#DIV/0!</v>
      </c>
      <c r="H57" s="26"/>
    </row>
    <row r="58" spans="1:8" x14ac:dyDescent="0.25">
      <c r="A58" s="11" t="s">
        <v>41</v>
      </c>
      <c r="C58" s="11" t="e">
        <f>((C33/C32)-1)*100</f>
        <v>#DIV/0!</v>
      </c>
      <c r="D58" s="11" t="e">
        <f t="shared" ref="D58:G58" si="0">((D33/D32)-1)*100</f>
        <v>#DIV/0!</v>
      </c>
      <c r="E58" s="11" t="e">
        <f t="shared" si="0"/>
        <v>#DIV/0!</v>
      </c>
      <c r="F58" s="11" t="e">
        <f t="shared" si="0"/>
        <v>#DIV/0!</v>
      </c>
      <c r="G58" s="11" t="e">
        <f t="shared" si="0"/>
        <v>#DIV/0!</v>
      </c>
      <c r="H58" s="26"/>
    </row>
    <row r="59" spans="1:8" x14ac:dyDescent="0.25">
      <c r="A59" s="11" t="s">
        <v>42</v>
      </c>
      <c r="C59" s="11" t="e">
        <f>((C35/C34)-1)*100</f>
        <v>#DIV/0!</v>
      </c>
      <c r="D59" s="11" t="e">
        <f>((D35/D34)-1)*100</f>
        <v>#DIV/0!</v>
      </c>
      <c r="E59" s="11" t="e">
        <f>((E35/E34)-1)*100</f>
        <v>#DIV/0!</v>
      </c>
      <c r="F59" s="11" t="e">
        <f>((F35/F34)-1)*100</f>
        <v>#DIV/0!</v>
      </c>
      <c r="G59" s="11" t="e">
        <f>((G35/G34)-1)*100</f>
        <v>#DIV/0!</v>
      </c>
      <c r="H59" s="26"/>
    </row>
    <row r="60" spans="1:8" x14ac:dyDescent="0.25">
      <c r="H60" s="26"/>
    </row>
    <row r="61" spans="1:8" x14ac:dyDescent="0.25">
      <c r="A61" s="11" t="s">
        <v>43</v>
      </c>
      <c r="H61" s="26"/>
    </row>
    <row r="62" spans="1:8" x14ac:dyDescent="0.25">
      <c r="A62" s="11" t="s">
        <v>44</v>
      </c>
      <c r="C62" s="11">
        <f t="shared" ref="C62:G63" si="1">C17/C11</f>
        <v>0</v>
      </c>
      <c r="D62" s="11">
        <f t="shared" si="1"/>
        <v>0</v>
      </c>
      <c r="E62" s="11">
        <f t="shared" si="1"/>
        <v>0</v>
      </c>
      <c r="F62" s="11">
        <f t="shared" si="1"/>
        <v>0</v>
      </c>
      <c r="G62" s="11" t="e">
        <f t="shared" si="1"/>
        <v>#DIV/0!</v>
      </c>
      <c r="H62" s="26"/>
    </row>
    <row r="63" spans="1:8" x14ac:dyDescent="0.25">
      <c r="A63" s="11" t="s">
        <v>45</v>
      </c>
      <c r="C63" s="11">
        <f t="shared" si="1"/>
        <v>16316010.871111112</v>
      </c>
      <c r="D63" s="11" t="e">
        <f t="shared" si="1"/>
        <v>#DIV/0!</v>
      </c>
      <c r="E63" s="11" t="e">
        <f>E18/E12</f>
        <v>#DIV/0!</v>
      </c>
      <c r="F63" s="11">
        <f>F18/F12</f>
        <v>0</v>
      </c>
      <c r="G63" s="11">
        <f t="shared" si="1"/>
        <v>36546586.450000003</v>
      </c>
      <c r="H63" s="26"/>
    </row>
    <row r="64" spans="1:8" x14ac:dyDescent="0.25">
      <c r="A64" s="11" t="s">
        <v>46</v>
      </c>
      <c r="C64" s="11" t="e">
        <f>(C62/C63)*C46</f>
        <v>#DIV/0!</v>
      </c>
      <c r="D64" s="11" t="e">
        <f>(D62/D63)*D46</f>
        <v>#DIV/0!</v>
      </c>
      <c r="E64" s="11" t="e">
        <f>(E62/E63)*E46</f>
        <v>#DIV/0!</v>
      </c>
      <c r="F64" s="11" t="e">
        <f>F62/F63*F46</f>
        <v>#DIV/0!</v>
      </c>
      <c r="G64" s="11" t="e">
        <f>G62/G63*G46</f>
        <v>#DIV/0!</v>
      </c>
      <c r="H64" s="26"/>
    </row>
    <row r="65" spans="1:8" x14ac:dyDescent="0.25">
      <c r="H65" s="26"/>
    </row>
    <row r="66" spans="1:8" x14ac:dyDescent="0.25">
      <c r="A66" s="11" t="s">
        <v>47</v>
      </c>
      <c r="H66" s="26"/>
    </row>
    <row r="67" spans="1:8" x14ac:dyDescent="0.25">
      <c r="A67" s="11" t="s">
        <v>48</v>
      </c>
      <c r="C67" s="11" t="e">
        <f>(C24/C23)*100</f>
        <v>#DIV/0!</v>
      </c>
      <c r="H67" s="26"/>
    </row>
    <row r="68" spans="1:8" x14ac:dyDescent="0.25">
      <c r="A68" s="11" t="s">
        <v>49</v>
      </c>
      <c r="C68" s="11">
        <f>(C18/C24)*100</f>
        <v>52.962044359662578</v>
      </c>
      <c r="H68" s="26"/>
    </row>
    <row r="69" spans="1:8" x14ac:dyDescent="0.25">
      <c r="C69" s="37"/>
      <c r="D69" s="37"/>
      <c r="E69" s="37"/>
      <c r="F69" s="37"/>
      <c r="G69" s="37"/>
    </row>
    <row r="70" spans="1:8" ht="15.75" thickBot="1" x14ac:dyDescent="0.3">
      <c r="A70" s="27"/>
      <c r="B70" s="27"/>
      <c r="C70" s="27"/>
      <c r="D70" s="27"/>
      <c r="E70" s="27"/>
      <c r="F70" s="27"/>
      <c r="G70" s="27"/>
    </row>
    <row r="71" spans="1:8" ht="15.75" thickTop="1" x14ac:dyDescent="0.25"/>
    <row r="72" spans="1:8" x14ac:dyDescent="0.25">
      <c r="A72" s="11" t="s">
        <v>50</v>
      </c>
    </row>
    <row r="73" spans="1:8" x14ac:dyDescent="0.25">
      <c r="A73" s="11" t="s">
        <v>93</v>
      </c>
    </row>
    <row r="74" spans="1:8" x14ac:dyDescent="0.25">
      <c r="A74" s="11" t="s">
        <v>96</v>
      </c>
    </row>
    <row r="76" spans="1:8" x14ac:dyDescent="0.25">
      <c r="A76" s="11" t="s">
        <v>94</v>
      </c>
    </row>
    <row r="77" spans="1:8" x14ac:dyDescent="0.25">
      <c r="A77" s="11" t="s">
        <v>95</v>
      </c>
    </row>
    <row r="78" spans="1:8" x14ac:dyDescent="0.25">
      <c r="A78" s="11" t="s">
        <v>97</v>
      </c>
    </row>
    <row r="79" spans="1:8" x14ac:dyDescent="0.25">
      <c r="A79" s="11" t="s">
        <v>98</v>
      </c>
    </row>
    <row r="80" spans="1:8" x14ac:dyDescent="0.25">
      <c r="A80" s="11" t="s">
        <v>99</v>
      </c>
    </row>
    <row r="81" spans="1:1" x14ac:dyDescent="0.25">
      <c r="A81" s="11" t="s">
        <v>106</v>
      </c>
    </row>
    <row r="82" spans="1:1" x14ac:dyDescent="0.25">
      <c r="A82" s="28" t="s">
        <v>107</v>
      </c>
    </row>
    <row r="83" spans="1:1" x14ac:dyDescent="0.25">
      <c r="A83" s="28" t="s">
        <v>108</v>
      </c>
    </row>
  </sheetData>
  <mergeCells count="5">
    <mergeCell ref="A2:G2"/>
    <mergeCell ref="F23:G23"/>
    <mergeCell ref="A4:A5"/>
    <mergeCell ref="C4:C5"/>
    <mergeCell ref="D4:G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83"/>
  <sheetViews>
    <sheetView topLeftCell="A49" zoomScale="90" zoomScaleNormal="90" workbookViewId="0">
      <selection activeCell="F78" sqref="F78"/>
    </sheetView>
  </sheetViews>
  <sheetFormatPr baseColWidth="10" defaultColWidth="11.42578125" defaultRowHeight="15" x14ac:dyDescent="0.25"/>
  <cols>
    <col min="1" max="1" width="57.85546875" style="11" bestFit="1" customWidth="1"/>
    <col min="2" max="2" width="7.28515625" style="11" bestFit="1" customWidth="1"/>
    <col min="3" max="4" width="18.5703125" style="11" bestFit="1" customWidth="1"/>
    <col min="5" max="5" width="18.140625" style="11" bestFit="1" customWidth="1"/>
    <col min="6" max="6" width="26.7109375" style="11" bestFit="1" customWidth="1"/>
    <col min="7" max="7" width="24.5703125" style="11" bestFit="1" customWidth="1"/>
    <col min="8" max="16384" width="11.42578125" style="11"/>
  </cols>
  <sheetData>
    <row r="2" spans="1:7" x14ac:dyDescent="0.25">
      <c r="A2" s="62" t="s">
        <v>104</v>
      </c>
      <c r="B2" s="62"/>
      <c r="C2" s="62"/>
      <c r="D2" s="62"/>
      <c r="E2" s="62"/>
      <c r="F2" s="62"/>
      <c r="G2" s="62"/>
    </row>
    <row r="4" spans="1:7" x14ac:dyDescent="0.25">
      <c r="A4" s="63" t="s">
        <v>0</v>
      </c>
      <c r="B4" s="29"/>
      <c r="C4" s="63" t="s">
        <v>1</v>
      </c>
      <c r="D4" s="65" t="s">
        <v>2</v>
      </c>
      <c r="E4" s="65"/>
      <c r="F4" s="65"/>
      <c r="G4" s="65"/>
    </row>
    <row r="5" spans="1:7" ht="15.75" thickBot="1" x14ac:dyDescent="0.3">
      <c r="A5" s="64"/>
      <c r="B5" s="30"/>
      <c r="C5" s="64"/>
      <c r="D5" s="25" t="s">
        <v>3</v>
      </c>
      <c r="E5" s="25" t="s">
        <v>4</v>
      </c>
      <c r="F5" s="25" t="s">
        <v>5</v>
      </c>
      <c r="G5" s="25" t="s">
        <v>6</v>
      </c>
    </row>
    <row r="6" spans="1:7" ht="15.75" thickTop="1" x14ac:dyDescent="0.25"/>
    <row r="7" spans="1:7" x14ac:dyDescent="0.25">
      <c r="A7" s="11" t="s">
        <v>7</v>
      </c>
    </row>
    <row r="8" spans="1:7" x14ac:dyDescent="0.25">
      <c r="B8" s="11" t="s">
        <v>8</v>
      </c>
    </row>
    <row r="9" spans="1:7" x14ac:dyDescent="0.25">
      <c r="A9" s="11" t="s">
        <v>9</v>
      </c>
      <c r="B9" s="11" t="s">
        <v>10</v>
      </c>
      <c r="C9" s="19"/>
      <c r="D9" s="19"/>
      <c r="E9" s="19"/>
      <c r="F9" s="19"/>
      <c r="G9" s="19"/>
    </row>
    <row r="10" spans="1:7" x14ac:dyDescent="0.25">
      <c r="A10" s="11" t="s">
        <v>71</v>
      </c>
      <c r="C10" s="19"/>
      <c r="D10" s="19"/>
      <c r="E10" s="19"/>
      <c r="F10" s="19"/>
      <c r="G10" s="19"/>
    </row>
    <row r="11" spans="1:7" x14ac:dyDescent="0.25">
      <c r="A11" s="11" t="s">
        <v>72</v>
      </c>
      <c r="C11" s="11">
        <f>SUM(D11:G11)</f>
        <v>85</v>
      </c>
      <c r="D11" s="19">
        <v>25</v>
      </c>
      <c r="E11" s="19">
        <v>14</v>
      </c>
      <c r="F11" s="19">
        <v>46</v>
      </c>
      <c r="G11" s="19"/>
    </row>
    <row r="12" spans="1:7" x14ac:dyDescent="0.25">
      <c r="A12" s="11" t="s">
        <v>73</v>
      </c>
      <c r="C12" s="11">
        <f>SUM(D12:G12)</f>
        <v>22</v>
      </c>
      <c r="D12" s="11">
        <v>9</v>
      </c>
      <c r="E12" s="11">
        <v>1</v>
      </c>
      <c r="F12" s="11">
        <v>3</v>
      </c>
      <c r="G12" s="11">
        <v>9</v>
      </c>
    </row>
    <row r="13" spans="1:7" x14ac:dyDescent="0.25">
      <c r="A13" s="11" t="s">
        <v>14</v>
      </c>
      <c r="C13" s="11">
        <f>SUM(D13:G13)</f>
        <v>85</v>
      </c>
      <c r="D13" s="11">
        <v>25</v>
      </c>
      <c r="E13" s="11">
        <v>14</v>
      </c>
      <c r="F13" s="11">
        <v>46</v>
      </c>
    </row>
    <row r="15" spans="1:7" x14ac:dyDescent="0.25">
      <c r="A15" s="11" t="s">
        <v>15</v>
      </c>
    </row>
    <row r="16" spans="1:7" x14ac:dyDescent="0.25">
      <c r="A16" s="11" t="s">
        <v>71</v>
      </c>
      <c r="C16" s="19"/>
      <c r="D16" s="19"/>
      <c r="E16" s="19"/>
      <c r="F16" s="19"/>
      <c r="G16" s="19"/>
    </row>
    <row r="17" spans="1:7" x14ac:dyDescent="0.25">
      <c r="A17" s="11" t="s">
        <v>72</v>
      </c>
      <c r="C17" s="19"/>
      <c r="D17" s="19"/>
      <c r="E17" s="19"/>
      <c r="F17" s="19"/>
      <c r="G17" s="19"/>
    </row>
    <row r="18" spans="1:7" x14ac:dyDescent="0.25">
      <c r="A18" s="11" t="s">
        <v>73</v>
      </c>
      <c r="C18" s="11">
        <f>SUM(D18:G18)</f>
        <v>594948176.90999997</v>
      </c>
      <c r="D18" s="11">
        <v>427787470.74000001</v>
      </c>
      <c r="E18" s="11">
        <v>154318881.05000001</v>
      </c>
      <c r="G18" s="11">
        <v>12841825.119999999</v>
      </c>
    </row>
    <row r="19" spans="1:7" x14ac:dyDescent="0.25">
      <c r="A19" s="11" t="s">
        <v>14</v>
      </c>
      <c r="C19" s="11">
        <v>1736729142</v>
      </c>
      <c r="D19" s="19">
        <v>1169509142</v>
      </c>
      <c r="E19" s="19">
        <v>1224020000</v>
      </c>
      <c r="F19" s="19">
        <v>343200000</v>
      </c>
    </row>
    <row r="20" spans="1:7" x14ac:dyDescent="0.25">
      <c r="A20" s="11" t="s">
        <v>74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2" spans="1:7" x14ac:dyDescent="0.25">
      <c r="A22" s="11" t="s">
        <v>17</v>
      </c>
    </row>
    <row r="23" spans="1:7" x14ac:dyDescent="0.25">
      <c r="A23" s="11" t="s">
        <v>72</v>
      </c>
      <c r="C23" s="19"/>
    </row>
    <row r="24" spans="1:7" x14ac:dyDescent="0.25">
      <c r="A24" s="11" t="s">
        <v>73</v>
      </c>
      <c r="C24" s="11">
        <v>586386069.85000002</v>
      </c>
    </row>
    <row r="26" spans="1:7" x14ac:dyDescent="0.25">
      <c r="A26" s="11" t="s">
        <v>18</v>
      </c>
    </row>
    <row r="27" spans="1:7" x14ac:dyDescent="0.25">
      <c r="A27" s="11" t="s">
        <v>75</v>
      </c>
      <c r="C27" s="11">
        <v>1.4207485692333333</v>
      </c>
      <c r="D27" s="11">
        <v>1.4207485692333333</v>
      </c>
      <c r="E27" s="11">
        <v>1.4207485692333333</v>
      </c>
      <c r="F27" s="11">
        <v>1.4207485692333333</v>
      </c>
      <c r="G27" s="11">
        <v>1.4207485692333333</v>
      </c>
    </row>
    <row r="28" spans="1:7" x14ac:dyDescent="0.25">
      <c r="A28" s="11" t="s">
        <v>76</v>
      </c>
      <c r="C28" s="11">
        <v>1.4880743485666665</v>
      </c>
      <c r="D28" s="11">
        <v>1.4880743485666665</v>
      </c>
      <c r="E28" s="11">
        <v>1.4880743485666665</v>
      </c>
      <c r="F28" s="11">
        <v>1.4880743485666665</v>
      </c>
      <c r="G28" s="11">
        <v>1.4880743485666665</v>
      </c>
    </row>
    <row r="29" spans="1:7" s="24" customFormat="1" x14ac:dyDescent="0.25">
      <c r="A29" s="24" t="s">
        <v>100</v>
      </c>
      <c r="C29" s="24">
        <f>+D29+E29</f>
        <v>97142</v>
      </c>
      <c r="D29" s="24">
        <v>36493</v>
      </c>
      <c r="E29" s="24">
        <v>60649</v>
      </c>
    </row>
    <row r="31" spans="1:7" x14ac:dyDescent="0.25">
      <c r="A31" s="11" t="s">
        <v>21</v>
      </c>
    </row>
    <row r="32" spans="1:7" x14ac:dyDescent="0.25">
      <c r="A32" s="11" t="s">
        <v>77</v>
      </c>
      <c r="C32" s="11">
        <f>C16/C27</f>
        <v>0</v>
      </c>
      <c r="D32" s="11">
        <f>D16/D27</f>
        <v>0</v>
      </c>
      <c r="E32" s="11">
        <f>E16/E27</f>
        <v>0</v>
      </c>
      <c r="F32" s="11">
        <f>F16/F27</f>
        <v>0</v>
      </c>
      <c r="G32" s="11">
        <f>G16/G27</f>
        <v>0</v>
      </c>
    </row>
    <row r="33" spans="1:7" x14ac:dyDescent="0.25">
      <c r="A33" s="11" t="s">
        <v>78</v>
      </c>
      <c r="C33" s="11">
        <f>C18/C28</f>
        <v>399810787.33267736</v>
      </c>
      <c r="D33" s="11">
        <f>D18/D28</f>
        <v>287477215.87436187</v>
      </c>
      <c r="E33" s="11">
        <f>E18/E28</f>
        <v>103703743.83419892</v>
      </c>
      <c r="F33" s="11">
        <f>F18/F28</f>
        <v>0</v>
      </c>
      <c r="G33" s="11">
        <f>G18/G28</f>
        <v>8629827.6241166443</v>
      </c>
    </row>
    <row r="34" spans="1:7" x14ac:dyDescent="0.25">
      <c r="A34" s="11" t="s">
        <v>79</v>
      </c>
      <c r="C34" s="11" t="e">
        <f>C32/C10</f>
        <v>#DIV/0!</v>
      </c>
      <c r="D34" s="11" t="e">
        <f>D32/D10</f>
        <v>#DIV/0!</v>
      </c>
      <c r="E34" s="11" t="e">
        <f>E32/E10</f>
        <v>#DIV/0!</v>
      </c>
      <c r="F34" s="11" t="e">
        <f>F32/F10</f>
        <v>#DIV/0!</v>
      </c>
      <c r="G34" s="11" t="e">
        <f>G32/G10</f>
        <v>#DIV/0!</v>
      </c>
    </row>
    <row r="35" spans="1:7" x14ac:dyDescent="0.25">
      <c r="A35" s="11" t="s">
        <v>80</v>
      </c>
      <c r="C35" s="11">
        <f>C33/C12</f>
        <v>18173217.606030788</v>
      </c>
      <c r="D35" s="11">
        <f>D33/D12</f>
        <v>31941912.874929097</v>
      </c>
      <c r="E35" s="11">
        <f>E33/E12</f>
        <v>103703743.83419892</v>
      </c>
      <c r="F35" s="11">
        <f>F33/F12</f>
        <v>0</v>
      </c>
      <c r="G35" s="11">
        <f>G33/G12</f>
        <v>958869.73601296043</v>
      </c>
    </row>
    <row r="37" spans="1:7" x14ac:dyDescent="0.25">
      <c r="A37" s="11" t="s">
        <v>26</v>
      </c>
    </row>
    <row r="39" spans="1:7" x14ac:dyDescent="0.25">
      <c r="A39" s="11" t="s">
        <v>27</v>
      </c>
    </row>
    <row r="40" spans="1:7" x14ac:dyDescent="0.25">
      <c r="A40" s="11" t="s">
        <v>28</v>
      </c>
      <c r="C40" s="11">
        <f>C11/C29*100</f>
        <v>8.7500772065635876E-2</v>
      </c>
      <c r="D40" s="11">
        <f>D11/D29*100</f>
        <v>6.8506288877318938E-2</v>
      </c>
      <c r="E40" s="11">
        <f>E11/E29*100</f>
        <v>2.3083645237349338E-2</v>
      </c>
      <c r="F40" s="11" t="e">
        <f>F11/F29*100</f>
        <v>#DIV/0!</v>
      </c>
      <c r="G40" s="11" t="e">
        <f>G11/G29*100</f>
        <v>#DIV/0!</v>
      </c>
    </row>
    <row r="41" spans="1:7" x14ac:dyDescent="0.25">
      <c r="A41" s="11" t="s">
        <v>29</v>
      </c>
      <c r="C41" s="11">
        <f>C12/C29*100</f>
        <v>2.2647258652282225E-2</v>
      </c>
      <c r="D41" s="11">
        <f>D12/D29*100</f>
        <v>2.4662263995834821E-2</v>
      </c>
      <c r="E41" s="11">
        <f>E12/E29*100</f>
        <v>1.6488318026678097E-3</v>
      </c>
      <c r="F41" s="11" t="e">
        <f>F12/F29*100</f>
        <v>#DIV/0!</v>
      </c>
      <c r="G41" s="11" t="e">
        <f>G12/G29*100</f>
        <v>#DIV/0!</v>
      </c>
    </row>
    <row r="43" spans="1:7" x14ac:dyDescent="0.25">
      <c r="A43" s="11" t="s">
        <v>30</v>
      </c>
    </row>
    <row r="44" spans="1:7" x14ac:dyDescent="0.25">
      <c r="A44" s="11" t="s">
        <v>31</v>
      </c>
      <c r="C44" s="11">
        <f>C12/C11*100</f>
        <v>25.882352941176475</v>
      </c>
      <c r="D44" s="11">
        <f>D12/D11*100</f>
        <v>36</v>
      </c>
      <c r="E44" s="11">
        <f>E12/E11*100</f>
        <v>7.1428571428571423</v>
      </c>
      <c r="F44" s="11">
        <f>F12/F11*100</f>
        <v>6.5217391304347823</v>
      </c>
      <c r="G44" s="11" t="e">
        <f>G12/G11*100</f>
        <v>#DIV/0!</v>
      </c>
    </row>
    <row r="45" spans="1:7" x14ac:dyDescent="0.25">
      <c r="A45" s="11" t="s">
        <v>32</v>
      </c>
      <c r="C45" s="11" t="e">
        <f>C18/C17*100</f>
        <v>#DIV/0!</v>
      </c>
      <c r="D45" s="11" t="e">
        <f>D18/D17*100</f>
        <v>#DIV/0!</v>
      </c>
      <c r="E45" s="11" t="e">
        <f>E18/E17*100</f>
        <v>#DIV/0!</v>
      </c>
      <c r="F45" s="11" t="e">
        <f>F18/F17*100</f>
        <v>#DIV/0!</v>
      </c>
      <c r="G45" s="11" t="e">
        <f>G18/G17*100</f>
        <v>#DIV/0!</v>
      </c>
    </row>
    <row r="46" spans="1:7" x14ac:dyDescent="0.25">
      <c r="A46" s="11" t="s">
        <v>33</v>
      </c>
      <c r="C46" s="11" t="e">
        <f>AVERAGE(C44:C45)</f>
        <v>#DIV/0!</v>
      </c>
      <c r="D46" s="11" t="e">
        <f>AVERAGE(D44:D45)</f>
        <v>#DIV/0!</v>
      </c>
      <c r="E46" s="11" t="e">
        <f>AVERAGE(E44:E45)</f>
        <v>#DIV/0!</v>
      </c>
      <c r="F46" s="11" t="e">
        <f>AVERAGE(F44:F45)</f>
        <v>#DIV/0!</v>
      </c>
      <c r="G46" s="11" t="e">
        <f>AVERAGE(G44:G45)</f>
        <v>#DIV/0!</v>
      </c>
    </row>
    <row r="48" spans="1:7" x14ac:dyDescent="0.25">
      <c r="A48" s="11" t="s">
        <v>34</v>
      </c>
    </row>
    <row r="49" spans="1:7" x14ac:dyDescent="0.25">
      <c r="A49" s="11" t="s">
        <v>35</v>
      </c>
      <c r="C49" s="11">
        <f>C12/C13*100</f>
        <v>25.882352941176475</v>
      </c>
      <c r="D49" s="11">
        <f>D12/D13*100</f>
        <v>36</v>
      </c>
      <c r="E49" s="11">
        <f>E12/E13*100</f>
        <v>7.1428571428571423</v>
      </c>
      <c r="F49" s="11">
        <f>F12/F13*100</f>
        <v>6.5217391304347823</v>
      </c>
      <c r="G49" s="11" t="e">
        <f>G12/G13*100</f>
        <v>#DIV/0!</v>
      </c>
    </row>
    <row r="50" spans="1:7" x14ac:dyDescent="0.25">
      <c r="A50" s="11" t="s">
        <v>36</v>
      </c>
      <c r="C50" s="11">
        <f>C18/C19*100</f>
        <v>34.256820048799526</v>
      </c>
      <c r="D50" s="11">
        <f>D18/D19*100</f>
        <v>36.57837766094179</v>
      </c>
      <c r="E50" s="11">
        <f>E18/E19*100</f>
        <v>12.60754571412232</v>
      </c>
      <c r="F50" s="11">
        <f>F18/F19*100</f>
        <v>0</v>
      </c>
      <c r="G50" s="11" t="e">
        <f>G18/G19*100</f>
        <v>#DIV/0!</v>
      </c>
    </row>
    <row r="51" spans="1:7" x14ac:dyDescent="0.25">
      <c r="A51" s="11" t="s">
        <v>37</v>
      </c>
      <c r="C51" s="11">
        <f>(C49+C50)/2</f>
        <v>30.069586494988002</v>
      </c>
      <c r="D51" s="11">
        <f>(D49+D50)/2</f>
        <v>36.289188830470891</v>
      </c>
      <c r="E51" s="11">
        <f>(E49+E50)/2</f>
        <v>9.8752014284897314</v>
      </c>
      <c r="F51" s="11">
        <f>(F49+F50)/2</f>
        <v>3.2608695652173911</v>
      </c>
      <c r="G51" s="11" t="e">
        <f>(G49+G50)/2</f>
        <v>#DIV/0!</v>
      </c>
    </row>
    <row r="53" spans="1:7" x14ac:dyDescent="0.25">
      <c r="A53" s="11" t="s">
        <v>92</v>
      </c>
    </row>
    <row r="54" spans="1:7" x14ac:dyDescent="0.25">
      <c r="A54" s="11" t="s">
        <v>38</v>
      </c>
      <c r="C54" s="11">
        <f>C20/C18*100</f>
        <v>0</v>
      </c>
      <c r="D54" s="11">
        <f>D20/D18*100</f>
        <v>0</v>
      </c>
      <c r="E54" s="11">
        <f>E20/E18*100</f>
        <v>0</v>
      </c>
      <c r="F54" s="11" t="e">
        <f>F20/F18*100</f>
        <v>#DIV/0!</v>
      </c>
      <c r="G54" s="11">
        <f>G20/G18*100</f>
        <v>0</v>
      </c>
    </row>
    <row r="56" spans="1:7" x14ac:dyDescent="0.25">
      <c r="A56" s="11" t="s">
        <v>39</v>
      </c>
    </row>
    <row r="57" spans="1:7" x14ac:dyDescent="0.25">
      <c r="A57" s="11" t="s">
        <v>40</v>
      </c>
      <c r="C57" s="11" t="e">
        <f>((C12/C10)-1)*100</f>
        <v>#DIV/0!</v>
      </c>
      <c r="D57" s="11" t="e">
        <f>((D12/D10)-1)*100</f>
        <v>#DIV/0!</v>
      </c>
      <c r="E57" s="11" t="e">
        <f>((E12/E10)-1)*100</f>
        <v>#DIV/0!</v>
      </c>
      <c r="F57" s="11" t="e">
        <f>((F12/F10)-1)*100</f>
        <v>#DIV/0!</v>
      </c>
      <c r="G57" s="11" t="e">
        <f>((G12/G10)-1)*100</f>
        <v>#DIV/0!</v>
      </c>
    </row>
    <row r="58" spans="1:7" x14ac:dyDescent="0.25">
      <c r="A58" s="11" t="s">
        <v>41</v>
      </c>
      <c r="C58" s="11" t="e">
        <f>((C33/C32)-1)*100</f>
        <v>#DIV/0!</v>
      </c>
      <c r="D58" s="11" t="e">
        <f t="shared" ref="D58:G58" si="0">((D33/D32)-1)*100</f>
        <v>#DIV/0!</v>
      </c>
      <c r="E58" s="11" t="e">
        <f t="shared" si="0"/>
        <v>#DIV/0!</v>
      </c>
      <c r="F58" s="11" t="e">
        <f t="shared" si="0"/>
        <v>#DIV/0!</v>
      </c>
      <c r="G58" s="11" t="e">
        <f t="shared" si="0"/>
        <v>#DIV/0!</v>
      </c>
    </row>
    <row r="59" spans="1:7" x14ac:dyDescent="0.25">
      <c r="A59" s="11" t="s">
        <v>42</v>
      </c>
      <c r="C59" s="11" t="e">
        <f>((C35/C34)-1)*100</f>
        <v>#DIV/0!</v>
      </c>
      <c r="D59" s="11" t="e">
        <f>((D35/D34)-1)*100</f>
        <v>#DIV/0!</v>
      </c>
      <c r="E59" s="11" t="e">
        <f>((E35/E34)-1)*100</f>
        <v>#DIV/0!</v>
      </c>
      <c r="F59" s="11" t="e">
        <f>((F35/F34)-1)*100</f>
        <v>#DIV/0!</v>
      </c>
      <c r="G59" s="11" t="e">
        <f>((G35/G34)-1)*100</f>
        <v>#DIV/0!</v>
      </c>
    </row>
    <row r="61" spans="1:7" x14ac:dyDescent="0.25">
      <c r="A61" s="11" t="s">
        <v>43</v>
      </c>
    </row>
    <row r="62" spans="1:7" x14ac:dyDescent="0.25">
      <c r="A62" s="11" t="s">
        <v>44</v>
      </c>
      <c r="C62" s="11">
        <f t="shared" ref="C62:G63" si="1">C17/C11</f>
        <v>0</v>
      </c>
      <c r="D62" s="11">
        <f t="shared" si="1"/>
        <v>0</v>
      </c>
      <c r="E62" s="11">
        <f t="shared" si="1"/>
        <v>0</v>
      </c>
      <c r="F62" s="11">
        <f t="shared" si="1"/>
        <v>0</v>
      </c>
      <c r="G62" s="11" t="e">
        <f t="shared" si="1"/>
        <v>#DIV/0!</v>
      </c>
    </row>
    <row r="63" spans="1:7" x14ac:dyDescent="0.25">
      <c r="A63" s="11" t="s">
        <v>45</v>
      </c>
      <c r="C63" s="11">
        <f t="shared" si="1"/>
        <v>27043098.950454544</v>
      </c>
      <c r="D63" s="11">
        <f t="shared" si="1"/>
        <v>47531941.193333335</v>
      </c>
      <c r="E63" s="11">
        <f>E18/E12</f>
        <v>154318881.05000001</v>
      </c>
      <c r="F63" s="11">
        <f>F18/F12</f>
        <v>0</v>
      </c>
      <c r="G63" s="11">
        <f t="shared" si="1"/>
        <v>1426869.4577777777</v>
      </c>
    </row>
    <row r="64" spans="1:7" x14ac:dyDescent="0.25">
      <c r="A64" s="11" t="s">
        <v>46</v>
      </c>
      <c r="C64" s="11" t="e">
        <f>(C62/C63)*C46</f>
        <v>#DIV/0!</v>
      </c>
      <c r="D64" s="11" t="e">
        <f>(D62/D63)*D46</f>
        <v>#DIV/0!</v>
      </c>
      <c r="E64" s="11" t="e">
        <f>(E62/E63)*E46</f>
        <v>#DIV/0!</v>
      </c>
      <c r="F64" s="11" t="e">
        <f>F62/F63*F46</f>
        <v>#DIV/0!</v>
      </c>
      <c r="G64" s="11" t="e">
        <f>G62/G63*G46</f>
        <v>#DIV/0!</v>
      </c>
    </row>
    <row r="66" spans="1:7" x14ac:dyDescent="0.25">
      <c r="A66" s="11" t="s">
        <v>47</v>
      </c>
    </row>
    <row r="67" spans="1:7" x14ac:dyDescent="0.25">
      <c r="A67" s="11" t="s">
        <v>48</v>
      </c>
      <c r="C67" s="11" t="e">
        <f>(C24/C23)*100</f>
        <v>#DIV/0!</v>
      </c>
    </row>
    <row r="68" spans="1:7" x14ac:dyDescent="0.25">
      <c r="A68" s="11" t="s">
        <v>49</v>
      </c>
      <c r="C68" s="11">
        <f>(C18/C24)*100</f>
        <v>101.460148441485</v>
      </c>
    </row>
    <row r="70" spans="1:7" ht="15.75" thickBot="1" x14ac:dyDescent="0.3">
      <c r="A70" s="27"/>
      <c r="B70" s="27"/>
      <c r="C70" s="27"/>
      <c r="D70" s="27"/>
      <c r="E70" s="27"/>
      <c r="F70" s="27"/>
      <c r="G70" s="27"/>
    </row>
    <row r="71" spans="1:7" ht="15.75" thickTop="1" x14ac:dyDescent="0.25"/>
    <row r="72" spans="1:7" x14ac:dyDescent="0.25">
      <c r="A72" s="11" t="s">
        <v>50</v>
      </c>
    </row>
    <row r="73" spans="1:7" x14ac:dyDescent="0.25">
      <c r="A73" s="11" t="s">
        <v>93</v>
      </c>
    </row>
    <row r="74" spans="1:7" x14ac:dyDescent="0.25">
      <c r="A74" s="11" t="s">
        <v>96</v>
      </c>
    </row>
    <row r="76" spans="1:7" x14ac:dyDescent="0.25">
      <c r="A76" s="11" t="s">
        <v>94</v>
      </c>
    </row>
    <row r="77" spans="1:7" x14ac:dyDescent="0.25">
      <c r="A77" s="11" t="s">
        <v>95</v>
      </c>
    </row>
    <row r="78" spans="1:7" x14ac:dyDescent="0.25">
      <c r="A78" s="11" t="s">
        <v>97</v>
      </c>
    </row>
    <row r="79" spans="1:7" x14ac:dyDescent="0.25">
      <c r="A79" s="11" t="s">
        <v>98</v>
      </c>
    </row>
    <row r="80" spans="1:7" x14ac:dyDescent="0.25">
      <c r="A80" s="11" t="s">
        <v>99</v>
      </c>
    </row>
    <row r="81" spans="1:1" x14ac:dyDescent="0.25">
      <c r="A81" s="11" t="s">
        <v>106</v>
      </c>
    </row>
    <row r="82" spans="1:1" x14ac:dyDescent="0.25">
      <c r="A82" s="28" t="s">
        <v>107</v>
      </c>
    </row>
    <row r="83" spans="1:1" x14ac:dyDescent="0.25">
      <c r="A83" s="28" t="s">
        <v>108</v>
      </c>
    </row>
  </sheetData>
  <mergeCells count="4">
    <mergeCell ref="A2:G2"/>
    <mergeCell ref="A4:A5"/>
    <mergeCell ref="C4:C5"/>
    <mergeCell ref="D4:G4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2"/>
  <sheetViews>
    <sheetView topLeftCell="A37" zoomScale="90" zoomScaleNormal="90" workbookViewId="0">
      <selection activeCell="A80" sqref="A80:A82"/>
    </sheetView>
  </sheetViews>
  <sheetFormatPr baseColWidth="10" defaultColWidth="11.42578125" defaultRowHeight="15" x14ac:dyDescent="0.25"/>
  <cols>
    <col min="1" max="1" width="58.140625" bestFit="1" customWidth="1"/>
    <col min="2" max="2" width="7.28515625" bestFit="1" customWidth="1"/>
    <col min="3" max="4" width="18.5703125" bestFit="1" customWidth="1"/>
    <col min="5" max="5" width="20.42578125" bestFit="1" customWidth="1"/>
    <col min="6" max="6" width="29.5703125" bestFit="1" customWidth="1"/>
    <col min="7" max="7" width="27.140625" bestFit="1" customWidth="1"/>
  </cols>
  <sheetData>
    <row r="2" spans="1:7" x14ac:dyDescent="0.25">
      <c r="A2" s="66" t="s">
        <v>105</v>
      </c>
      <c r="B2" s="66"/>
      <c r="C2" s="66"/>
      <c r="D2" s="66"/>
      <c r="E2" s="66"/>
      <c r="F2" s="66"/>
      <c r="G2" s="66"/>
    </row>
    <row r="4" spans="1:7" x14ac:dyDescent="0.25">
      <c r="A4" s="68" t="s">
        <v>0</v>
      </c>
      <c r="B4" s="1"/>
      <c r="C4" s="68" t="s">
        <v>1</v>
      </c>
      <c r="D4" s="74" t="s">
        <v>2</v>
      </c>
      <c r="E4" s="74"/>
      <c r="F4" s="74"/>
      <c r="G4" s="74"/>
    </row>
    <row r="5" spans="1:7" ht="15.75" thickBot="1" x14ac:dyDescent="0.3">
      <c r="A5" s="69"/>
      <c r="B5" s="3"/>
      <c r="C5" s="69"/>
      <c r="D5" s="3" t="s">
        <v>3</v>
      </c>
      <c r="E5" s="3" t="s">
        <v>4</v>
      </c>
      <c r="F5" s="3" t="s">
        <v>5</v>
      </c>
      <c r="G5" s="3" t="s">
        <v>6</v>
      </c>
    </row>
    <row r="6" spans="1:7" ht="15.75" thickTop="1" x14ac:dyDescent="0.25"/>
    <row r="7" spans="1:7" x14ac:dyDescent="0.25">
      <c r="A7" t="s">
        <v>7</v>
      </c>
    </row>
    <row r="8" spans="1:7" x14ac:dyDescent="0.25">
      <c r="B8" t="s">
        <v>8</v>
      </c>
    </row>
    <row r="9" spans="1:7" x14ac:dyDescent="0.25">
      <c r="A9" t="s">
        <v>9</v>
      </c>
      <c r="B9" t="s">
        <v>10</v>
      </c>
    </row>
    <row r="10" spans="1:7" x14ac:dyDescent="0.25">
      <c r="A10" t="s">
        <v>81</v>
      </c>
      <c r="C10" s="12">
        <f>SUM(D10:G10)</f>
        <v>0</v>
      </c>
      <c r="D10" s="12">
        <f>+'I Trimestre'!D10+'II Trimestre'!D10</f>
        <v>0</v>
      </c>
      <c r="E10" s="12">
        <f>+'I Trimestre'!E10+'II Trimestre'!E10</f>
        <v>0</v>
      </c>
      <c r="F10" s="12">
        <f>+'I Trimestre'!F10+'II Trimestre'!F10</f>
        <v>0</v>
      </c>
      <c r="G10" s="12">
        <f>+'I Trimestre'!G10+'II Trimestre'!G10</f>
        <v>0</v>
      </c>
    </row>
    <row r="11" spans="1:7" x14ac:dyDescent="0.25">
      <c r="A11" t="s">
        <v>82</v>
      </c>
      <c r="C11" s="12">
        <f t="shared" ref="C11" si="0">SUM(D11:G11)</f>
        <v>72</v>
      </c>
      <c r="D11" s="12">
        <v>17</v>
      </c>
      <c r="E11" s="12">
        <v>7</v>
      </c>
      <c r="F11" s="12">
        <v>48</v>
      </c>
      <c r="G11" s="12">
        <f>+'I Trimestre'!G11+'II Trimestre'!G11</f>
        <v>0</v>
      </c>
    </row>
    <row r="12" spans="1:7" x14ac:dyDescent="0.25">
      <c r="A12" t="s">
        <v>83</v>
      </c>
      <c r="C12" s="12">
        <f>SUM(D12:G12)</f>
        <v>23</v>
      </c>
      <c r="D12" s="12">
        <f>+'I Trimestre'!D12+'II Trimestre'!D12</f>
        <v>7</v>
      </c>
      <c r="E12" s="12">
        <f>+'I Trimestre'!E12+'II Trimestre'!E12</f>
        <v>1</v>
      </c>
      <c r="F12" s="12">
        <f>+'I Trimestre'!F12+'II Trimestre'!F12</f>
        <v>8</v>
      </c>
      <c r="G12" s="12">
        <f>+'I Trimestre'!G12+'II Trimestre'!G12</f>
        <v>7</v>
      </c>
    </row>
    <row r="13" spans="1:7" x14ac:dyDescent="0.25">
      <c r="A13" t="s">
        <v>14</v>
      </c>
      <c r="C13" s="12">
        <f>SUM(D13:G13)</f>
        <v>72</v>
      </c>
      <c r="D13" s="12">
        <v>17</v>
      </c>
      <c r="E13" s="12">
        <v>7</v>
      </c>
      <c r="F13" s="12">
        <v>48</v>
      </c>
      <c r="G13" s="12"/>
    </row>
    <row r="15" spans="1:7" x14ac:dyDescent="0.25">
      <c r="A15" t="s">
        <v>15</v>
      </c>
    </row>
    <row r="16" spans="1:7" x14ac:dyDescent="0.25">
      <c r="A16" t="s">
        <v>81</v>
      </c>
      <c r="C16" s="6">
        <f t="shared" ref="C16:C17" si="1">SUM(D16:G16)</f>
        <v>0</v>
      </c>
      <c r="D16" s="12">
        <f>+'I Trimestre'!D16+'II Trimestre'!D16</f>
        <v>0</v>
      </c>
      <c r="E16" s="12">
        <f>+'I Trimestre'!E16+'II Trimestre'!E16</f>
        <v>0</v>
      </c>
      <c r="F16" s="12">
        <f>+'I Trimestre'!F16+'II Trimestre'!F16</f>
        <v>0</v>
      </c>
      <c r="G16" s="12">
        <f>+'I Trimestre'!G16+'II Trimestre'!G16</f>
        <v>0</v>
      </c>
    </row>
    <row r="17" spans="1:7" x14ac:dyDescent="0.25">
      <c r="A17" t="s">
        <v>82</v>
      </c>
      <c r="C17" s="6">
        <f t="shared" si="1"/>
        <v>0</v>
      </c>
      <c r="D17" s="12">
        <f>+'I Trimestre'!D17+'II Trimestre'!D17</f>
        <v>0</v>
      </c>
      <c r="E17" s="12">
        <f>+'I Trimestre'!E17+'II Trimestre'!E17</f>
        <v>0</v>
      </c>
      <c r="F17" s="12">
        <f>+'I Trimestre'!F17+'II Trimestre'!F17</f>
        <v>0</v>
      </c>
      <c r="G17" s="12">
        <f>+'I Trimestre'!G17+'II Trimestre'!G17</f>
        <v>0</v>
      </c>
    </row>
    <row r="18" spans="1:7" x14ac:dyDescent="0.25">
      <c r="A18" t="s">
        <v>83</v>
      </c>
      <c r="C18" s="6">
        <f>SUM(D18:G18)</f>
        <v>0</v>
      </c>
      <c r="D18" s="12">
        <f>+'I Trimestre'!D18+'II Trimestre'!D18</f>
        <v>0</v>
      </c>
      <c r="E18" s="12">
        <f>+'I Trimestre'!E18+'II Trimestre'!E18</f>
        <v>0</v>
      </c>
      <c r="F18" s="12">
        <f>+'I Trimestre'!F18+'II Trimestre'!F18</f>
        <v>0</v>
      </c>
      <c r="G18" s="12">
        <f>+'I Trimestre'!G18+'II Trimestre'!G18</f>
        <v>0</v>
      </c>
    </row>
    <row r="19" spans="1:7" x14ac:dyDescent="0.25">
      <c r="A19" t="s">
        <v>14</v>
      </c>
      <c r="C19" s="6">
        <f>SUM(D19:G19)</f>
        <v>1736729142</v>
      </c>
      <c r="D19" s="6">
        <v>1143619142</v>
      </c>
      <c r="E19" s="6">
        <v>513110000</v>
      </c>
      <c r="F19" s="6">
        <v>80000000</v>
      </c>
      <c r="G19" s="6"/>
    </row>
    <row r="20" spans="1:7" x14ac:dyDescent="0.25">
      <c r="A20" t="s">
        <v>84</v>
      </c>
      <c r="C20" s="6"/>
      <c r="D20" s="6">
        <v>0</v>
      </c>
      <c r="E20" s="6">
        <v>0</v>
      </c>
      <c r="F20" s="6">
        <v>0</v>
      </c>
      <c r="G20" s="6">
        <v>0</v>
      </c>
    </row>
    <row r="21" spans="1:7" x14ac:dyDescent="0.25">
      <c r="C21" s="6"/>
      <c r="D21" s="6"/>
      <c r="E21" s="6"/>
      <c r="F21" s="6"/>
      <c r="G21" s="6"/>
    </row>
    <row r="22" spans="1:7" x14ac:dyDescent="0.25">
      <c r="A22" t="s">
        <v>17</v>
      </c>
      <c r="C22" s="6"/>
    </row>
    <row r="23" spans="1:7" x14ac:dyDescent="0.25">
      <c r="A23" t="s">
        <v>82</v>
      </c>
      <c r="C23" s="6"/>
    </row>
    <row r="24" spans="1:7" x14ac:dyDescent="0.25">
      <c r="A24" t="s">
        <v>83</v>
      </c>
      <c r="C24" s="12">
        <f>+'I Trimestre'!C24+'II Trimestre'!C24+'III Trimestre'!C24</f>
        <v>277262895.75</v>
      </c>
    </row>
    <row r="26" spans="1:7" x14ac:dyDescent="0.25">
      <c r="A26" t="s">
        <v>18</v>
      </c>
    </row>
    <row r="27" spans="1:7" x14ac:dyDescent="0.25">
      <c r="A27" t="s">
        <v>85</v>
      </c>
      <c r="C27" s="9">
        <v>1.3875734139666667</v>
      </c>
      <c r="D27" s="9">
        <v>1.3875734139666667</v>
      </c>
      <c r="E27" s="9">
        <v>1.3875734139666667</v>
      </c>
      <c r="F27" s="9">
        <v>1.3875734139666667</v>
      </c>
      <c r="G27" s="9">
        <v>1.3875734139666667</v>
      </c>
    </row>
    <row r="28" spans="1:7" x14ac:dyDescent="0.25">
      <c r="A28" t="s">
        <v>86</v>
      </c>
      <c r="C28" s="9">
        <v>1.45394391315</v>
      </c>
      <c r="D28" s="9">
        <v>1.45394391315</v>
      </c>
      <c r="E28" s="9">
        <v>1.45394391315</v>
      </c>
      <c r="F28" s="9">
        <v>1.45394391315</v>
      </c>
      <c r="G28" s="9">
        <v>1.45394391315</v>
      </c>
    </row>
    <row r="29" spans="1:7" s="20" customFormat="1" x14ac:dyDescent="0.25">
      <c r="A29" s="20" t="s">
        <v>100</v>
      </c>
      <c r="C29" s="23">
        <f>+D29+E29</f>
        <v>97142</v>
      </c>
      <c r="D29" s="24">
        <v>36493</v>
      </c>
      <c r="E29" s="24">
        <v>60649</v>
      </c>
      <c r="F29" s="21"/>
      <c r="G29" s="21"/>
    </row>
    <row r="31" spans="1:7" x14ac:dyDescent="0.25">
      <c r="A31" t="s">
        <v>21</v>
      </c>
    </row>
    <row r="32" spans="1:7" x14ac:dyDescent="0.25">
      <c r="A32" t="s">
        <v>87</v>
      </c>
      <c r="C32" s="8">
        <f>C16/C27</f>
        <v>0</v>
      </c>
      <c r="D32" s="8">
        <f>D16/D27</f>
        <v>0</v>
      </c>
      <c r="E32" s="8">
        <f>E16/E27</f>
        <v>0</v>
      </c>
      <c r="F32" s="8">
        <f>F16/F27</f>
        <v>0</v>
      </c>
      <c r="G32" s="8">
        <f>G16/G27</f>
        <v>0</v>
      </c>
    </row>
    <row r="33" spans="1:7" x14ac:dyDescent="0.25">
      <c r="A33" t="s">
        <v>88</v>
      </c>
      <c r="C33" s="8">
        <f>C18/C28</f>
        <v>0</v>
      </c>
      <c r="D33" s="8">
        <f>D18/D28</f>
        <v>0</v>
      </c>
      <c r="E33" s="8">
        <f>E18/E28</f>
        <v>0</v>
      </c>
      <c r="F33" s="8">
        <f>F18/F28</f>
        <v>0</v>
      </c>
      <c r="G33" s="8">
        <f>G18/G28</f>
        <v>0</v>
      </c>
    </row>
    <row r="34" spans="1:7" x14ac:dyDescent="0.25">
      <c r="A34" t="s">
        <v>89</v>
      </c>
      <c r="C34" s="8" t="e">
        <f>C32/C10</f>
        <v>#DIV/0!</v>
      </c>
      <c r="D34" s="8" t="e">
        <f>D32/D10</f>
        <v>#DIV/0!</v>
      </c>
      <c r="E34" s="8" t="e">
        <f>E32/E10</f>
        <v>#DIV/0!</v>
      </c>
      <c r="F34" s="8" t="e">
        <f>F32/F10</f>
        <v>#DIV/0!</v>
      </c>
      <c r="G34" s="8" t="e">
        <f>G32/G10</f>
        <v>#DIV/0!</v>
      </c>
    </row>
    <row r="35" spans="1:7" x14ac:dyDescent="0.25">
      <c r="A35" t="s">
        <v>90</v>
      </c>
      <c r="C35" s="8">
        <f>C33/C12</f>
        <v>0</v>
      </c>
      <c r="D35" s="8">
        <f>D33/D12</f>
        <v>0</v>
      </c>
      <c r="E35" s="8">
        <f>E33/E12</f>
        <v>0</v>
      </c>
      <c r="F35" s="8">
        <f>F33/F12</f>
        <v>0</v>
      </c>
      <c r="G35" s="8">
        <f>G33/G12</f>
        <v>0</v>
      </c>
    </row>
    <row r="36" spans="1:7" x14ac:dyDescent="0.25">
      <c r="C36" s="8"/>
      <c r="D36" s="8"/>
      <c r="E36" s="8"/>
      <c r="F36" s="8"/>
      <c r="G36" s="8"/>
    </row>
    <row r="37" spans="1:7" x14ac:dyDescent="0.25">
      <c r="A37" t="s">
        <v>26</v>
      </c>
      <c r="C37" s="8"/>
      <c r="D37" s="8"/>
      <c r="E37" s="8"/>
      <c r="F37" s="8"/>
      <c r="G37" s="8"/>
    </row>
    <row r="38" spans="1:7" x14ac:dyDescent="0.25">
      <c r="C38" s="8"/>
      <c r="D38" s="8"/>
      <c r="E38" s="8"/>
      <c r="F38" s="8"/>
      <c r="G38" s="8"/>
    </row>
    <row r="39" spans="1:7" x14ac:dyDescent="0.25">
      <c r="A39" t="s">
        <v>27</v>
      </c>
      <c r="C39" s="8"/>
      <c r="D39" s="8"/>
      <c r="E39" s="8"/>
      <c r="F39" s="8"/>
      <c r="G39" s="8"/>
    </row>
    <row r="40" spans="1:7" x14ac:dyDescent="0.25">
      <c r="A40" t="s">
        <v>28</v>
      </c>
      <c r="C40" s="8">
        <f>C11/C29*100</f>
        <v>7.4118301043832741E-2</v>
      </c>
      <c r="D40" s="8">
        <f>D11/D29*100</f>
        <v>4.658427643657688E-2</v>
      </c>
      <c r="E40" s="8">
        <f>E11/E29*100</f>
        <v>1.1541822618674669E-2</v>
      </c>
      <c r="F40" s="8" t="e">
        <f>F11/F29*100</f>
        <v>#DIV/0!</v>
      </c>
      <c r="G40" s="8" t="e">
        <f>G11/G29*100</f>
        <v>#DIV/0!</v>
      </c>
    </row>
    <row r="41" spans="1:7" x14ac:dyDescent="0.25">
      <c r="A41" t="s">
        <v>29</v>
      </c>
      <c r="C41" s="8">
        <f>C12/C29*100</f>
        <v>2.3676679500113235E-2</v>
      </c>
      <c r="D41" s="8">
        <f>D12/D29*100</f>
        <v>1.9181760885649303E-2</v>
      </c>
      <c r="E41" s="8">
        <f>E12/E29*100</f>
        <v>1.6488318026678097E-3</v>
      </c>
      <c r="F41" s="8" t="e">
        <f>F12/F29*100</f>
        <v>#DIV/0!</v>
      </c>
      <c r="G41" s="8" t="e">
        <f>G12/G29*100</f>
        <v>#DIV/0!</v>
      </c>
    </row>
    <row r="42" spans="1:7" x14ac:dyDescent="0.25">
      <c r="C42" s="8"/>
      <c r="D42" s="8"/>
      <c r="E42" s="8"/>
      <c r="F42" s="8"/>
      <c r="G42" s="8"/>
    </row>
    <row r="43" spans="1:7" x14ac:dyDescent="0.25">
      <c r="A43" t="s">
        <v>30</v>
      </c>
      <c r="C43" s="8"/>
      <c r="D43" s="8"/>
      <c r="E43" s="8"/>
      <c r="F43" s="8"/>
      <c r="G43" s="8"/>
    </row>
    <row r="44" spans="1:7" x14ac:dyDescent="0.25">
      <c r="A44" t="s">
        <v>31</v>
      </c>
      <c r="C44" s="8">
        <f>C12/C11*100</f>
        <v>31.944444444444443</v>
      </c>
      <c r="D44" s="8">
        <f>D12/D11*100</f>
        <v>41.17647058823529</v>
      </c>
      <c r="E44" s="8">
        <f>E12/E11*100</f>
        <v>14.285714285714285</v>
      </c>
      <c r="F44" s="8">
        <f>F12/F11*100</f>
        <v>16.666666666666664</v>
      </c>
      <c r="G44" s="8" t="e">
        <f>G12/G11*100</f>
        <v>#DIV/0!</v>
      </c>
    </row>
    <row r="45" spans="1:7" x14ac:dyDescent="0.25">
      <c r="A45" t="s">
        <v>32</v>
      </c>
      <c r="C45" s="8" t="e">
        <f>C18/C17*100</f>
        <v>#DIV/0!</v>
      </c>
      <c r="D45" s="8" t="e">
        <f>D18/D17*100</f>
        <v>#DIV/0!</v>
      </c>
      <c r="E45" s="8" t="e">
        <f>E18/E17*100</f>
        <v>#DIV/0!</v>
      </c>
      <c r="F45" s="8" t="e">
        <f>F18/F17*100</f>
        <v>#DIV/0!</v>
      </c>
      <c r="G45" s="8" t="e">
        <f>G18/G17*100</f>
        <v>#DIV/0!</v>
      </c>
    </row>
    <row r="46" spans="1:7" x14ac:dyDescent="0.25">
      <c r="A46" t="s">
        <v>33</v>
      </c>
      <c r="C46" s="8" t="e">
        <f>AVERAGE(C44:C45)</f>
        <v>#DIV/0!</v>
      </c>
      <c r="D46" s="8" t="e">
        <f>AVERAGE(D44:D45)</f>
        <v>#DIV/0!</v>
      </c>
      <c r="E46" s="8" t="e">
        <f>AVERAGE(E44:E45)</f>
        <v>#DIV/0!</v>
      </c>
      <c r="F46" s="8" t="e">
        <f>AVERAGE(F44:F45)</f>
        <v>#DIV/0!</v>
      </c>
      <c r="G46" s="8" t="e">
        <f>AVERAGE(G44:G45)</f>
        <v>#DIV/0!</v>
      </c>
    </row>
    <row r="47" spans="1:7" x14ac:dyDescent="0.25">
      <c r="C47" s="8"/>
      <c r="D47" s="8"/>
      <c r="E47" s="8"/>
      <c r="F47" s="8"/>
      <c r="G47" s="8"/>
    </row>
    <row r="48" spans="1:7" x14ac:dyDescent="0.25">
      <c r="A48" t="s">
        <v>34</v>
      </c>
      <c r="C48" s="8"/>
      <c r="D48" s="8"/>
      <c r="E48" s="8"/>
      <c r="F48" s="8"/>
      <c r="G48" s="8"/>
    </row>
    <row r="49" spans="1:7" x14ac:dyDescent="0.25">
      <c r="A49" t="s">
        <v>35</v>
      </c>
      <c r="C49" s="8">
        <f>C12/C13*100</f>
        <v>31.944444444444443</v>
      </c>
      <c r="D49" s="8">
        <f>D12/D13*100</f>
        <v>41.17647058823529</v>
      </c>
      <c r="E49" s="8">
        <f>E12/E13*100</f>
        <v>14.285714285714285</v>
      </c>
      <c r="F49" s="8">
        <f>F12/F13*100</f>
        <v>16.666666666666664</v>
      </c>
      <c r="G49" s="8" t="e">
        <f>G12/G13*100</f>
        <v>#DIV/0!</v>
      </c>
    </row>
    <row r="50" spans="1:7" x14ac:dyDescent="0.25">
      <c r="A50" t="s">
        <v>36</v>
      </c>
      <c r="C50" s="8">
        <f>C18/C19*100</f>
        <v>0</v>
      </c>
      <c r="D50" s="8">
        <f>D18/D19*100</f>
        <v>0</v>
      </c>
      <c r="E50" s="8">
        <f>E18/E19*100</f>
        <v>0</v>
      </c>
      <c r="F50" s="8">
        <f>F18/F19*100</f>
        <v>0</v>
      </c>
      <c r="G50" s="8" t="e">
        <f>G18/G19*100</f>
        <v>#DIV/0!</v>
      </c>
    </row>
    <row r="51" spans="1:7" x14ac:dyDescent="0.25">
      <c r="A51" t="s">
        <v>37</v>
      </c>
      <c r="C51" s="8">
        <f>(C49+C50)/2</f>
        <v>15.972222222222221</v>
      </c>
      <c r="D51" s="8">
        <f>(D49+D50)/2</f>
        <v>20.588235294117645</v>
      </c>
      <c r="E51" s="8">
        <f>(E49+E50)/2</f>
        <v>7.1428571428571423</v>
      </c>
      <c r="F51" s="8">
        <f>(F49+F50)/2</f>
        <v>8.3333333333333321</v>
      </c>
      <c r="G51" s="8" t="e">
        <f>(G49+G50)/2</f>
        <v>#DIV/0!</v>
      </c>
    </row>
    <row r="52" spans="1:7" x14ac:dyDescent="0.25">
      <c r="C52" s="8"/>
      <c r="D52" s="8"/>
      <c r="E52" s="8"/>
      <c r="F52" s="8"/>
      <c r="G52" s="8"/>
    </row>
    <row r="53" spans="1:7" x14ac:dyDescent="0.25">
      <c r="A53" t="s">
        <v>92</v>
      </c>
      <c r="C53" s="8"/>
      <c r="D53" s="8"/>
      <c r="E53" s="8"/>
      <c r="F53" s="8"/>
      <c r="G53" s="8"/>
    </row>
    <row r="54" spans="1:7" x14ac:dyDescent="0.25">
      <c r="A54" t="s">
        <v>38</v>
      </c>
      <c r="C54" s="8" t="e">
        <f>C20/C18*100</f>
        <v>#DIV/0!</v>
      </c>
      <c r="D54" s="8" t="e">
        <f>D20/D18*100</f>
        <v>#DIV/0!</v>
      </c>
      <c r="E54" s="8" t="e">
        <f>E20/E18*100</f>
        <v>#DIV/0!</v>
      </c>
      <c r="F54" s="8" t="e">
        <f>F20/F18*100</f>
        <v>#DIV/0!</v>
      </c>
      <c r="G54" s="8" t="e">
        <f>G20/G18*100</f>
        <v>#DIV/0!</v>
      </c>
    </row>
    <row r="55" spans="1:7" x14ac:dyDescent="0.25">
      <c r="C55" s="8"/>
      <c r="D55" s="8"/>
      <c r="E55" s="8"/>
      <c r="F55" s="8"/>
      <c r="G55" s="8"/>
    </row>
    <row r="56" spans="1:7" x14ac:dyDescent="0.25">
      <c r="A56" t="s">
        <v>39</v>
      </c>
      <c r="C56" s="8"/>
      <c r="D56" s="8"/>
      <c r="E56" s="8"/>
      <c r="F56" s="8"/>
      <c r="G56" s="8"/>
    </row>
    <row r="57" spans="1:7" x14ac:dyDescent="0.25">
      <c r="A57" t="s">
        <v>40</v>
      </c>
      <c r="C57" s="8" t="e">
        <f>((C12/C10)-1)*100</f>
        <v>#DIV/0!</v>
      </c>
      <c r="D57" s="8" t="e">
        <f>((D12/D10)-1)*100</f>
        <v>#DIV/0!</v>
      </c>
      <c r="E57" s="8" t="e">
        <f>((E12/E10)-1)*100</f>
        <v>#DIV/0!</v>
      </c>
      <c r="F57" s="8" t="e">
        <f>((F12/F10)-1)*100</f>
        <v>#DIV/0!</v>
      </c>
      <c r="G57" s="8" t="e">
        <f>((G12/G10)-1)*100</f>
        <v>#DIV/0!</v>
      </c>
    </row>
    <row r="58" spans="1:7" x14ac:dyDescent="0.25">
      <c r="A58" t="s">
        <v>41</v>
      </c>
      <c r="C58" s="8" t="e">
        <f>((C33/C32)-1)*100</f>
        <v>#DIV/0!</v>
      </c>
      <c r="D58" s="8" t="e">
        <f t="shared" ref="D58:G58" si="2">((D33/D32)-1)*100</f>
        <v>#DIV/0!</v>
      </c>
      <c r="E58" s="8" t="e">
        <f t="shared" si="2"/>
        <v>#DIV/0!</v>
      </c>
      <c r="F58" s="8" t="e">
        <f t="shared" si="2"/>
        <v>#DIV/0!</v>
      </c>
      <c r="G58" s="8" t="e">
        <f t="shared" si="2"/>
        <v>#DIV/0!</v>
      </c>
    </row>
    <row r="59" spans="1:7" x14ac:dyDescent="0.25">
      <c r="A59" t="s">
        <v>42</v>
      </c>
      <c r="C59" s="8" t="e">
        <f>((C35/C34)-1)*100</f>
        <v>#DIV/0!</v>
      </c>
      <c r="D59" s="8" t="e">
        <f>((D35/D34)-1)*100</f>
        <v>#DIV/0!</v>
      </c>
      <c r="E59" s="8" t="e">
        <f>((E35/E34)-1)*100</f>
        <v>#DIV/0!</v>
      </c>
      <c r="F59" s="8" t="e">
        <f>((F35/F34)-1)*100</f>
        <v>#DIV/0!</v>
      </c>
      <c r="G59" s="8" t="e">
        <f>((G35/G34)-1)*100</f>
        <v>#DIV/0!</v>
      </c>
    </row>
    <row r="60" spans="1:7" x14ac:dyDescent="0.25">
      <c r="C60" s="8"/>
      <c r="D60" s="8"/>
      <c r="E60" s="8"/>
      <c r="F60" s="8"/>
      <c r="G60" s="8"/>
    </row>
    <row r="61" spans="1:7" x14ac:dyDescent="0.25">
      <c r="A61" t="s">
        <v>43</v>
      </c>
      <c r="C61" s="8"/>
      <c r="D61" s="8"/>
      <c r="E61" s="8"/>
      <c r="F61" s="8"/>
      <c r="G61" s="8"/>
    </row>
    <row r="62" spans="1:7" x14ac:dyDescent="0.25">
      <c r="A62" t="s">
        <v>44</v>
      </c>
      <c r="C62" s="8">
        <f t="shared" ref="C62:G63" si="3">C17/C11</f>
        <v>0</v>
      </c>
      <c r="D62" s="8">
        <f t="shared" si="3"/>
        <v>0</v>
      </c>
      <c r="E62" s="8">
        <f t="shared" si="3"/>
        <v>0</v>
      </c>
      <c r="F62" s="8">
        <f t="shared" si="3"/>
        <v>0</v>
      </c>
      <c r="G62" s="8" t="e">
        <f t="shared" si="3"/>
        <v>#DIV/0!</v>
      </c>
    </row>
    <row r="63" spans="1:7" x14ac:dyDescent="0.25">
      <c r="A63" t="s">
        <v>45</v>
      </c>
      <c r="C63" s="8">
        <f t="shared" si="3"/>
        <v>0</v>
      </c>
      <c r="D63" s="8">
        <f t="shared" si="3"/>
        <v>0</v>
      </c>
      <c r="E63" s="8">
        <f>E18/E12</f>
        <v>0</v>
      </c>
      <c r="F63" s="8">
        <f>F18/F12</f>
        <v>0</v>
      </c>
      <c r="G63" s="8">
        <f t="shared" si="3"/>
        <v>0</v>
      </c>
    </row>
    <row r="64" spans="1:7" x14ac:dyDescent="0.25">
      <c r="A64" t="s">
        <v>46</v>
      </c>
      <c r="C64" s="8" t="e">
        <f>(C62/C63)*C46</f>
        <v>#DIV/0!</v>
      </c>
      <c r="D64" s="8" t="e">
        <f>(D62/D63)*D46</f>
        <v>#DIV/0!</v>
      </c>
      <c r="E64" s="8" t="e">
        <f>(E62/E63)*E46</f>
        <v>#DIV/0!</v>
      </c>
      <c r="F64" s="8" t="e">
        <f>F62/F63*F46</f>
        <v>#DIV/0!</v>
      </c>
      <c r="G64" s="8" t="e">
        <f>G62/G63*G46</f>
        <v>#DIV/0!</v>
      </c>
    </row>
    <row r="65" spans="1:7" x14ac:dyDescent="0.25">
      <c r="C65" s="8"/>
      <c r="D65" s="8"/>
      <c r="E65" s="8"/>
      <c r="F65" s="8"/>
      <c r="G65" s="8"/>
    </row>
    <row r="66" spans="1:7" x14ac:dyDescent="0.25">
      <c r="A66" t="s">
        <v>47</v>
      </c>
      <c r="C66" s="8"/>
      <c r="D66" s="8"/>
      <c r="E66" s="8"/>
      <c r="F66" s="8"/>
      <c r="G66" s="8"/>
    </row>
    <row r="67" spans="1:7" x14ac:dyDescent="0.25">
      <c r="A67" t="s">
        <v>48</v>
      </c>
      <c r="C67" s="8" t="e">
        <f>(C24/C23)*100</f>
        <v>#DIV/0!</v>
      </c>
      <c r="D67" s="8"/>
      <c r="E67" s="8"/>
      <c r="F67" s="8"/>
      <c r="G67" s="8"/>
    </row>
    <row r="68" spans="1:7" x14ac:dyDescent="0.25">
      <c r="A68" t="s">
        <v>49</v>
      </c>
      <c r="C68" s="8">
        <f>(C18/C24)*100</f>
        <v>0</v>
      </c>
      <c r="D68" s="8"/>
      <c r="E68" s="8"/>
      <c r="F68" s="8"/>
      <c r="G68" s="8"/>
    </row>
    <row r="70" spans="1:7" ht="15.75" thickBot="1" x14ac:dyDescent="0.3">
      <c r="A70" s="14"/>
      <c r="B70" s="14"/>
      <c r="C70" s="14"/>
      <c r="D70" s="14"/>
      <c r="E70" s="14"/>
      <c r="F70" s="14"/>
      <c r="G70" s="14"/>
    </row>
    <row r="71" spans="1:7" ht="15.75" thickTop="1" x14ac:dyDescent="0.25"/>
    <row r="72" spans="1:7" x14ac:dyDescent="0.25">
      <c r="A72" t="s">
        <v>50</v>
      </c>
    </row>
    <row r="73" spans="1:7" x14ac:dyDescent="0.25">
      <c r="A73" t="s">
        <v>93</v>
      </c>
    </row>
    <row r="74" spans="1:7" x14ac:dyDescent="0.25">
      <c r="A74" t="s">
        <v>96</v>
      </c>
    </row>
    <row r="76" spans="1:7" x14ac:dyDescent="0.25">
      <c r="A76" t="s">
        <v>94</v>
      </c>
    </row>
    <row r="77" spans="1:7" x14ac:dyDescent="0.25">
      <c r="A77" t="s">
        <v>95</v>
      </c>
    </row>
    <row r="78" spans="1:7" x14ac:dyDescent="0.25">
      <c r="A78" t="s">
        <v>97</v>
      </c>
    </row>
    <row r="79" spans="1:7" x14ac:dyDescent="0.25">
      <c r="A79" t="s">
        <v>98</v>
      </c>
    </row>
    <row r="80" spans="1:7" x14ac:dyDescent="0.25">
      <c r="A80" t="s">
        <v>106</v>
      </c>
    </row>
    <row r="81" spans="1:1" x14ac:dyDescent="0.25">
      <c r="A81" s="22" t="s">
        <v>107</v>
      </c>
    </row>
    <row r="82" spans="1:1" x14ac:dyDescent="0.25">
      <c r="A82" s="22" t="s">
        <v>108</v>
      </c>
    </row>
  </sheetData>
  <mergeCells count="4">
    <mergeCell ref="A2:G2"/>
    <mergeCell ref="A4:A5"/>
    <mergeCell ref="C4:C5"/>
    <mergeCell ref="D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3"/>
  <sheetViews>
    <sheetView topLeftCell="A34" zoomScale="90" zoomScaleNormal="90" workbookViewId="0">
      <selection activeCell="A81" sqref="A81:A83"/>
    </sheetView>
  </sheetViews>
  <sheetFormatPr baseColWidth="10" defaultColWidth="11.42578125" defaultRowHeight="15" x14ac:dyDescent="0.25"/>
  <cols>
    <col min="1" max="1" width="58.140625" bestFit="1" customWidth="1"/>
    <col min="2" max="2" width="7.28515625" bestFit="1" customWidth="1"/>
    <col min="3" max="4" width="18.5703125" bestFit="1" customWidth="1"/>
    <col min="5" max="5" width="20.42578125" bestFit="1" customWidth="1"/>
    <col min="6" max="6" width="29.5703125" bestFit="1" customWidth="1"/>
    <col min="7" max="7" width="27.140625" bestFit="1" customWidth="1"/>
  </cols>
  <sheetData>
    <row r="2" spans="1:7" x14ac:dyDescent="0.25">
      <c r="A2" s="66" t="s">
        <v>105</v>
      </c>
      <c r="B2" s="66"/>
      <c r="C2" s="66"/>
      <c r="D2" s="66"/>
      <c r="E2" s="66"/>
      <c r="F2" s="66"/>
      <c r="G2" s="66"/>
    </row>
    <row r="4" spans="1:7" x14ac:dyDescent="0.25">
      <c r="A4" s="68" t="s">
        <v>0</v>
      </c>
      <c r="B4" s="1"/>
      <c r="C4" s="68" t="s">
        <v>1</v>
      </c>
      <c r="D4" s="74" t="s">
        <v>2</v>
      </c>
      <c r="E4" s="74"/>
      <c r="F4" s="74"/>
      <c r="G4" s="74"/>
    </row>
    <row r="5" spans="1:7" ht="15.75" thickBot="1" x14ac:dyDescent="0.3">
      <c r="A5" s="69"/>
      <c r="B5" s="3"/>
      <c r="C5" s="69"/>
      <c r="D5" s="3" t="s">
        <v>3</v>
      </c>
      <c r="E5" s="3" t="s">
        <v>4</v>
      </c>
      <c r="F5" s="3" t="s">
        <v>5</v>
      </c>
      <c r="G5" s="3" t="s">
        <v>6</v>
      </c>
    </row>
    <row r="6" spans="1:7" ht="15.75" thickTop="1" x14ac:dyDescent="0.25"/>
    <row r="7" spans="1:7" x14ac:dyDescent="0.25">
      <c r="A7" t="s">
        <v>7</v>
      </c>
    </row>
    <row r="8" spans="1:7" x14ac:dyDescent="0.25">
      <c r="B8" t="s">
        <v>8</v>
      </c>
    </row>
    <row r="9" spans="1:7" x14ac:dyDescent="0.25">
      <c r="A9" t="s">
        <v>9</v>
      </c>
      <c r="B9" t="s">
        <v>10</v>
      </c>
    </row>
    <row r="10" spans="1:7" x14ac:dyDescent="0.25">
      <c r="A10" t="s">
        <v>81</v>
      </c>
      <c r="C10" s="12">
        <f t="shared" ref="C10:C11" si="0">SUM(D10:G10)</f>
        <v>0</v>
      </c>
      <c r="D10" s="12">
        <f>+'I Trimestre'!D10+'II Trimestre'!D10+'III Trimestre'!D10</f>
        <v>0</v>
      </c>
      <c r="E10" s="12">
        <f>+'I Trimestre'!E10+'II Trimestre'!E10+'III Trimestre'!E10</f>
        <v>0</v>
      </c>
      <c r="F10" s="12">
        <f>+'I Trimestre'!F10+'II Trimestre'!F10+'III Trimestre'!F10</f>
        <v>0</v>
      </c>
      <c r="G10" s="12">
        <f>+'I Trimestre'!G10+'II Trimestre'!G10+'III Trimestre'!G10</f>
        <v>0</v>
      </c>
    </row>
    <row r="11" spans="1:7" x14ac:dyDescent="0.25">
      <c r="A11" t="s">
        <v>82</v>
      </c>
      <c r="C11" s="12">
        <f t="shared" si="0"/>
        <v>85</v>
      </c>
      <c r="D11" s="12">
        <v>25</v>
      </c>
      <c r="E11" s="12">
        <v>14</v>
      </c>
      <c r="F11" s="12">
        <v>46</v>
      </c>
      <c r="G11" s="12">
        <f>+'I Trimestre'!G11+'II Trimestre'!G11+'III Trimestre'!G11</f>
        <v>0</v>
      </c>
    </row>
    <row r="12" spans="1:7" x14ac:dyDescent="0.25">
      <c r="A12" t="s">
        <v>83</v>
      </c>
      <c r="C12" s="12">
        <f>SUM(D12:G12)</f>
        <v>32</v>
      </c>
      <c r="D12" s="12">
        <f>+'I Trimestre'!D12+'II Trimestre'!D12+'III Trimestre'!D12</f>
        <v>7</v>
      </c>
      <c r="E12" s="12">
        <f>+'I Trimestre'!E12+'II Trimestre'!E12+'III Trimestre'!E12</f>
        <v>1</v>
      </c>
      <c r="F12" s="12">
        <f>+'I Trimestre'!F12+'II Trimestre'!F12+'III Trimestre'!F12</f>
        <v>15</v>
      </c>
      <c r="G12" s="12">
        <f>+'I Trimestre'!G12+'II Trimestre'!G12+'III Trimestre'!G12</f>
        <v>9</v>
      </c>
    </row>
    <row r="13" spans="1:7" x14ac:dyDescent="0.25">
      <c r="A13" t="s">
        <v>14</v>
      </c>
      <c r="C13" s="12">
        <f>SUM(D13:G13)</f>
        <v>85</v>
      </c>
      <c r="D13" s="12">
        <v>25</v>
      </c>
      <c r="E13" s="12">
        <v>14</v>
      </c>
      <c r="F13" s="12">
        <v>46</v>
      </c>
      <c r="G13" s="12"/>
    </row>
    <row r="15" spans="1:7" x14ac:dyDescent="0.25">
      <c r="A15" t="s">
        <v>15</v>
      </c>
    </row>
    <row r="16" spans="1:7" x14ac:dyDescent="0.25">
      <c r="A16" t="s">
        <v>81</v>
      </c>
      <c r="C16" s="6">
        <f t="shared" ref="C16:C17" si="1">SUM(D16:G16)</f>
        <v>0</v>
      </c>
      <c r="D16" s="12">
        <f>+'I Trimestre'!D16+'II Trimestre'!D16+'III Trimestre'!D16</f>
        <v>0</v>
      </c>
      <c r="E16" s="12">
        <f>+'I Trimestre'!E16+'II Trimestre'!E16+'III Trimestre'!E16</f>
        <v>0</v>
      </c>
      <c r="F16" s="12">
        <f>+'I Trimestre'!F16+'II Trimestre'!F16+'III Trimestre'!F16</f>
        <v>0</v>
      </c>
      <c r="G16" s="12">
        <f>+'I Trimestre'!G16+'II Trimestre'!G16+'III Trimestre'!G16</f>
        <v>0</v>
      </c>
    </row>
    <row r="17" spans="1:7" x14ac:dyDescent="0.25">
      <c r="A17" t="s">
        <v>82</v>
      </c>
      <c r="C17" s="6">
        <f t="shared" si="1"/>
        <v>0</v>
      </c>
      <c r="D17" s="12">
        <f>+'I Trimestre'!D17+'II Trimestre'!D17+'III Trimestre'!D17</f>
        <v>0</v>
      </c>
      <c r="E17" s="12">
        <f>+'I Trimestre'!E17+'II Trimestre'!E17+'III Trimestre'!E17</f>
        <v>0</v>
      </c>
      <c r="F17" s="12">
        <f>+'I Trimestre'!F17+'II Trimestre'!F17+'III Trimestre'!F17</f>
        <v>0</v>
      </c>
      <c r="G17" s="12">
        <f>+'I Trimestre'!G17+'II Trimestre'!G17+'III Trimestre'!G17</f>
        <v>0</v>
      </c>
    </row>
    <row r="18" spans="1:7" x14ac:dyDescent="0.25">
      <c r="A18" t="s">
        <v>83</v>
      </c>
      <c r="C18" s="6">
        <f>SUM(D18:G18)</f>
        <v>146844097.84</v>
      </c>
      <c r="D18" s="12">
        <f>+'I Trimestre'!D18+'II Trimestre'!D18+'III Trimestre'!D18</f>
        <v>33839031.969999999</v>
      </c>
      <c r="E18" s="12">
        <f>+'I Trimestre'!E18+'II Trimestre'!E18+'III Trimestre'!E18</f>
        <v>39911892.969999999</v>
      </c>
      <c r="F18" s="12">
        <f>+'I Trimestre'!F18+'II Trimestre'!F18+'III Trimestre'!F18</f>
        <v>0</v>
      </c>
      <c r="G18" s="12">
        <f>+'I Trimestre'!G18+'II Trimestre'!G18+'III Trimestre'!G18</f>
        <v>73093172.900000006</v>
      </c>
    </row>
    <row r="19" spans="1:7" x14ac:dyDescent="0.25">
      <c r="A19" t="s">
        <v>14</v>
      </c>
      <c r="C19" s="18">
        <f>SUM(D19:G19)</f>
        <v>2736729142</v>
      </c>
      <c r="D19" s="18">
        <v>1169509142</v>
      </c>
      <c r="E19" s="18">
        <v>1224020000</v>
      </c>
      <c r="F19" s="18">
        <v>343200000</v>
      </c>
      <c r="G19" s="6"/>
    </row>
    <row r="20" spans="1:7" x14ac:dyDescent="0.25">
      <c r="A20" t="s">
        <v>84</v>
      </c>
      <c r="C20" s="6"/>
      <c r="D20" s="6">
        <v>0</v>
      </c>
      <c r="E20" s="6">
        <v>0</v>
      </c>
      <c r="F20" s="6">
        <v>0</v>
      </c>
      <c r="G20" s="6">
        <v>0</v>
      </c>
    </row>
    <row r="21" spans="1:7" x14ac:dyDescent="0.25">
      <c r="C21" s="6"/>
      <c r="D21" s="6"/>
      <c r="E21" s="6"/>
      <c r="F21" s="6"/>
      <c r="G21" s="6"/>
    </row>
    <row r="22" spans="1:7" x14ac:dyDescent="0.25">
      <c r="A22" t="s">
        <v>17</v>
      </c>
      <c r="C22" s="6"/>
    </row>
    <row r="23" spans="1:7" x14ac:dyDescent="0.25">
      <c r="A23" t="s">
        <v>82</v>
      </c>
      <c r="C23" s="6"/>
    </row>
    <row r="24" spans="1:7" x14ac:dyDescent="0.25">
      <c r="A24" t="s">
        <v>83</v>
      </c>
      <c r="C24" s="12">
        <f>+'I Trimestre'!C24+'II Trimestre'!C24+'III Trimestre'!C24</f>
        <v>277262895.75</v>
      </c>
    </row>
    <row r="26" spans="1:7" x14ac:dyDescent="0.25">
      <c r="A26" t="s">
        <v>18</v>
      </c>
    </row>
    <row r="27" spans="1:7" x14ac:dyDescent="0.25">
      <c r="A27" t="s">
        <v>85</v>
      </c>
      <c r="C27" s="9">
        <v>1.3931300646666669</v>
      </c>
      <c r="D27" s="9">
        <v>1.3931300646666669</v>
      </c>
      <c r="E27" s="9">
        <v>1.3931300646666669</v>
      </c>
      <c r="F27" s="9">
        <v>1.3931300646666669</v>
      </c>
      <c r="G27" s="9">
        <v>1.3931300646666669</v>
      </c>
    </row>
    <row r="28" spans="1:7" x14ac:dyDescent="0.25">
      <c r="A28" t="s">
        <v>86</v>
      </c>
      <c r="C28" s="9">
        <v>1.4617491794222224</v>
      </c>
      <c r="D28" s="9">
        <v>1.4617491794222224</v>
      </c>
      <c r="E28" s="9">
        <v>1.4617491794222224</v>
      </c>
      <c r="F28" s="9">
        <v>1.4617491794222224</v>
      </c>
      <c r="G28" s="9">
        <v>1.4617491794222224</v>
      </c>
    </row>
    <row r="29" spans="1:7" x14ac:dyDescent="0.25">
      <c r="A29" s="20" t="s">
        <v>100</v>
      </c>
      <c r="B29" s="20"/>
      <c r="C29" s="23">
        <f>+D29+E29</f>
        <v>97142</v>
      </c>
      <c r="D29" s="24">
        <v>36493</v>
      </c>
      <c r="E29" s="24">
        <v>60649</v>
      </c>
      <c r="F29" s="21"/>
      <c r="G29" s="21"/>
    </row>
    <row r="31" spans="1:7" x14ac:dyDescent="0.25">
      <c r="A31" t="s">
        <v>21</v>
      </c>
    </row>
    <row r="32" spans="1:7" x14ac:dyDescent="0.25">
      <c r="A32" t="s">
        <v>87</v>
      </c>
      <c r="C32" s="8">
        <f>C16/C27</f>
        <v>0</v>
      </c>
      <c r="D32" s="8">
        <f>D16/D27</f>
        <v>0</v>
      </c>
      <c r="E32" s="8">
        <f>E16/E27</f>
        <v>0</v>
      </c>
      <c r="F32" s="8">
        <f>F16/F27</f>
        <v>0</v>
      </c>
      <c r="G32" s="8">
        <f>G16/G27</f>
        <v>0</v>
      </c>
    </row>
    <row r="33" spans="1:7" x14ac:dyDescent="0.25">
      <c r="A33" t="s">
        <v>88</v>
      </c>
      <c r="C33" s="8">
        <f>C18/C28</f>
        <v>100457793.92743854</v>
      </c>
      <c r="D33" s="8">
        <f>D18/D28</f>
        <v>23149684.259357933</v>
      </c>
      <c r="E33" s="8">
        <f>E18/E28</f>
        <v>27304200.701365028</v>
      </c>
      <c r="F33" s="8">
        <f>F18/F28</f>
        <v>0</v>
      </c>
      <c r="G33" s="8">
        <f>G18/G28</f>
        <v>50003908.966715582</v>
      </c>
    </row>
    <row r="34" spans="1:7" x14ac:dyDescent="0.25">
      <c r="A34" t="s">
        <v>89</v>
      </c>
      <c r="C34" s="8" t="e">
        <f>C32/C10</f>
        <v>#DIV/0!</v>
      </c>
      <c r="D34" s="8" t="e">
        <f>D32/D10</f>
        <v>#DIV/0!</v>
      </c>
      <c r="E34" s="8" t="e">
        <f>E32/E10</f>
        <v>#DIV/0!</v>
      </c>
      <c r="F34" s="8" t="e">
        <f>F32/F10</f>
        <v>#DIV/0!</v>
      </c>
      <c r="G34" s="8" t="e">
        <f>G32/G10</f>
        <v>#DIV/0!</v>
      </c>
    </row>
    <row r="35" spans="1:7" x14ac:dyDescent="0.25">
      <c r="A35" t="s">
        <v>90</v>
      </c>
      <c r="C35" s="8">
        <f>C33/C12</f>
        <v>3139306.0602324544</v>
      </c>
      <c r="D35" s="8">
        <f>D33/D12</f>
        <v>3307097.7513368474</v>
      </c>
      <c r="E35" s="8">
        <f>E33/E12</f>
        <v>27304200.701365028</v>
      </c>
      <c r="F35" s="8">
        <f>F33/F12</f>
        <v>0</v>
      </c>
      <c r="G35" s="8">
        <f>G33/G12</f>
        <v>5555989.8851906201</v>
      </c>
    </row>
    <row r="36" spans="1:7" x14ac:dyDescent="0.25">
      <c r="C36" s="8"/>
      <c r="D36" s="8"/>
      <c r="E36" s="8"/>
      <c r="F36" s="8"/>
      <c r="G36" s="8"/>
    </row>
    <row r="37" spans="1:7" x14ac:dyDescent="0.25">
      <c r="A37" t="s">
        <v>26</v>
      </c>
      <c r="C37" s="8"/>
      <c r="D37" s="8"/>
      <c r="E37" s="8"/>
      <c r="F37" s="8"/>
      <c r="G37" s="8"/>
    </row>
    <row r="38" spans="1:7" x14ac:dyDescent="0.25">
      <c r="C38" s="8"/>
      <c r="D38" s="8"/>
      <c r="E38" s="8"/>
      <c r="F38" s="8"/>
      <c r="G38" s="8"/>
    </row>
    <row r="39" spans="1:7" x14ac:dyDescent="0.25">
      <c r="A39" t="s">
        <v>27</v>
      </c>
      <c r="C39" s="8"/>
      <c r="D39" s="8"/>
      <c r="E39" s="8"/>
      <c r="F39" s="8"/>
      <c r="G39" s="8"/>
    </row>
    <row r="40" spans="1:7" x14ac:dyDescent="0.25">
      <c r="A40" t="s">
        <v>28</v>
      </c>
      <c r="C40" s="8">
        <f>C11/C29*100</f>
        <v>8.7500772065635876E-2</v>
      </c>
      <c r="D40" s="8">
        <f>D11/D29*100</f>
        <v>6.8506288877318938E-2</v>
      </c>
      <c r="E40" s="8">
        <f>E11/E29*100</f>
        <v>2.3083645237349338E-2</v>
      </c>
      <c r="F40" s="8" t="e">
        <f>F11/F29*100</f>
        <v>#DIV/0!</v>
      </c>
      <c r="G40" s="8" t="e">
        <f>G11/G29*100</f>
        <v>#DIV/0!</v>
      </c>
    </row>
    <row r="41" spans="1:7" x14ac:dyDescent="0.25">
      <c r="A41" t="s">
        <v>29</v>
      </c>
      <c r="C41" s="8">
        <f>C12/C29*100</f>
        <v>3.2941467130592331E-2</v>
      </c>
      <c r="D41" s="8">
        <f>D12/D29*100</f>
        <v>1.9181760885649303E-2</v>
      </c>
      <c r="E41" s="8">
        <f>E12/E29*100</f>
        <v>1.6488318026678097E-3</v>
      </c>
      <c r="F41" s="8" t="e">
        <f>F12/F29*100</f>
        <v>#DIV/0!</v>
      </c>
      <c r="G41" s="8" t="e">
        <f>G12/G29*100</f>
        <v>#DIV/0!</v>
      </c>
    </row>
    <row r="42" spans="1:7" x14ac:dyDescent="0.25">
      <c r="C42" s="8"/>
      <c r="D42" s="8"/>
      <c r="E42" s="8"/>
      <c r="F42" s="8"/>
      <c r="G42" s="8"/>
    </row>
    <row r="43" spans="1:7" x14ac:dyDescent="0.25">
      <c r="A43" t="s">
        <v>30</v>
      </c>
      <c r="C43" s="8"/>
      <c r="D43" s="8"/>
      <c r="E43" s="8"/>
      <c r="F43" s="8"/>
      <c r="G43" s="8"/>
    </row>
    <row r="44" spans="1:7" x14ac:dyDescent="0.25">
      <c r="A44" t="s">
        <v>31</v>
      </c>
      <c r="C44" s="8">
        <f>C12/C11*100</f>
        <v>37.647058823529413</v>
      </c>
      <c r="D44" s="8">
        <f>D12/D11*100</f>
        <v>28.000000000000004</v>
      </c>
      <c r="E44" s="8">
        <f>E12/E11*100</f>
        <v>7.1428571428571423</v>
      </c>
      <c r="F44" s="8">
        <f>F12/F11*100</f>
        <v>32.608695652173914</v>
      </c>
      <c r="G44" s="8" t="e">
        <f>G12/G11*100</f>
        <v>#DIV/0!</v>
      </c>
    </row>
    <row r="45" spans="1:7" x14ac:dyDescent="0.25">
      <c r="A45" t="s">
        <v>32</v>
      </c>
      <c r="C45" s="8" t="e">
        <f>C18/C17*100</f>
        <v>#DIV/0!</v>
      </c>
      <c r="D45" s="8" t="e">
        <f>D18/D17*100</f>
        <v>#DIV/0!</v>
      </c>
      <c r="E45" s="8" t="e">
        <f>E18/E17*100</f>
        <v>#DIV/0!</v>
      </c>
      <c r="F45" s="8" t="e">
        <f>F18/F17*100</f>
        <v>#DIV/0!</v>
      </c>
      <c r="G45" s="8" t="e">
        <f>G18/G17*100</f>
        <v>#DIV/0!</v>
      </c>
    </row>
    <row r="46" spans="1:7" x14ac:dyDescent="0.25">
      <c r="A46" t="s">
        <v>33</v>
      </c>
      <c r="C46" s="8" t="e">
        <f>AVERAGE(C44:C45)</f>
        <v>#DIV/0!</v>
      </c>
      <c r="D46" s="8" t="e">
        <f>AVERAGE(D44:D45)</f>
        <v>#DIV/0!</v>
      </c>
      <c r="E46" s="8" t="e">
        <f>AVERAGE(E44:E45)</f>
        <v>#DIV/0!</v>
      </c>
      <c r="F46" s="8" t="e">
        <f>AVERAGE(F44:F45)</f>
        <v>#DIV/0!</v>
      </c>
      <c r="G46" s="8" t="e">
        <f>AVERAGE(G44:G45)</f>
        <v>#DIV/0!</v>
      </c>
    </row>
    <row r="47" spans="1:7" x14ac:dyDescent="0.25">
      <c r="C47" s="8"/>
      <c r="D47" s="8"/>
      <c r="E47" s="8"/>
      <c r="F47" s="8"/>
      <c r="G47" s="8"/>
    </row>
    <row r="48" spans="1:7" x14ac:dyDescent="0.25">
      <c r="A48" t="s">
        <v>34</v>
      </c>
      <c r="C48" s="8"/>
      <c r="D48" s="8"/>
      <c r="E48" s="8"/>
      <c r="F48" s="8"/>
      <c r="G48" s="8"/>
    </row>
    <row r="49" spans="1:7" x14ac:dyDescent="0.25">
      <c r="A49" t="s">
        <v>35</v>
      </c>
      <c r="C49" s="8">
        <f>C12/C13*100</f>
        <v>37.647058823529413</v>
      </c>
      <c r="D49" s="8">
        <f>D12/D13*100</f>
        <v>28.000000000000004</v>
      </c>
      <c r="E49" s="8">
        <f>E12/E13*100</f>
        <v>7.1428571428571423</v>
      </c>
      <c r="F49" s="8">
        <f>F12/F13*100</f>
        <v>32.608695652173914</v>
      </c>
      <c r="G49" s="8" t="e">
        <f>G12/G13*100</f>
        <v>#DIV/0!</v>
      </c>
    </row>
    <row r="50" spans="1:7" x14ac:dyDescent="0.25">
      <c r="A50" t="s">
        <v>36</v>
      </c>
      <c r="C50" s="8">
        <f>C18/C19*100</f>
        <v>5.3656788896794669</v>
      </c>
      <c r="D50" s="8">
        <f>D18/D19*100</f>
        <v>2.8934388586421158</v>
      </c>
      <c r="E50" s="8">
        <f>E18/E19*100</f>
        <v>3.2607222896684696</v>
      </c>
      <c r="F50" s="8">
        <f>F18/F19*100</f>
        <v>0</v>
      </c>
      <c r="G50" s="8" t="e">
        <f>G18/G19*100</f>
        <v>#DIV/0!</v>
      </c>
    </row>
    <row r="51" spans="1:7" x14ac:dyDescent="0.25">
      <c r="A51" t="s">
        <v>37</v>
      </c>
      <c r="C51" s="8">
        <f>(C49+C50)/2</f>
        <v>21.506368856604439</v>
      </c>
      <c r="D51" s="8">
        <f>(D49+D50)/2</f>
        <v>15.44671942932106</v>
      </c>
      <c r="E51" s="8">
        <f>(E49+E50)/2</f>
        <v>5.2017897162628062</v>
      </c>
      <c r="F51" s="8">
        <f>(F49+F50)/2</f>
        <v>16.304347826086957</v>
      </c>
      <c r="G51" s="8" t="e">
        <f>(G49+G50)/2</f>
        <v>#DIV/0!</v>
      </c>
    </row>
    <row r="52" spans="1:7" x14ac:dyDescent="0.25">
      <c r="C52" s="8"/>
      <c r="D52" s="8"/>
      <c r="E52" s="8"/>
      <c r="F52" s="8"/>
      <c r="G52" s="8"/>
    </row>
    <row r="53" spans="1:7" x14ac:dyDescent="0.25">
      <c r="A53" t="s">
        <v>92</v>
      </c>
      <c r="C53" s="8"/>
      <c r="D53" s="8"/>
      <c r="E53" s="8"/>
      <c r="F53" s="8"/>
      <c r="G53" s="8"/>
    </row>
    <row r="54" spans="1:7" x14ac:dyDescent="0.25">
      <c r="A54" t="s">
        <v>38</v>
      </c>
      <c r="C54" s="8">
        <f>C20/C18*100</f>
        <v>0</v>
      </c>
      <c r="D54" s="8">
        <f>D20/D18*100</f>
        <v>0</v>
      </c>
      <c r="E54" s="8">
        <f>E20/E18*100</f>
        <v>0</v>
      </c>
      <c r="F54" s="8" t="e">
        <f>F20/F18*100</f>
        <v>#DIV/0!</v>
      </c>
      <c r="G54" s="8">
        <f>G20/G18*100</f>
        <v>0</v>
      </c>
    </row>
    <row r="55" spans="1:7" x14ac:dyDescent="0.25">
      <c r="C55" s="8"/>
      <c r="D55" s="8"/>
      <c r="E55" s="8"/>
      <c r="F55" s="8"/>
      <c r="G55" s="8"/>
    </row>
    <row r="56" spans="1:7" x14ac:dyDescent="0.25">
      <c r="A56" t="s">
        <v>39</v>
      </c>
      <c r="C56" s="8"/>
      <c r="D56" s="8"/>
      <c r="E56" s="8"/>
      <c r="F56" s="8"/>
      <c r="G56" s="8"/>
    </row>
    <row r="57" spans="1:7" x14ac:dyDescent="0.25">
      <c r="A57" t="s">
        <v>40</v>
      </c>
      <c r="C57" s="8" t="e">
        <f>((C12/C10)-1)*100</f>
        <v>#DIV/0!</v>
      </c>
      <c r="D57" s="8" t="e">
        <f>((D12/D10)-1)*100</f>
        <v>#DIV/0!</v>
      </c>
      <c r="E57" s="8" t="e">
        <f>((E12/E10)-1)*100</f>
        <v>#DIV/0!</v>
      </c>
      <c r="F57" s="8" t="e">
        <f>((F12/F10)-1)*100</f>
        <v>#DIV/0!</v>
      </c>
      <c r="G57" s="8" t="e">
        <f>((G12/G10)-1)*100</f>
        <v>#DIV/0!</v>
      </c>
    </row>
    <row r="58" spans="1:7" x14ac:dyDescent="0.25">
      <c r="A58" t="s">
        <v>41</v>
      </c>
      <c r="C58" s="8" t="e">
        <f>((C33/C32)-1)*100</f>
        <v>#DIV/0!</v>
      </c>
      <c r="D58" s="8" t="e">
        <f t="shared" ref="D58:G58" si="2">((D33/D32)-1)*100</f>
        <v>#DIV/0!</v>
      </c>
      <c r="E58" s="8" t="e">
        <f t="shared" si="2"/>
        <v>#DIV/0!</v>
      </c>
      <c r="F58" s="8" t="e">
        <f t="shared" si="2"/>
        <v>#DIV/0!</v>
      </c>
      <c r="G58" s="8" t="e">
        <f t="shared" si="2"/>
        <v>#DIV/0!</v>
      </c>
    </row>
    <row r="59" spans="1:7" x14ac:dyDescent="0.25">
      <c r="A59" t="s">
        <v>42</v>
      </c>
      <c r="C59" s="8" t="e">
        <f>((C35/C34)-1)*100</f>
        <v>#DIV/0!</v>
      </c>
      <c r="D59" s="8" t="e">
        <f>((D35/D34)-1)*100</f>
        <v>#DIV/0!</v>
      </c>
      <c r="E59" s="8" t="e">
        <f>((E35/E34)-1)*100</f>
        <v>#DIV/0!</v>
      </c>
      <c r="F59" s="8" t="e">
        <f>((F35/F34)-1)*100</f>
        <v>#DIV/0!</v>
      </c>
      <c r="G59" s="8" t="e">
        <f>((G35/G34)-1)*100</f>
        <v>#DIV/0!</v>
      </c>
    </row>
    <row r="60" spans="1:7" x14ac:dyDescent="0.25">
      <c r="C60" s="8"/>
      <c r="D60" s="8"/>
      <c r="E60" s="8"/>
      <c r="F60" s="8"/>
      <c r="G60" s="8"/>
    </row>
    <row r="61" spans="1:7" x14ac:dyDescent="0.25">
      <c r="A61" t="s">
        <v>43</v>
      </c>
      <c r="C61" s="8"/>
      <c r="D61" s="8"/>
      <c r="E61" s="8"/>
      <c r="F61" s="8"/>
      <c r="G61" s="8"/>
    </row>
    <row r="62" spans="1:7" x14ac:dyDescent="0.25">
      <c r="A62" t="s">
        <v>44</v>
      </c>
      <c r="C62" s="8">
        <f t="shared" ref="C62:G63" si="3">C17/C11</f>
        <v>0</v>
      </c>
      <c r="D62" s="8">
        <f t="shared" si="3"/>
        <v>0</v>
      </c>
      <c r="E62" s="8">
        <f t="shared" si="3"/>
        <v>0</v>
      </c>
      <c r="F62" s="8">
        <f t="shared" si="3"/>
        <v>0</v>
      </c>
      <c r="G62" s="8" t="e">
        <f t="shared" si="3"/>
        <v>#DIV/0!</v>
      </c>
    </row>
    <row r="63" spans="1:7" x14ac:dyDescent="0.25">
      <c r="A63" t="s">
        <v>45</v>
      </c>
      <c r="C63" s="8">
        <f t="shared" si="3"/>
        <v>4588878.0575000001</v>
      </c>
      <c r="D63" s="8">
        <f t="shared" si="3"/>
        <v>4834147.4242857145</v>
      </c>
      <c r="E63" s="8">
        <f>E18/E12</f>
        <v>39911892.969999999</v>
      </c>
      <c r="F63" s="8">
        <f>F18/F12</f>
        <v>0</v>
      </c>
      <c r="G63" s="8">
        <f t="shared" si="3"/>
        <v>8121463.6555555565</v>
      </c>
    </row>
    <row r="64" spans="1:7" x14ac:dyDescent="0.25">
      <c r="A64" t="s">
        <v>46</v>
      </c>
      <c r="C64" s="8" t="e">
        <f>(C62/C63)*C46</f>
        <v>#DIV/0!</v>
      </c>
      <c r="D64" s="8" t="e">
        <f>(D62/D63)*D46</f>
        <v>#DIV/0!</v>
      </c>
      <c r="E64" s="8" t="e">
        <f>(E62/E63)*E46</f>
        <v>#DIV/0!</v>
      </c>
      <c r="F64" s="8" t="e">
        <f>F62/F63*F46</f>
        <v>#DIV/0!</v>
      </c>
      <c r="G64" s="8" t="e">
        <f>G62/G63*G46</f>
        <v>#DIV/0!</v>
      </c>
    </row>
    <row r="65" spans="1:7" x14ac:dyDescent="0.25">
      <c r="C65" s="8"/>
      <c r="D65" s="8"/>
      <c r="E65" s="8"/>
      <c r="F65" s="8"/>
      <c r="G65" s="8"/>
    </row>
    <row r="66" spans="1:7" x14ac:dyDescent="0.25">
      <c r="A66" t="s">
        <v>47</v>
      </c>
      <c r="C66" s="8"/>
      <c r="D66" s="8"/>
      <c r="E66" s="8"/>
      <c r="F66" s="8"/>
      <c r="G66" s="8"/>
    </row>
    <row r="67" spans="1:7" x14ac:dyDescent="0.25">
      <c r="A67" t="s">
        <v>48</v>
      </c>
      <c r="C67" s="8" t="e">
        <f>(C24/C23)*100</f>
        <v>#DIV/0!</v>
      </c>
      <c r="D67" s="8"/>
      <c r="E67" s="8"/>
      <c r="F67" s="8"/>
      <c r="G67" s="8"/>
    </row>
    <row r="68" spans="1:7" x14ac:dyDescent="0.25">
      <c r="A68" t="s">
        <v>49</v>
      </c>
      <c r="C68" s="8">
        <f>(C18/C24)*100</f>
        <v>52.962044359662578</v>
      </c>
      <c r="D68" s="8"/>
      <c r="E68" s="8"/>
      <c r="F68" s="8"/>
      <c r="G68" s="8"/>
    </row>
    <row r="70" spans="1:7" ht="15.75" thickBot="1" x14ac:dyDescent="0.3">
      <c r="A70" s="14"/>
      <c r="B70" s="14"/>
      <c r="C70" s="14"/>
      <c r="D70" s="14"/>
      <c r="E70" s="14"/>
      <c r="F70" s="14"/>
      <c r="G70" s="14"/>
    </row>
    <row r="71" spans="1:7" ht="15.75" thickTop="1" x14ac:dyDescent="0.25"/>
    <row r="72" spans="1:7" x14ac:dyDescent="0.25">
      <c r="A72" t="s">
        <v>50</v>
      </c>
    </row>
    <row r="73" spans="1:7" x14ac:dyDescent="0.25">
      <c r="A73" t="s">
        <v>93</v>
      </c>
    </row>
    <row r="74" spans="1:7" x14ac:dyDescent="0.25">
      <c r="A74" t="s">
        <v>96</v>
      </c>
    </row>
    <row r="76" spans="1:7" x14ac:dyDescent="0.25">
      <c r="A76" t="s">
        <v>94</v>
      </c>
    </row>
    <row r="77" spans="1:7" x14ac:dyDescent="0.25">
      <c r="A77" t="s">
        <v>95</v>
      </c>
    </row>
    <row r="78" spans="1:7" x14ac:dyDescent="0.25">
      <c r="A78" t="s">
        <v>97</v>
      </c>
    </row>
    <row r="79" spans="1:7" x14ac:dyDescent="0.25">
      <c r="A79" t="s">
        <v>98</v>
      </c>
    </row>
    <row r="80" spans="1:7" x14ac:dyDescent="0.25">
      <c r="A80" t="s">
        <v>99</v>
      </c>
    </row>
    <row r="81" spans="1:1" x14ac:dyDescent="0.25">
      <c r="A81" t="s">
        <v>106</v>
      </c>
    </row>
    <row r="82" spans="1:1" x14ac:dyDescent="0.25">
      <c r="A82" s="22" t="s">
        <v>107</v>
      </c>
    </row>
    <row r="83" spans="1:1" x14ac:dyDescent="0.25">
      <c r="A83" s="22" t="s">
        <v>108</v>
      </c>
    </row>
  </sheetData>
  <mergeCells count="4">
    <mergeCell ref="A2:G2"/>
    <mergeCell ref="A4:A5"/>
    <mergeCell ref="C4:C5"/>
    <mergeCell ref="D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1"/>
  <sheetViews>
    <sheetView zoomScale="90" zoomScaleNormal="90" workbookViewId="0">
      <pane ySplit="6" topLeftCell="A13" activePane="bottomLeft" state="frozen"/>
      <selection pane="bottomLeft" activeCell="B25" sqref="B25"/>
    </sheetView>
  </sheetViews>
  <sheetFormatPr baseColWidth="10" defaultColWidth="11.42578125" defaultRowHeight="15" x14ac:dyDescent="0.25"/>
  <cols>
    <col min="1" max="1" width="58.140625" style="11" bestFit="1" customWidth="1"/>
    <col min="2" max="7" width="18.5703125" style="11" customWidth="1"/>
    <col min="8" max="8" width="18.140625" style="11" bestFit="1" customWidth="1"/>
    <col min="9" max="9" width="18.140625" style="11" customWidth="1"/>
    <col min="10" max="10" width="14.7109375" style="11" customWidth="1"/>
    <col min="11" max="16384" width="11.42578125" style="11"/>
  </cols>
  <sheetData>
    <row r="2" spans="1:11" x14ac:dyDescent="0.25">
      <c r="A2" s="62" t="s">
        <v>155</v>
      </c>
      <c r="B2" s="62"/>
      <c r="C2" s="62"/>
      <c r="D2" s="62"/>
      <c r="E2" s="62"/>
      <c r="F2" s="62"/>
      <c r="G2" s="62"/>
      <c r="H2" s="62"/>
      <c r="I2" s="62"/>
    </row>
    <row r="4" spans="1:11" x14ac:dyDescent="0.25">
      <c r="A4" s="63" t="s">
        <v>0</v>
      </c>
      <c r="B4" s="63" t="s">
        <v>1</v>
      </c>
      <c r="C4" s="40"/>
      <c r="D4" s="40"/>
      <c r="E4" s="40"/>
      <c r="F4" s="40"/>
      <c r="G4" s="40"/>
      <c r="H4" s="73"/>
      <c r="I4" s="65"/>
      <c r="J4" s="73"/>
      <c r="K4" s="65"/>
    </row>
    <row r="5" spans="1:11" ht="15.75" thickBot="1" x14ac:dyDescent="0.3">
      <c r="A5" s="64"/>
      <c r="B5" s="76"/>
      <c r="C5" s="77" t="s">
        <v>122</v>
      </c>
      <c r="D5" s="77"/>
      <c r="E5" s="77"/>
      <c r="F5" s="77" t="s">
        <v>4</v>
      </c>
      <c r="G5" s="77"/>
      <c r="H5" s="77"/>
      <c r="I5" s="25" t="s">
        <v>119</v>
      </c>
      <c r="J5" s="25" t="s">
        <v>238</v>
      </c>
    </row>
    <row r="6" spans="1:11" ht="15.75" thickTop="1" x14ac:dyDescent="0.25">
      <c r="C6" s="42" t="s">
        <v>123</v>
      </c>
      <c r="D6" s="42" t="s">
        <v>124</v>
      </c>
      <c r="E6" s="42" t="s">
        <v>125</v>
      </c>
      <c r="F6" s="42" t="s">
        <v>123</v>
      </c>
      <c r="G6" s="42" t="s">
        <v>124</v>
      </c>
      <c r="H6" s="42" t="s">
        <v>125</v>
      </c>
      <c r="I6" s="42" t="s">
        <v>123</v>
      </c>
      <c r="J6" s="42" t="s">
        <v>123</v>
      </c>
    </row>
    <row r="7" spans="1:11" x14ac:dyDescent="0.25">
      <c r="A7" s="11" t="s">
        <v>7</v>
      </c>
    </row>
    <row r="9" spans="1:11" x14ac:dyDescent="0.25">
      <c r="A9" s="11" t="s">
        <v>9</v>
      </c>
      <c r="K9" s="11" t="s">
        <v>127</v>
      </c>
    </row>
    <row r="10" spans="1:11" x14ac:dyDescent="0.25">
      <c r="A10" s="11" t="s">
        <v>156</v>
      </c>
      <c r="B10" s="49">
        <f>SUM(C10:J10)</f>
        <v>51</v>
      </c>
      <c r="C10" s="50">
        <v>0</v>
      </c>
      <c r="D10" s="50">
        <v>9</v>
      </c>
      <c r="E10" s="50">
        <v>2</v>
      </c>
      <c r="F10" s="50">
        <v>2</v>
      </c>
      <c r="G10" s="50">
        <v>11</v>
      </c>
      <c r="H10" s="50">
        <v>8</v>
      </c>
      <c r="I10" s="49">
        <v>19</v>
      </c>
      <c r="J10" s="11">
        <v>0</v>
      </c>
    </row>
    <row r="11" spans="1:11" x14ac:dyDescent="0.25">
      <c r="A11" s="39" t="s">
        <v>115</v>
      </c>
      <c r="B11" s="49">
        <f t="shared" ref="B11:B17" si="0">SUM(C11:J11)</f>
        <v>116452</v>
      </c>
      <c r="C11" s="50">
        <v>0</v>
      </c>
      <c r="D11" s="50">
        <v>20091</v>
      </c>
      <c r="E11" s="50">
        <v>4716</v>
      </c>
      <c r="F11" s="50">
        <v>7411</v>
      </c>
      <c r="G11" s="50">
        <v>25149</v>
      </c>
      <c r="H11" s="50">
        <v>51173</v>
      </c>
      <c r="I11" s="49">
        <v>7912</v>
      </c>
      <c r="J11" s="11">
        <v>0</v>
      </c>
    </row>
    <row r="12" spans="1:11" x14ac:dyDescent="0.25">
      <c r="A12" s="11" t="s">
        <v>157</v>
      </c>
      <c r="B12" s="49">
        <f t="shared" si="0"/>
        <v>24</v>
      </c>
      <c r="C12" s="50">
        <v>4</v>
      </c>
      <c r="D12" s="50">
        <v>3</v>
      </c>
      <c r="E12" s="50">
        <v>1</v>
      </c>
      <c r="F12" s="50">
        <v>6</v>
      </c>
      <c r="G12" s="50">
        <v>6</v>
      </c>
      <c r="H12" s="50">
        <v>1</v>
      </c>
      <c r="I12" s="50">
        <v>0</v>
      </c>
      <c r="J12" s="50">
        <v>3</v>
      </c>
    </row>
    <row r="13" spans="1:11" x14ac:dyDescent="0.25">
      <c r="A13" s="39" t="s">
        <v>115</v>
      </c>
      <c r="B13" s="49">
        <f t="shared" si="0"/>
        <v>79164</v>
      </c>
      <c r="C13" s="60">
        <v>5667</v>
      </c>
      <c r="D13" s="60">
        <v>6945</v>
      </c>
      <c r="E13" s="60">
        <v>1135</v>
      </c>
      <c r="F13" s="60">
        <v>5298</v>
      </c>
      <c r="G13" s="60">
        <v>48369</v>
      </c>
      <c r="H13" s="60">
        <v>11750</v>
      </c>
      <c r="I13" s="60">
        <v>0</v>
      </c>
      <c r="J13" s="11">
        <v>0</v>
      </c>
    </row>
    <row r="14" spans="1:11" x14ac:dyDescent="0.25">
      <c r="A14" s="11" t="s">
        <v>158</v>
      </c>
      <c r="B14" s="49">
        <f t="shared" si="0"/>
        <v>27</v>
      </c>
      <c r="C14" s="50">
        <v>0</v>
      </c>
      <c r="D14" s="50">
        <v>7</v>
      </c>
      <c r="E14" s="50">
        <v>1</v>
      </c>
      <c r="F14" s="50">
        <v>0</v>
      </c>
      <c r="G14" s="50">
        <v>8</v>
      </c>
      <c r="H14" s="50">
        <v>3</v>
      </c>
      <c r="I14" s="50">
        <v>8</v>
      </c>
      <c r="J14" s="11">
        <v>0</v>
      </c>
    </row>
    <row r="15" spans="1:11" x14ac:dyDescent="0.25">
      <c r="A15" s="39" t="s">
        <v>115</v>
      </c>
      <c r="B15" s="49">
        <f t="shared" si="0"/>
        <v>97002</v>
      </c>
      <c r="C15" s="50">
        <v>0</v>
      </c>
      <c r="D15" s="50">
        <v>12612</v>
      </c>
      <c r="E15" s="50">
        <v>1135</v>
      </c>
      <c r="F15" s="50">
        <v>0</v>
      </c>
      <c r="G15" s="50">
        <v>47391</v>
      </c>
      <c r="H15" s="50">
        <v>25036</v>
      </c>
      <c r="I15" s="50">
        <v>10828</v>
      </c>
      <c r="J15" s="11">
        <v>0</v>
      </c>
    </row>
    <row r="16" spans="1:11" x14ac:dyDescent="0.25">
      <c r="A16" s="11" t="s">
        <v>159</v>
      </c>
      <c r="B16" s="49">
        <f t="shared" si="0"/>
        <v>24</v>
      </c>
      <c r="C16" s="50">
        <v>4</v>
      </c>
      <c r="D16" s="50">
        <v>3</v>
      </c>
      <c r="E16" s="50">
        <v>1</v>
      </c>
      <c r="F16" s="50">
        <v>6</v>
      </c>
      <c r="G16" s="50">
        <v>6</v>
      </c>
      <c r="H16" s="50">
        <v>1</v>
      </c>
      <c r="I16" s="50">
        <v>0</v>
      </c>
      <c r="J16" s="50">
        <v>3</v>
      </c>
    </row>
    <row r="17" spans="1:10" x14ac:dyDescent="0.25">
      <c r="A17" s="39" t="s">
        <v>115</v>
      </c>
      <c r="B17" s="49">
        <f t="shared" si="0"/>
        <v>79164</v>
      </c>
      <c r="C17" s="60">
        <v>5667</v>
      </c>
      <c r="D17" s="60">
        <v>6945</v>
      </c>
      <c r="E17" s="60">
        <v>1135</v>
      </c>
      <c r="F17" s="60">
        <v>5298</v>
      </c>
      <c r="G17" s="60">
        <v>48369</v>
      </c>
      <c r="H17" s="60">
        <v>11750</v>
      </c>
      <c r="I17" s="60">
        <v>0</v>
      </c>
      <c r="J17" s="11">
        <v>0</v>
      </c>
    </row>
    <row r="18" spans="1:10" x14ac:dyDescent="0.25">
      <c r="B18" s="26"/>
    </row>
    <row r="19" spans="1:10" x14ac:dyDescent="0.25">
      <c r="A19" s="11" t="s">
        <v>15</v>
      </c>
      <c r="B19" s="26"/>
    </row>
    <row r="20" spans="1:10" x14ac:dyDescent="0.25">
      <c r="A20" s="11" t="s">
        <v>160</v>
      </c>
      <c r="B20" s="51">
        <f>SUM(C20:J20)</f>
        <v>318992553.93495041</v>
      </c>
      <c r="C20" s="54">
        <v>0</v>
      </c>
      <c r="D20" s="54">
        <v>172182561.37495041</v>
      </c>
      <c r="E20" s="54">
        <v>0</v>
      </c>
      <c r="F20" s="54">
        <v>32843824.479999997</v>
      </c>
      <c r="G20" s="54">
        <v>0</v>
      </c>
      <c r="H20" s="54">
        <v>0</v>
      </c>
      <c r="I20" s="51">
        <v>113966168.08</v>
      </c>
      <c r="J20" s="11">
        <v>0</v>
      </c>
    </row>
    <row r="21" spans="1:10" x14ac:dyDescent="0.25">
      <c r="A21" s="11" t="s">
        <v>161</v>
      </c>
      <c r="B21" s="51">
        <f t="shared" ref="B21:B23" si="1">SUM(C21:J21)</f>
        <v>3580161322.9499998</v>
      </c>
      <c r="C21" s="51">
        <v>876568912</v>
      </c>
      <c r="D21" s="51">
        <v>159802292</v>
      </c>
      <c r="E21" s="51">
        <v>64100000</v>
      </c>
      <c r="F21" s="51">
        <v>494514108.06999999</v>
      </c>
      <c r="G21" s="51">
        <v>1912256010.8800001</v>
      </c>
      <c r="H21" s="51">
        <v>200000</v>
      </c>
      <c r="I21" s="51">
        <v>0</v>
      </c>
      <c r="J21" s="51">
        <v>72720000</v>
      </c>
    </row>
    <row r="22" spans="1:10" x14ac:dyDescent="0.25">
      <c r="A22" s="11" t="s">
        <v>162</v>
      </c>
      <c r="B22" s="51">
        <f t="shared" si="1"/>
        <v>501052956.12835699</v>
      </c>
      <c r="C22" s="51">
        <v>0</v>
      </c>
      <c r="D22" s="51">
        <v>175257067.04519999</v>
      </c>
      <c r="E22" s="51">
        <v>0</v>
      </c>
      <c r="F22" s="51">
        <v>0</v>
      </c>
      <c r="G22" s="51">
        <v>325795889.083157</v>
      </c>
      <c r="H22" s="51">
        <v>0</v>
      </c>
      <c r="I22" s="51">
        <v>0</v>
      </c>
      <c r="J22" s="11">
        <v>0</v>
      </c>
    </row>
    <row r="23" spans="1:10" x14ac:dyDescent="0.25">
      <c r="A23" s="11" t="s">
        <v>163</v>
      </c>
      <c r="B23" s="51">
        <f t="shared" si="1"/>
        <v>3580161322.9499998</v>
      </c>
      <c r="C23" s="51">
        <v>876568912</v>
      </c>
      <c r="D23" s="51">
        <v>159802292</v>
      </c>
      <c r="E23" s="51">
        <v>64100000</v>
      </c>
      <c r="F23" s="51">
        <v>494514108.06999999</v>
      </c>
      <c r="G23" s="51">
        <v>1912256010.8800001</v>
      </c>
      <c r="H23" s="51">
        <v>200000</v>
      </c>
      <c r="I23" s="51">
        <v>0</v>
      </c>
      <c r="J23" s="51">
        <v>72720000</v>
      </c>
    </row>
    <row r="24" spans="1:10" x14ac:dyDescent="0.25">
      <c r="A24" s="11" t="s">
        <v>164</v>
      </c>
      <c r="B24" s="51">
        <f>B22</f>
        <v>501052956.12835699</v>
      </c>
      <c r="C24" s="52"/>
      <c r="D24" s="52"/>
      <c r="E24" s="52"/>
      <c r="F24" s="52"/>
      <c r="G24" s="52"/>
      <c r="H24" s="52"/>
      <c r="I24" s="52"/>
    </row>
    <row r="25" spans="1:10" x14ac:dyDescent="0.25">
      <c r="B25" s="26"/>
    </row>
    <row r="26" spans="1:10" x14ac:dyDescent="0.25">
      <c r="A26" s="11" t="s">
        <v>17</v>
      </c>
      <c r="B26" s="26"/>
    </row>
    <row r="27" spans="1:10" x14ac:dyDescent="0.25">
      <c r="A27" s="11" t="s">
        <v>161</v>
      </c>
      <c r="B27" s="51">
        <f>B21</f>
        <v>3580161322.9499998</v>
      </c>
    </row>
    <row r="28" spans="1:10" x14ac:dyDescent="0.25">
      <c r="A28" s="11" t="s">
        <v>165</v>
      </c>
      <c r="B28" s="51">
        <v>1401535718.5999999</v>
      </c>
      <c r="C28" s="43"/>
      <c r="D28" s="43"/>
      <c r="E28" s="43"/>
    </row>
    <row r="30" spans="1:10" x14ac:dyDescent="0.25">
      <c r="A30" s="11" t="s">
        <v>18</v>
      </c>
    </row>
    <row r="31" spans="1:10" x14ac:dyDescent="0.25">
      <c r="A31" s="11" t="s">
        <v>128</v>
      </c>
      <c r="B31" s="38">
        <v>1</v>
      </c>
      <c r="C31" s="38">
        <v>1</v>
      </c>
      <c r="D31" s="38">
        <v>1</v>
      </c>
      <c r="E31" s="38">
        <v>1</v>
      </c>
      <c r="F31" s="38">
        <v>1</v>
      </c>
      <c r="G31" s="38">
        <v>1</v>
      </c>
      <c r="H31" s="38">
        <v>1</v>
      </c>
      <c r="I31" s="38">
        <v>1</v>
      </c>
      <c r="J31" s="38">
        <v>1</v>
      </c>
    </row>
    <row r="32" spans="1:10" x14ac:dyDescent="0.25">
      <c r="A32" s="11" t="s">
        <v>166</v>
      </c>
      <c r="B32" s="38">
        <v>0.99</v>
      </c>
      <c r="C32" s="38">
        <v>0.99</v>
      </c>
      <c r="D32" s="38">
        <v>0.99</v>
      </c>
      <c r="E32" s="38">
        <v>0.99</v>
      </c>
      <c r="F32" s="38">
        <v>0.99</v>
      </c>
      <c r="G32" s="38">
        <v>0.99</v>
      </c>
      <c r="H32" s="38">
        <v>0.99</v>
      </c>
      <c r="I32" s="38">
        <v>0.99</v>
      </c>
      <c r="J32" s="38">
        <v>0.99</v>
      </c>
    </row>
    <row r="33" spans="1:10" x14ac:dyDescent="0.25">
      <c r="A33" s="24" t="s">
        <v>100</v>
      </c>
      <c r="B33" s="26">
        <f>C33+F33</f>
        <v>281212</v>
      </c>
      <c r="C33" s="43">
        <v>83512</v>
      </c>
      <c r="D33" s="43">
        <v>83512</v>
      </c>
      <c r="E33" s="43">
        <v>83512</v>
      </c>
      <c r="F33" s="11">
        <v>197700</v>
      </c>
      <c r="G33" s="11">
        <v>197700</v>
      </c>
      <c r="H33" s="11">
        <v>197700</v>
      </c>
      <c r="I33" s="26">
        <v>0</v>
      </c>
      <c r="J33" s="26">
        <v>457016</v>
      </c>
    </row>
    <row r="35" spans="1:10" x14ac:dyDescent="0.25">
      <c r="A35" s="11" t="s">
        <v>21</v>
      </c>
    </row>
    <row r="36" spans="1:10" x14ac:dyDescent="0.25">
      <c r="A36" s="11" t="s">
        <v>167</v>
      </c>
      <c r="B36" s="50">
        <f t="shared" ref="B36:J36" si="2">B20/B31</f>
        <v>318992553.93495041</v>
      </c>
      <c r="C36" s="50">
        <f t="shared" ref="C36:G36" si="3">C20/C31</f>
        <v>0</v>
      </c>
      <c r="D36" s="50">
        <f t="shared" si="3"/>
        <v>172182561.37495041</v>
      </c>
      <c r="E36" s="50">
        <f t="shared" si="3"/>
        <v>0</v>
      </c>
      <c r="F36" s="50">
        <f t="shared" si="3"/>
        <v>32843824.479999997</v>
      </c>
      <c r="G36" s="50">
        <f t="shared" si="3"/>
        <v>0</v>
      </c>
      <c r="H36" s="50">
        <f t="shared" si="2"/>
        <v>0</v>
      </c>
      <c r="I36" s="50">
        <f t="shared" si="2"/>
        <v>113966168.08</v>
      </c>
      <c r="J36" s="50">
        <f t="shared" si="2"/>
        <v>0</v>
      </c>
    </row>
    <row r="37" spans="1:10" x14ac:dyDescent="0.25">
      <c r="A37" s="11" t="s">
        <v>168</v>
      </c>
      <c r="B37" s="50">
        <f t="shared" ref="B37:J37" si="4">B22/B32</f>
        <v>506114097.09935051</v>
      </c>
      <c r="C37" s="50">
        <f t="shared" ref="C37:G37" si="5">C22/C32</f>
        <v>0</v>
      </c>
      <c r="D37" s="50">
        <f t="shared" si="5"/>
        <v>177027340.44969696</v>
      </c>
      <c r="E37" s="50">
        <f t="shared" si="5"/>
        <v>0</v>
      </c>
      <c r="F37" s="50">
        <f t="shared" si="5"/>
        <v>0</v>
      </c>
      <c r="G37" s="50">
        <f t="shared" si="5"/>
        <v>329086756.64965355</v>
      </c>
      <c r="H37" s="50">
        <f t="shared" si="4"/>
        <v>0</v>
      </c>
      <c r="I37" s="50">
        <f t="shared" si="4"/>
        <v>0</v>
      </c>
      <c r="J37" s="50">
        <f t="shared" si="4"/>
        <v>0</v>
      </c>
    </row>
    <row r="38" spans="1:10" x14ac:dyDescent="0.25">
      <c r="A38" s="26" t="s">
        <v>169</v>
      </c>
      <c r="B38" s="49">
        <f>B36/B11</f>
        <v>2739.2621331960845</v>
      </c>
      <c r="C38" s="49" t="e">
        <f t="shared" ref="C38:G38" si="6">C36/C11</f>
        <v>#DIV/0!</v>
      </c>
      <c r="D38" s="49">
        <f t="shared" si="6"/>
        <v>8570.1339592330096</v>
      </c>
      <c r="E38" s="49">
        <f t="shared" si="6"/>
        <v>0</v>
      </c>
      <c r="F38" s="49">
        <f t="shared" si="6"/>
        <v>4431.7668978545398</v>
      </c>
      <c r="G38" s="49">
        <f t="shared" si="6"/>
        <v>0</v>
      </c>
      <c r="H38" s="49">
        <f t="shared" ref="H38:J38" si="7">H36/H11</f>
        <v>0</v>
      </c>
      <c r="I38" s="49">
        <f t="shared" si="7"/>
        <v>14404.217401415572</v>
      </c>
      <c r="J38" s="49" t="e">
        <f t="shared" si="7"/>
        <v>#DIV/0!</v>
      </c>
    </row>
    <row r="39" spans="1:10" x14ac:dyDescent="0.25">
      <c r="A39" s="26" t="s">
        <v>170</v>
      </c>
      <c r="B39" s="49">
        <f>B37/B15</f>
        <v>5217.5635254876242</v>
      </c>
      <c r="C39" s="49" t="e">
        <f t="shared" ref="C39:G39" si="8">C37/C15</f>
        <v>#DIV/0!</v>
      </c>
      <c r="D39" s="49">
        <f t="shared" si="8"/>
        <v>14036.420904669914</v>
      </c>
      <c r="E39" s="49">
        <f t="shared" si="8"/>
        <v>0</v>
      </c>
      <c r="F39" s="49" t="e">
        <f t="shared" si="8"/>
        <v>#DIV/0!</v>
      </c>
      <c r="G39" s="49">
        <f t="shared" si="8"/>
        <v>6944.0770747537199</v>
      </c>
      <c r="H39" s="49">
        <f t="shared" ref="H39:J39" si="9">H37/H15</f>
        <v>0</v>
      </c>
      <c r="I39" s="49">
        <f t="shared" si="9"/>
        <v>0</v>
      </c>
      <c r="J39" s="49" t="e">
        <f t="shared" si="9"/>
        <v>#DIV/0!</v>
      </c>
    </row>
    <row r="41" spans="1:10" x14ac:dyDescent="0.25">
      <c r="A41" s="11" t="s">
        <v>26</v>
      </c>
    </row>
    <row r="43" spans="1:10" x14ac:dyDescent="0.25">
      <c r="A43" s="11" t="s">
        <v>27</v>
      </c>
    </row>
    <row r="44" spans="1:10" x14ac:dyDescent="0.25">
      <c r="A44" s="26" t="s">
        <v>28</v>
      </c>
      <c r="B44" s="53">
        <f>(B13/B33)*100</f>
        <v>28.15100351336358</v>
      </c>
      <c r="C44" s="53">
        <f t="shared" ref="C44:J44" si="10">(C13/C33)*100</f>
        <v>6.7858511351662045</v>
      </c>
      <c r="D44" s="53">
        <f t="shared" si="10"/>
        <v>8.3161701312386249</v>
      </c>
      <c r="E44" s="53">
        <f t="shared" si="10"/>
        <v>1.3590861193600918</v>
      </c>
      <c r="F44" s="53">
        <f t="shared" si="10"/>
        <v>2.6798179059180574</v>
      </c>
      <c r="G44" s="53">
        <f t="shared" si="10"/>
        <v>24.465857359635812</v>
      </c>
      <c r="H44" s="53">
        <f t="shared" si="10"/>
        <v>5.9433485078401622</v>
      </c>
      <c r="I44" s="53" t="e">
        <f t="shared" si="10"/>
        <v>#DIV/0!</v>
      </c>
      <c r="J44" s="53">
        <f t="shared" si="10"/>
        <v>0</v>
      </c>
    </row>
    <row r="45" spans="1:10" x14ac:dyDescent="0.25">
      <c r="A45" s="26" t="s">
        <v>29</v>
      </c>
      <c r="B45" s="53">
        <f>(B15/B33)*100</f>
        <v>34.49426055787093</v>
      </c>
      <c r="C45" s="53">
        <f t="shared" ref="C45:J45" si="11">(C15/C33)*100</f>
        <v>0</v>
      </c>
      <c r="D45" s="53">
        <f t="shared" si="11"/>
        <v>15.102021266404828</v>
      </c>
      <c r="E45" s="53">
        <f t="shared" si="11"/>
        <v>1.3590861193600918</v>
      </c>
      <c r="F45" s="53">
        <f t="shared" si="11"/>
        <v>0</v>
      </c>
      <c r="G45" s="53">
        <f t="shared" si="11"/>
        <v>23.971168437025796</v>
      </c>
      <c r="H45" s="53">
        <f t="shared" si="11"/>
        <v>12.663631765300961</v>
      </c>
      <c r="I45" s="53" t="e">
        <f t="shared" si="11"/>
        <v>#DIV/0!</v>
      </c>
      <c r="J45" s="53">
        <f t="shared" si="11"/>
        <v>0</v>
      </c>
    </row>
    <row r="46" spans="1:10" x14ac:dyDescent="0.25">
      <c r="B46" s="38"/>
      <c r="C46" s="38"/>
      <c r="D46" s="38"/>
      <c r="E46" s="38"/>
      <c r="F46" s="38"/>
      <c r="G46" s="38"/>
      <c r="H46" s="38"/>
      <c r="I46" s="38"/>
    </row>
    <row r="47" spans="1:10" x14ac:dyDescent="0.25">
      <c r="A47" s="11" t="s">
        <v>30</v>
      </c>
      <c r="B47" s="38"/>
      <c r="C47" s="38"/>
      <c r="D47" s="38"/>
      <c r="E47" s="38"/>
      <c r="F47" s="38"/>
      <c r="G47" s="38"/>
      <c r="H47" s="38"/>
      <c r="I47" s="38"/>
    </row>
    <row r="48" spans="1:10" x14ac:dyDescent="0.25">
      <c r="A48" s="11" t="s">
        <v>31</v>
      </c>
      <c r="B48" s="38">
        <f>B15/B13*100</f>
        <v>122.53296953160529</v>
      </c>
      <c r="C48" s="38">
        <f t="shared" ref="C48:G48" si="12">C15/C13*100</f>
        <v>0</v>
      </c>
      <c r="D48" s="38">
        <f t="shared" si="12"/>
        <v>181.59827213822894</v>
      </c>
      <c r="E48" s="38">
        <f t="shared" si="12"/>
        <v>100</v>
      </c>
      <c r="F48" s="38">
        <f t="shared" si="12"/>
        <v>0</v>
      </c>
      <c r="G48" s="38">
        <f t="shared" si="12"/>
        <v>97.978043788376851</v>
      </c>
      <c r="H48" s="38">
        <f t="shared" ref="H48:J48" si="13">H15/H13*100</f>
        <v>213.07234042553191</v>
      </c>
      <c r="I48" s="38" t="e">
        <f t="shared" si="13"/>
        <v>#DIV/0!</v>
      </c>
      <c r="J48" s="38" t="e">
        <f t="shared" si="13"/>
        <v>#DIV/0!</v>
      </c>
    </row>
    <row r="49" spans="1:10" x14ac:dyDescent="0.25">
      <c r="A49" s="11" t="s">
        <v>32</v>
      </c>
      <c r="B49" s="38">
        <f>B22/B21*100</f>
        <v>13.995261970918586</v>
      </c>
      <c r="C49" s="38">
        <f t="shared" ref="C49:G49" si="14">C22/C21*100</f>
        <v>0</v>
      </c>
      <c r="D49" s="38">
        <f t="shared" si="14"/>
        <v>109.67118484458283</v>
      </c>
      <c r="E49" s="38">
        <f t="shared" si="14"/>
        <v>0</v>
      </c>
      <c r="F49" s="38">
        <f t="shared" si="14"/>
        <v>0</v>
      </c>
      <c r="G49" s="38">
        <f t="shared" si="14"/>
        <v>17.037252712476985</v>
      </c>
      <c r="H49" s="38">
        <f t="shared" ref="H49:J49" si="15">H22/H21*100</f>
        <v>0</v>
      </c>
      <c r="I49" s="38" t="e">
        <f t="shared" si="15"/>
        <v>#DIV/0!</v>
      </c>
      <c r="J49" s="38">
        <f t="shared" si="15"/>
        <v>0</v>
      </c>
    </row>
    <row r="50" spans="1:10" x14ac:dyDescent="0.25">
      <c r="A50" s="11" t="s">
        <v>33</v>
      </c>
      <c r="B50" s="38">
        <f t="shared" ref="B50:J50" si="16">AVERAGE(B48:B49)</f>
        <v>68.26411575126194</v>
      </c>
      <c r="C50" s="38">
        <f t="shared" ref="C50:G50" si="17">AVERAGE(C48:C49)</f>
        <v>0</v>
      </c>
      <c r="D50" s="38">
        <f t="shared" si="17"/>
        <v>145.63472849140589</v>
      </c>
      <c r="E50" s="38">
        <f t="shared" si="17"/>
        <v>50</v>
      </c>
      <c r="F50" s="38">
        <f t="shared" si="17"/>
        <v>0</v>
      </c>
      <c r="G50" s="38">
        <f t="shared" si="17"/>
        <v>57.507648250426918</v>
      </c>
      <c r="H50" s="38">
        <f t="shared" si="16"/>
        <v>106.53617021276595</v>
      </c>
      <c r="I50" s="38" t="e">
        <f t="shared" si="16"/>
        <v>#DIV/0!</v>
      </c>
      <c r="J50" s="38" t="e">
        <f t="shared" si="16"/>
        <v>#DIV/0!</v>
      </c>
    </row>
    <row r="51" spans="1:10" x14ac:dyDescent="0.25">
      <c r="B51" s="38"/>
      <c r="C51" s="38"/>
      <c r="D51" s="38"/>
      <c r="E51" s="38"/>
      <c r="F51" s="38"/>
      <c r="G51" s="38"/>
      <c r="H51" s="38"/>
      <c r="I51" s="38"/>
    </row>
    <row r="52" spans="1:10" x14ac:dyDescent="0.25">
      <c r="A52" s="11" t="s">
        <v>34</v>
      </c>
      <c r="B52" s="38"/>
      <c r="C52" s="38"/>
      <c r="D52" s="38"/>
      <c r="E52" s="38"/>
      <c r="F52" s="38"/>
      <c r="G52" s="38"/>
      <c r="H52" s="38"/>
      <c r="I52" s="38"/>
    </row>
    <row r="53" spans="1:10" x14ac:dyDescent="0.25">
      <c r="A53" s="11" t="s">
        <v>35</v>
      </c>
      <c r="B53" s="38">
        <f>B15/B17*100</f>
        <v>122.53296953160529</v>
      </c>
      <c r="C53" s="38">
        <f t="shared" ref="C53:G53" si="18">C15/C17*100</f>
        <v>0</v>
      </c>
      <c r="D53" s="38">
        <f t="shared" si="18"/>
        <v>181.59827213822894</v>
      </c>
      <c r="E53" s="38">
        <f t="shared" si="18"/>
        <v>100</v>
      </c>
      <c r="F53" s="38">
        <f t="shared" si="18"/>
        <v>0</v>
      </c>
      <c r="G53" s="38">
        <f t="shared" si="18"/>
        <v>97.978043788376851</v>
      </c>
      <c r="H53" s="38">
        <f t="shared" ref="H53:J53" si="19">H15/H17*100</f>
        <v>213.07234042553191</v>
      </c>
      <c r="I53" s="38" t="e">
        <f t="shared" si="19"/>
        <v>#DIV/0!</v>
      </c>
      <c r="J53" s="38" t="e">
        <f t="shared" si="19"/>
        <v>#DIV/0!</v>
      </c>
    </row>
    <row r="54" spans="1:10" x14ac:dyDescent="0.25">
      <c r="A54" s="11" t="s">
        <v>36</v>
      </c>
      <c r="B54" s="38">
        <f t="shared" ref="B54:J54" si="20">B22/B23*100</f>
        <v>13.995261970918586</v>
      </c>
      <c r="C54" s="38">
        <f t="shared" ref="C54:G54" si="21">C22/C23*100</f>
        <v>0</v>
      </c>
      <c r="D54" s="38">
        <f t="shared" si="21"/>
        <v>109.67118484458283</v>
      </c>
      <c r="E54" s="38">
        <f t="shared" si="21"/>
        <v>0</v>
      </c>
      <c r="F54" s="38">
        <f t="shared" si="21"/>
        <v>0</v>
      </c>
      <c r="G54" s="38">
        <f t="shared" si="21"/>
        <v>17.037252712476985</v>
      </c>
      <c r="H54" s="38">
        <f t="shared" si="20"/>
        <v>0</v>
      </c>
      <c r="I54" s="38" t="e">
        <f t="shared" si="20"/>
        <v>#DIV/0!</v>
      </c>
      <c r="J54" s="38">
        <f t="shared" si="20"/>
        <v>0</v>
      </c>
    </row>
    <row r="55" spans="1:10" x14ac:dyDescent="0.25">
      <c r="A55" s="11" t="s">
        <v>37</v>
      </c>
      <c r="B55" s="38">
        <f t="shared" ref="B55:J55" si="22">(B53+B54)/2</f>
        <v>68.26411575126194</v>
      </c>
      <c r="C55" s="38">
        <f t="shared" ref="C55:G55" si="23">(C53+C54)/2</f>
        <v>0</v>
      </c>
      <c r="D55" s="38">
        <f t="shared" si="23"/>
        <v>145.63472849140589</v>
      </c>
      <c r="E55" s="38">
        <f t="shared" si="23"/>
        <v>50</v>
      </c>
      <c r="F55" s="38">
        <f t="shared" si="23"/>
        <v>0</v>
      </c>
      <c r="G55" s="38">
        <f t="shared" si="23"/>
        <v>57.507648250426918</v>
      </c>
      <c r="H55" s="38">
        <f t="shared" si="22"/>
        <v>106.53617021276595</v>
      </c>
      <c r="I55" s="38" t="e">
        <f t="shared" si="22"/>
        <v>#DIV/0!</v>
      </c>
      <c r="J55" s="38" t="e">
        <f t="shared" si="22"/>
        <v>#DIV/0!</v>
      </c>
    </row>
    <row r="56" spans="1:10" x14ac:dyDescent="0.25">
      <c r="B56" s="38"/>
      <c r="C56" s="38"/>
      <c r="D56" s="38"/>
      <c r="E56" s="38"/>
      <c r="F56" s="38"/>
      <c r="G56" s="38"/>
      <c r="H56" s="38"/>
      <c r="I56" s="38"/>
    </row>
    <row r="57" spans="1:10" x14ac:dyDescent="0.25">
      <c r="A57" s="11" t="s">
        <v>92</v>
      </c>
      <c r="B57" s="38"/>
      <c r="C57" s="38"/>
      <c r="D57" s="38"/>
      <c r="E57" s="38"/>
      <c r="F57" s="38"/>
      <c r="G57" s="38"/>
      <c r="H57" s="38"/>
      <c r="I57" s="38"/>
    </row>
    <row r="58" spans="1:10" x14ac:dyDescent="0.25">
      <c r="A58" s="11" t="s">
        <v>38</v>
      </c>
      <c r="B58" s="38">
        <f t="shared" ref="B58" si="24">B24/B22*100</f>
        <v>100</v>
      </c>
      <c r="C58" s="44"/>
      <c r="D58" s="44"/>
      <c r="E58" s="44"/>
      <c r="F58" s="44"/>
      <c r="G58" s="44"/>
      <c r="H58" s="44"/>
      <c r="I58" s="44"/>
    </row>
    <row r="59" spans="1:10" x14ac:dyDescent="0.25">
      <c r="B59" s="38"/>
      <c r="C59" s="38"/>
      <c r="D59" s="38"/>
      <c r="E59" s="38"/>
      <c r="F59" s="38"/>
      <c r="G59" s="38"/>
      <c r="H59" s="38"/>
      <c r="I59" s="38"/>
    </row>
    <row r="60" spans="1:10" x14ac:dyDescent="0.25">
      <c r="A60" s="11" t="s">
        <v>39</v>
      </c>
      <c r="B60" s="38"/>
      <c r="C60" s="38"/>
      <c r="D60" s="38"/>
      <c r="E60" s="38"/>
      <c r="F60" s="38"/>
      <c r="G60" s="38"/>
      <c r="H60" s="38"/>
      <c r="I60" s="38"/>
    </row>
    <row r="61" spans="1:10" x14ac:dyDescent="0.25">
      <c r="A61" s="11" t="s">
        <v>116</v>
      </c>
      <c r="B61" s="38">
        <f>((B15/B11)-1)*100</f>
        <v>-16.702160546834744</v>
      </c>
      <c r="C61" s="38" t="e">
        <f t="shared" ref="C61:G61" si="25">((C15/C11)-1)*100</f>
        <v>#DIV/0!</v>
      </c>
      <c r="D61" s="38">
        <f t="shared" si="25"/>
        <v>-37.225623413468725</v>
      </c>
      <c r="E61" s="38">
        <f t="shared" si="25"/>
        <v>-75.932994062765061</v>
      </c>
      <c r="F61" s="38">
        <f t="shared" si="25"/>
        <v>-100</v>
      </c>
      <c r="G61" s="38">
        <f t="shared" si="25"/>
        <v>88.440892281999297</v>
      </c>
      <c r="H61" s="38">
        <f t="shared" ref="H61:J61" si="26">((H15/H11)-1)*100</f>
        <v>-51.075762609188445</v>
      </c>
      <c r="I61" s="38">
        <f t="shared" si="26"/>
        <v>36.855409504550039</v>
      </c>
      <c r="J61" s="38" t="e">
        <f t="shared" si="26"/>
        <v>#DIV/0!</v>
      </c>
    </row>
    <row r="62" spans="1:10" x14ac:dyDescent="0.25">
      <c r="A62" s="11" t="s">
        <v>41</v>
      </c>
      <c r="B62" s="38">
        <f>((B37/B36)-1)*100</f>
        <v>58.6601602000272</v>
      </c>
      <c r="C62" s="38" t="e">
        <f t="shared" ref="C62:G62" si="27">((C37/C36)-1)*100</f>
        <v>#DIV/0!</v>
      </c>
      <c r="D62" s="38">
        <f t="shared" si="27"/>
        <v>2.8137455013207857</v>
      </c>
      <c r="E62" s="38" t="e">
        <f t="shared" si="27"/>
        <v>#DIV/0!</v>
      </c>
      <c r="F62" s="38">
        <f t="shared" si="27"/>
        <v>-100</v>
      </c>
      <c r="G62" s="38" t="e">
        <f t="shared" si="27"/>
        <v>#DIV/0!</v>
      </c>
      <c r="H62" s="38" t="e">
        <f t="shared" ref="H62:J62" si="28">((H37/H36)-1)*100</f>
        <v>#DIV/0!</v>
      </c>
      <c r="I62" s="38">
        <f t="shared" si="28"/>
        <v>-100</v>
      </c>
      <c r="J62" s="38" t="e">
        <f t="shared" si="28"/>
        <v>#DIV/0!</v>
      </c>
    </row>
    <row r="63" spans="1:10" x14ac:dyDescent="0.25">
      <c r="A63" s="11" t="s">
        <v>42</v>
      </c>
      <c r="B63" s="38">
        <f t="shared" ref="B63:H63" si="29">((B39/B38)-1)*100</f>
        <v>90.473319886327786</v>
      </c>
      <c r="C63" s="38" t="e">
        <f t="shared" ref="C63:G63" si="30">((C39/C38)-1)*100</f>
        <v>#DIV/0!</v>
      </c>
      <c r="D63" s="38">
        <f t="shared" si="30"/>
        <v>63.782981356409429</v>
      </c>
      <c r="E63" s="38" t="e">
        <f t="shared" si="30"/>
        <v>#DIV/0!</v>
      </c>
      <c r="F63" s="38" t="e">
        <f t="shared" si="30"/>
        <v>#DIV/0!</v>
      </c>
      <c r="G63" s="38" t="e">
        <f t="shared" si="30"/>
        <v>#DIV/0!</v>
      </c>
      <c r="H63" s="38" t="e">
        <f t="shared" si="29"/>
        <v>#DIV/0!</v>
      </c>
      <c r="I63" s="38">
        <f>((I39/I38)-1)*100</f>
        <v>-100</v>
      </c>
      <c r="J63" s="38" t="e">
        <f>((J39/J38)-1)*100</f>
        <v>#DIV/0!</v>
      </c>
    </row>
    <row r="65" spans="1:10" x14ac:dyDescent="0.25">
      <c r="A65" s="11" t="s">
        <v>43</v>
      </c>
    </row>
    <row r="66" spans="1:10" x14ac:dyDescent="0.25">
      <c r="A66" s="11" t="s">
        <v>117</v>
      </c>
      <c r="B66" s="11">
        <f>B21/B13</f>
        <v>45224.613750568438</v>
      </c>
      <c r="C66" s="11">
        <f t="shared" ref="C66:G66" si="31">C21/C13</f>
        <v>154679.53273336863</v>
      </c>
      <c r="D66" s="11">
        <f t="shared" si="31"/>
        <v>23009.68927285817</v>
      </c>
      <c r="E66" s="11">
        <f t="shared" si="31"/>
        <v>56475.770925110133</v>
      </c>
      <c r="F66" s="11">
        <f t="shared" si="31"/>
        <v>93339.771247640616</v>
      </c>
      <c r="G66" s="11">
        <f t="shared" si="31"/>
        <v>39534.74355227522</v>
      </c>
      <c r="H66" s="11">
        <f t="shared" ref="H66:J66" si="32">H21/H13</f>
        <v>17.021276595744681</v>
      </c>
      <c r="I66" s="11" t="e">
        <f t="shared" si="32"/>
        <v>#DIV/0!</v>
      </c>
      <c r="J66" s="11" t="e">
        <f t="shared" si="32"/>
        <v>#DIV/0!</v>
      </c>
    </row>
    <row r="67" spans="1:10" x14ac:dyDescent="0.25">
      <c r="A67" s="11" t="s">
        <v>118</v>
      </c>
      <c r="B67" s="11">
        <f>B22/B15</f>
        <v>5165.3878902327478</v>
      </c>
      <c r="C67" s="11" t="e">
        <f t="shared" ref="C67:G67" si="33">C22/C15</f>
        <v>#DIV/0!</v>
      </c>
      <c r="D67" s="11">
        <f t="shared" si="33"/>
        <v>13896.056695623216</v>
      </c>
      <c r="E67" s="11">
        <f t="shared" si="33"/>
        <v>0</v>
      </c>
      <c r="F67" s="11" t="e">
        <f t="shared" si="33"/>
        <v>#DIV/0!</v>
      </c>
      <c r="G67" s="11">
        <f t="shared" si="33"/>
        <v>6874.6363040061824</v>
      </c>
      <c r="H67" s="11">
        <f t="shared" ref="H67:J67" si="34">H22/H15</f>
        <v>0</v>
      </c>
      <c r="I67" s="11">
        <f t="shared" si="34"/>
        <v>0</v>
      </c>
      <c r="J67" s="11" t="e">
        <f t="shared" si="34"/>
        <v>#DIV/0!</v>
      </c>
    </row>
    <row r="68" spans="1:10" x14ac:dyDescent="0.25">
      <c r="A68" s="11" t="s">
        <v>46</v>
      </c>
      <c r="B68" s="38">
        <f>(B67/B66)*B50</f>
        <v>7.7968744804278831</v>
      </c>
      <c r="C68" s="38" t="e">
        <f t="shared" ref="C68:J68" si="35">(C67/C66)*C50</f>
        <v>#DIV/0!</v>
      </c>
      <c r="D68" s="38">
        <f t="shared" si="35"/>
        <v>87.952010997186676</v>
      </c>
      <c r="E68" s="38">
        <f t="shared" si="35"/>
        <v>0</v>
      </c>
      <c r="F68" s="38" t="e">
        <f t="shared" si="35"/>
        <v>#DIV/0!</v>
      </c>
      <c r="G68" s="38">
        <f t="shared" si="35"/>
        <v>9.9999173106473958</v>
      </c>
      <c r="H68" s="38">
        <f t="shared" si="35"/>
        <v>0</v>
      </c>
      <c r="I68" s="38" t="e">
        <f t="shared" si="35"/>
        <v>#DIV/0!</v>
      </c>
      <c r="J68" s="38" t="e">
        <f t="shared" si="35"/>
        <v>#DIV/0!</v>
      </c>
    </row>
    <row r="69" spans="1:10" x14ac:dyDescent="0.25">
      <c r="A69" s="11" t="s">
        <v>120</v>
      </c>
      <c r="B69" s="11">
        <f>B21/B12</f>
        <v>149173388.45624998</v>
      </c>
      <c r="C69" s="11">
        <f t="shared" ref="C69:G69" si="36">C21/C12</f>
        <v>219142228</v>
      </c>
      <c r="D69" s="11">
        <f t="shared" si="36"/>
        <v>53267430.666666664</v>
      </c>
      <c r="E69" s="11">
        <f t="shared" si="36"/>
        <v>64100000</v>
      </c>
      <c r="F69" s="11">
        <f t="shared" si="36"/>
        <v>82419018.01166667</v>
      </c>
      <c r="G69" s="11">
        <f t="shared" si="36"/>
        <v>318709335.14666671</v>
      </c>
      <c r="H69" s="11">
        <f t="shared" ref="H69:J69" si="37">H21/H12</f>
        <v>200000</v>
      </c>
      <c r="I69" s="11" t="e">
        <f t="shared" si="37"/>
        <v>#DIV/0!</v>
      </c>
      <c r="J69" s="11">
        <f t="shared" si="37"/>
        <v>24240000</v>
      </c>
    </row>
    <row r="70" spans="1:10" x14ac:dyDescent="0.25">
      <c r="A70" s="11" t="s">
        <v>121</v>
      </c>
      <c r="B70" s="11">
        <f>B22/B14</f>
        <v>18557516.89364285</v>
      </c>
      <c r="C70" s="11" t="e">
        <f t="shared" ref="C70:G70" si="38">C22/C14</f>
        <v>#DIV/0!</v>
      </c>
      <c r="D70" s="11">
        <f t="shared" si="38"/>
        <v>25036723.863599997</v>
      </c>
      <c r="E70" s="11">
        <f t="shared" si="38"/>
        <v>0</v>
      </c>
      <c r="F70" s="11" t="e">
        <f t="shared" si="38"/>
        <v>#DIV/0!</v>
      </c>
      <c r="G70" s="11">
        <f t="shared" si="38"/>
        <v>40724486.135394625</v>
      </c>
      <c r="H70" s="11">
        <f t="shared" ref="H70:J70" si="39">H22/H14</f>
        <v>0</v>
      </c>
      <c r="I70" s="11">
        <f t="shared" si="39"/>
        <v>0</v>
      </c>
      <c r="J70" s="11" t="e">
        <f t="shared" si="39"/>
        <v>#DIV/0!</v>
      </c>
    </row>
    <row r="71" spans="1:10" x14ac:dyDescent="0.25">
      <c r="B71" s="38"/>
      <c r="C71" s="38"/>
      <c r="D71" s="38"/>
      <c r="E71" s="38"/>
      <c r="F71" s="38"/>
      <c r="G71" s="38"/>
      <c r="H71" s="38"/>
      <c r="I71" s="38"/>
    </row>
    <row r="72" spans="1:10" x14ac:dyDescent="0.25">
      <c r="A72" s="11" t="s">
        <v>47</v>
      </c>
      <c r="B72" s="38"/>
      <c r="C72" s="38"/>
      <c r="D72" s="38"/>
      <c r="E72" s="38"/>
      <c r="F72" s="38"/>
      <c r="G72" s="38"/>
      <c r="H72" s="38"/>
      <c r="I72" s="38"/>
    </row>
    <row r="73" spans="1:10" x14ac:dyDescent="0.25">
      <c r="A73" s="11" t="s">
        <v>48</v>
      </c>
      <c r="B73" s="38">
        <f>(B28/B27)*100</f>
        <v>39.147278353511602</v>
      </c>
      <c r="C73" s="38"/>
      <c r="D73" s="38"/>
      <c r="E73" s="38"/>
      <c r="F73" s="38"/>
      <c r="G73" s="38"/>
      <c r="H73" s="38"/>
      <c r="I73" s="38"/>
    </row>
    <row r="74" spans="1:10" x14ac:dyDescent="0.25">
      <c r="A74" s="11" t="s">
        <v>49</v>
      </c>
      <c r="B74" s="38">
        <f>(B22/B28)*100</f>
        <v>35.750280886801875</v>
      </c>
      <c r="C74" s="38"/>
      <c r="D74" s="38"/>
      <c r="E74" s="38"/>
      <c r="F74" s="38"/>
      <c r="G74" s="38"/>
      <c r="H74" s="38"/>
      <c r="I74" s="38"/>
    </row>
    <row r="75" spans="1:10" ht="15.75" thickBot="1" x14ac:dyDescent="0.3">
      <c r="A75" s="27"/>
      <c r="B75" s="27"/>
      <c r="C75" s="27"/>
      <c r="D75" s="27"/>
      <c r="E75" s="27"/>
      <c r="F75" s="27"/>
      <c r="G75" s="27"/>
      <c r="H75" s="27"/>
      <c r="I75" s="27"/>
      <c r="J75" s="27"/>
    </row>
    <row r="76" spans="1:10" ht="15.75" thickTop="1" x14ac:dyDescent="0.25"/>
    <row r="77" spans="1:10" x14ac:dyDescent="0.25">
      <c r="A77" s="11" t="s">
        <v>50</v>
      </c>
    </row>
    <row r="78" spans="1:10" x14ac:dyDescent="0.25">
      <c r="A78" s="11" t="s">
        <v>171</v>
      </c>
      <c r="C78" s="11" t="s">
        <v>233</v>
      </c>
    </row>
    <row r="79" spans="1:10" x14ac:dyDescent="0.25">
      <c r="A79" s="11" t="s">
        <v>172</v>
      </c>
    </row>
    <row r="80" spans="1:10" x14ac:dyDescent="0.25">
      <c r="A80" s="11" t="s">
        <v>173</v>
      </c>
    </row>
    <row r="81" spans="1:6" x14ac:dyDescent="0.25">
      <c r="A81" s="11" t="s">
        <v>94</v>
      </c>
    </row>
    <row r="83" spans="1:6" x14ac:dyDescent="0.25">
      <c r="A83" s="11" t="s">
        <v>114</v>
      </c>
    </row>
    <row r="84" spans="1:6" x14ac:dyDescent="0.25">
      <c r="A84" s="11" t="s">
        <v>98</v>
      </c>
    </row>
    <row r="85" spans="1:6" x14ac:dyDescent="0.25">
      <c r="A85" s="75" t="s">
        <v>126</v>
      </c>
      <c r="B85" s="75"/>
      <c r="C85" s="75"/>
      <c r="D85" s="75"/>
      <c r="E85" s="75"/>
      <c r="F85" s="75"/>
    </row>
    <row r="86" spans="1:6" x14ac:dyDescent="0.25">
      <c r="A86" s="75"/>
      <c r="B86" s="75"/>
      <c r="C86" s="75"/>
      <c r="D86" s="75"/>
      <c r="E86" s="75"/>
      <c r="F86" s="75"/>
    </row>
    <row r="87" spans="1:6" x14ac:dyDescent="0.25">
      <c r="A87" s="75"/>
      <c r="B87" s="75"/>
      <c r="C87" s="75"/>
      <c r="D87" s="75"/>
      <c r="E87" s="75"/>
      <c r="F87" s="75"/>
    </row>
    <row r="88" spans="1:6" x14ac:dyDescent="0.25">
      <c r="A88" s="59"/>
    </row>
    <row r="89" spans="1:6" x14ac:dyDescent="0.25">
      <c r="A89" s="11" t="s">
        <v>106</v>
      </c>
    </row>
    <row r="90" spans="1:6" x14ac:dyDescent="0.25">
      <c r="A90" s="28" t="s">
        <v>107</v>
      </c>
    </row>
    <row r="91" spans="1:6" x14ac:dyDescent="0.25">
      <c r="A91" s="28" t="s">
        <v>108</v>
      </c>
    </row>
  </sheetData>
  <mergeCells count="8">
    <mergeCell ref="J4:K4"/>
    <mergeCell ref="A85:F87"/>
    <mergeCell ref="A2:I2"/>
    <mergeCell ref="A4:A5"/>
    <mergeCell ref="B4:B5"/>
    <mergeCell ref="H4:I4"/>
    <mergeCell ref="C5:E5"/>
    <mergeCell ref="F5:H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1"/>
  <sheetViews>
    <sheetView zoomScale="80" zoomScaleNormal="80" workbookViewId="0">
      <selection activeCell="B25" sqref="B25"/>
    </sheetView>
  </sheetViews>
  <sheetFormatPr baseColWidth="10" defaultColWidth="11.42578125" defaultRowHeight="15" x14ac:dyDescent="0.25"/>
  <cols>
    <col min="1" max="1" width="58.140625" style="11" bestFit="1" customWidth="1"/>
    <col min="2" max="2" width="18.5703125" style="11" bestFit="1" customWidth="1"/>
    <col min="3" max="3" width="26.7109375" style="11" customWidth="1"/>
    <col min="4" max="4" width="21.28515625" style="11" customWidth="1"/>
    <col min="5" max="5" width="21.42578125" style="11" customWidth="1"/>
    <col min="6" max="6" width="21.85546875" style="11" customWidth="1"/>
    <col min="7" max="7" width="20" style="11" customWidth="1"/>
    <col min="8" max="8" width="19" style="11" customWidth="1"/>
    <col min="9" max="9" width="20.85546875" style="11" customWidth="1"/>
    <col min="10" max="10" width="18.5703125" style="11" customWidth="1"/>
    <col min="11" max="16384" width="11.42578125" style="11"/>
  </cols>
  <sheetData>
    <row r="2" spans="1:10" x14ac:dyDescent="0.25">
      <c r="A2" s="62" t="s">
        <v>174</v>
      </c>
      <c r="B2" s="62"/>
      <c r="C2" s="62"/>
      <c r="D2" s="62"/>
      <c r="E2" s="62"/>
    </row>
    <row r="4" spans="1:10" x14ac:dyDescent="0.25">
      <c r="A4" s="63" t="s">
        <v>0</v>
      </c>
      <c r="B4" s="63" t="s">
        <v>1</v>
      </c>
      <c r="C4" s="41"/>
      <c r="D4" s="41"/>
      <c r="E4" s="41"/>
      <c r="F4" s="41"/>
      <c r="G4" s="41"/>
      <c r="H4" s="73"/>
      <c r="I4" s="65"/>
    </row>
    <row r="5" spans="1:10" ht="15.75" thickBot="1" x14ac:dyDescent="0.3">
      <c r="A5" s="64"/>
      <c r="B5" s="64"/>
      <c r="C5" s="77" t="s">
        <v>122</v>
      </c>
      <c r="D5" s="77"/>
      <c r="E5" s="77"/>
      <c r="F5" s="77" t="s">
        <v>4</v>
      </c>
      <c r="G5" s="77"/>
      <c r="H5" s="77"/>
      <c r="I5" s="25" t="s">
        <v>119</v>
      </c>
      <c r="J5" s="25" t="s">
        <v>238</v>
      </c>
    </row>
    <row r="6" spans="1:10" ht="15.75" thickTop="1" x14ac:dyDescent="0.25">
      <c r="C6" s="42" t="s">
        <v>123</v>
      </c>
      <c r="D6" s="42" t="s">
        <v>124</v>
      </c>
      <c r="E6" s="42" t="s">
        <v>125</v>
      </c>
      <c r="F6" s="42" t="s">
        <v>123</v>
      </c>
      <c r="G6" s="42" t="s">
        <v>124</v>
      </c>
      <c r="H6" s="42" t="s">
        <v>125</v>
      </c>
      <c r="I6" s="42" t="s">
        <v>123</v>
      </c>
      <c r="J6" s="42" t="s">
        <v>123</v>
      </c>
    </row>
    <row r="7" spans="1:10" x14ac:dyDescent="0.25">
      <c r="A7" s="11" t="s">
        <v>7</v>
      </c>
    </row>
    <row r="9" spans="1:10" x14ac:dyDescent="0.25">
      <c r="A9" s="11" t="s">
        <v>113</v>
      </c>
    </row>
    <row r="10" spans="1:10" x14ac:dyDescent="0.25">
      <c r="A10" s="11" t="s">
        <v>175</v>
      </c>
      <c r="B10" s="49">
        <f>SUM(C10:J10)</f>
        <v>34</v>
      </c>
      <c r="C10" s="50">
        <v>0</v>
      </c>
      <c r="D10" s="50">
        <v>0</v>
      </c>
      <c r="E10" s="50">
        <v>0</v>
      </c>
      <c r="F10" s="50">
        <v>1</v>
      </c>
      <c r="G10" s="50">
        <v>1</v>
      </c>
      <c r="H10" s="50">
        <v>0</v>
      </c>
      <c r="I10" s="49">
        <v>32</v>
      </c>
      <c r="J10" s="11">
        <v>0</v>
      </c>
    </row>
    <row r="11" spans="1:10" x14ac:dyDescent="0.25">
      <c r="A11" s="39" t="s">
        <v>115</v>
      </c>
      <c r="B11" s="49">
        <f t="shared" ref="B11:B17" si="0">SUM(C11:J11)</f>
        <v>17101</v>
      </c>
      <c r="C11" s="50">
        <v>0</v>
      </c>
      <c r="D11" s="50">
        <v>0</v>
      </c>
      <c r="E11" s="50">
        <v>0</v>
      </c>
      <c r="F11" s="50">
        <v>1965</v>
      </c>
      <c r="G11" s="50">
        <v>5298</v>
      </c>
      <c r="H11" s="50">
        <v>0</v>
      </c>
      <c r="I11" s="49">
        <v>9838</v>
      </c>
      <c r="J11" s="11">
        <v>0</v>
      </c>
    </row>
    <row r="12" spans="1:10" x14ac:dyDescent="0.25">
      <c r="A12" s="11" t="s">
        <v>176</v>
      </c>
      <c r="B12" s="49">
        <f t="shared" si="0"/>
        <v>24</v>
      </c>
      <c r="C12" s="50">
        <v>4</v>
      </c>
      <c r="D12" s="50">
        <v>3</v>
      </c>
      <c r="E12" s="50">
        <v>1</v>
      </c>
      <c r="F12" s="50">
        <v>6</v>
      </c>
      <c r="G12" s="50">
        <v>6</v>
      </c>
      <c r="H12" s="50">
        <v>1</v>
      </c>
      <c r="I12" s="50">
        <v>0</v>
      </c>
      <c r="J12" s="11">
        <v>3</v>
      </c>
    </row>
    <row r="13" spans="1:10" x14ac:dyDescent="0.25">
      <c r="A13" s="39" t="s">
        <v>115</v>
      </c>
      <c r="B13" s="49">
        <f t="shared" si="0"/>
        <v>79164</v>
      </c>
      <c r="C13" s="50">
        <v>5667</v>
      </c>
      <c r="D13" s="50">
        <v>6945</v>
      </c>
      <c r="E13" s="50">
        <v>1135</v>
      </c>
      <c r="F13" s="50">
        <v>5298</v>
      </c>
      <c r="G13" s="50">
        <v>48369</v>
      </c>
      <c r="H13" s="50">
        <v>11750</v>
      </c>
      <c r="I13" s="50">
        <v>0</v>
      </c>
      <c r="J13" s="11">
        <v>0</v>
      </c>
    </row>
    <row r="14" spans="1:10" ht="17.25" customHeight="1" x14ac:dyDescent="0.25">
      <c r="A14" s="11" t="s">
        <v>177</v>
      </c>
      <c r="B14" s="49">
        <f t="shared" si="0"/>
        <v>9</v>
      </c>
      <c r="C14" s="50">
        <v>1</v>
      </c>
      <c r="D14" s="50">
        <v>-1</v>
      </c>
      <c r="E14" s="50">
        <v>0</v>
      </c>
      <c r="F14" s="50">
        <v>2</v>
      </c>
      <c r="G14" s="50">
        <v>1</v>
      </c>
      <c r="H14" s="50">
        <v>-1</v>
      </c>
      <c r="I14" s="50">
        <v>7</v>
      </c>
      <c r="J14" s="11">
        <v>0</v>
      </c>
    </row>
    <row r="15" spans="1:10" x14ac:dyDescent="0.25">
      <c r="A15" s="39" t="s">
        <v>115</v>
      </c>
      <c r="B15" s="49">
        <f t="shared" si="0"/>
        <v>12534</v>
      </c>
      <c r="C15" s="50">
        <v>1044</v>
      </c>
      <c r="D15" s="50">
        <v>-1044</v>
      </c>
      <c r="E15" s="50">
        <v>0</v>
      </c>
      <c r="F15" s="50">
        <v>5940</v>
      </c>
      <c r="G15" s="50">
        <v>11606</v>
      </c>
      <c r="H15" s="50">
        <v>-11606</v>
      </c>
      <c r="I15" s="50">
        <v>6594</v>
      </c>
      <c r="J15" s="11">
        <v>0</v>
      </c>
    </row>
    <row r="16" spans="1:10" x14ac:dyDescent="0.25">
      <c r="A16" s="11" t="s">
        <v>159</v>
      </c>
      <c r="B16" s="49">
        <f t="shared" si="0"/>
        <v>24</v>
      </c>
      <c r="C16" s="50">
        <v>4</v>
      </c>
      <c r="D16" s="50">
        <v>3</v>
      </c>
      <c r="E16" s="50">
        <v>1</v>
      </c>
      <c r="F16" s="50">
        <v>6</v>
      </c>
      <c r="G16" s="50">
        <v>6</v>
      </c>
      <c r="H16" s="50">
        <v>1</v>
      </c>
      <c r="I16" s="50">
        <v>0</v>
      </c>
      <c r="J16" s="11">
        <v>3</v>
      </c>
    </row>
    <row r="17" spans="1:10" x14ac:dyDescent="0.25">
      <c r="A17" s="39" t="s">
        <v>115</v>
      </c>
      <c r="B17" s="49">
        <f t="shared" si="0"/>
        <v>79164</v>
      </c>
      <c r="C17" s="50">
        <v>5667</v>
      </c>
      <c r="D17" s="50">
        <v>6945</v>
      </c>
      <c r="E17" s="50">
        <v>1135</v>
      </c>
      <c r="F17" s="50">
        <v>5298</v>
      </c>
      <c r="G17" s="50">
        <v>48369</v>
      </c>
      <c r="H17" s="50">
        <v>11750</v>
      </c>
      <c r="I17" s="50">
        <v>0</v>
      </c>
      <c r="J17" s="11">
        <v>0</v>
      </c>
    </row>
    <row r="18" spans="1:10" x14ac:dyDescent="0.25">
      <c r="B18" s="26"/>
    </row>
    <row r="19" spans="1:10" x14ac:dyDescent="0.25">
      <c r="A19" s="11" t="s">
        <v>15</v>
      </c>
      <c r="B19" s="26"/>
    </row>
    <row r="20" spans="1:10" x14ac:dyDescent="0.25">
      <c r="A20" s="11" t="s">
        <v>130</v>
      </c>
      <c r="B20" s="51">
        <f>SUM(C20:J20)</f>
        <v>368929683.03784251</v>
      </c>
      <c r="C20" s="54">
        <v>0</v>
      </c>
      <c r="D20" s="54">
        <v>111313411.48346591</v>
      </c>
      <c r="E20" s="54">
        <v>0</v>
      </c>
      <c r="F20" s="52">
        <v>0</v>
      </c>
      <c r="G20" s="55">
        <v>257616271.55437663</v>
      </c>
      <c r="H20" s="55">
        <v>0</v>
      </c>
      <c r="I20" s="52">
        <v>0</v>
      </c>
      <c r="J20" s="11">
        <v>0</v>
      </c>
    </row>
    <row r="21" spans="1:10" x14ac:dyDescent="0.25">
      <c r="A21" s="11" t="s">
        <v>178</v>
      </c>
      <c r="B21" s="51">
        <f t="shared" ref="B21:B23" si="1">SUM(C21:J21)</f>
        <v>3580161322.9499998</v>
      </c>
      <c r="C21" s="51">
        <v>876568912</v>
      </c>
      <c r="D21" s="51">
        <v>159802292</v>
      </c>
      <c r="E21" s="51">
        <v>64100000</v>
      </c>
      <c r="F21" s="51">
        <v>494514108.06999999</v>
      </c>
      <c r="G21" s="51">
        <v>1912256010.8800001</v>
      </c>
      <c r="H21" s="51">
        <v>200000</v>
      </c>
      <c r="I21" s="51">
        <v>0</v>
      </c>
      <c r="J21" s="51">
        <v>72720000</v>
      </c>
    </row>
    <row r="22" spans="1:10" x14ac:dyDescent="0.25">
      <c r="A22" s="11" t="s">
        <v>179</v>
      </c>
      <c r="B22" s="51">
        <f t="shared" si="1"/>
        <v>966127151.7954284</v>
      </c>
      <c r="C22" s="51">
        <v>0</v>
      </c>
      <c r="D22" s="51">
        <v>354781893.92375743</v>
      </c>
      <c r="E22" s="51">
        <v>0</v>
      </c>
      <c r="F22" s="51">
        <v>0</v>
      </c>
      <c r="G22" s="51">
        <v>611345257.87167096</v>
      </c>
      <c r="H22" s="51">
        <v>0</v>
      </c>
      <c r="I22" s="51">
        <v>0</v>
      </c>
      <c r="J22" s="11">
        <v>0</v>
      </c>
    </row>
    <row r="23" spans="1:10" x14ac:dyDescent="0.25">
      <c r="A23" s="11" t="s">
        <v>163</v>
      </c>
      <c r="B23" s="51">
        <f t="shared" si="1"/>
        <v>3580161322.9499998</v>
      </c>
      <c r="C23" s="51">
        <v>876568912</v>
      </c>
      <c r="D23" s="51">
        <v>159802292</v>
      </c>
      <c r="E23" s="51">
        <v>64100000</v>
      </c>
      <c r="F23" s="52">
        <v>494514108.06999999</v>
      </c>
      <c r="G23" s="52">
        <v>1912256010.8800001</v>
      </c>
      <c r="H23" s="52">
        <v>200000</v>
      </c>
      <c r="I23" s="52">
        <v>0</v>
      </c>
      <c r="J23" s="51">
        <v>72720000</v>
      </c>
    </row>
    <row r="24" spans="1:10" x14ac:dyDescent="0.25">
      <c r="A24" s="11" t="s">
        <v>180</v>
      </c>
      <c r="B24" s="11">
        <f>B22</f>
        <v>966127151.7954284</v>
      </c>
    </row>
    <row r="26" spans="1:10" x14ac:dyDescent="0.25">
      <c r="A26" s="11" t="s">
        <v>17</v>
      </c>
    </row>
    <row r="27" spans="1:10" x14ac:dyDescent="0.25">
      <c r="A27" s="11" t="s">
        <v>181</v>
      </c>
      <c r="B27" s="50">
        <f>B21</f>
        <v>3580161322.9499998</v>
      </c>
    </row>
    <row r="28" spans="1:10" x14ac:dyDescent="0.25">
      <c r="A28" s="11" t="s">
        <v>182</v>
      </c>
      <c r="B28" s="50">
        <v>0</v>
      </c>
    </row>
    <row r="30" spans="1:10" x14ac:dyDescent="0.25">
      <c r="A30" s="11" t="s">
        <v>18</v>
      </c>
    </row>
    <row r="31" spans="1:10" x14ac:dyDescent="0.25">
      <c r="A31" s="11" t="s">
        <v>131</v>
      </c>
      <c r="B31" s="38">
        <v>1</v>
      </c>
      <c r="C31" s="38">
        <v>1</v>
      </c>
      <c r="D31" s="38">
        <v>1</v>
      </c>
      <c r="E31" s="38">
        <v>1</v>
      </c>
      <c r="F31" s="38">
        <v>1</v>
      </c>
      <c r="G31" s="38">
        <v>1</v>
      </c>
      <c r="H31" s="38">
        <v>1</v>
      </c>
      <c r="I31" s="38">
        <v>1</v>
      </c>
      <c r="J31" s="38">
        <v>1</v>
      </c>
    </row>
    <row r="32" spans="1:10" x14ac:dyDescent="0.25">
      <c r="A32" s="11" t="s">
        <v>183</v>
      </c>
      <c r="B32" s="38">
        <v>0.99</v>
      </c>
      <c r="C32" s="38">
        <v>0.99</v>
      </c>
      <c r="D32" s="38">
        <v>0.99</v>
      </c>
      <c r="E32" s="38">
        <v>0.99</v>
      </c>
      <c r="F32" s="38">
        <v>0.99</v>
      </c>
      <c r="G32" s="38">
        <v>0.99</v>
      </c>
      <c r="H32" s="38">
        <v>0.99</v>
      </c>
      <c r="I32" s="38">
        <v>0.99</v>
      </c>
      <c r="J32" s="38">
        <v>0.99</v>
      </c>
    </row>
    <row r="33" spans="1:10" x14ac:dyDescent="0.25">
      <c r="A33" s="24" t="s">
        <v>100</v>
      </c>
      <c r="B33" s="26">
        <f>C33+F33</f>
        <v>281212</v>
      </c>
      <c r="C33" s="43">
        <v>83512</v>
      </c>
      <c r="D33" s="43">
        <v>83512</v>
      </c>
      <c r="E33" s="43">
        <v>83512</v>
      </c>
      <c r="F33" s="11">
        <v>197700</v>
      </c>
      <c r="G33" s="11">
        <v>197700</v>
      </c>
      <c r="H33" s="11">
        <v>197700</v>
      </c>
      <c r="I33" s="26">
        <v>457016</v>
      </c>
      <c r="J33" s="26">
        <v>457016</v>
      </c>
    </row>
    <row r="35" spans="1:10" x14ac:dyDescent="0.25">
      <c r="A35" s="11" t="s">
        <v>21</v>
      </c>
    </row>
    <row r="36" spans="1:10" x14ac:dyDescent="0.25">
      <c r="A36" s="11" t="s">
        <v>184</v>
      </c>
      <c r="B36" s="56">
        <f t="shared" ref="B36:J36" si="2">B20/B31</f>
        <v>368929683.03784251</v>
      </c>
      <c r="C36" s="56">
        <f t="shared" si="2"/>
        <v>0</v>
      </c>
      <c r="D36" s="56">
        <f t="shared" si="2"/>
        <v>111313411.48346591</v>
      </c>
      <c r="E36" s="56">
        <f t="shared" si="2"/>
        <v>0</v>
      </c>
      <c r="F36" s="56">
        <f t="shared" si="2"/>
        <v>0</v>
      </c>
      <c r="G36" s="56">
        <f t="shared" si="2"/>
        <v>257616271.55437663</v>
      </c>
      <c r="H36" s="56">
        <f t="shared" si="2"/>
        <v>0</v>
      </c>
      <c r="I36" s="56">
        <f t="shared" si="2"/>
        <v>0</v>
      </c>
      <c r="J36" s="56">
        <f t="shared" si="2"/>
        <v>0</v>
      </c>
    </row>
    <row r="37" spans="1:10" x14ac:dyDescent="0.25">
      <c r="A37" s="11" t="s">
        <v>185</v>
      </c>
      <c r="B37" s="56">
        <f t="shared" ref="B37:J37" si="3">B22/B32</f>
        <v>975886011.91457415</v>
      </c>
      <c r="C37" s="56">
        <f t="shared" si="3"/>
        <v>0</v>
      </c>
      <c r="D37" s="56">
        <f t="shared" si="3"/>
        <v>358365549.4179368</v>
      </c>
      <c r="E37" s="56">
        <f t="shared" si="3"/>
        <v>0</v>
      </c>
      <c r="F37" s="56">
        <f t="shared" si="3"/>
        <v>0</v>
      </c>
      <c r="G37" s="56">
        <f>G20/G32</f>
        <v>260218456.11553195</v>
      </c>
      <c r="H37" s="56">
        <f t="shared" si="3"/>
        <v>0</v>
      </c>
      <c r="I37" s="56">
        <f t="shared" si="3"/>
        <v>0</v>
      </c>
      <c r="J37" s="56">
        <f t="shared" si="3"/>
        <v>0</v>
      </c>
    </row>
    <row r="38" spans="1:10" x14ac:dyDescent="0.25">
      <c r="A38" s="26" t="s">
        <v>132</v>
      </c>
      <c r="B38" s="53">
        <f>B36/B11</f>
        <v>21573.573652876588</v>
      </c>
      <c r="C38" s="53" t="e">
        <f t="shared" ref="C38:J38" si="4">C36/C11</f>
        <v>#DIV/0!</v>
      </c>
      <c r="D38" s="53" t="e">
        <f t="shared" si="4"/>
        <v>#DIV/0!</v>
      </c>
      <c r="E38" s="53" t="e">
        <f t="shared" si="4"/>
        <v>#DIV/0!</v>
      </c>
      <c r="F38" s="53">
        <f t="shared" si="4"/>
        <v>0</v>
      </c>
      <c r="G38" s="53">
        <f t="shared" si="4"/>
        <v>48625.192818870637</v>
      </c>
      <c r="H38" s="53" t="e">
        <f t="shared" si="4"/>
        <v>#DIV/0!</v>
      </c>
      <c r="I38" s="53">
        <f t="shared" si="4"/>
        <v>0</v>
      </c>
      <c r="J38" s="53" t="e">
        <f t="shared" si="4"/>
        <v>#DIV/0!</v>
      </c>
    </row>
    <row r="39" spans="1:10" x14ac:dyDescent="0.25">
      <c r="A39" s="26" t="s">
        <v>186</v>
      </c>
      <c r="B39" s="53">
        <f>B37/B15</f>
        <v>77859.104189769758</v>
      </c>
      <c r="C39" s="53">
        <f t="shared" ref="C39:J39" si="5">C37/C15</f>
        <v>0</v>
      </c>
      <c r="D39" s="53">
        <f t="shared" si="5"/>
        <v>-343262.02051526512</v>
      </c>
      <c r="E39" s="53" t="e">
        <f t="shared" si="5"/>
        <v>#DIV/0!</v>
      </c>
      <c r="F39" s="53">
        <f t="shared" si="5"/>
        <v>0</v>
      </c>
      <c r="G39" s="53">
        <f t="shared" si="5"/>
        <v>22421.028443523344</v>
      </c>
      <c r="H39" s="53">
        <f t="shared" si="5"/>
        <v>0</v>
      </c>
      <c r="I39" s="53">
        <f t="shared" si="5"/>
        <v>0</v>
      </c>
      <c r="J39" s="53" t="e">
        <f t="shared" si="5"/>
        <v>#DIV/0!</v>
      </c>
    </row>
    <row r="41" spans="1:10" x14ac:dyDescent="0.25">
      <c r="A41" s="11" t="s">
        <v>26</v>
      </c>
    </row>
    <row r="43" spans="1:10" x14ac:dyDescent="0.25">
      <c r="A43" s="11" t="s">
        <v>27</v>
      </c>
    </row>
    <row r="44" spans="1:10" x14ac:dyDescent="0.25">
      <c r="A44" s="26" t="s">
        <v>28</v>
      </c>
      <c r="B44" s="51">
        <f>(B13/B33)*100</f>
        <v>28.15100351336358</v>
      </c>
      <c r="C44" s="51">
        <f t="shared" ref="C44:J44" si="6">(C13/C33)*100</f>
        <v>6.7858511351662045</v>
      </c>
      <c r="D44" s="51">
        <f t="shared" si="6"/>
        <v>8.3161701312386249</v>
      </c>
      <c r="E44" s="51">
        <f t="shared" si="6"/>
        <v>1.3590861193600918</v>
      </c>
      <c r="F44" s="51">
        <f t="shared" si="6"/>
        <v>2.6798179059180574</v>
      </c>
      <c r="G44" s="51">
        <f t="shared" si="6"/>
        <v>24.465857359635812</v>
      </c>
      <c r="H44" s="51">
        <f t="shared" si="6"/>
        <v>5.9433485078401622</v>
      </c>
      <c r="I44" s="51">
        <f t="shared" si="6"/>
        <v>0</v>
      </c>
      <c r="J44" s="51">
        <f t="shared" si="6"/>
        <v>0</v>
      </c>
    </row>
    <row r="45" spans="1:10" x14ac:dyDescent="0.25">
      <c r="A45" s="26" t="s">
        <v>29</v>
      </c>
      <c r="B45" s="51">
        <f>(B15/B33)*100</f>
        <v>4.4571355418687686</v>
      </c>
      <c r="C45" s="51">
        <f t="shared" ref="C45:J45" si="7">(C15/C33)*100</f>
        <v>1.2501197432704283</v>
      </c>
      <c r="D45" s="51">
        <f t="shared" si="7"/>
        <v>-1.2501197432704283</v>
      </c>
      <c r="E45" s="51">
        <f t="shared" si="7"/>
        <v>0</v>
      </c>
      <c r="F45" s="51">
        <f t="shared" si="7"/>
        <v>3.0045523520485582</v>
      </c>
      <c r="G45" s="51">
        <f t="shared" si="7"/>
        <v>5.8705108750632267</v>
      </c>
      <c r="H45" s="51">
        <f t="shared" si="7"/>
        <v>-5.8705108750632267</v>
      </c>
      <c r="I45" s="51">
        <f t="shared" si="7"/>
        <v>1.4428378875137851</v>
      </c>
      <c r="J45" s="51">
        <f t="shared" si="7"/>
        <v>0</v>
      </c>
    </row>
    <row r="46" spans="1:10" x14ac:dyDescent="0.25">
      <c r="B46" s="38"/>
      <c r="C46" s="38"/>
      <c r="D46" s="38"/>
      <c r="E46" s="38"/>
    </row>
    <row r="47" spans="1:10" x14ac:dyDescent="0.25">
      <c r="A47" s="11" t="s">
        <v>30</v>
      </c>
      <c r="B47" s="38"/>
      <c r="C47" s="38"/>
      <c r="D47" s="38"/>
      <c r="E47" s="38"/>
    </row>
    <row r="48" spans="1:10" x14ac:dyDescent="0.25">
      <c r="A48" s="11" t="s">
        <v>31</v>
      </c>
      <c r="B48" s="38">
        <f>B15/B13*100</f>
        <v>15.832954373199939</v>
      </c>
      <c r="C48" s="38">
        <f t="shared" ref="C48:J48" si="8">C15/C13*100</f>
        <v>18.422445738485969</v>
      </c>
      <c r="D48" s="38">
        <f t="shared" si="8"/>
        <v>-15.032397408207343</v>
      </c>
      <c r="E48" s="38">
        <f t="shared" si="8"/>
        <v>0</v>
      </c>
      <c r="F48" s="38">
        <f t="shared" si="8"/>
        <v>112.11778029445074</v>
      </c>
      <c r="G48" s="38">
        <f t="shared" si="8"/>
        <v>23.994707353883683</v>
      </c>
      <c r="H48" s="38">
        <f t="shared" si="8"/>
        <v>-98.774468085106378</v>
      </c>
      <c r="I48" s="38" t="e">
        <f t="shared" si="8"/>
        <v>#DIV/0!</v>
      </c>
      <c r="J48" s="38" t="e">
        <f t="shared" si="8"/>
        <v>#DIV/0!</v>
      </c>
    </row>
    <row r="49" spans="1:10" x14ac:dyDescent="0.25">
      <c r="A49" s="11" t="s">
        <v>32</v>
      </c>
      <c r="B49" s="38">
        <f t="shared" ref="B49:J49" si="9">B22/B21*100</f>
        <v>26.985575918108463</v>
      </c>
      <c r="C49" s="38">
        <f t="shared" si="9"/>
        <v>0</v>
      </c>
      <c r="D49" s="38">
        <f t="shared" si="9"/>
        <v>222.01301964039254</v>
      </c>
      <c r="E49" s="38">
        <f t="shared" si="9"/>
        <v>0</v>
      </c>
      <c r="F49" s="38">
        <f t="shared" si="9"/>
        <v>0</v>
      </c>
      <c r="G49" s="38">
        <f>G20/G21*100</f>
        <v>13.471850530924693</v>
      </c>
      <c r="H49" s="38">
        <f t="shared" si="9"/>
        <v>0</v>
      </c>
      <c r="I49" s="38" t="e">
        <f t="shared" si="9"/>
        <v>#DIV/0!</v>
      </c>
      <c r="J49" s="38">
        <f t="shared" si="9"/>
        <v>0</v>
      </c>
    </row>
    <row r="50" spans="1:10" x14ac:dyDescent="0.25">
      <c r="A50" s="11" t="s">
        <v>33</v>
      </c>
      <c r="B50" s="38">
        <f t="shared" ref="B50:J50" si="10">AVERAGE(B48:B49)</f>
        <v>21.409265145654203</v>
      </c>
      <c r="C50" s="38">
        <f t="shared" si="10"/>
        <v>9.2112228692429845</v>
      </c>
      <c r="D50" s="38">
        <f t="shared" si="10"/>
        <v>103.4903111160926</v>
      </c>
      <c r="E50" s="38">
        <f t="shared" si="10"/>
        <v>0</v>
      </c>
      <c r="F50" s="38">
        <f t="shared" si="10"/>
        <v>56.05889014722537</v>
      </c>
      <c r="G50" s="38">
        <f t="shared" si="10"/>
        <v>18.733278942404187</v>
      </c>
      <c r="H50" s="38">
        <f t="shared" si="10"/>
        <v>-49.387234042553189</v>
      </c>
      <c r="I50" s="38" t="e">
        <f t="shared" si="10"/>
        <v>#DIV/0!</v>
      </c>
      <c r="J50" s="38" t="e">
        <f t="shared" si="10"/>
        <v>#DIV/0!</v>
      </c>
    </row>
    <row r="51" spans="1:10" x14ac:dyDescent="0.25">
      <c r="B51" s="38"/>
      <c r="C51" s="38"/>
      <c r="D51" s="38"/>
      <c r="E51" s="38"/>
    </row>
    <row r="52" spans="1:10" x14ac:dyDescent="0.25">
      <c r="A52" s="11" t="s">
        <v>34</v>
      </c>
      <c r="B52" s="38"/>
      <c r="C52" s="38"/>
      <c r="D52" s="38"/>
      <c r="E52" s="38"/>
    </row>
    <row r="53" spans="1:10" x14ac:dyDescent="0.25">
      <c r="A53" s="11" t="s">
        <v>35</v>
      </c>
      <c r="B53" s="38">
        <f>B15/B17*100</f>
        <v>15.832954373199939</v>
      </c>
      <c r="C53" s="38">
        <f t="shared" ref="C53:J53" si="11">C15/C17*100</f>
        <v>18.422445738485969</v>
      </c>
      <c r="D53" s="38">
        <f t="shared" si="11"/>
        <v>-15.032397408207343</v>
      </c>
      <c r="E53" s="38">
        <f t="shared" si="11"/>
        <v>0</v>
      </c>
      <c r="F53" s="38">
        <f t="shared" si="11"/>
        <v>112.11778029445074</v>
      </c>
      <c r="G53" s="38">
        <f t="shared" si="11"/>
        <v>23.994707353883683</v>
      </c>
      <c r="H53" s="38">
        <f t="shared" si="11"/>
        <v>-98.774468085106378</v>
      </c>
      <c r="I53" s="38" t="e">
        <f t="shared" si="11"/>
        <v>#DIV/0!</v>
      </c>
      <c r="J53" s="38" t="e">
        <f t="shared" si="11"/>
        <v>#DIV/0!</v>
      </c>
    </row>
    <row r="54" spans="1:10" x14ac:dyDescent="0.25">
      <c r="A54" s="11" t="s">
        <v>36</v>
      </c>
      <c r="B54" s="38">
        <f t="shared" ref="B54:J54" si="12">B22/B23*100</f>
        <v>26.985575918108463</v>
      </c>
      <c r="C54" s="38">
        <f t="shared" si="12"/>
        <v>0</v>
      </c>
      <c r="D54" s="38">
        <f t="shared" si="12"/>
        <v>222.01301964039254</v>
      </c>
      <c r="E54" s="38">
        <f t="shared" si="12"/>
        <v>0</v>
      </c>
      <c r="F54" s="38">
        <f t="shared" si="12"/>
        <v>0</v>
      </c>
      <c r="G54" s="38">
        <f>G20/G23*100</f>
        <v>13.471850530924693</v>
      </c>
      <c r="H54" s="38">
        <f t="shared" si="12"/>
        <v>0</v>
      </c>
      <c r="I54" s="38" t="e">
        <f t="shared" si="12"/>
        <v>#DIV/0!</v>
      </c>
      <c r="J54" s="38">
        <f t="shared" si="12"/>
        <v>0</v>
      </c>
    </row>
    <row r="55" spans="1:10" x14ac:dyDescent="0.25">
      <c r="A55" s="11" t="s">
        <v>37</v>
      </c>
      <c r="B55" s="38">
        <f t="shared" ref="B55:J55" si="13">(B53+B54)/2</f>
        <v>21.409265145654203</v>
      </c>
      <c r="C55" s="38">
        <f t="shared" si="13"/>
        <v>9.2112228692429845</v>
      </c>
      <c r="D55" s="38">
        <f t="shared" si="13"/>
        <v>103.4903111160926</v>
      </c>
      <c r="E55" s="38">
        <f t="shared" si="13"/>
        <v>0</v>
      </c>
      <c r="F55" s="38">
        <f t="shared" si="13"/>
        <v>56.05889014722537</v>
      </c>
      <c r="G55" s="38">
        <f t="shared" si="13"/>
        <v>18.733278942404187</v>
      </c>
      <c r="H55" s="38">
        <f t="shared" si="13"/>
        <v>-49.387234042553189</v>
      </c>
      <c r="I55" s="38" t="e">
        <f t="shared" si="13"/>
        <v>#DIV/0!</v>
      </c>
      <c r="J55" s="38" t="e">
        <f t="shared" si="13"/>
        <v>#DIV/0!</v>
      </c>
    </row>
    <row r="56" spans="1:10" x14ac:dyDescent="0.25">
      <c r="B56" s="38"/>
      <c r="C56" s="38"/>
      <c r="D56" s="38"/>
      <c r="E56" s="38"/>
    </row>
    <row r="57" spans="1:10" x14ac:dyDescent="0.25">
      <c r="A57" s="11" t="s">
        <v>92</v>
      </c>
      <c r="B57" s="38"/>
      <c r="C57" s="38"/>
      <c r="D57" s="38"/>
      <c r="E57" s="38"/>
    </row>
    <row r="58" spans="1:10" x14ac:dyDescent="0.25">
      <c r="A58" s="11" t="s">
        <v>38</v>
      </c>
      <c r="B58" s="38">
        <f t="shared" ref="B58" si="14">B24/B22*100</f>
        <v>100</v>
      </c>
      <c r="C58" s="44"/>
      <c r="D58" s="44"/>
      <c r="E58" s="44"/>
      <c r="F58" s="44"/>
      <c r="G58" s="44"/>
      <c r="H58" s="44"/>
      <c r="I58" s="44"/>
    </row>
    <row r="59" spans="1:10" x14ac:dyDescent="0.25">
      <c r="B59" s="38"/>
      <c r="C59" s="38"/>
      <c r="D59" s="38"/>
      <c r="E59" s="38"/>
    </row>
    <row r="60" spans="1:10" x14ac:dyDescent="0.25">
      <c r="A60" s="11" t="s">
        <v>39</v>
      </c>
      <c r="B60" s="38"/>
      <c r="C60" s="38"/>
      <c r="D60" s="38"/>
      <c r="E60" s="38"/>
    </row>
    <row r="61" spans="1:10" x14ac:dyDescent="0.25">
      <c r="A61" s="11" t="s">
        <v>116</v>
      </c>
      <c r="B61" s="38">
        <f>((B15/B11)-1)*100</f>
        <v>-26.706040582422087</v>
      </c>
      <c r="C61" s="38" t="e">
        <f t="shared" ref="C61:J61" si="15">((C15/C11)-1)*100</f>
        <v>#DIV/0!</v>
      </c>
      <c r="D61" s="38" t="e">
        <f t="shared" si="15"/>
        <v>#DIV/0!</v>
      </c>
      <c r="E61" s="38" t="e">
        <f t="shared" si="15"/>
        <v>#DIV/0!</v>
      </c>
      <c r="F61" s="38">
        <f t="shared" si="15"/>
        <v>202.29007633587787</v>
      </c>
      <c r="G61" s="38">
        <f t="shared" si="15"/>
        <v>119.06379765949416</v>
      </c>
      <c r="H61" s="38" t="e">
        <f t="shared" si="15"/>
        <v>#DIV/0!</v>
      </c>
      <c r="I61" s="38">
        <f t="shared" si="15"/>
        <v>-32.97418174425696</v>
      </c>
      <c r="J61" s="38" t="e">
        <f t="shared" si="15"/>
        <v>#DIV/0!</v>
      </c>
    </row>
    <row r="62" spans="1:10" x14ac:dyDescent="0.25">
      <c r="A62" s="11" t="s">
        <v>41</v>
      </c>
      <c r="B62" s="38">
        <f>((B37/B36)-1)*100</f>
        <v>164.51816071803412</v>
      </c>
      <c r="C62" s="38" t="e">
        <f t="shared" ref="C62:J62" si="16">((C37/C36)-1)*100</f>
        <v>#DIV/0!</v>
      </c>
      <c r="D62" s="38">
        <f t="shared" si="16"/>
        <v>221.9428320828772</v>
      </c>
      <c r="E62" s="38" t="e">
        <f t="shared" si="16"/>
        <v>#DIV/0!</v>
      </c>
      <c r="F62" s="38" t="e">
        <f t="shared" si="16"/>
        <v>#DIV/0!</v>
      </c>
      <c r="G62" s="38">
        <f t="shared" si="16"/>
        <v>1.0101010101010166</v>
      </c>
      <c r="H62" s="38" t="e">
        <f t="shared" si="16"/>
        <v>#DIV/0!</v>
      </c>
      <c r="I62" s="38" t="e">
        <f t="shared" si="16"/>
        <v>#DIV/0!</v>
      </c>
      <c r="J62" s="38" t="e">
        <f t="shared" si="16"/>
        <v>#DIV/0!</v>
      </c>
    </row>
    <row r="63" spans="1:10" x14ac:dyDescent="0.25">
      <c r="A63" s="11" t="s">
        <v>42</v>
      </c>
      <c r="B63" s="38">
        <f t="shared" ref="B63:J63" si="17">((B39/B38)-1)*100</f>
        <v>260.90035634586735</v>
      </c>
      <c r="C63" s="38" t="e">
        <f t="shared" si="17"/>
        <v>#DIV/0!</v>
      </c>
      <c r="D63" s="38" t="e">
        <f t="shared" si="17"/>
        <v>#DIV/0!</v>
      </c>
      <c r="E63" s="38" t="e">
        <f t="shared" si="17"/>
        <v>#DIV/0!</v>
      </c>
      <c r="F63" s="38" t="e">
        <f t="shared" si="17"/>
        <v>#DIV/0!</v>
      </c>
      <c r="G63" s="38">
        <f t="shared" si="17"/>
        <v>-53.89009864281276</v>
      </c>
      <c r="H63" s="38" t="e">
        <f t="shared" si="17"/>
        <v>#DIV/0!</v>
      </c>
      <c r="I63" s="38" t="e">
        <f t="shared" si="17"/>
        <v>#DIV/0!</v>
      </c>
      <c r="J63" s="38" t="e">
        <f t="shared" si="17"/>
        <v>#DIV/0!</v>
      </c>
    </row>
    <row r="65" spans="1:10" x14ac:dyDescent="0.25">
      <c r="A65" s="11" t="s">
        <v>43</v>
      </c>
    </row>
    <row r="66" spans="1:10" x14ac:dyDescent="0.25">
      <c r="A66" s="11" t="s">
        <v>117</v>
      </c>
      <c r="B66" s="11">
        <f>B21/B13</f>
        <v>45224.613750568438</v>
      </c>
      <c r="C66" s="11">
        <f t="shared" ref="C66:J66" si="18">C21/C13</f>
        <v>154679.53273336863</v>
      </c>
      <c r="D66" s="11">
        <f t="shared" si="18"/>
        <v>23009.68927285817</v>
      </c>
      <c r="E66" s="11">
        <f t="shared" si="18"/>
        <v>56475.770925110133</v>
      </c>
      <c r="F66" s="11">
        <f t="shared" si="18"/>
        <v>93339.771247640616</v>
      </c>
      <c r="G66" s="11">
        <f t="shared" si="18"/>
        <v>39534.74355227522</v>
      </c>
      <c r="H66" s="11">
        <f t="shared" si="18"/>
        <v>17.021276595744681</v>
      </c>
      <c r="I66" s="11" t="e">
        <f t="shared" si="18"/>
        <v>#DIV/0!</v>
      </c>
      <c r="J66" s="11" t="e">
        <f t="shared" si="18"/>
        <v>#DIV/0!</v>
      </c>
    </row>
    <row r="67" spans="1:10" x14ac:dyDescent="0.25">
      <c r="A67" s="11" t="s">
        <v>118</v>
      </c>
      <c r="B67" s="11">
        <f>B22/B15</f>
        <v>77080.513147872058</v>
      </c>
      <c r="C67" s="11">
        <f t="shared" ref="C67:J67" si="19">C22/C15</f>
        <v>0</v>
      </c>
      <c r="D67" s="11">
        <f t="shared" si="19"/>
        <v>-339829.40031011251</v>
      </c>
      <c r="E67" s="11" t="e">
        <f t="shared" si="19"/>
        <v>#DIV/0!</v>
      </c>
      <c r="F67" s="11">
        <f t="shared" si="19"/>
        <v>0</v>
      </c>
      <c r="G67" s="11">
        <f>G20/G15</f>
        <v>22196.818159088114</v>
      </c>
      <c r="H67" s="11">
        <f t="shared" si="19"/>
        <v>0</v>
      </c>
      <c r="I67" s="11">
        <f t="shared" si="19"/>
        <v>0</v>
      </c>
      <c r="J67" s="11" t="e">
        <f t="shared" si="19"/>
        <v>#DIV/0!</v>
      </c>
    </row>
    <row r="68" spans="1:10" x14ac:dyDescent="0.25">
      <c r="A68" s="11" t="s">
        <v>46</v>
      </c>
      <c r="B68" s="38">
        <f>(B67/B66)*B50</f>
        <v>36.489800723287232</v>
      </c>
      <c r="C68" s="38">
        <f t="shared" ref="C68:J68" si="20">(C67/C66)*C50</f>
        <v>0</v>
      </c>
      <c r="D68" s="38">
        <f t="shared" si="20"/>
        <v>-1528.4452539727913</v>
      </c>
      <c r="E68" s="38" t="e">
        <f t="shared" si="20"/>
        <v>#DIV/0!</v>
      </c>
      <c r="F68" s="38">
        <f t="shared" si="20"/>
        <v>0</v>
      </c>
      <c r="G68" s="38">
        <f t="shared" si="20"/>
        <v>10.517816706163758</v>
      </c>
      <c r="H68" s="38">
        <f t="shared" si="20"/>
        <v>0</v>
      </c>
      <c r="I68" s="38" t="e">
        <f t="shared" si="20"/>
        <v>#DIV/0!</v>
      </c>
      <c r="J68" s="38" t="e">
        <f t="shared" si="20"/>
        <v>#DIV/0!</v>
      </c>
    </row>
    <row r="69" spans="1:10" x14ac:dyDescent="0.25">
      <c r="A69" s="11" t="s">
        <v>120</v>
      </c>
      <c r="B69" s="11">
        <f>B21/B12</f>
        <v>149173388.45624998</v>
      </c>
      <c r="C69" s="11">
        <f t="shared" ref="C69:J69" si="21">C21/C12</f>
        <v>219142228</v>
      </c>
      <c r="D69" s="11">
        <f t="shared" si="21"/>
        <v>53267430.666666664</v>
      </c>
      <c r="E69" s="11">
        <f t="shared" si="21"/>
        <v>64100000</v>
      </c>
      <c r="F69" s="11">
        <f t="shared" si="21"/>
        <v>82419018.01166667</v>
      </c>
      <c r="G69" s="11">
        <f t="shared" si="21"/>
        <v>318709335.14666671</v>
      </c>
      <c r="H69" s="11">
        <f t="shared" si="21"/>
        <v>200000</v>
      </c>
      <c r="I69" s="11" t="e">
        <f t="shared" si="21"/>
        <v>#DIV/0!</v>
      </c>
      <c r="J69" s="11">
        <f t="shared" si="21"/>
        <v>24240000</v>
      </c>
    </row>
    <row r="70" spans="1:10" x14ac:dyDescent="0.25">
      <c r="A70" s="11" t="s">
        <v>121</v>
      </c>
      <c r="B70" s="11">
        <f>B22/B14</f>
        <v>107347461.31060316</v>
      </c>
      <c r="C70" s="11">
        <f t="shared" ref="C70:J70" si="22">C22/C14</f>
        <v>0</v>
      </c>
      <c r="D70" s="11">
        <f t="shared" si="22"/>
        <v>-354781893.92375743</v>
      </c>
      <c r="E70" s="11" t="e">
        <f t="shared" si="22"/>
        <v>#DIV/0!</v>
      </c>
      <c r="F70" s="11">
        <f t="shared" si="22"/>
        <v>0</v>
      </c>
      <c r="G70" s="11">
        <f>G20/G14</f>
        <v>257616271.55437663</v>
      </c>
      <c r="H70" s="11">
        <f t="shared" si="22"/>
        <v>0</v>
      </c>
      <c r="I70" s="11">
        <f t="shared" si="22"/>
        <v>0</v>
      </c>
      <c r="J70" s="11" t="e">
        <f t="shared" si="22"/>
        <v>#DIV/0!</v>
      </c>
    </row>
    <row r="71" spans="1:10" x14ac:dyDescent="0.25">
      <c r="B71" s="38"/>
      <c r="C71" s="38"/>
      <c r="D71" s="38"/>
      <c r="E71" s="38"/>
    </row>
    <row r="72" spans="1:10" x14ac:dyDescent="0.25">
      <c r="A72" s="11" t="s">
        <v>47</v>
      </c>
      <c r="B72" s="38"/>
      <c r="C72" s="38"/>
      <c r="D72" s="38"/>
      <c r="E72" s="38"/>
    </row>
    <row r="73" spans="1:10" x14ac:dyDescent="0.25">
      <c r="A73" s="11" t="s">
        <v>48</v>
      </c>
      <c r="B73" s="38">
        <f>(B28/B27)*100</f>
        <v>0</v>
      </c>
      <c r="C73" s="38"/>
      <c r="D73" s="38"/>
      <c r="E73" s="38"/>
    </row>
    <row r="74" spans="1:10" x14ac:dyDescent="0.25">
      <c r="A74" s="11" t="s">
        <v>49</v>
      </c>
      <c r="B74" s="38" t="e">
        <f>(B22/B28)*100</f>
        <v>#DIV/0!</v>
      </c>
      <c r="C74" s="38"/>
      <c r="D74" s="38"/>
      <c r="E74" s="38"/>
    </row>
    <row r="75" spans="1:10" ht="15.75" thickBot="1" x14ac:dyDescent="0.3">
      <c r="A75" s="27"/>
      <c r="B75" s="27"/>
      <c r="C75" s="27"/>
      <c r="D75" s="27"/>
      <c r="E75" s="27"/>
      <c r="F75" s="27"/>
      <c r="G75" s="27"/>
      <c r="H75" s="27"/>
      <c r="I75" s="27"/>
      <c r="J75" s="27"/>
    </row>
    <row r="76" spans="1:10" ht="15.75" thickTop="1" x14ac:dyDescent="0.25"/>
    <row r="77" spans="1:10" x14ac:dyDescent="0.25">
      <c r="A77" s="11" t="s">
        <v>50</v>
      </c>
    </row>
    <row r="78" spans="1:10" x14ac:dyDescent="0.25">
      <c r="A78" s="11" t="s">
        <v>171</v>
      </c>
      <c r="C78" s="11" t="s">
        <v>233</v>
      </c>
    </row>
    <row r="79" spans="1:10" x14ac:dyDescent="0.25">
      <c r="A79" s="11" t="s">
        <v>129</v>
      </c>
    </row>
    <row r="80" spans="1:10" x14ac:dyDescent="0.25">
      <c r="A80" s="11" t="s">
        <v>173</v>
      </c>
    </row>
    <row r="81" spans="1:6" x14ac:dyDescent="0.25">
      <c r="A81" s="11" t="s">
        <v>94</v>
      </c>
    </row>
    <row r="83" spans="1:6" x14ac:dyDescent="0.25">
      <c r="A83" s="11" t="s">
        <v>114</v>
      </c>
    </row>
    <row r="84" spans="1:6" x14ac:dyDescent="0.25">
      <c r="A84" s="11" t="s">
        <v>98</v>
      </c>
    </row>
    <row r="85" spans="1:6" x14ac:dyDescent="0.25">
      <c r="A85" s="75" t="s">
        <v>126</v>
      </c>
      <c r="B85" s="75"/>
      <c r="C85" s="75"/>
      <c r="D85" s="75"/>
      <c r="E85" s="75"/>
      <c r="F85" s="75"/>
    </row>
    <row r="86" spans="1:6" x14ac:dyDescent="0.25">
      <c r="A86" s="75"/>
      <c r="B86" s="75"/>
      <c r="C86" s="75"/>
      <c r="D86" s="75"/>
      <c r="E86" s="75"/>
      <c r="F86" s="75"/>
    </row>
    <row r="87" spans="1:6" x14ac:dyDescent="0.25">
      <c r="A87" s="75"/>
      <c r="B87" s="75"/>
      <c r="C87" s="75"/>
      <c r="D87" s="75"/>
      <c r="E87" s="75"/>
      <c r="F87" s="75"/>
    </row>
    <row r="88" spans="1:6" x14ac:dyDescent="0.25">
      <c r="A88" s="59"/>
    </row>
    <row r="89" spans="1:6" x14ac:dyDescent="0.25">
      <c r="A89" s="11" t="s">
        <v>106</v>
      </c>
    </row>
    <row r="90" spans="1:6" x14ac:dyDescent="0.25">
      <c r="A90" s="28" t="s">
        <v>107</v>
      </c>
    </row>
    <row r="91" spans="1:6" x14ac:dyDescent="0.25">
      <c r="A91" s="28" t="s">
        <v>108</v>
      </c>
    </row>
  </sheetData>
  <mergeCells count="7">
    <mergeCell ref="A85:F87"/>
    <mergeCell ref="H4:I4"/>
    <mergeCell ref="C5:E5"/>
    <mergeCell ref="F5:H5"/>
    <mergeCell ref="A2:E2"/>
    <mergeCell ref="A4:A5"/>
    <mergeCell ref="B4:B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1"/>
  <sheetViews>
    <sheetView zoomScale="80" zoomScaleNormal="80" workbookViewId="0">
      <selection activeCell="B25" sqref="B25"/>
    </sheetView>
  </sheetViews>
  <sheetFormatPr baseColWidth="10" defaultColWidth="11.42578125" defaultRowHeight="15" x14ac:dyDescent="0.25"/>
  <cols>
    <col min="1" max="1" width="58.140625" style="11" bestFit="1" customWidth="1"/>
    <col min="2" max="2" width="18.5703125" style="11" bestFit="1" customWidth="1"/>
    <col min="3" max="3" width="19.5703125" style="11" customWidth="1"/>
    <col min="4" max="4" width="18.5703125" style="11" customWidth="1"/>
    <col min="5" max="5" width="20.42578125" style="11" customWidth="1"/>
    <col min="6" max="6" width="21.140625" style="11" customWidth="1"/>
    <col min="7" max="7" width="21.5703125" style="11" customWidth="1"/>
    <col min="8" max="8" width="19.5703125" style="11" customWidth="1"/>
    <col min="9" max="9" width="22.28515625" style="11" customWidth="1"/>
    <col min="10" max="10" width="19.85546875" style="11" customWidth="1"/>
    <col min="11" max="16384" width="11.42578125" style="11"/>
  </cols>
  <sheetData>
    <row r="2" spans="1:10" x14ac:dyDescent="0.25">
      <c r="A2" s="62" t="s">
        <v>187</v>
      </c>
      <c r="B2" s="62"/>
      <c r="C2" s="62"/>
      <c r="D2" s="62"/>
      <c r="E2" s="62"/>
    </row>
    <row r="4" spans="1:10" x14ac:dyDescent="0.25">
      <c r="A4" s="63" t="s">
        <v>0</v>
      </c>
      <c r="B4" s="63" t="s">
        <v>1</v>
      </c>
      <c r="C4" s="41"/>
      <c r="D4" s="41"/>
      <c r="E4" s="41"/>
      <c r="F4" s="41"/>
      <c r="G4" s="41"/>
      <c r="H4" s="73"/>
      <c r="I4" s="65"/>
    </row>
    <row r="5" spans="1:10" ht="15.75" thickBot="1" x14ac:dyDescent="0.3">
      <c r="A5" s="64"/>
      <c r="B5" s="64"/>
      <c r="C5" s="77" t="s">
        <v>122</v>
      </c>
      <c r="D5" s="77"/>
      <c r="E5" s="77"/>
      <c r="F5" s="77" t="s">
        <v>4</v>
      </c>
      <c r="G5" s="77"/>
      <c r="H5" s="77"/>
      <c r="I5" s="25" t="s">
        <v>119</v>
      </c>
      <c r="J5" s="25" t="s">
        <v>238</v>
      </c>
    </row>
    <row r="6" spans="1:10" ht="15.75" thickTop="1" x14ac:dyDescent="0.25">
      <c r="C6" s="42" t="s">
        <v>123</v>
      </c>
      <c r="D6" s="42" t="s">
        <v>124</v>
      </c>
      <c r="E6" s="42" t="s">
        <v>125</v>
      </c>
      <c r="F6" s="42" t="s">
        <v>123</v>
      </c>
      <c r="G6" s="42" t="s">
        <v>124</v>
      </c>
      <c r="H6" s="42" t="s">
        <v>125</v>
      </c>
      <c r="I6" s="42" t="s">
        <v>123</v>
      </c>
      <c r="J6" s="42" t="s">
        <v>123</v>
      </c>
    </row>
    <row r="7" spans="1:10" x14ac:dyDescent="0.25">
      <c r="A7" s="11" t="s">
        <v>7</v>
      </c>
    </row>
    <row r="9" spans="1:10" x14ac:dyDescent="0.25">
      <c r="A9" s="11" t="s">
        <v>113</v>
      </c>
    </row>
    <row r="10" spans="1:10" x14ac:dyDescent="0.25">
      <c r="A10" s="11" t="s">
        <v>133</v>
      </c>
      <c r="B10" s="49">
        <f>SUM(C10:J10)</f>
        <v>33</v>
      </c>
      <c r="C10" s="50">
        <v>2</v>
      </c>
      <c r="D10" s="50">
        <v>0</v>
      </c>
      <c r="E10" s="50">
        <v>0</v>
      </c>
      <c r="F10" s="50">
        <v>1</v>
      </c>
      <c r="G10" s="50">
        <v>1</v>
      </c>
      <c r="H10" s="50">
        <v>0</v>
      </c>
      <c r="I10" s="50">
        <v>29</v>
      </c>
      <c r="J10" s="11">
        <v>0</v>
      </c>
    </row>
    <row r="11" spans="1:10" x14ac:dyDescent="0.25">
      <c r="A11" s="39" t="s">
        <v>115</v>
      </c>
      <c r="B11" s="49">
        <f t="shared" ref="B11:B17" si="0">SUM(C11:J11)</f>
        <v>16226</v>
      </c>
      <c r="C11" s="50">
        <v>956</v>
      </c>
      <c r="D11" s="50">
        <v>0</v>
      </c>
      <c r="E11" s="50">
        <v>0</v>
      </c>
      <c r="F11" s="50">
        <v>605</v>
      </c>
      <c r="G11" s="50">
        <v>1524</v>
      </c>
      <c r="H11" s="50">
        <v>0</v>
      </c>
      <c r="I11" s="50">
        <v>13141</v>
      </c>
      <c r="J11" s="11">
        <v>0</v>
      </c>
    </row>
    <row r="12" spans="1:10" x14ac:dyDescent="0.25">
      <c r="A12" s="11" t="s">
        <v>188</v>
      </c>
      <c r="B12" s="49">
        <f t="shared" si="0"/>
        <v>24</v>
      </c>
      <c r="C12" s="50">
        <v>4</v>
      </c>
      <c r="D12" s="50">
        <v>3</v>
      </c>
      <c r="E12" s="50">
        <v>1</v>
      </c>
      <c r="F12" s="50">
        <v>6</v>
      </c>
      <c r="G12" s="50">
        <v>6</v>
      </c>
      <c r="H12" s="50">
        <v>1</v>
      </c>
      <c r="I12" s="50">
        <v>0</v>
      </c>
      <c r="J12" s="50">
        <v>3</v>
      </c>
    </row>
    <row r="13" spans="1:10" x14ac:dyDescent="0.25">
      <c r="A13" s="39" t="s">
        <v>115</v>
      </c>
      <c r="B13" s="49">
        <f t="shared" si="0"/>
        <v>79164</v>
      </c>
      <c r="C13" s="50">
        <v>5667</v>
      </c>
      <c r="D13" s="50">
        <v>6945</v>
      </c>
      <c r="E13" s="50">
        <v>1135</v>
      </c>
      <c r="F13" s="50">
        <v>5298</v>
      </c>
      <c r="G13" s="50">
        <v>48369</v>
      </c>
      <c r="H13" s="50">
        <v>11750</v>
      </c>
      <c r="I13" s="50">
        <v>0</v>
      </c>
      <c r="J13" s="11">
        <v>0</v>
      </c>
    </row>
    <row r="14" spans="1:10" x14ac:dyDescent="0.25">
      <c r="A14" s="11" t="s">
        <v>189</v>
      </c>
      <c r="B14" s="49">
        <f t="shared" si="0"/>
        <v>30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30</v>
      </c>
      <c r="J14" s="11">
        <v>0</v>
      </c>
    </row>
    <row r="15" spans="1:10" x14ac:dyDescent="0.25">
      <c r="A15" s="39" t="s">
        <v>115</v>
      </c>
      <c r="B15" s="49">
        <f t="shared" si="0"/>
        <v>29958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29958</v>
      </c>
      <c r="J15" s="11">
        <v>0</v>
      </c>
    </row>
    <row r="16" spans="1:10" x14ac:dyDescent="0.25">
      <c r="A16" s="11" t="s">
        <v>159</v>
      </c>
      <c r="B16" s="49">
        <f t="shared" si="0"/>
        <v>24</v>
      </c>
      <c r="C16" s="50">
        <v>4</v>
      </c>
      <c r="D16" s="50">
        <v>3</v>
      </c>
      <c r="E16" s="50">
        <v>1</v>
      </c>
      <c r="F16" s="50">
        <v>6</v>
      </c>
      <c r="G16" s="50">
        <v>6</v>
      </c>
      <c r="H16" s="50">
        <v>1</v>
      </c>
      <c r="I16" s="50">
        <v>0</v>
      </c>
      <c r="J16" s="50">
        <v>3</v>
      </c>
    </row>
    <row r="17" spans="1:10" x14ac:dyDescent="0.25">
      <c r="A17" s="39" t="s">
        <v>115</v>
      </c>
      <c r="B17" s="49">
        <f t="shared" si="0"/>
        <v>79164</v>
      </c>
      <c r="C17" s="50">
        <v>5667</v>
      </c>
      <c r="D17" s="50">
        <v>6945</v>
      </c>
      <c r="E17" s="50">
        <v>1135</v>
      </c>
      <c r="F17" s="50">
        <v>5298</v>
      </c>
      <c r="G17" s="50">
        <v>48369</v>
      </c>
      <c r="H17" s="50">
        <v>11750</v>
      </c>
      <c r="I17" s="50">
        <v>0</v>
      </c>
      <c r="J17" s="11">
        <v>0</v>
      </c>
    </row>
    <row r="18" spans="1:10" x14ac:dyDescent="0.25">
      <c r="B18" s="26"/>
    </row>
    <row r="19" spans="1:10" x14ac:dyDescent="0.25">
      <c r="A19" s="11" t="s">
        <v>15</v>
      </c>
      <c r="B19" s="26"/>
    </row>
    <row r="20" spans="1:10" x14ac:dyDescent="0.25">
      <c r="A20" s="11" t="s">
        <v>134</v>
      </c>
      <c r="B20" s="53">
        <f>SUM(C20:J20)</f>
        <v>470149341.54791254</v>
      </c>
      <c r="C20" s="57">
        <v>131863999.51791269</v>
      </c>
      <c r="D20" s="57">
        <v>0</v>
      </c>
      <c r="E20" s="57">
        <v>0</v>
      </c>
      <c r="F20" s="57">
        <v>302595444.62999988</v>
      </c>
      <c r="G20" s="57">
        <v>0</v>
      </c>
      <c r="H20" s="57">
        <v>0</v>
      </c>
      <c r="I20" s="53">
        <v>35689897.399999991</v>
      </c>
      <c r="J20" s="11">
        <v>0</v>
      </c>
    </row>
    <row r="21" spans="1:10" x14ac:dyDescent="0.25">
      <c r="A21" s="11" t="s">
        <v>190</v>
      </c>
      <c r="B21" s="53">
        <f t="shared" ref="B21:B23" si="1">SUM(C21:J21)</f>
        <v>3580161322.9499998</v>
      </c>
      <c r="C21" s="53">
        <v>876568912</v>
      </c>
      <c r="D21" s="53">
        <v>159802292</v>
      </c>
      <c r="E21" s="53">
        <v>64100000</v>
      </c>
      <c r="F21" s="53">
        <v>494514108.06999999</v>
      </c>
      <c r="G21" s="53">
        <v>1912256010.8800001</v>
      </c>
      <c r="H21" s="53">
        <v>200000</v>
      </c>
      <c r="I21" s="53">
        <v>0</v>
      </c>
      <c r="J21" s="53">
        <v>72720000</v>
      </c>
    </row>
    <row r="22" spans="1:10" x14ac:dyDescent="0.25">
      <c r="A22" s="11" t="s">
        <v>191</v>
      </c>
      <c r="B22" s="53">
        <f t="shared" si="1"/>
        <v>820297211.92002916</v>
      </c>
      <c r="C22" s="53">
        <v>0</v>
      </c>
      <c r="D22" s="53">
        <v>256150520.79524064</v>
      </c>
      <c r="E22" s="53">
        <v>0</v>
      </c>
      <c r="F22" s="56">
        <v>0</v>
      </c>
      <c r="G22" s="56">
        <v>564146691.12478852</v>
      </c>
      <c r="H22" s="56">
        <v>0</v>
      </c>
      <c r="I22" s="56">
        <v>0</v>
      </c>
      <c r="J22" s="11">
        <v>0</v>
      </c>
    </row>
    <row r="23" spans="1:10" x14ac:dyDescent="0.25">
      <c r="A23" s="11" t="s">
        <v>163</v>
      </c>
      <c r="B23" s="53">
        <f t="shared" si="1"/>
        <v>3580161322.9499998</v>
      </c>
      <c r="C23" s="53">
        <v>876568912</v>
      </c>
      <c r="D23" s="53">
        <v>159802292</v>
      </c>
      <c r="E23" s="53">
        <v>64100000</v>
      </c>
      <c r="F23" s="56">
        <v>494514108.06999999</v>
      </c>
      <c r="G23" s="56">
        <v>1912256010.8800001</v>
      </c>
      <c r="H23" s="56">
        <v>200000</v>
      </c>
      <c r="I23" s="56">
        <v>0</v>
      </c>
      <c r="J23" s="53">
        <v>72720000</v>
      </c>
    </row>
    <row r="24" spans="1:10" x14ac:dyDescent="0.25">
      <c r="A24" s="11" t="s">
        <v>192</v>
      </c>
      <c r="B24" s="11">
        <f>B22</f>
        <v>820297211.92002916</v>
      </c>
    </row>
    <row r="26" spans="1:10" x14ac:dyDescent="0.25">
      <c r="A26" s="11" t="s">
        <v>17</v>
      </c>
    </row>
    <row r="27" spans="1:10" x14ac:dyDescent="0.25">
      <c r="A27" s="11" t="s">
        <v>190</v>
      </c>
      <c r="B27" s="11">
        <f>B21</f>
        <v>3580161322.9499998</v>
      </c>
    </row>
    <row r="28" spans="1:10" x14ac:dyDescent="0.25">
      <c r="A28" s="11" t="s">
        <v>191</v>
      </c>
      <c r="B28" s="11">
        <v>557034882.97000003</v>
      </c>
    </row>
    <row r="30" spans="1:10" x14ac:dyDescent="0.25">
      <c r="A30" s="11" t="s">
        <v>18</v>
      </c>
    </row>
    <row r="31" spans="1:10" x14ac:dyDescent="0.25">
      <c r="A31" s="11" t="s">
        <v>135</v>
      </c>
      <c r="B31" s="38">
        <v>0.99</v>
      </c>
      <c r="C31" s="38">
        <v>0.99</v>
      </c>
      <c r="D31" s="38">
        <v>0.99</v>
      </c>
      <c r="E31" s="38">
        <v>0.99</v>
      </c>
      <c r="F31" s="38">
        <v>0.99</v>
      </c>
      <c r="G31" s="38">
        <v>0.99</v>
      </c>
      <c r="H31" s="38">
        <v>0.99</v>
      </c>
      <c r="I31" s="38">
        <v>0.99</v>
      </c>
      <c r="J31" s="38">
        <v>0.99</v>
      </c>
    </row>
    <row r="32" spans="1:10" x14ac:dyDescent="0.25">
      <c r="A32" s="11" t="s">
        <v>193</v>
      </c>
      <c r="B32" s="38">
        <v>0.99</v>
      </c>
      <c r="C32" s="38">
        <v>0.99</v>
      </c>
      <c r="D32" s="38">
        <v>0.99</v>
      </c>
      <c r="E32" s="38">
        <v>0.99</v>
      </c>
      <c r="F32" s="38">
        <v>0.99</v>
      </c>
      <c r="G32" s="38">
        <v>0.99</v>
      </c>
      <c r="H32" s="38">
        <v>0.99</v>
      </c>
      <c r="I32" s="38">
        <v>0.99</v>
      </c>
      <c r="J32" s="38">
        <v>0.99</v>
      </c>
    </row>
    <row r="33" spans="1:10" x14ac:dyDescent="0.25">
      <c r="A33" s="24" t="s">
        <v>100</v>
      </c>
      <c r="B33" s="26">
        <f>C33+F33</f>
        <v>281212</v>
      </c>
      <c r="C33" s="43">
        <v>83512</v>
      </c>
      <c r="D33" s="43">
        <v>83512</v>
      </c>
      <c r="E33" s="43">
        <v>83512</v>
      </c>
      <c r="F33" s="11">
        <v>197700</v>
      </c>
      <c r="G33" s="11">
        <v>197700</v>
      </c>
      <c r="H33" s="11">
        <v>197700</v>
      </c>
      <c r="I33" s="11">
        <v>457016</v>
      </c>
      <c r="J33" s="11">
        <v>457016</v>
      </c>
    </row>
    <row r="35" spans="1:10" x14ac:dyDescent="0.25">
      <c r="A35" s="11" t="s">
        <v>21</v>
      </c>
    </row>
    <row r="36" spans="1:10" x14ac:dyDescent="0.25">
      <c r="A36" s="11" t="s">
        <v>194</v>
      </c>
      <c r="B36" s="56">
        <f t="shared" ref="B36:J36" si="2">B20/B31</f>
        <v>474898324.79587126</v>
      </c>
      <c r="C36" s="56">
        <f t="shared" si="2"/>
        <v>133195959.10900271</v>
      </c>
      <c r="D36" s="56">
        <f t="shared" si="2"/>
        <v>0</v>
      </c>
      <c r="E36" s="56">
        <f t="shared" si="2"/>
        <v>0</v>
      </c>
      <c r="F36" s="56">
        <f t="shared" si="2"/>
        <v>305651964.27272713</v>
      </c>
      <c r="G36" s="56">
        <f t="shared" si="2"/>
        <v>0</v>
      </c>
      <c r="H36" s="56">
        <f t="shared" si="2"/>
        <v>0</v>
      </c>
      <c r="I36" s="56">
        <f t="shared" si="2"/>
        <v>36050401.414141409</v>
      </c>
      <c r="J36" s="56">
        <f t="shared" si="2"/>
        <v>0</v>
      </c>
    </row>
    <row r="37" spans="1:10" x14ac:dyDescent="0.25">
      <c r="A37" s="11" t="s">
        <v>195</v>
      </c>
      <c r="B37" s="56">
        <f t="shared" ref="B37:J37" si="3">B22/B32</f>
        <v>828583042.34346378</v>
      </c>
      <c r="C37" s="56">
        <f t="shared" si="3"/>
        <v>0</v>
      </c>
      <c r="D37" s="56">
        <f t="shared" si="3"/>
        <v>258737899.79317236</v>
      </c>
      <c r="E37" s="56">
        <f t="shared" si="3"/>
        <v>0</v>
      </c>
      <c r="F37" s="56">
        <f t="shared" si="3"/>
        <v>0</v>
      </c>
      <c r="G37" s="56">
        <f t="shared" si="3"/>
        <v>569845142.55029142</v>
      </c>
      <c r="H37" s="56">
        <f t="shared" si="3"/>
        <v>0</v>
      </c>
      <c r="I37" s="56">
        <f t="shared" si="3"/>
        <v>0</v>
      </c>
      <c r="J37" s="56">
        <f t="shared" si="3"/>
        <v>0</v>
      </c>
    </row>
    <row r="38" spans="1:10" x14ac:dyDescent="0.25">
      <c r="A38" s="26" t="s">
        <v>196</v>
      </c>
      <c r="B38" s="53">
        <f>B36/B11</f>
        <v>29267.73849352097</v>
      </c>
      <c r="C38" s="53">
        <f t="shared" ref="C38:J38" si="4">C36/C11</f>
        <v>139326.31705962628</v>
      </c>
      <c r="D38" s="53" t="e">
        <f t="shared" si="4"/>
        <v>#DIV/0!</v>
      </c>
      <c r="E38" s="53" t="e">
        <f t="shared" si="4"/>
        <v>#DIV/0!</v>
      </c>
      <c r="F38" s="53">
        <f t="shared" si="4"/>
        <v>505209.85830202833</v>
      </c>
      <c r="G38" s="53">
        <f t="shared" si="4"/>
        <v>0</v>
      </c>
      <c r="H38" s="53" t="e">
        <f t="shared" si="4"/>
        <v>#DIV/0!</v>
      </c>
      <c r="I38" s="53">
        <f t="shared" si="4"/>
        <v>2743.3529726916831</v>
      </c>
      <c r="J38" s="53" t="e">
        <f t="shared" si="4"/>
        <v>#DIV/0!</v>
      </c>
    </row>
    <row r="39" spans="1:10" x14ac:dyDescent="0.25">
      <c r="A39" s="26" t="s">
        <v>197</v>
      </c>
      <c r="B39" s="53">
        <f>B37/B15</f>
        <v>27658.156163410902</v>
      </c>
      <c r="C39" s="53" t="e">
        <f t="shared" ref="C39:J39" si="5">C37/C15</f>
        <v>#DIV/0!</v>
      </c>
      <c r="D39" s="53" t="e">
        <f t="shared" si="5"/>
        <v>#DIV/0!</v>
      </c>
      <c r="E39" s="53" t="e">
        <f t="shared" si="5"/>
        <v>#DIV/0!</v>
      </c>
      <c r="F39" s="53" t="e">
        <f t="shared" si="5"/>
        <v>#DIV/0!</v>
      </c>
      <c r="G39" s="53" t="e">
        <f t="shared" si="5"/>
        <v>#DIV/0!</v>
      </c>
      <c r="H39" s="53" t="e">
        <f t="shared" si="5"/>
        <v>#DIV/0!</v>
      </c>
      <c r="I39" s="53">
        <f t="shared" si="5"/>
        <v>0</v>
      </c>
      <c r="J39" s="53" t="e">
        <f t="shared" si="5"/>
        <v>#DIV/0!</v>
      </c>
    </row>
    <row r="41" spans="1:10" x14ac:dyDescent="0.25">
      <c r="A41" s="11" t="s">
        <v>26</v>
      </c>
    </row>
    <row r="43" spans="1:10" x14ac:dyDescent="0.25">
      <c r="A43" s="11" t="s">
        <v>27</v>
      </c>
    </row>
    <row r="44" spans="1:10" x14ac:dyDescent="0.25">
      <c r="A44" s="11" t="s">
        <v>28</v>
      </c>
      <c r="B44" s="53">
        <f>(B13/B33)*100</f>
        <v>28.15100351336358</v>
      </c>
      <c r="C44" s="53">
        <f t="shared" ref="C44:J44" si="6">(C13/C33)*100</f>
        <v>6.7858511351662045</v>
      </c>
      <c r="D44" s="53">
        <f t="shared" si="6"/>
        <v>8.3161701312386249</v>
      </c>
      <c r="E44" s="53">
        <f t="shared" si="6"/>
        <v>1.3590861193600918</v>
      </c>
      <c r="F44" s="53">
        <f t="shared" si="6"/>
        <v>2.6798179059180574</v>
      </c>
      <c r="G44" s="53">
        <f t="shared" si="6"/>
        <v>24.465857359635812</v>
      </c>
      <c r="H44" s="53">
        <f t="shared" si="6"/>
        <v>5.9433485078401622</v>
      </c>
      <c r="I44" s="53">
        <f t="shared" si="6"/>
        <v>0</v>
      </c>
      <c r="J44" s="53">
        <f t="shared" si="6"/>
        <v>0</v>
      </c>
    </row>
    <row r="45" spans="1:10" x14ac:dyDescent="0.25">
      <c r="A45" s="11" t="s">
        <v>29</v>
      </c>
      <c r="B45" s="53">
        <f>(B15/B33)*100</f>
        <v>10.653172695333058</v>
      </c>
      <c r="C45" s="53">
        <f t="shared" ref="C45:J45" si="7">(C15/C33)*100</f>
        <v>0</v>
      </c>
      <c r="D45" s="53">
        <f t="shared" si="7"/>
        <v>0</v>
      </c>
      <c r="E45" s="53">
        <f t="shared" si="7"/>
        <v>0</v>
      </c>
      <c r="F45" s="53">
        <f t="shared" si="7"/>
        <v>0</v>
      </c>
      <c r="G45" s="53">
        <f t="shared" si="7"/>
        <v>0</v>
      </c>
      <c r="H45" s="53">
        <f t="shared" si="7"/>
        <v>0</v>
      </c>
      <c r="I45" s="53">
        <f t="shared" si="7"/>
        <v>6.555131549004849</v>
      </c>
      <c r="J45" s="53">
        <f t="shared" si="7"/>
        <v>0</v>
      </c>
    </row>
    <row r="46" spans="1:10" x14ac:dyDescent="0.25">
      <c r="B46" s="38"/>
      <c r="C46" s="38"/>
      <c r="D46" s="38"/>
      <c r="E46" s="38"/>
    </row>
    <row r="47" spans="1:10" x14ac:dyDescent="0.25">
      <c r="A47" s="11" t="s">
        <v>30</v>
      </c>
      <c r="B47" s="38"/>
      <c r="C47" s="38"/>
      <c r="D47" s="38"/>
      <c r="E47" s="38"/>
    </row>
    <row r="48" spans="1:10" x14ac:dyDescent="0.25">
      <c r="A48" s="11" t="s">
        <v>31</v>
      </c>
      <c r="B48" s="38">
        <f>B15/B13*100</f>
        <v>37.842958920721543</v>
      </c>
      <c r="C48" s="38">
        <f t="shared" ref="C48:J48" si="8">C15/C13*100</f>
        <v>0</v>
      </c>
      <c r="D48" s="38">
        <f t="shared" si="8"/>
        <v>0</v>
      </c>
      <c r="E48" s="38">
        <f t="shared" si="8"/>
        <v>0</v>
      </c>
      <c r="F48" s="38">
        <f t="shared" si="8"/>
        <v>0</v>
      </c>
      <c r="G48" s="38">
        <f t="shared" si="8"/>
        <v>0</v>
      </c>
      <c r="H48" s="38">
        <f t="shared" si="8"/>
        <v>0</v>
      </c>
      <c r="I48" s="38" t="e">
        <f t="shared" si="8"/>
        <v>#DIV/0!</v>
      </c>
      <c r="J48" s="38" t="e">
        <f t="shared" si="8"/>
        <v>#DIV/0!</v>
      </c>
    </row>
    <row r="49" spans="1:10" x14ac:dyDescent="0.25">
      <c r="A49" s="11" t="s">
        <v>32</v>
      </c>
      <c r="B49" s="38">
        <f t="shared" ref="B49:J49" si="9">B22/B21*100</f>
        <v>22.91229746161596</v>
      </c>
      <c r="C49" s="38">
        <f t="shared" si="9"/>
        <v>0</v>
      </c>
      <c r="D49" s="38">
        <f t="shared" si="9"/>
        <v>160.29214449267138</v>
      </c>
      <c r="E49" s="38">
        <f t="shared" si="9"/>
        <v>0</v>
      </c>
      <c r="F49" s="38">
        <f t="shared" si="9"/>
        <v>0</v>
      </c>
      <c r="G49" s="38">
        <f t="shared" si="9"/>
        <v>29.501629902848318</v>
      </c>
      <c r="H49" s="38">
        <f t="shared" si="9"/>
        <v>0</v>
      </c>
      <c r="I49" s="38" t="e">
        <f t="shared" si="9"/>
        <v>#DIV/0!</v>
      </c>
      <c r="J49" s="38">
        <f t="shared" si="9"/>
        <v>0</v>
      </c>
    </row>
    <row r="50" spans="1:10" x14ac:dyDescent="0.25">
      <c r="A50" s="11" t="s">
        <v>33</v>
      </c>
      <c r="B50" s="38">
        <f t="shared" ref="B50:J50" si="10">AVERAGE(B48:B49)</f>
        <v>30.377628191168753</v>
      </c>
      <c r="C50" s="38">
        <f t="shared" si="10"/>
        <v>0</v>
      </c>
      <c r="D50" s="38">
        <f t="shared" si="10"/>
        <v>80.146072246335692</v>
      </c>
      <c r="E50" s="38">
        <f t="shared" si="10"/>
        <v>0</v>
      </c>
      <c r="F50" s="38">
        <f t="shared" si="10"/>
        <v>0</v>
      </c>
      <c r="G50" s="38">
        <f t="shared" si="10"/>
        <v>14.750814951424159</v>
      </c>
      <c r="H50" s="38">
        <f t="shared" si="10"/>
        <v>0</v>
      </c>
      <c r="I50" s="38" t="e">
        <f t="shared" si="10"/>
        <v>#DIV/0!</v>
      </c>
      <c r="J50" s="38" t="e">
        <f t="shared" si="10"/>
        <v>#DIV/0!</v>
      </c>
    </row>
    <row r="51" spans="1:10" x14ac:dyDescent="0.25">
      <c r="B51" s="38"/>
      <c r="C51" s="38"/>
      <c r="D51" s="38"/>
      <c r="E51" s="38"/>
    </row>
    <row r="52" spans="1:10" x14ac:dyDescent="0.25">
      <c r="A52" s="11" t="s">
        <v>34</v>
      </c>
      <c r="B52" s="38"/>
      <c r="C52" s="38"/>
      <c r="D52" s="38"/>
      <c r="E52" s="38"/>
    </row>
    <row r="53" spans="1:10" x14ac:dyDescent="0.25">
      <c r="A53" s="11" t="s">
        <v>35</v>
      </c>
      <c r="B53" s="38">
        <f>B15/B17*100</f>
        <v>37.842958920721543</v>
      </c>
      <c r="C53" s="38">
        <f t="shared" ref="C53:J53" si="11">C15/C17*100</f>
        <v>0</v>
      </c>
      <c r="D53" s="38">
        <f t="shared" si="11"/>
        <v>0</v>
      </c>
      <c r="E53" s="38">
        <f t="shared" si="11"/>
        <v>0</v>
      </c>
      <c r="F53" s="38">
        <f t="shared" si="11"/>
        <v>0</v>
      </c>
      <c r="G53" s="38">
        <f t="shared" si="11"/>
        <v>0</v>
      </c>
      <c r="H53" s="38">
        <f t="shared" si="11"/>
        <v>0</v>
      </c>
      <c r="I53" s="38" t="e">
        <f t="shared" si="11"/>
        <v>#DIV/0!</v>
      </c>
      <c r="J53" s="38" t="e">
        <f t="shared" si="11"/>
        <v>#DIV/0!</v>
      </c>
    </row>
    <row r="54" spans="1:10" x14ac:dyDescent="0.25">
      <c r="A54" s="11" t="s">
        <v>36</v>
      </c>
      <c r="B54" s="38">
        <f t="shared" ref="B54:J54" si="12">B22/B23*100</f>
        <v>22.91229746161596</v>
      </c>
      <c r="C54" s="38">
        <f t="shared" si="12"/>
        <v>0</v>
      </c>
      <c r="D54" s="38">
        <f t="shared" si="12"/>
        <v>160.29214449267138</v>
      </c>
      <c r="E54" s="38">
        <f t="shared" si="12"/>
        <v>0</v>
      </c>
      <c r="F54" s="38">
        <f t="shared" si="12"/>
        <v>0</v>
      </c>
      <c r="G54" s="38">
        <f t="shared" si="12"/>
        <v>29.501629902848318</v>
      </c>
      <c r="H54" s="38">
        <f t="shared" si="12"/>
        <v>0</v>
      </c>
      <c r="I54" s="38" t="e">
        <f t="shared" si="12"/>
        <v>#DIV/0!</v>
      </c>
      <c r="J54" s="38">
        <f t="shared" si="12"/>
        <v>0</v>
      </c>
    </row>
    <row r="55" spans="1:10" x14ac:dyDescent="0.25">
      <c r="A55" s="11" t="s">
        <v>37</v>
      </c>
      <c r="B55" s="38">
        <f t="shared" ref="B55:J55" si="13">(B53+B54)/2</f>
        <v>30.377628191168753</v>
      </c>
      <c r="C55" s="38">
        <f t="shared" si="13"/>
        <v>0</v>
      </c>
      <c r="D55" s="38">
        <f t="shared" si="13"/>
        <v>80.146072246335692</v>
      </c>
      <c r="E55" s="38">
        <f t="shared" si="13"/>
        <v>0</v>
      </c>
      <c r="F55" s="38">
        <f t="shared" si="13"/>
        <v>0</v>
      </c>
      <c r="G55" s="38">
        <f t="shared" si="13"/>
        <v>14.750814951424159</v>
      </c>
      <c r="H55" s="38">
        <f t="shared" si="13"/>
        <v>0</v>
      </c>
      <c r="I55" s="38" t="e">
        <f t="shared" si="13"/>
        <v>#DIV/0!</v>
      </c>
      <c r="J55" s="38" t="e">
        <f t="shared" si="13"/>
        <v>#DIV/0!</v>
      </c>
    </row>
    <row r="56" spans="1:10" x14ac:dyDescent="0.25">
      <c r="B56" s="38"/>
      <c r="C56" s="38"/>
      <c r="D56" s="38"/>
      <c r="E56" s="38"/>
    </row>
    <row r="57" spans="1:10" x14ac:dyDescent="0.25">
      <c r="A57" s="11" t="s">
        <v>92</v>
      </c>
      <c r="B57" s="38"/>
      <c r="C57" s="38"/>
      <c r="D57" s="38"/>
      <c r="E57" s="38"/>
    </row>
    <row r="58" spans="1:10" x14ac:dyDescent="0.25">
      <c r="A58" s="11" t="s">
        <v>38</v>
      </c>
      <c r="B58" s="38">
        <f t="shared" ref="B58" si="14">B24/B22*100</f>
        <v>100</v>
      </c>
      <c r="C58" s="44"/>
      <c r="D58" s="44"/>
      <c r="E58" s="44"/>
      <c r="F58" s="44"/>
      <c r="G58" s="44"/>
      <c r="H58" s="44"/>
      <c r="I58" s="44"/>
    </row>
    <row r="59" spans="1:10" x14ac:dyDescent="0.25">
      <c r="B59" s="38"/>
      <c r="C59" s="38"/>
      <c r="D59" s="38"/>
      <c r="E59" s="38"/>
    </row>
    <row r="60" spans="1:10" x14ac:dyDescent="0.25">
      <c r="A60" s="11" t="s">
        <v>39</v>
      </c>
      <c r="B60" s="38"/>
      <c r="C60" s="38"/>
      <c r="D60" s="38"/>
      <c r="E60" s="38"/>
    </row>
    <row r="61" spans="1:10" x14ac:dyDescent="0.25">
      <c r="A61" s="11" t="s">
        <v>116</v>
      </c>
      <c r="B61" s="38">
        <f>((B15/B11)-1)*100</f>
        <v>84.629606803894973</v>
      </c>
      <c r="C61" s="38">
        <f t="shared" ref="C61:J61" si="15">((C15/C11)-1)*100</f>
        <v>-100</v>
      </c>
      <c r="D61" s="38" t="e">
        <f t="shared" si="15"/>
        <v>#DIV/0!</v>
      </c>
      <c r="E61" s="38" t="e">
        <f t="shared" si="15"/>
        <v>#DIV/0!</v>
      </c>
      <c r="F61" s="38">
        <f t="shared" si="15"/>
        <v>-100</v>
      </c>
      <c r="G61" s="38">
        <f t="shared" si="15"/>
        <v>-100</v>
      </c>
      <c r="H61" s="38" t="e">
        <f t="shared" si="15"/>
        <v>#DIV/0!</v>
      </c>
      <c r="I61" s="38">
        <f t="shared" si="15"/>
        <v>127.9735179971083</v>
      </c>
      <c r="J61" s="38" t="e">
        <f t="shared" si="15"/>
        <v>#DIV/0!</v>
      </c>
    </row>
    <row r="62" spans="1:10" x14ac:dyDescent="0.25">
      <c r="A62" s="11" t="s">
        <v>41</v>
      </c>
      <c r="B62" s="38">
        <f>((B37/B36)-1)*100</f>
        <v>74.475882326942127</v>
      </c>
      <c r="C62" s="38">
        <f t="shared" ref="C62:J62" si="16">((C37/C36)-1)*100</f>
        <v>-100</v>
      </c>
      <c r="D62" s="38" t="e">
        <f t="shared" si="16"/>
        <v>#DIV/0!</v>
      </c>
      <c r="E62" s="38" t="e">
        <f t="shared" si="16"/>
        <v>#DIV/0!</v>
      </c>
      <c r="F62" s="38">
        <f t="shared" si="16"/>
        <v>-100</v>
      </c>
      <c r="G62" s="38" t="e">
        <f t="shared" si="16"/>
        <v>#DIV/0!</v>
      </c>
      <c r="H62" s="38" t="e">
        <f t="shared" si="16"/>
        <v>#DIV/0!</v>
      </c>
      <c r="I62" s="38">
        <f t="shared" si="16"/>
        <v>-100</v>
      </c>
      <c r="J62" s="38" t="e">
        <f t="shared" si="16"/>
        <v>#DIV/0!</v>
      </c>
    </row>
    <row r="63" spans="1:10" x14ac:dyDescent="0.25">
      <c r="A63" s="11" t="s">
        <v>42</v>
      </c>
      <c r="B63" s="38">
        <f t="shared" ref="B63:J63" si="17">((B39/B38)-1)*100</f>
        <v>-5.4995104266986061</v>
      </c>
      <c r="C63" s="38" t="e">
        <f t="shared" si="17"/>
        <v>#DIV/0!</v>
      </c>
      <c r="D63" s="38" t="e">
        <f t="shared" si="17"/>
        <v>#DIV/0!</v>
      </c>
      <c r="E63" s="38" t="e">
        <f t="shared" si="17"/>
        <v>#DIV/0!</v>
      </c>
      <c r="F63" s="38" t="e">
        <f t="shared" si="17"/>
        <v>#DIV/0!</v>
      </c>
      <c r="G63" s="38" t="e">
        <f t="shared" si="17"/>
        <v>#DIV/0!</v>
      </c>
      <c r="H63" s="38" t="e">
        <f t="shared" si="17"/>
        <v>#DIV/0!</v>
      </c>
      <c r="I63" s="38">
        <f t="shared" si="17"/>
        <v>-100</v>
      </c>
      <c r="J63" s="38" t="e">
        <f t="shared" si="17"/>
        <v>#DIV/0!</v>
      </c>
    </row>
    <row r="65" spans="1:10" x14ac:dyDescent="0.25">
      <c r="A65" s="11" t="s">
        <v>43</v>
      </c>
    </row>
    <row r="66" spans="1:10" x14ac:dyDescent="0.25">
      <c r="A66" s="11" t="s">
        <v>117</v>
      </c>
      <c r="B66" s="11">
        <f>B21/B13</f>
        <v>45224.613750568438</v>
      </c>
      <c r="C66" s="11">
        <f t="shared" ref="C66:J66" si="18">C21/C13</f>
        <v>154679.53273336863</v>
      </c>
      <c r="D66" s="11">
        <f t="shared" si="18"/>
        <v>23009.68927285817</v>
      </c>
      <c r="E66" s="11">
        <f t="shared" si="18"/>
        <v>56475.770925110133</v>
      </c>
      <c r="F66" s="11">
        <f t="shared" si="18"/>
        <v>93339.771247640616</v>
      </c>
      <c r="G66" s="11">
        <f t="shared" si="18"/>
        <v>39534.74355227522</v>
      </c>
      <c r="H66" s="11">
        <f t="shared" si="18"/>
        <v>17.021276595744681</v>
      </c>
      <c r="I66" s="11" t="e">
        <f t="shared" si="18"/>
        <v>#DIV/0!</v>
      </c>
      <c r="J66" s="11" t="e">
        <f t="shared" si="18"/>
        <v>#DIV/0!</v>
      </c>
    </row>
    <row r="67" spans="1:10" x14ac:dyDescent="0.25">
      <c r="A67" s="11" t="s">
        <v>118</v>
      </c>
      <c r="B67" s="11">
        <f>B22/B15</f>
        <v>27381.574601776792</v>
      </c>
      <c r="C67" s="11" t="e">
        <f t="shared" ref="C67:J67" si="19">C22/C15</f>
        <v>#DIV/0!</v>
      </c>
      <c r="D67" s="11" t="e">
        <f t="shared" si="19"/>
        <v>#DIV/0!</v>
      </c>
      <c r="E67" s="11" t="e">
        <f t="shared" si="19"/>
        <v>#DIV/0!</v>
      </c>
      <c r="F67" s="11" t="e">
        <f t="shared" si="19"/>
        <v>#DIV/0!</v>
      </c>
      <c r="G67" s="11" t="e">
        <f t="shared" si="19"/>
        <v>#DIV/0!</v>
      </c>
      <c r="H67" s="11" t="e">
        <f t="shared" si="19"/>
        <v>#DIV/0!</v>
      </c>
      <c r="I67" s="11">
        <f t="shared" si="19"/>
        <v>0</v>
      </c>
      <c r="J67" s="11" t="e">
        <f t="shared" si="19"/>
        <v>#DIV/0!</v>
      </c>
    </row>
    <row r="68" spans="1:10" x14ac:dyDescent="0.25">
      <c r="A68" s="11" t="s">
        <v>46</v>
      </c>
      <c r="B68" s="38">
        <f>(B67/B66)*B50</f>
        <v>18.392358133320045</v>
      </c>
      <c r="C68" s="38" t="e">
        <f t="shared" ref="C68:J68" si="20">(C67/C66)*C50</f>
        <v>#DIV/0!</v>
      </c>
      <c r="D68" s="38" t="e">
        <f t="shared" si="20"/>
        <v>#DIV/0!</v>
      </c>
      <c r="E68" s="38" t="e">
        <f t="shared" si="20"/>
        <v>#DIV/0!</v>
      </c>
      <c r="F68" s="38" t="e">
        <f t="shared" si="20"/>
        <v>#DIV/0!</v>
      </c>
      <c r="G68" s="38" t="e">
        <f t="shared" si="20"/>
        <v>#DIV/0!</v>
      </c>
      <c r="H68" s="38" t="e">
        <f t="shared" si="20"/>
        <v>#DIV/0!</v>
      </c>
      <c r="I68" s="38" t="e">
        <f t="shared" si="20"/>
        <v>#DIV/0!</v>
      </c>
      <c r="J68" s="38" t="e">
        <f t="shared" si="20"/>
        <v>#DIV/0!</v>
      </c>
    </row>
    <row r="69" spans="1:10" x14ac:dyDescent="0.25">
      <c r="A69" s="11" t="s">
        <v>120</v>
      </c>
      <c r="B69" s="11">
        <f>B21/B12</f>
        <v>149173388.45624998</v>
      </c>
      <c r="C69" s="11">
        <f t="shared" ref="C69:J69" si="21">C21/C12</f>
        <v>219142228</v>
      </c>
      <c r="D69" s="11">
        <f t="shared" si="21"/>
        <v>53267430.666666664</v>
      </c>
      <c r="E69" s="11">
        <f t="shared" si="21"/>
        <v>64100000</v>
      </c>
      <c r="F69" s="11">
        <f t="shared" si="21"/>
        <v>82419018.01166667</v>
      </c>
      <c r="G69" s="11">
        <f t="shared" si="21"/>
        <v>318709335.14666671</v>
      </c>
      <c r="H69" s="11">
        <f t="shared" si="21"/>
        <v>200000</v>
      </c>
      <c r="I69" s="11" t="e">
        <f t="shared" si="21"/>
        <v>#DIV/0!</v>
      </c>
      <c r="J69" s="11">
        <f t="shared" si="21"/>
        <v>24240000</v>
      </c>
    </row>
    <row r="70" spans="1:10" x14ac:dyDescent="0.25">
      <c r="A70" s="11" t="s">
        <v>121</v>
      </c>
      <c r="B70" s="11">
        <f>B22/B14</f>
        <v>27343240.397334304</v>
      </c>
      <c r="C70" s="11" t="e">
        <f t="shared" ref="C70:J70" si="22">C22/C14</f>
        <v>#DIV/0!</v>
      </c>
      <c r="D70" s="11" t="e">
        <f t="shared" si="22"/>
        <v>#DIV/0!</v>
      </c>
      <c r="E70" s="11" t="e">
        <f t="shared" si="22"/>
        <v>#DIV/0!</v>
      </c>
      <c r="F70" s="11" t="e">
        <f t="shared" si="22"/>
        <v>#DIV/0!</v>
      </c>
      <c r="G70" s="11" t="e">
        <f t="shared" si="22"/>
        <v>#DIV/0!</v>
      </c>
      <c r="H70" s="11" t="e">
        <f t="shared" si="22"/>
        <v>#DIV/0!</v>
      </c>
      <c r="I70" s="11">
        <f t="shared" si="22"/>
        <v>0</v>
      </c>
      <c r="J70" s="11" t="e">
        <f t="shared" si="22"/>
        <v>#DIV/0!</v>
      </c>
    </row>
    <row r="71" spans="1:10" x14ac:dyDescent="0.25">
      <c r="B71" s="38"/>
      <c r="C71" s="38"/>
      <c r="D71" s="38"/>
      <c r="E71" s="38"/>
    </row>
    <row r="72" spans="1:10" x14ac:dyDescent="0.25">
      <c r="A72" s="11" t="s">
        <v>47</v>
      </c>
      <c r="B72" s="38"/>
      <c r="C72" s="38"/>
      <c r="D72" s="38"/>
      <c r="E72" s="38"/>
    </row>
    <row r="73" spans="1:10" x14ac:dyDescent="0.25">
      <c r="A73" s="11" t="s">
        <v>48</v>
      </c>
      <c r="B73" s="38">
        <f>(B28/B27)*100</f>
        <v>15.558932481595871</v>
      </c>
      <c r="C73" s="38"/>
      <c r="D73" s="38"/>
      <c r="E73" s="38"/>
    </row>
    <row r="74" spans="1:10" x14ac:dyDescent="0.25">
      <c r="A74" s="11" t="s">
        <v>49</v>
      </c>
      <c r="B74" s="38">
        <f>(B22/B28)*100</f>
        <v>147.26137213281265</v>
      </c>
      <c r="C74" s="38"/>
      <c r="D74" s="38"/>
      <c r="E74" s="38"/>
    </row>
    <row r="75" spans="1:10" ht="15.75" thickBot="1" x14ac:dyDescent="0.3">
      <c r="A75" s="27"/>
      <c r="B75" s="27"/>
      <c r="C75" s="27"/>
      <c r="D75" s="27"/>
      <c r="E75" s="27"/>
      <c r="F75" s="27"/>
      <c r="G75" s="27"/>
      <c r="H75" s="27"/>
      <c r="I75" s="27"/>
      <c r="J75" s="27"/>
    </row>
    <row r="76" spans="1:10" ht="15.75" thickTop="1" x14ac:dyDescent="0.25"/>
    <row r="77" spans="1:10" x14ac:dyDescent="0.25">
      <c r="A77" s="11" t="s">
        <v>50</v>
      </c>
    </row>
    <row r="78" spans="1:10" x14ac:dyDescent="0.25">
      <c r="A78" s="11" t="s">
        <v>171</v>
      </c>
      <c r="C78" s="61" t="s">
        <v>234</v>
      </c>
    </row>
    <row r="79" spans="1:10" x14ac:dyDescent="0.25">
      <c r="A79" s="11" t="s">
        <v>172</v>
      </c>
    </row>
    <row r="80" spans="1:10" x14ac:dyDescent="0.25">
      <c r="A80" s="11" t="s">
        <v>173</v>
      </c>
    </row>
    <row r="81" spans="1:6" x14ac:dyDescent="0.25">
      <c r="A81" s="11" t="s">
        <v>94</v>
      </c>
    </row>
    <row r="83" spans="1:6" x14ac:dyDescent="0.25">
      <c r="A83" s="11" t="s">
        <v>114</v>
      </c>
    </row>
    <row r="84" spans="1:6" x14ac:dyDescent="0.25">
      <c r="A84" s="11" t="s">
        <v>98</v>
      </c>
    </row>
    <row r="85" spans="1:6" x14ac:dyDescent="0.25">
      <c r="A85" s="75" t="s">
        <v>126</v>
      </c>
      <c r="B85" s="75"/>
      <c r="C85" s="75"/>
      <c r="D85" s="75"/>
      <c r="E85" s="75"/>
      <c r="F85" s="75"/>
    </row>
    <row r="86" spans="1:6" x14ac:dyDescent="0.25">
      <c r="A86" s="75"/>
      <c r="B86" s="75"/>
      <c r="C86" s="75"/>
      <c r="D86" s="75"/>
      <c r="E86" s="75"/>
      <c r="F86" s="75"/>
    </row>
    <row r="87" spans="1:6" x14ac:dyDescent="0.25">
      <c r="A87" s="75"/>
      <c r="B87" s="75"/>
      <c r="C87" s="75"/>
      <c r="D87" s="75"/>
      <c r="E87" s="75"/>
      <c r="F87" s="75"/>
    </row>
    <row r="88" spans="1:6" x14ac:dyDescent="0.25">
      <c r="A88" s="59"/>
    </row>
    <row r="89" spans="1:6" x14ac:dyDescent="0.25">
      <c r="A89" s="11" t="s">
        <v>106</v>
      </c>
    </row>
    <row r="90" spans="1:6" x14ac:dyDescent="0.25">
      <c r="A90" s="28" t="s">
        <v>107</v>
      </c>
    </row>
    <row r="91" spans="1:6" x14ac:dyDescent="0.25">
      <c r="A91" s="28" t="s">
        <v>108</v>
      </c>
    </row>
  </sheetData>
  <mergeCells count="7">
    <mergeCell ref="A85:F87"/>
    <mergeCell ref="H4:I4"/>
    <mergeCell ref="C5:E5"/>
    <mergeCell ref="F5:H5"/>
    <mergeCell ref="A2:E2"/>
    <mergeCell ref="A4:A5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 Trimestre</vt:lpstr>
      <vt:lpstr>II Trimestre</vt:lpstr>
      <vt:lpstr>III Trimestre</vt:lpstr>
      <vt:lpstr>IV Trimestre</vt:lpstr>
      <vt:lpstr>Semestral</vt:lpstr>
      <vt:lpstr>Tercer Trimestre Acumulado</vt:lpstr>
      <vt:lpstr>1 Trimestre</vt:lpstr>
      <vt:lpstr>2 Trimestre</vt:lpstr>
      <vt:lpstr>3 Trimestre</vt:lpstr>
      <vt:lpstr>4 Trimestre</vt:lpstr>
      <vt:lpstr>1 Semestre</vt:lpstr>
      <vt:lpstr>3T Acumulado</vt:lpstr>
      <vt:lpstr>Anual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Horacio Rodriguez</cp:lastModifiedBy>
  <dcterms:created xsi:type="dcterms:W3CDTF">2012-02-13T20:20:09Z</dcterms:created>
  <dcterms:modified xsi:type="dcterms:W3CDTF">2017-04-07T21:28:19Z</dcterms:modified>
</cp:coreProperties>
</file>